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4-2026" sheetId="1" r:id="rId1"/>
  </sheets>
  <definedNames>
    <definedName name="_xlnm._FilterDatabase" localSheetId="0" hidden="1">'2024-2026'!$A$16:$AK$193</definedName>
    <definedName name="_xlnm.Print_Titles" localSheetId="0">'2024-2026'!$15:$16</definedName>
    <definedName name="_xlnm.Print_Area" localSheetId="0">'2024-2026'!$A$1:$AH$192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5" i="1" l="1"/>
  <c r="M143" i="1" l="1"/>
  <c r="X86" i="1" l="1"/>
  <c r="M86" i="1" l="1"/>
  <c r="X104" i="1"/>
  <c r="X101" i="1" s="1"/>
  <c r="AH103" i="1"/>
  <c r="Y103" i="1"/>
  <c r="N103" i="1"/>
  <c r="AG101" i="1"/>
  <c r="M101" i="1"/>
  <c r="AG22" i="1" l="1"/>
  <c r="X22" i="1"/>
  <c r="M22" i="1"/>
  <c r="AG26" i="1"/>
  <c r="AA26" i="1"/>
  <c r="X26" i="1"/>
  <c r="Q26" i="1"/>
  <c r="S26" i="1" s="1"/>
  <c r="U26" i="1" s="1"/>
  <c r="W26" i="1" s="1"/>
  <c r="M26" i="1"/>
  <c r="D26" i="1"/>
  <c r="AH29" i="1"/>
  <c r="Y29" i="1"/>
  <c r="F28" i="1"/>
  <c r="H28" i="1" s="1"/>
  <c r="J28" i="1" s="1"/>
  <c r="L28" i="1" s="1"/>
  <c r="N28" i="1" s="1"/>
  <c r="F29" i="1"/>
  <c r="H29" i="1" s="1"/>
  <c r="J29" i="1" s="1"/>
  <c r="L29" i="1" s="1"/>
  <c r="N29" i="1" s="1"/>
  <c r="AB28" i="1"/>
  <c r="AD28" i="1" s="1"/>
  <c r="AF28" i="1" s="1"/>
  <c r="AH28" i="1" s="1"/>
  <c r="Q28" i="1"/>
  <c r="S28" i="1" s="1"/>
  <c r="U28" i="1" s="1"/>
  <c r="W28" i="1" s="1"/>
  <c r="Y28" i="1" s="1"/>
  <c r="F26" i="1" l="1"/>
  <c r="H26" i="1"/>
  <c r="J26" i="1"/>
  <c r="L26" i="1" s="1"/>
  <c r="AG192" i="1" l="1"/>
  <c r="AG174" i="1"/>
  <c r="AG161" i="1"/>
  <c r="AG156" i="1"/>
  <c r="AG154" i="1"/>
  <c r="AG149" i="1"/>
  <c r="AG191" i="1" s="1"/>
  <c r="AG148" i="1"/>
  <c r="AG147" i="1"/>
  <c r="AG146" i="1"/>
  <c r="AG144" i="1"/>
  <c r="AG137" i="1"/>
  <c r="AG133" i="1"/>
  <c r="AG129" i="1"/>
  <c r="AG123" i="1"/>
  <c r="AG182" i="1" s="1"/>
  <c r="AG122" i="1"/>
  <c r="AG115" i="1"/>
  <c r="AG109" i="1" s="1"/>
  <c r="AG112" i="1"/>
  <c r="AG111" i="1"/>
  <c r="AG98" i="1"/>
  <c r="AG95" i="1"/>
  <c r="AG91" i="1"/>
  <c r="AG88" i="1"/>
  <c r="AG83" i="1"/>
  <c r="AG74" i="1"/>
  <c r="AG70" i="1"/>
  <c r="AG69" i="1"/>
  <c r="AG68" i="1"/>
  <c r="AG46" i="1"/>
  <c r="AG40" i="1"/>
  <c r="AG36" i="1"/>
  <c r="AG188" i="1" s="1"/>
  <c r="AG31" i="1"/>
  <c r="AG21" i="1"/>
  <c r="AG20" i="1"/>
  <c r="AG19" i="1"/>
  <c r="X192" i="1"/>
  <c r="X174" i="1"/>
  <c r="X161" i="1"/>
  <c r="X156" i="1"/>
  <c r="X154" i="1"/>
  <c r="X149" i="1"/>
  <c r="X191" i="1" s="1"/>
  <c r="X148" i="1"/>
  <c r="X147" i="1"/>
  <c r="X146" i="1"/>
  <c r="X137" i="1"/>
  <c r="X133" i="1"/>
  <c r="X129" i="1"/>
  <c r="X123" i="1"/>
  <c r="X182" i="1" s="1"/>
  <c r="X122" i="1"/>
  <c r="X115" i="1"/>
  <c r="X112" i="1"/>
  <c r="X111" i="1"/>
  <c r="X98" i="1"/>
  <c r="X95" i="1"/>
  <c r="X91" i="1"/>
  <c r="X88" i="1"/>
  <c r="X83" i="1"/>
  <c r="X74" i="1"/>
  <c r="X70" i="1"/>
  <c r="X69" i="1"/>
  <c r="X68" i="1"/>
  <c r="X46" i="1"/>
  <c r="X40" i="1"/>
  <c r="X36" i="1"/>
  <c r="X31" i="1"/>
  <c r="X21" i="1"/>
  <c r="X20" i="1"/>
  <c r="X19" i="1"/>
  <c r="M192" i="1"/>
  <c r="M174" i="1"/>
  <c r="M161" i="1"/>
  <c r="M156" i="1"/>
  <c r="M154" i="1"/>
  <c r="M149" i="1"/>
  <c r="M191" i="1" s="1"/>
  <c r="M148" i="1"/>
  <c r="M147" i="1"/>
  <c r="M146" i="1"/>
  <c r="M144" i="1"/>
  <c r="M137" i="1"/>
  <c r="M133" i="1"/>
  <c r="M129" i="1"/>
  <c r="M123" i="1"/>
  <c r="M182" i="1" s="1"/>
  <c r="M122" i="1"/>
  <c r="M115" i="1"/>
  <c r="M109" i="1" s="1"/>
  <c r="M112" i="1"/>
  <c r="M111" i="1"/>
  <c r="M98" i="1"/>
  <c r="M95" i="1"/>
  <c r="M91" i="1"/>
  <c r="M88" i="1"/>
  <c r="M83" i="1"/>
  <c r="M74" i="1"/>
  <c r="M70" i="1"/>
  <c r="M69" i="1"/>
  <c r="M68" i="1"/>
  <c r="M61" i="1"/>
  <c r="M57" i="1"/>
  <c r="M46" i="1"/>
  <c r="M40" i="1"/>
  <c r="M36" i="1"/>
  <c r="M188" i="1" s="1"/>
  <c r="M31" i="1"/>
  <c r="M21" i="1"/>
  <c r="M20" i="1"/>
  <c r="M19" i="1"/>
  <c r="X144" i="1" l="1"/>
  <c r="X120" i="1"/>
  <c r="X184" i="1"/>
  <c r="X189" i="1"/>
  <c r="AG120" i="1"/>
  <c r="AG184" i="1"/>
  <c r="AG187" i="1"/>
  <c r="X190" i="1"/>
  <c r="X109" i="1"/>
  <c r="AG190" i="1"/>
  <c r="M190" i="1"/>
  <c r="X187" i="1"/>
  <c r="AG17" i="1"/>
  <c r="AG189" i="1"/>
  <c r="AG183" i="1"/>
  <c r="AG185" i="1"/>
  <c r="AG66" i="1"/>
  <c r="X183" i="1"/>
  <c r="X185" i="1"/>
  <c r="X188" i="1"/>
  <c r="X17" i="1"/>
  <c r="X66" i="1"/>
  <c r="M184" i="1"/>
  <c r="M185" i="1"/>
  <c r="M183" i="1"/>
  <c r="M187" i="1"/>
  <c r="M189" i="1"/>
  <c r="M17" i="1"/>
  <c r="M120" i="1"/>
  <c r="M66" i="1"/>
  <c r="AG180" i="1" l="1"/>
  <c r="AG193" i="1" s="1"/>
  <c r="X180" i="1"/>
  <c r="X193" i="1" s="1"/>
  <c r="M180" i="1"/>
  <c r="V192" i="1"/>
  <c r="V174" i="1"/>
  <c r="V161" i="1"/>
  <c r="V156" i="1"/>
  <c r="V154" i="1"/>
  <c r="V149" i="1"/>
  <c r="V191" i="1" s="1"/>
  <c r="V148" i="1"/>
  <c r="V147" i="1"/>
  <c r="V146" i="1"/>
  <c r="V137" i="1"/>
  <c r="V133" i="1"/>
  <c r="V129" i="1"/>
  <c r="V123" i="1"/>
  <c r="V182" i="1" s="1"/>
  <c r="V122" i="1"/>
  <c r="V115" i="1"/>
  <c r="V112" i="1"/>
  <c r="V111" i="1"/>
  <c r="V101" i="1"/>
  <c r="V98" i="1"/>
  <c r="V95" i="1"/>
  <c r="V91" i="1"/>
  <c r="V88" i="1"/>
  <c r="V83" i="1"/>
  <c r="V74" i="1"/>
  <c r="V70" i="1"/>
  <c r="V69" i="1"/>
  <c r="V68" i="1"/>
  <c r="V46" i="1"/>
  <c r="V40" i="1"/>
  <c r="V36" i="1"/>
  <c r="V31" i="1"/>
  <c r="V22" i="1"/>
  <c r="V21" i="1"/>
  <c r="V184" i="1" s="1"/>
  <c r="V20" i="1"/>
  <c r="V120" i="1" l="1"/>
  <c r="V190" i="1"/>
  <c r="V109" i="1"/>
  <c r="V144" i="1"/>
  <c r="V189" i="1"/>
  <c r="V187" i="1"/>
  <c r="V17" i="1"/>
  <c r="V183" i="1"/>
  <c r="V185" i="1"/>
  <c r="V188" i="1"/>
  <c r="V66" i="1"/>
  <c r="V19" i="1"/>
  <c r="K69" i="1"/>
  <c r="I69" i="1"/>
  <c r="G69" i="1"/>
  <c r="E69" i="1"/>
  <c r="D69" i="1"/>
  <c r="R69" i="1"/>
  <c r="T69" i="1"/>
  <c r="P69" i="1"/>
  <c r="O69" i="1"/>
  <c r="F104" i="1"/>
  <c r="H104" i="1" s="1"/>
  <c r="J104" i="1" s="1"/>
  <c r="L104" i="1" s="1"/>
  <c r="N104" i="1" s="1"/>
  <c r="S104" i="1"/>
  <c r="U104" i="1" s="1"/>
  <c r="W104" i="1" s="1"/>
  <c r="Y104" i="1" s="1"/>
  <c r="K101" i="1"/>
  <c r="AF104" i="1"/>
  <c r="AH104" i="1" s="1"/>
  <c r="AE101" i="1"/>
  <c r="T101" i="1"/>
  <c r="R101" i="1"/>
  <c r="K70" i="1"/>
  <c r="T48" i="1"/>
  <c r="F69" i="1" l="1"/>
  <c r="Q69" i="1"/>
  <c r="V180" i="1"/>
  <c r="V193" i="1" s="1"/>
  <c r="AE20" i="1"/>
  <c r="T20" i="1"/>
  <c r="K20" i="1"/>
  <c r="AE46" i="1"/>
  <c r="T46" i="1"/>
  <c r="K46" i="1"/>
  <c r="AF49" i="1"/>
  <c r="AH49" i="1" s="1"/>
  <c r="U49" i="1"/>
  <c r="W49" i="1" s="1"/>
  <c r="Y49" i="1" s="1"/>
  <c r="L49" i="1"/>
  <c r="N49" i="1" s="1"/>
  <c r="AE68" i="1"/>
  <c r="T68" i="1"/>
  <c r="K68" i="1"/>
  <c r="AF108" i="1"/>
  <c r="AH108" i="1" s="1"/>
  <c r="U108" i="1"/>
  <c r="W108" i="1" s="1"/>
  <c r="Y108" i="1" s="1"/>
  <c r="L108" i="1"/>
  <c r="N108" i="1" s="1"/>
  <c r="AF107" i="1" l="1"/>
  <c r="AH107" i="1" s="1"/>
  <c r="U107" i="1"/>
  <c r="W107" i="1" s="1"/>
  <c r="Y107" i="1" s="1"/>
  <c r="L107" i="1"/>
  <c r="N107" i="1" s="1"/>
  <c r="AE70" i="1" l="1"/>
  <c r="T70" i="1"/>
  <c r="AF87" i="1"/>
  <c r="AH87" i="1" s="1"/>
  <c r="U87" i="1"/>
  <c r="W87" i="1" s="1"/>
  <c r="Y87" i="1" s="1"/>
  <c r="L87" i="1"/>
  <c r="N87" i="1" s="1"/>
  <c r="AE83" i="1"/>
  <c r="T83" i="1"/>
  <c r="K83" i="1"/>
  <c r="K192" i="1" l="1"/>
  <c r="K174" i="1"/>
  <c r="K161" i="1"/>
  <c r="K156" i="1"/>
  <c r="K154" i="1"/>
  <c r="K149" i="1"/>
  <c r="K191" i="1" s="1"/>
  <c r="K148" i="1"/>
  <c r="K147" i="1"/>
  <c r="K146" i="1"/>
  <c r="K137" i="1"/>
  <c r="K133" i="1"/>
  <c r="K129" i="1"/>
  <c r="K123" i="1"/>
  <c r="K122" i="1"/>
  <c r="K115" i="1"/>
  <c r="K109" i="1" s="1"/>
  <c r="K112" i="1"/>
  <c r="K111" i="1"/>
  <c r="K98" i="1"/>
  <c r="K95" i="1"/>
  <c r="K91" i="1"/>
  <c r="K88" i="1"/>
  <c r="K74" i="1"/>
  <c r="K61" i="1"/>
  <c r="K57" i="1"/>
  <c r="K40" i="1"/>
  <c r="K36" i="1"/>
  <c r="K188" i="1" s="1"/>
  <c r="K31" i="1"/>
  <c r="K22" i="1"/>
  <c r="K185" i="1" s="1"/>
  <c r="K21" i="1"/>
  <c r="K19" i="1"/>
  <c r="K144" i="1" l="1"/>
  <c r="K187" i="1"/>
  <c r="K66" i="1"/>
  <c r="K183" i="1"/>
  <c r="K190" i="1"/>
  <c r="K182" i="1"/>
  <c r="K17" i="1"/>
  <c r="K189" i="1"/>
  <c r="K184" i="1"/>
  <c r="K120" i="1"/>
  <c r="AE192" i="1"/>
  <c r="AE174" i="1"/>
  <c r="AE161" i="1"/>
  <c r="AE156" i="1"/>
  <c r="AE154" i="1"/>
  <c r="AE149" i="1"/>
  <c r="AE191" i="1" s="1"/>
  <c r="AE148" i="1"/>
  <c r="AE147" i="1"/>
  <c r="AE146" i="1"/>
  <c r="AE137" i="1"/>
  <c r="AE133" i="1"/>
  <c r="AE129" i="1"/>
  <c r="AE123" i="1"/>
  <c r="AE122" i="1"/>
  <c r="AE115" i="1"/>
  <c r="AE112" i="1"/>
  <c r="AE111" i="1"/>
  <c r="AE98" i="1"/>
  <c r="AE95" i="1"/>
  <c r="AE91" i="1"/>
  <c r="AE88" i="1"/>
  <c r="AE74" i="1"/>
  <c r="AE69" i="1"/>
  <c r="AE40" i="1"/>
  <c r="AE36" i="1"/>
  <c r="AE188" i="1" s="1"/>
  <c r="AE31" i="1"/>
  <c r="AE22" i="1"/>
  <c r="AE21" i="1"/>
  <c r="AE19" i="1"/>
  <c r="T192" i="1"/>
  <c r="T174" i="1"/>
  <c r="T161" i="1"/>
  <c r="T156" i="1"/>
  <c r="T154" i="1"/>
  <c r="T149" i="1"/>
  <c r="T191" i="1" s="1"/>
  <c r="T148" i="1"/>
  <c r="T147" i="1"/>
  <c r="T146" i="1"/>
  <c r="T137" i="1"/>
  <c r="T133" i="1"/>
  <c r="T129" i="1"/>
  <c r="T123" i="1"/>
  <c r="T122" i="1"/>
  <c r="T115" i="1"/>
  <c r="T109" i="1" s="1"/>
  <c r="T112" i="1"/>
  <c r="T111" i="1"/>
  <c r="T98" i="1"/>
  <c r="T95" i="1"/>
  <c r="T91" i="1"/>
  <c r="T88" i="1"/>
  <c r="T74" i="1"/>
  <c r="T40" i="1"/>
  <c r="T36" i="1"/>
  <c r="T188" i="1" s="1"/>
  <c r="T31" i="1"/>
  <c r="T22" i="1"/>
  <c r="T185" i="1" s="1"/>
  <c r="T21" i="1"/>
  <c r="T19" i="1"/>
  <c r="I192" i="1"/>
  <c r="I174" i="1"/>
  <c r="I161" i="1"/>
  <c r="I156" i="1"/>
  <c r="I154" i="1"/>
  <c r="I149" i="1"/>
  <c r="I191" i="1" s="1"/>
  <c r="I148" i="1"/>
  <c r="I147" i="1"/>
  <c r="I146" i="1"/>
  <c r="I137" i="1"/>
  <c r="I133" i="1"/>
  <c r="I129" i="1"/>
  <c r="I123" i="1"/>
  <c r="I122" i="1"/>
  <c r="I115" i="1"/>
  <c r="I109" i="1" s="1"/>
  <c r="I112" i="1"/>
  <c r="I111" i="1"/>
  <c r="I101" i="1"/>
  <c r="I98" i="1"/>
  <c r="I95" i="1"/>
  <c r="I91" i="1"/>
  <c r="I88" i="1"/>
  <c r="I83" i="1"/>
  <c r="I74" i="1"/>
  <c r="I70" i="1"/>
  <c r="I68" i="1"/>
  <c r="I61" i="1"/>
  <c r="I57" i="1"/>
  <c r="I46" i="1"/>
  <c r="I40" i="1"/>
  <c r="I36" i="1"/>
  <c r="I188" i="1" s="1"/>
  <c r="I31" i="1"/>
  <c r="I22" i="1"/>
  <c r="I185" i="1" s="1"/>
  <c r="I21" i="1"/>
  <c r="I20" i="1"/>
  <c r="I19" i="1"/>
  <c r="AE144" i="1" l="1"/>
  <c r="T189" i="1"/>
  <c r="AE183" i="1"/>
  <c r="T187" i="1"/>
  <c r="AE184" i="1"/>
  <c r="AE189" i="1"/>
  <c r="AE17" i="1"/>
  <c r="AE109" i="1"/>
  <c r="T182" i="1"/>
  <c r="I182" i="1"/>
  <c r="T190" i="1"/>
  <c r="T144" i="1"/>
  <c r="AE187" i="1"/>
  <c r="AE66" i="1"/>
  <c r="T66" i="1"/>
  <c r="AE182" i="1"/>
  <c r="K180" i="1"/>
  <c r="AE120" i="1"/>
  <c r="AE185" i="1"/>
  <c r="AE190" i="1"/>
  <c r="T184" i="1"/>
  <c r="T183" i="1"/>
  <c r="T17" i="1"/>
  <c r="T120" i="1"/>
  <c r="I144" i="1"/>
  <c r="I190" i="1"/>
  <c r="I183" i="1"/>
  <c r="I189" i="1"/>
  <c r="I66" i="1"/>
  <c r="I17" i="1"/>
  <c r="I184" i="1"/>
  <c r="I187" i="1"/>
  <c r="I120" i="1"/>
  <c r="AC22" i="1"/>
  <c r="AC21" i="1"/>
  <c r="AC20" i="1"/>
  <c r="AC19" i="1"/>
  <c r="R22" i="1"/>
  <c r="R21" i="1"/>
  <c r="R20" i="1"/>
  <c r="R19" i="1"/>
  <c r="G22" i="1"/>
  <c r="G19" i="1"/>
  <c r="AD65" i="1"/>
  <c r="AF65" i="1" s="1"/>
  <c r="AH65" i="1" s="1"/>
  <c r="S65" i="1"/>
  <c r="U65" i="1" s="1"/>
  <c r="W65" i="1" s="1"/>
  <c r="Y65" i="1" s="1"/>
  <c r="H65" i="1"/>
  <c r="J65" i="1" s="1"/>
  <c r="L65" i="1" s="1"/>
  <c r="N65" i="1" s="1"/>
  <c r="AC46" i="1"/>
  <c r="R46" i="1"/>
  <c r="G46" i="1"/>
  <c r="AD48" i="1"/>
  <c r="AF48" i="1" s="1"/>
  <c r="AH48" i="1" s="1"/>
  <c r="AD50" i="1"/>
  <c r="AF50" i="1" s="1"/>
  <c r="AH50" i="1" s="1"/>
  <c r="S48" i="1"/>
  <c r="U48" i="1" s="1"/>
  <c r="W48" i="1" s="1"/>
  <c r="Y48" i="1" s="1"/>
  <c r="S50" i="1"/>
  <c r="U50" i="1" s="1"/>
  <c r="W50" i="1" s="1"/>
  <c r="Y50" i="1" s="1"/>
  <c r="H48" i="1"/>
  <c r="J48" i="1" s="1"/>
  <c r="L48" i="1" s="1"/>
  <c r="N48" i="1" s="1"/>
  <c r="H50" i="1"/>
  <c r="J50" i="1" s="1"/>
  <c r="L50" i="1" s="1"/>
  <c r="N50" i="1" s="1"/>
  <c r="AC40" i="1"/>
  <c r="R40" i="1"/>
  <c r="AD45" i="1"/>
  <c r="AF45" i="1" s="1"/>
  <c r="AH45" i="1" s="1"/>
  <c r="S45" i="1"/>
  <c r="U45" i="1" s="1"/>
  <c r="W45" i="1" s="1"/>
  <c r="Y45" i="1" s="1"/>
  <c r="H45" i="1"/>
  <c r="J45" i="1" s="1"/>
  <c r="L45" i="1" s="1"/>
  <c r="N45" i="1" s="1"/>
  <c r="AC36" i="1"/>
  <c r="R36" i="1"/>
  <c r="G36" i="1"/>
  <c r="AD38" i="1"/>
  <c r="AF38" i="1" s="1"/>
  <c r="AH38" i="1" s="1"/>
  <c r="AD39" i="1"/>
  <c r="AF39" i="1" s="1"/>
  <c r="AH39" i="1" s="1"/>
  <c r="S38" i="1"/>
  <c r="U38" i="1" s="1"/>
  <c r="W38" i="1" s="1"/>
  <c r="Y38" i="1" s="1"/>
  <c r="S39" i="1"/>
  <c r="U39" i="1" s="1"/>
  <c r="W39" i="1" s="1"/>
  <c r="Y39" i="1" s="1"/>
  <c r="H38" i="1"/>
  <c r="J38" i="1" s="1"/>
  <c r="L38" i="1" s="1"/>
  <c r="N38" i="1" s="1"/>
  <c r="H39" i="1"/>
  <c r="J39" i="1" s="1"/>
  <c r="L39" i="1" s="1"/>
  <c r="N39" i="1" s="1"/>
  <c r="G43" i="1"/>
  <c r="G20" i="1" s="1"/>
  <c r="AE180" i="1" l="1"/>
  <c r="AE193" i="1" s="1"/>
  <c r="T180" i="1"/>
  <c r="T193" i="1" s="1"/>
  <c r="I180" i="1"/>
  <c r="G40" i="1"/>
  <c r="AC111" i="1"/>
  <c r="R111" i="1"/>
  <c r="AD119" i="1"/>
  <c r="AF119" i="1" s="1"/>
  <c r="AH119" i="1" s="1"/>
  <c r="S119" i="1"/>
  <c r="U119" i="1" s="1"/>
  <c r="W119" i="1" s="1"/>
  <c r="Y119" i="1" s="1"/>
  <c r="H119" i="1"/>
  <c r="J119" i="1" s="1"/>
  <c r="L119" i="1" s="1"/>
  <c r="N119" i="1" s="1"/>
  <c r="AC156" i="1"/>
  <c r="R156" i="1"/>
  <c r="G156" i="1"/>
  <c r="AD160" i="1"/>
  <c r="AF160" i="1" s="1"/>
  <c r="AH160" i="1" s="1"/>
  <c r="S160" i="1"/>
  <c r="U160" i="1" s="1"/>
  <c r="W160" i="1" s="1"/>
  <c r="Y160" i="1" s="1"/>
  <c r="H160" i="1"/>
  <c r="J160" i="1" s="1"/>
  <c r="L160" i="1" s="1"/>
  <c r="N160" i="1" s="1"/>
  <c r="AD159" i="1"/>
  <c r="AF159" i="1" s="1"/>
  <c r="AH159" i="1" s="1"/>
  <c r="S159" i="1"/>
  <c r="U159" i="1" s="1"/>
  <c r="W159" i="1" s="1"/>
  <c r="Y159" i="1" s="1"/>
  <c r="H159" i="1"/>
  <c r="J159" i="1" s="1"/>
  <c r="L159" i="1" s="1"/>
  <c r="N159" i="1" s="1"/>
  <c r="AD155" i="1"/>
  <c r="AF155" i="1" s="1"/>
  <c r="AH155" i="1" s="1"/>
  <c r="S155" i="1"/>
  <c r="U155" i="1" s="1"/>
  <c r="W155" i="1" s="1"/>
  <c r="Y155" i="1" s="1"/>
  <c r="H155" i="1"/>
  <c r="J155" i="1" s="1"/>
  <c r="L155" i="1" s="1"/>
  <c r="N155" i="1" s="1"/>
  <c r="AC154" i="1"/>
  <c r="AD154" i="1" s="1"/>
  <c r="AF154" i="1" s="1"/>
  <c r="AH154" i="1" s="1"/>
  <c r="R154" i="1"/>
  <c r="S154" i="1" s="1"/>
  <c r="U154" i="1" s="1"/>
  <c r="W154" i="1" s="1"/>
  <c r="Y154" i="1" s="1"/>
  <c r="G154" i="1"/>
  <c r="H154" i="1" s="1"/>
  <c r="J154" i="1" s="1"/>
  <c r="L154" i="1" s="1"/>
  <c r="N154" i="1" s="1"/>
  <c r="AD60" i="1"/>
  <c r="AF60" i="1" s="1"/>
  <c r="AH60" i="1" s="1"/>
  <c r="AD61" i="1"/>
  <c r="AF61" i="1" s="1"/>
  <c r="AH61" i="1" s="1"/>
  <c r="AD63" i="1"/>
  <c r="AF63" i="1" s="1"/>
  <c r="AH63" i="1" s="1"/>
  <c r="AD64" i="1"/>
  <c r="AF64" i="1" s="1"/>
  <c r="AH64" i="1" s="1"/>
  <c r="S61" i="1"/>
  <c r="U61" i="1" s="1"/>
  <c r="W61" i="1" s="1"/>
  <c r="Y61" i="1" s="1"/>
  <c r="S63" i="1"/>
  <c r="U63" i="1" s="1"/>
  <c r="W63" i="1" s="1"/>
  <c r="Y63" i="1" s="1"/>
  <c r="S64" i="1"/>
  <c r="U64" i="1" s="1"/>
  <c r="W64" i="1" s="1"/>
  <c r="Y64" i="1" s="1"/>
  <c r="H63" i="1"/>
  <c r="J63" i="1" s="1"/>
  <c r="L63" i="1" s="1"/>
  <c r="N63" i="1" s="1"/>
  <c r="H64" i="1"/>
  <c r="J64" i="1" s="1"/>
  <c r="L64" i="1" s="1"/>
  <c r="N64" i="1" s="1"/>
  <c r="G61" i="1"/>
  <c r="H61" i="1" s="1"/>
  <c r="J61" i="1" s="1"/>
  <c r="L61" i="1" s="1"/>
  <c r="N61" i="1" s="1"/>
  <c r="G161" i="1"/>
  <c r="AD59" i="1"/>
  <c r="AF59" i="1" s="1"/>
  <c r="AH59" i="1" s="1"/>
  <c r="S59" i="1"/>
  <c r="U59" i="1" s="1"/>
  <c r="W59" i="1" s="1"/>
  <c r="Y59" i="1" s="1"/>
  <c r="S60" i="1"/>
  <c r="U60" i="1" s="1"/>
  <c r="W60" i="1" s="1"/>
  <c r="Y60" i="1" s="1"/>
  <c r="H59" i="1"/>
  <c r="J59" i="1" s="1"/>
  <c r="L59" i="1" s="1"/>
  <c r="N59" i="1" s="1"/>
  <c r="H60" i="1"/>
  <c r="J60" i="1" s="1"/>
  <c r="L60" i="1" s="1"/>
  <c r="N60" i="1" s="1"/>
  <c r="G57" i="1"/>
  <c r="AD57" i="1" l="1"/>
  <c r="AF57" i="1" s="1"/>
  <c r="AH57" i="1" s="1"/>
  <c r="S57" i="1"/>
  <c r="U57" i="1" s="1"/>
  <c r="W57" i="1" s="1"/>
  <c r="Y57" i="1" s="1"/>
  <c r="H57" i="1"/>
  <c r="J57" i="1" s="1"/>
  <c r="L57" i="1" s="1"/>
  <c r="N57" i="1" s="1"/>
  <c r="AC161" i="1"/>
  <c r="R161" i="1"/>
  <c r="AD173" i="1"/>
  <c r="AF173" i="1" s="1"/>
  <c r="AH173" i="1" s="1"/>
  <c r="S173" i="1"/>
  <c r="U173" i="1" s="1"/>
  <c r="W173" i="1" s="1"/>
  <c r="Y173" i="1" s="1"/>
  <c r="H173" i="1"/>
  <c r="J173" i="1" s="1"/>
  <c r="L173" i="1" s="1"/>
  <c r="N173" i="1" s="1"/>
  <c r="AC192" i="1" l="1"/>
  <c r="R192" i="1"/>
  <c r="G192" i="1"/>
  <c r="AD118" i="1"/>
  <c r="AF118" i="1" s="1"/>
  <c r="AH118" i="1" s="1"/>
  <c r="S118" i="1"/>
  <c r="U118" i="1" s="1"/>
  <c r="W118" i="1" s="1"/>
  <c r="Y118" i="1" s="1"/>
  <c r="H118" i="1"/>
  <c r="J118" i="1" s="1"/>
  <c r="L118" i="1" s="1"/>
  <c r="N118" i="1" s="1"/>
  <c r="G114" i="1" l="1"/>
  <c r="AC122" i="1"/>
  <c r="R122" i="1"/>
  <c r="G122" i="1"/>
  <c r="AD143" i="1"/>
  <c r="AF143" i="1" s="1"/>
  <c r="AH143" i="1" s="1"/>
  <c r="S143" i="1"/>
  <c r="U143" i="1" s="1"/>
  <c r="W143" i="1" s="1"/>
  <c r="Y143" i="1" s="1"/>
  <c r="H143" i="1"/>
  <c r="J143" i="1" s="1"/>
  <c r="L143" i="1" s="1"/>
  <c r="N143" i="1" s="1"/>
  <c r="AD142" i="1"/>
  <c r="AF142" i="1" s="1"/>
  <c r="AH142" i="1" s="1"/>
  <c r="S142" i="1"/>
  <c r="U142" i="1" s="1"/>
  <c r="W142" i="1" s="1"/>
  <c r="Y142" i="1" s="1"/>
  <c r="H142" i="1"/>
  <c r="J142" i="1" s="1"/>
  <c r="L142" i="1" s="1"/>
  <c r="N142" i="1" s="1"/>
  <c r="AD141" i="1"/>
  <c r="AF141" i="1" s="1"/>
  <c r="AH141" i="1" s="1"/>
  <c r="S141" i="1"/>
  <c r="U141" i="1" s="1"/>
  <c r="W141" i="1" s="1"/>
  <c r="Y141" i="1" s="1"/>
  <c r="H141" i="1"/>
  <c r="J141" i="1" s="1"/>
  <c r="L141" i="1" s="1"/>
  <c r="N141" i="1" s="1"/>
  <c r="AC69" i="1"/>
  <c r="AC101" i="1"/>
  <c r="G101" i="1"/>
  <c r="AD106" i="1"/>
  <c r="AF106" i="1" s="1"/>
  <c r="AH106" i="1" s="1"/>
  <c r="S106" i="1"/>
  <c r="U106" i="1" s="1"/>
  <c r="W106" i="1" s="1"/>
  <c r="Y106" i="1" s="1"/>
  <c r="H106" i="1"/>
  <c r="J106" i="1" s="1"/>
  <c r="L106" i="1" s="1"/>
  <c r="N106" i="1" s="1"/>
  <c r="AA68" i="1"/>
  <c r="AA70" i="1"/>
  <c r="AA69" i="1"/>
  <c r="O70" i="1"/>
  <c r="O68" i="1"/>
  <c r="AC70" i="1"/>
  <c r="AC68" i="1"/>
  <c r="R70" i="1"/>
  <c r="R68" i="1"/>
  <c r="G70" i="1"/>
  <c r="G68" i="1"/>
  <c r="E68" i="1"/>
  <c r="E70" i="1"/>
  <c r="D70" i="1"/>
  <c r="D68" i="1"/>
  <c r="F77" i="1"/>
  <c r="H77" i="1" s="1"/>
  <c r="J77" i="1" s="1"/>
  <c r="L77" i="1" s="1"/>
  <c r="N77" i="1" s="1"/>
  <c r="D74" i="1"/>
  <c r="AD77" i="1"/>
  <c r="AF77" i="1" s="1"/>
  <c r="AH77" i="1" s="1"/>
  <c r="S77" i="1"/>
  <c r="U77" i="1" s="1"/>
  <c r="W77" i="1" s="1"/>
  <c r="Y77" i="1" s="1"/>
  <c r="AC74" i="1"/>
  <c r="R74" i="1"/>
  <c r="G74" i="1"/>
  <c r="AB76" i="1"/>
  <c r="AD76" i="1" s="1"/>
  <c r="AF76" i="1" s="1"/>
  <c r="AH76" i="1" s="1"/>
  <c r="AB78" i="1"/>
  <c r="AD78" i="1" s="1"/>
  <c r="AF78" i="1" s="1"/>
  <c r="AH78" i="1" s="1"/>
  <c r="Q76" i="1"/>
  <c r="S76" i="1" s="1"/>
  <c r="U76" i="1" s="1"/>
  <c r="W76" i="1" s="1"/>
  <c r="Y76" i="1" s="1"/>
  <c r="Q78" i="1"/>
  <c r="S78" i="1" s="1"/>
  <c r="U78" i="1" s="1"/>
  <c r="W78" i="1" s="1"/>
  <c r="Y78" i="1" s="1"/>
  <c r="F76" i="1"/>
  <c r="H76" i="1" s="1"/>
  <c r="J76" i="1" s="1"/>
  <c r="L76" i="1" s="1"/>
  <c r="N76" i="1" s="1"/>
  <c r="F78" i="1"/>
  <c r="H78" i="1" s="1"/>
  <c r="J78" i="1" s="1"/>
  <c r="L78" i="1" s="1"/>
  <c r="N78" i="1" s="1"/>
  <c r="G111" i="1" l="1"/>
  <c r="F74" i="1"/>
  <c r="AC188" i="1"/>
  <c r="AC174" i="1"/>
  <c r="AC149" i="1"/>
  <c r="AC191" i="1" s="1"/>
  <c r="AC148" i="1"/>
  <c r="AC147" i="1"/>
  <c r="AC146" i="1"/>
  <c r="AC137" i="1"/>
  <c r="AC133" i="1"/>
  <c r="AC129" i="1"/>
  <c r="AC123" i="1"/>
  <c r="AC182" i="1" s="1"/>
  <c r="AC115" i="1"/>
  <c r="AC109" i="1" s="1"/>
  <c r="AC112" i="1"/>
  <c r="AC98" i="1"/>
  <c r="AC95" i="1"/>
  <c r="AC91" i="1"/>
  <c r="AC88" i="1"/>
  <c r="AC83" i="1"/>
  <c r="AC31" i="1"/>
  <c r="AC17" i="1" s="1"/>
  <c r="R188" i="1"/>
  <c r="R174" i="1"/>
  <c r="R149" i="1"/>
  <c r="R148" i="1"/>
  <c r="R147" i="1"/>
  <c r="R146" i="1"/>
  <c r="R137" i="1"/>
  <c r="R133" i="1"/>
  <c r="R129" i="1"/>
  <c r="R123" i="1"/>
  <c r="R182" i="1" s="1"/>
  <c r="R115" i="1"/>
  <c r="R109" i="1" s="1"/>
  <c r="R112" i="1"/>
  <c r="R98" i="1"/>
  <c r="R95" i="1"/>
  <c r="R91" i="1"/>
  <c r="R88" i="1"/>
  <c r="R83" i="1"/>
  <c r="R31" i="1"/>
  <c r="R17" i="1" s="1"/>
  <c r="R185" i="1"/>
  <c r="G188" i="1"/>
  <c r="G174" i="1"/>
  <c r="G149" i="1"/>
  <c r="G148" i="1"/>
  <c r="G147" i="1"/>
  <c r="G146" i="1"/>
  <c r="G137" i="1"/>
  <c r="G133" i="1"/>
  <c r="G129" i="1"/>
  <c r="G123" i="1"/>
  <c r="G182" i="1" s="1"/>
  <c r="G115" i="1"/>
  <c r="G109" i="1" s="1"/>
  <c r="G112" i="1"/>
  <c r="G98" i="1"/>
  <c r="G95" i="1"/>
  <c r="G91" i="1"/>
  <c r="G88" i="1"/>
  <c r="G83" i="1"/>
  <c r="G31" i="1"/>
  <c r="G17" i="1" s="1"/>
  <c r="G21" i="1"/>
  <c r="R187" i="1" l="1"/>
  <c r="G187" i="1"/>
  <c r="R183" i="1"/>
  <c r="AC187" i="1"/>
  <c r="G189" i="1"/>
  <c r="AC144" i="1"/>
  <c r="R190" i="1"/>
  <c r="AC120" i="1"/>
  <c r="R189" i="1"/>
  <c r="R120" i="1"/>
  <c r="AC190" i="1"/>
  <c r="G190" i="1"/>
  <c r="G120" i="1"/>
  <c r="R66" i="1"/>
  <c r="R184" i="1"/>
  <c r="AC184" i="1"/>
  <c r="AC189" i="1"/>
  <c r="AC183" i="1"/>
  <c r="AC185" i="1"/>
  <c r="AC66" i="1"/>
  <c r="R191" i="1"/>
  <c r="R144" i="1"/>
  <c r="G191" i="1"/>
  <c r="G144" i="1"/>
  <c r="G184" i="1"/>
  <c r="G183" i="1"/>
  <c r="G185" i="1"/>
  <c r="G66" i="1"/>
  <c r="E31" i="1"/>
  <c r="R180" i="1" l="1"/>
  <c r="R193" i="1" s="1"/>
  <c r="G180" i="1"/>
  <c r="AC180" i="1"/>
  <c r="AC193" i="1" s="1"/>
  <c r="AA22" i="1"/>
  <c r="AA185" i="1" s="1"/>
  <c r="AB185" i="1" s="1"/>
  <c r="AD185" i="1" s="1"/>
  <c r="AF185" i="1" s="1"/>
  <c r="AH185" i="1" s="1"/>
  <c r="P22" i="1"/>
  <c r="P185" i="1" s="1"/>
  <c r="Q185" i="1" s="1"/>
  <c r="S185" i="1" s="1"/>
  <c r="U185" i="1" s="1"/>
  <c r="W185" i="1" s="1"/>
  <c r="Y185" i="1" s="1"/>
  <c r="E22" i="1"/>
  <c r="E185" i="1" s="1"/>
  <c r="F185" i="1" s="1"/>
  <c r="H185" i="1" s="1"/>
  <c r="J185" i="1" s="1"/>
  <c r="L185" i="1" s="1"/>
  <c r="N185" i="1" s="1"/>
  <c r="AB35" i="1"/>
  <c r="AD35" i="1" s="1"/>
  <c r="AF35" i="1" s="1"/>
  <c r="AH35" i="1" s="1"/>
  <c r="Q35" i="1"/>
  <c r="S35" i="1" s="1"/>
  <c r="U35" i="1" s="1"/>
  <c r="W35" i="1" s="1"/>
  <c r="Y35" i="1" s="1"/>
  <c r="F35" i="1"/>
  <c r="H35" i="1" s="1"/>
  <c r="J35" i="1" s="1"/>
  <c r="L35" i="1" s="1"/>
  <c r="N35" i="1" s="1"/>
  <c r="F22" i="1" l="1"/>
  <c r="H22" i="1" s="1"/>
  <c r="J22" i="1" s="1"/>
  <c r="L22" i="1" s="1"/>
  <c r="N22" i="1" s="1"/>
  <c r="Q22" i="1"/>
  <c r="S22" i="1" s="1"/>
  <c r="U22" i="1" s="1"/>
  <c r="W22" i="1" s="1"/>
  <c r="Y22" i="1" s="1"/>
  <c r="AB22" i="1"/>
  <c r="AD22" i="1" s="1"/>
  <c r="AF22" i="1" s="1"/>
  <c r="AH22" i="1" s="1"/>
  <c r="AB179" i="1"/>
  <c r="AD179" i="1" s="1"/>
  <c r="AF179" i="1" s="1"/>
  <c r="AH179" i="1" s="1"/>
  <c r="AB178" i="1"/>
  <c r="AD178" i="1" s="1"/>
  <c r="AF178" i="1" s="1"/>
  <c r="AH178" i="1" s="1"/>
  <c r="AB177" i="1"/>
  <c r="AD177" i="1" s="1"/>
  <c r="AF177" i="1" s="1"/>
  <c r="AH177" i="1" s="1"/>
  <c r="AB176" i="1"/>
  <c r="AD176" i="1" s="1"/>
  <c r="AF176" i="1" s="1"/>
  <c r="AH176" i="1" s="1"/>
  <c r="AB175" i="1"/>
  <c r="AD175" i="1" s="1"/>
  <c r="AF175" i="1" s="1"/>
  <c r="AH175" i="1" s="1"/>
  <c r="AB172" i="1"/>
  <c r="AD172" i="1" s="1"/>
  <c r="AF172" i="1" s="1"/>
  <c r="AH172" i="1" s="1"/>
  <c r="AB171" i="1"/>
  <c r="AD171" i="1" s="1"/>
  <c r="AF171" i="1" s="1"/>
  <c r="AH171" i="1" s="1"/>
  <c r="AB170" i="1"/>
  <c r="AD170" i="1" s="1"/>
  <c r="AF170" i="1" s="1"/>
  <c r="AH170" i="1" s="1"/>
  <c r="AB169" i="1"/>
  <c r="AD169" i="1" s="1"/>
  <c r="AF169" i="1" s="1"/>
  <c r="AH169" i="1" s="1"/>
  <c r="AB168" i="1"/>
  <c r="AD168" i="1" s="1"/>
  <c r="AF168" i="1" s="1"/>
  <c r="AH168" i="1" s="1"/>
  <c r="AB167" i="1"/>
  <c r="AD167" i="1" s="1"/>
  <c r="AF167" i="1" s="1"/>
  <c r="AH167" i="1" s="1"/>
  <c r="AB166" i="1"/>
  <c r="AD166" i="1" s="1"/>
  <c r="AF166" i="1" s="1"/>
  <c r="AH166" i="1" s="1"/>
  <c r="AB165" i="1"/>
  <c r="AD165" i="1" s="1"/>
  <c r="AF165" i="1" s="1"/>
  <c r="AH165" i="1" s="1"/>
  <c r="AB164" i="1"/>
  <c r="AD164" i="1" s="1"/>
  <c r="AF164" i="1" s="1"/>
  <c r="AH164" i="1" s="1"/>
  <c r="AB163" i="1"/>
  <c r="AD163" i="1" s="1"/>
  <c r="AF163" i="1" s="1"/>
  <c r="AH163" i="1" s="1"/>
  <c r="AB162" i="1"/>
  <c r="AD162" i="1" s="1"/>
  <c r="AF162" i="1" s="1"/>
  <c r="AH162" i="1" s="1"/>
  <c r="AB158" i="1"/>
  <c r="AD158" i="1" s="1"/>
  <c r="AF158" i="1" s="1"/>
  <c r="AH158" i="1" s="1"/>
  <c r="AB157" i="1"/>
  <c r="AD157" i="1" s="1"/>
  <c r="AF157" i="1" s="1"/>
  <c r="AH157" i="1" s="1"/>
  <c r="AB153" i="1"/>
  <c r="AD153" i="1" s="1"/>
  <c r="AF153" i="1" s="1"/>
  <c r="AH153" i="1" s="1"/>
  <c r="AB152" i="1"/>
  <c r="AD152" i="1" s="1"/>
  <c r="AF152" i="1" s="1"/>
  <c r="AH152" i="1" s="1"/>
  <c r="AB151" i="1"/>
  <c r="AD151" i="1" s="1"/>
  <c r="AF151" i="1" s="1"/>
  <c r="AH151" i="1" s="1"/>
  <c r="AB140" i="1"/>
  <c r="AD140" i="1" s="1"/>
  <c r="AF140" i="1" s="1"/>
  <c r="AH140" i="1" s="1"/>
  <c r="AB139" i="1"/>
  <c r="AD139" i="1" s="1"/>
  <c r="AF139" i="1" s="1"/>
  <c r="AH139" i="1" s="1"/>
  <c r="AB136" i="1"/>
  <c r="AD136" i="1" s="1"/>
  <c r="AF136" i="1" s="1"/>
  <c r="AH136" i="1" s="1"/>
  <c r="AB135" i="1"/>
  <c r="AD135" i="1" s="1"/>
  <c r="AF135" i="1" s="1"/>
  <c r="AH135" i="1" s="1"/>
  <c r="AB132" i="1"/>
  <c r="AD132" i="1" s="1"/>
  <c r="AF132" i="1" s="1"/>
  <c r="AH132" i="1" s="1"/>
  <c r="AB131" i="1"/>
  <c r="AD131" i="1" s="1"/>
  <c r="AF131" i="1" s="1"/>
  <c r="AH131" i="1" s="1"/>
  <c r="AB128" i="1"/>
  <c r="AD128" i="1" s="1"/>
  <c r="AF128" i="1" s="1"/>
  <c r="AH128" i="1" s="1"/>
  <c r="AB127" i="1"/>
  <c r="AD127" i="1" s="1"/>
  <c r="AF127" i="1" s="1"/>
  <c r="AH127" i="1" s="1"/>
  <c r="AB126" i="1"/>
  <c r="AD126" i="1" s="1"/>
  <c r="AF126" i="1" s="1"/>
  <c r="AH126" i="1" s="1"/>
  <c r="AB125" i="1"/>
  <c r="AD125" i="1" s="1"/>
  <c r="AF125" i="1" s="1"/>
  <c r="AH125" i="1" s="1"/>
  <c r="AB124" i="1"/>
  <c r="AD124" i="1" s="1"/>
  <c r="AF124" i="1" s="1"/>
  <c r="AH124" i="1" s="1"/>
  <c r="AB117" i="1"/>
  <c r="AD117" i="1" s="1"/>
  <c r="AF117" i="1" s="1"/>
  <c r="AH117" i="1" s="1"/>
  <c r="AB114" i="1"/>
  <c r="AD114" i="1" s="1"/>
  <c r="AF114" i="1" s="1"/>
  <c r="AH114" i="1" s="1"/>
  <c r="AB113" i="1"/>
  <c r="AD113" i="1" s="1"/>
  <c r="AF113" i="1" s="1"/>
  <c r="AH113" i="1" s="1"/>
  <c r="AB105" i="1"/>
  <c r="AD105" i="1" s="1"/>
  <c r="AF105" i="1" s="1"/>
  <c r="AH105" i="1" s="1"/>
  <c r="AB100" i="1"/>
  <c r="AD100" i="1" s="1"/>
  <c r="AF100" i="1" s="1"/>
  <c r="AH100" i="1" s="1"/>
  <c r="AB97" i="1"/>
  <c r="AD97" i="1" s="1"/>
  <c r="AF97" i="1" s="1"/>
  <c r="AH97" i="1" s="1"/>
  <c r="AB94" i="1"/>
  <c r="AD94" i="1" s="1"/>
  <c r="AF94" i="1" s="1"/>
  <c r="AH94" i="1" s="1"/>
  <c r="AB93" i="1"/>
  <c r="AD93" i="1" s="1"/>
  <c r="AF93" i="1" s="1"/>
  <c r="AH93" i="1" s="1"/>
  <c r="AB90" i="1"/>
  <c r="AD90" i="1" s="1"/>
  <c r="AF90" i="1" s="1"/>
  <c r="AH90" i="1" s="1"/>
  <c r="AB86" i="1"/>
  <c r="AD86" i="1" s="1"/>
  <c r="AF86" i="1" s="1"/>
  <c r="AH86" i="1" s="1"/>
  <c r="AB85" i="1"/>
  <c r="AD85" i="1" s="1"/>
  <c r="AF85" i="1" s="1"/>
  <c r="AH85" i="1" s="1"/>
  <c r="AB82" i="1"/>
  <c r="AD82" i="1" s="1"/>
  <c r="AF82" i="1" s="1"/>
  <c r="AH82" i="1" s="1"/>
  <c r="AB81" i="1"/>
  <c r="AD81" i="1" s="1"/>
  <c r="AF81" i="1" s="1"/>
  <c r="AH81" i="1" s="1"/>
  <c r="AB80" i="1"/>
  <c r="AD80" i="1" s="1"/>
  <c r="AF80" i="1" s="1"/>
  <c r="AH80" i="1" s="1"/>
  <c r="AB79" i="1"/>
  <c r="AD79" i="1" s="1"/>
  <c r="AF79" i="1" s="1"/>
  <c r="AH79" i="1" s="1"/>
  <c r="AB74" i="1"/>
  <c r="AD74" i="1" s="1"/>
  <c r="AF74" i="1" s="1"/>
  <c r="AH74" i="1" s="1"/>
  <c r="AB73" i="1"/>
  <c r="AD73" i="1" s="1"/>
  <c r="AF73" i="1" s="1"/>
  <c r="AH73" i="1" s="1"/>
  <c r="AB72" i="1"/>
  <c r="AD72" i="1" s="1"/>
  <c r="AF72" i="1" s="1"/>
  <c r="AH72" i="1" s="1"/>
  <c r="AB71" i="1"/>
  <c r="AD71" i="1" s="1"/>
  <c r="AF71" i="1" s="1"/>
  <c r="AH71" i="1" s="1"/>
  <c r="AB56" i="1"/>
  <c r="AD56" i="1" s="1"/>
  <c r="AF56" i="1" s="1"/>
  <c r="AH56" i="1" s="1"/>
  <c r="AB55" i="1"/>
  <c r="AD55" i="1" s="1"/>
  <c r="AF55" i="1" s="1"/>
  <c r="AH55" i="1" s="1"/>
  <c r="AB54" i="1"/>
  <c r="AD54" i="1" s="1"/>
  <c r="AF54" i="1" s="1"/>
  <c r="AH54" i="1" s="1"/>
  <c r="AB53" i="1"/>
  <c r="AD53" i="1" s="1"/>
  <c r="AF53" i="1" s="1"/>
  <c r="AH53" i="1" s="1"/>
  <c r="AB52" i="1"/>
  <c r="AD52" i="1" s="1"/>
  <c r="AF52" i="1" s="1"/>
  <c r="AH52" i="1" s="1"/>
  <c r="AB51" i="1"/>
  <c r="AD51" i="1" s="1"/>
  <c r="AF51" i="1" s="1"/>
  <c r="AH51" i="1" s="1"/>
  <c r="AB46" i="1"/>
  <c r="AD46" i="1" s="1"/>
  <c r="AF46" i="1" s="1"/>
  <c r="AH46" i="1" s="1"/>
  <c r="AB44" i="1"/>
  <c r="AD44" i="1" s="1"/>
  <c r="AF44" i="1" s="1"/>
  <c r="AH44" i="1" s="1"/>
  <c r="AB43" i="1"/>
  <c r="AD43" i="1" s="1"/>
  <c r="AF43" i="1" s="1"/>
  <c r="AH43" i="1" s="1"/>
  <c r="AB42" i="1"/>
  <c r="AD42" i="1" s="1"/>
  <c r="AF42" i="1" s="1"/>
  <c r="AH42" i="1" s="1"/>
  <c r="AB36" i="1"/>
  <c r="AD36" i="1" s="1"/>
  <c r="AF36" i="1" s="1"/>
  <c r="AH36" i="1" s="1"/>
  <c r="AB34" i="1"/>
  <c r="AD34" i="1" s="1"/>
  <c r="AF34" i="1" s="1"/>
  <c r="AH34" i="1" s="1"/>
  <c r="AB33" i="1"/>
  <c r="AD33" i="1" s="1"/>
  <c r="AF33" i="1" s="1"/>
  <c r="AH33" i="1" s="1"/>
  <c r="AB30" i="1"/>
  <c r="AD30" i="1" s="1"/>
  <c r="AF30" i="1" s="1"/>
  <c r="AH30" i="1" s="1"/>
  <c r="AB26" i="1"/>
  <c r="AD26" i="1" s="1"/>
  <c r="AF26" i="1" s="1"/>
  <c r="AH26" i="1" s="1"/>
  <c r="AB25" i="1"/>
  <c r="AD25" i="1" s="1"/>
  <c r="AF25" i="1" s="1"/>
  <c r="AH25" i="1" s="1"/>
  <c r="AB24" i="1"/>
  <c r="AD24" i="1" s="1"/>
  <c r="AF24" i="1" s="1"/>
  <c r="AH24" i="1" s="1"/>
  <c r="AB23" i="1"/>
  <c r="AD23" i="1" s="1"/>
  <c r="AF23" i="1" s="1"/>
  <c r="AH23" i="1" s="1"/>
  <c r="Q179" i="1"/>
  <c r="S179" i="1" s="1"/>
  <c r="U179" i="1" s="1"/>
  <c r="W179" i="1" s="1"/>
  <c r="Y179" i="1" s="1"/>
  <c r="Q178" i="1"/>
  <c r="S178" i="1" s="1"/>
  <c r="U178" i="1" s="1"/>
  <c r="W178" i="1" s="1"/>
  <c r="Y178" i="1" s="1"/>
  <c r="Q177" i="1"/>
  <c r="S177" i="1" s="1"/>
  <c r="U177" i="1" s="1"/>
  <c r="W177" i="1" s="1"/>
  <c r="Y177" i="1" s="1"/>
  <c r="Q176" i="1"/>
  <c r="S176" i="1" s="1"/>
  <c r="U176" i="1" s="1"/>
  <c r="W176" i="1" s="1"/>
  <c r="Y176" i="1" s="1"/>
  <c r="Q175" i="1"/>
  <c r="S175" i="1" s="1"/>
  <c r="U175" i="1" s="1"/>
  <c r="W175" i="1" s="1"/>
  <c r="Y175" i="1" s="1"/>
  <c r="Q172" i="1"/>
  <c r="S172" i="1" s="1"/>
  <c r="U172" i="1" s="1"/>
  <c r="W172" i="1" s="1"/>
  <c r="Y172" i="1" s="1"/>
  <c r="Q171" i="1"/>
  <c r="S171" i="1" s="1"/>
  <c r="U171" i="1" s="1"/>
  <c r="W171" i="1" s="1"/>
  <c r="Y171" i="1" s="1"/>
  <c r="Q170" i="1"/>
  <c r="S170" i="1" s="1"/>
  <c r="U170" i="1" s="1"/>
  <c r="W170" i="1" s="1"/>
  <c r="Y170" i="1" s="1"/>
  <c r="Q169" i="1"/>
  <c r="S169" i="1" s="1"/>
  <c r="U169" i="1" s="1"/>
  <c r="W169" i="1" s="1"/>
  <c r="Y169" i="1" s="1"/>
  <c r="Q168" i="1"/>
  <c r="S168" i="1" s="1"/>
  <c r="U168" i="1" s="1"/>
  <c r="W168" i="1" s="1"/>
  <c r="Y168" i="1" s="1"/>
  <c r="Q167" i="1"/>
  <c r="S167" i="1" s="1"/>
  <c r="U167" i="1" s="1"/>
  <c r="W167" i="1" s="1"/>
  <c r="Y167" i="1" s="1"/>
  <c r="Q166" i="1"/>
  <c r="S166" i="1" s="1"/>
  <c r="U166" i="1" s="1"/>
  <c r="W166" i="1" s="1"/>
  <c r="Y166" i="1" s="1"/>
  <c r="Q165" i="1"/>
  <c r="S165" i="1" s="1"/>
  <c r="U165" i="1" s="1"/>
  <c r="W165" i="1" s="1"/>
  <c r="Y165" i="1" s="1"/>
  <c r="Q164" i="1"/>
  <c r="S164" i="1" s="1"/>
  <c r="U164" i="1" s="1"/>
  <c r="W164" i="1" s="1"/>
  <c r="Y164" i="1" s="1"/>
  <c r="Q163" i="1"/>
  <c r="S163" i="1" s="1"/>
  <c r="U163" i="1" s="1"/>
  <c r="W163" i="1" s="1"/>
  <c r="Y163" i="1" s="1"/>
  <c r="Q162" i="1"/>
  <c r="S162" i="1" s="1"/>
  <c r="U162" i="1" s="1"/>
  <c r="W162" i="1" s="1"/>
  <c r="Y162" i="1" s="1"/>
  <c r="Q158" i="1"/>
  <c r="S158" i="1" s="1"/>
  <c r="U158" i="1" s="1"/>
  <c r="W158" i="1" s="1"/>
  <c r="Y158" i="1" s="1"/>
  <c r="Q157" i="1"/>
  <c r="S157" i="1" s="1"/>
  <c r="U157" i="1" s="1"/>
  <c r="W157" i="1" s="1"/>
  <c r="Y157" i="1" s="1"/>
  <c r="Q153" i="1"/>
  <c r="S153" i="1" s="1"/>
  <c r="U153" i="1" s="1"/>
  <c r="W153" i="1" s="1"/>
  <c r="Y153" i="1" s="1"/>
  <c r="Q152" i="1"/>
  <c r="S152" i="1" s="1"/>
  <c r="U152" i="1" s="1"/>
  <c r="W152" i="1" s="1"/>
  <c r="Y152" i="1" s="1"/>
  <c r="Q151" i="1"/>
  <c r="S151" i="1" s="1"/>
  <c r="U151" i="1" s="1"/>
  <c r="W151" i="1" s="1"/>
  <c r="Y151" i="1" s="1"/>
  <c r="Q140" i="1"/>
  <c r="S140" i="1" s="1"/>
  <c r="U140" i="1" s="1"/>
  <c r="W140" i="1" s="1"/>
  <c r="Y140" i="1" s="1"/>
  <c r="Q139" i="1"/>
  <c r="S139" i="1" s="1"/>
  <c r="U139" i="1" s="1"/>
  <c r="W139" i="1" s="1"/>
  <c r="Y139" i="1" s="1"/>
  <c r="Q136" i="1"/>
  <c r="S136" i="1" s="1"/>
  <c r="U136" i="1" s="1"/>
  <c r="W136" i="1" s="1"/>
  <c r="Y136" i="1" s="1"/>
  <c r="Q135" i="1"/>
  <c r="S135" i="1" s="1"/>
  <c r="U135" i="1" s="1"/>
  <c r="W135" i="1" s="1"/>
  <c r="Y135" i="1" s="1"/>
  <c r="Q132" i="1"/>
  <c r="S132" i="1" s="1"/>
  <c r="U132" i="1" s="1"/>
  <c r="W132" i="1" s="1"/>
  <c r="Y132" i="1" s="1"/>
  <c r="Q131" i="1"/>
  <c r="S131" i="1" s="1"/>
  <c r="U131" i="1" s="1"/>
  <c r="W131" i="1" s="1"/>
  <c r="Y131" i="1" s="1"/>
  <c r="Q128" i="1"/>
  <c r="S128" i="1" s="1"/>
  <c r="U128" i="1" s="1"/>
  <c r="W128" i="1" s="1"/>
  <c r="Y128" i="1" s="1"/>
  <c r="Q127" i="1"/>
  <c r="S127" i="1" s="1"/>
  <c r="U127" i="1" s="1"/>
  <c r="W127" i="1" s="1"/>
  <c r="Y127" i="1" s="1"/>
  <c r="Q126" i="1"/>
  <c r="S126" i="1" s="1"/>
  <c r="U126" i="1" s="1"/>
  <c r="W126" i="1" s="1"/>
  <c r="Y126" i="1" s="1"/>
  <c r="Q125" i="1"/>
  <c r="S125" i="1" s="1"/>
  <c r="U125" i="1" s="1"/>
  <c r="W125" i="1" s="1"/>
  <c r="Y125" i="1" s="1"/>
  <c r="Q124" i="1"/>
  <c r="S124" i="1" s="1"/>
  <c r="U124" i="1" s="1"/>
  <c r="W124" i="1" s="1"/>
  <c r="Y124" i="1" s="1"/>
  <c r="Q117" i="1"/>
  <c r="S117" i="1" s="1"/>
  <c r="U117" i="1" s="1"/>
  <c r="W117" i="1" s="1"/>
  <c r="Y117" i="1" s="1"/>
  <c r="Q114" i="1"/>
  <c r="S114" i="1" s="1"/>
  <c r="U114" i="1" s="1"/>
  <c r="W114" i="1" s="1"/>
  <c r="Y114" i="1" s="1"/>
  <c r="Q113" i="1"/>
  <c r="S113" i="1" s="1"/>
  <c r="U113" i="1" s="1"/>
  <c r="W113" i="1" s="1"/>
  <c r="Y113" i="1" s="1"/>
  <c r="Q105" i="1"/>
  <c r="S105" i="1" s="1"/>
  <c r="U105" i="1" s="1"/>
  <c r="W105" i="1" s="1"/>
  <c r="Y105" i="1" s="1"/>
  <c r="Q100" i="1"/>
  <c r="S100" i="1" s="1"/>
  <c r="U100" i="1" s="1"/>
  <c r="W100" i="1" s="1"/>
  <c r="Y100" i="1" s="1"/>
  <c r="Q97" i="1"/>
  <c r="S97" i="1" s="1"/>
  <c r="U97" i="1" s="1"/>
  <c r="W97" i="1" s="1"/>
  <c r="Y97" i="1" s="1"/>
  <c r="Q94" i="1"/>
  <c r="S94" i="1" s="1"/>
  <c r="U94" i="1" s="1"/>
  <c r="W94" i="1" s="1"/>
  <c r="Y94" i="1" s="1"/>
  <c r="Q93" i="1"/>
  <c r="S93" i="1" s="1"/>
  <c r="U93" i="1" s="1"/>
  <c r="W93" i="1" s="1"/>
  <c r="Y93" i="1" s="1"/>
  <c r="Q90" i="1"/>
  <c r="S90" i="1" s="1"/>
  <c r="U90" i="1" s="1"/>
  <c r="W90" i="1" s="1"/>
  <c r="Y90" i="1" s="1"/>
  <c r="Q86" i="1"/>
  <c r="S86" i="1" s="1"/>
  <c r="U86" i="1" s="1"/>
  <c r="W86" i="1" s="1"/>
  <c r="Y86" i="1" s="1"/>
  <c r="Q85" i="1"/>
  <c r="S85" i="1" s="1"/>
  <c r="U85" i="1" s="1"/>
  <c r="W85" i="1" s="1"/>
  <c r="Y85" i="1" s="1"/>
  <c r="Q82" i="1"/>
  <c r="S82" i="1" s="1"/>
  <c r="U82" i="1" s="1"/>
  <c r="W82" i="1" s="1"/>
  <c r="Y82" i="1" s="1"/>
  <c r="Q81" i="1"/>
  <c r="S81" i="1" s="1"/>
  <c r="U81" i="1" s="1"/>
  <c r="W81" i="1" s="1"/>
  <c r="Y81" i="1" s="1"/>
  <c r="Q80" i="1"/>
  <c r="S80" i="1" s="1"/>
  <c r="U80" i="1" s="1"/>
  <c r="W80" i="1" s="1"/>
  <c r="Y80" i="1" s="1"/>
  <c r="Q79" i="1"/>
  <c r="S79" i="1" s="1"/>
  <c r="U79" i="1" s="1"/>
  <c r="W79" i="1" s="1"/>
  <c r="Y79" i="1" s="1"/>
  <c r="Q74" i="1"/>
  <c r="S74" i="1" s="1"/>
  <c r="U74" i="1" s="1"/>
  <c r="W74" i="1" s="1"/>
  <c r="Y74" i="1" s="1"/>
  <c r="Q73" i="1"/>
  <c r="S73" i="1" s="1"/>
  <c r="U73" i="1" s="1"/>
  <c r="W73" i="1" s="1"/>
  <c r="Y73" i="1" s="1"/>
  <c r="Q72" i="1"/>
  <c r="S72" i="1" s="1"/>
  <c r="U72" i="1" s="1"/>
  <c r="W72" i="1" s="1"/>
  <c r="Y72" i="1" s="1"/>
  <c r="Q71" i="1"/>
  <c r="S71" i="1" s="1"/>
  <c r="U71" i="1" s="1"/>
  <c r="W71" i="1" s="1"/>
  <c r="Y71" i="1" s="1"/>
  <c r="Q56" i="1"/>
  <c r="S56" i="1" s="1"/>
  <c r="U56" i="1" s="1"/>
  <c r="W56" i="1" s="1"/>
  <c r="Y56" i="1" s="1"/>
  <c r="Q55" i="1"/>
  <c r="S55" i="1" s="1"/>
  <c r="U55" i="1" s="1"/>
  <c r="W55" i="1" s="1"/>
  <c r="Y55" i="1" s="1"/>
  <c r="Q54" i="1"/>
  <c r="S54" i="1" s="1"/>
  <c r="U54" i="1" s="1"/>
  <c r="W54" i="1" s="1"/>
  <c r="Y54" i="1" s="1"/>
  <c r="Q53" i="1"/>
  <c r="S53" i="1" s="1"/>
  <c r="U53" i="1" s="1"/>
  <c r="W53" i="1" s="1"/>
  <c r="Y53" i="1" s="1"/>
  <c r="Q52" i="1"/>
  <c r="S52" i="1" s="1"/>
  <c r="U52" i="1" s="1"/>
  <c r="W52" i="1" s="1"/>
  <c r="Y52" i="1" s="1"/>
  <c r="Q51" i="1"/>
  <c r="S51" i="1" s="1"/>
  <c r="U51" i="1" s="1"/>
  <c r="W51" i="1" s="1"/>
  <c r="Y51" i="1" s="1"/>
  <c r="Q46" i="1"/>
  <c r="S46" i="1" s="1"/>
  <c r="U46" i="1" s="1"/>
  <c r="W46" i="1" s="1"/>
  <c r="Y46" i="1" s="1"/>
  <c r="Q44" i="1"/>
  <c r="S44" i="1" s="1"/>
  <c r="U44" i="1" s="1"/>
  <c r="W44" i="1" s="1"/>
  <c r="Y44" i="1" s="1"/>
  <c r="Q43" i="1"/>
  <c r="S43" i="1" s="1"/>
  <c r="U43" i="1" s="1"/>
  <c r="W43" i="1" s="1"/>
  <c r="Y43" i="1" s="1"/>
  <c r="Q42" i="1"/>
  <c r="S42" i="1" s="1"/>
  <c r="U42" i="1" s="1"/>
  <c r="W42" i="1" s="1"/>
  <c r="Y42" i="1" s="1"/>
  <c r="Q36" i="1"/>
  <c r="S36" i="1" s="1"/>
  <c r="U36" i="1" s="1"/>
  <c r="W36" i="1" s="1"/>
  <c r="Y36" i="1" s="1"/>
  <c r="Q34" i="1"/>
  <c r="S34" i="1" s="1"/>
  <c r="U34" i="1" s="1"/>
  <c r="W34" i="1" s="1"/>
  <c r="Y34" i="1" s="1"/>
  <c r="Q33" i="1"/>
  <c r="S33" i="1" s="1"/>
  <c r="U33" i="1" s="1"/>
  <c r="W33" i="1" s="1"/>
  <c r="Y33" i="1" s="1"/>
  <c r="Q30" i="1"/>
  <c r="S30" i="1" s="1"/>
  <c r="U30" i="1" s="1"/>
  <c r="W30" i="1" s="1"/>
  <c r="Y30" i="1" s="1"/>
  <c r="Y26" i="1"/>
  <c r="Q25" i="1"/>
  <c r="S25" i="1" s="1"/>
  <c r="U25" i="1" s="1"/>
  <c r="W25" i="1" s="1"/>
  <c r="Y25" i="1" s="1"/>
  <c r="Q24" i="1"/>
  <c r="S24" i="1" s="1"/>
  <c r="U24" i="1" s="1"/>
  <c r="W24" i="1" s="1"/>
  <c r="Y24" i="1" s="1"/>
  <c r="Q23" i="1"/>
  <c r="S23" i="1" s="1"/>
  <c r="U23" i="1" s="1"/>
  <c r="W23" i="1" s="1"/>
  <c r="Y23" i="1" s="1"/>
  <c r="F179" i="1"/>
  <c r="H179" i="1" s="1"/>
  <c r="J179" i="1" s="1"/>
  <c r="L179" i="1" s="1"/>
  <c r="N179" i="1" s="1"/>
  <c r="F178" i="1"/>
  <c r="H178" i="1" s="1"/>
  <c r="J178" i="1" s="1"/>
  <c r="L178" i="1" s="1"/>
  <c r="N178" i="1" s="1"/>
  <c r="F177" i="1"/>
  <c r="H177" i="1" s="1"/>
  <c r="J177" i="1" s="1"/>
  <c r="L177" i="1" s="1"/>
  <c r="N177" i="1" s="1"/>
  <c r="F176" i="1"/>
  <c r="H176" i="1" s="1"/>
  <c r="J176" i="1" s="1"/>
  <c r="L176" i="1" s="1"/>
  <c r="N176" i="1" s="1"/>
  <c r="F175" i="1"/>
  <c r="H175" i="1" s="1"/>
  <c r="J175" i="1" s="1"/>
  <c r="L175" i="1" s="1"/>
  <c r="N175" i="1" s="1"/>
  <c r="F172" i="1"/>
  <c r="H172" i="1" s="1"/>
  <c r="J172" i="1" s="1"/>
  <c r="L172" i="1" s="1"/>
  <c r="N172" i="1" s="1"/>
  <c r="F171" i="1"/>
  <c r="H171" i="1" s="1"/>
  <c r="J171" i="1" s="1"/>
  <c r="L171" i="1" s="1"/>
  <c r="N171" i="1" s="1"/>
  <c r="F170" i="1"/>
  <c r="H170" i="1" s="1"/>
  <c r="J170" i="1" s="1"/>
  <c r="L170" i="1" s="1"/>
  <c r="N170" i="1" s="1"/>
  <c r="F169" i="1"/>
  <c r="H169" i="1" s="1"/>
  <c r="J169" i="1" s="1"/>
  <c r="L169" i="1" s="1"/>
  <c r="N169" i="1" s="1"/>
  <c r="F168" i="1"/>
  <c r="H168" i="1" s="1"/>
  <c r="J168" i="1" s="1"/>
  <c r="L168" i="1" s="1"/>
  <c r="N168" i="1" s="1"/>
  <c r="F167" i="1"/>
  <c r="H167" i="1" s="1"/>
  <c r="J167" i="1" s="1"/>
  <c r="L167" i="1" s="1"/>
  <c r="N167" i="1" s="1"/>
  <c r="F166" i="1"/>
  <c r="H166" i="1" s="1"/>
  <c r="J166" i="1" s="1"/>
  <c r="L166" i="1" s="1"/>
  <c r="N166" i="1" s="1"/>
  <c r="F165" i="1"/>
  <c r="H165" i="1" s="1"/>
  <c r="J165" i="1" s="1"/>
  <c r="L165" i="1" s="1"/>
  <c r="N165" i="1" s="1"/>
  <c r="F164" i="1"/>
  <c r="H164" i="1" s="1"/>
  <c r="J164" i="1" s="1"/>
  <c r="L164" i="1" s="1"/>
  <c r="N164" i="1" s="1"/>
  <c r="F163" i="1"/>
  <c r="H163" i="1" s="1"/>
  <c r="J163" i="1" s="1"/>
  <c r="L163" i="1" s="1"/>
  <c r="N163" i="1" s="1"/>
  <c r="F162" i="1"/>
  <c r="H162" i="1" s="1"/>
  <c r="J162" i="1" s="1"/>
  <c r="L162" i="1" s="1"/>
  <c r="N162" i="1" s="1"/>
  <c r="F158" i="1"/>
  <c r="H158" i="1" s="1"/>
  <c r="J158" i="1" s="1"/>
  <c r="L158" i="1" s="1"/>
  <c r="N158" i="1" s="1"/>
  <c r="F157" i="1"/>
  <c r="H157" i="1" s="1"/>
  <c r="J157" i="1" s="1"/>
  <c r="L157" i="1" s="1"/>
  <c r="N157" i="1" s="1"/>
  <c r="F153" i="1"/>
  <c r="H153" i="1" s="1"/>
  <c r="J153" i="1" s="1"/>
  <c r="L153" i="1" s="1"/>
  <c r="N153" i="1" s="1"/>
  <c r="F152" i="1"/>
  <c r="H152" i="1" s="1"/>
  <c r="J152" i="1" s="1"/>
  <c r="L152" i="1" s="1"/>
  <c r="N152" i="1" s="1"/>
  <c r="F151" i="1"/>
  <c r="H151" i="1" s="1"/>
  <c r="J151" i="1" s="1"/>
  <c r="L151" i="1" s="1"/>
  <c r="N151" i="1" s="1"/>
  <c r="F140" i="1"/>
  <c r="H140" i="1" s="1"/>
  <c r="J140" i="1" s="1"/>
  <c r="L140" i="1" s="1"/>
  <c r="N140" i="1" s="1"/>
  <c r="F139" i="1"/>
  <c r="H139" i="1" s="1"/>
  <c r="J139" i="1" s="1"/>
  <c r="L139" i="1" s="1"/>
  <c r="N139" i="1" s="1"/>
  <c r="F136" i="1"/>
  <c r="H136" i="1" s="1"/>
  <c r="J136" i="1" s="1"/>
  <c r="L136" i="1" s="1"/>
  <c r="N136" i="1" s="1"/>
  <c r="F135" i="1"/>
  <c r="H135" i="1" s="1"/>
  <c r="J135" i="1" s="1"/>
  <c r="L135" i="1" s="1"/>
  <c r="N135" i="1" s="1"/>
  <c r="F132" i="1"/>
  <c r="H132" i="1" s="1"/>
  <c r="J132" i="1" s="1"/>
  <c r="L132" i="1" s="1"/>
  <c r="N132" i="1" s="1"/>
  <c r="F131" i="1"/>
  <c r="H131" i="1" s="1"/>
  <c r="J131" i="1" s="1"/>
  <c r="L131" i="1" s="1"/>
  <c r="N131" i="1" s="1"/>
  <c r="F128" i="1"/>
  <c r="H128" i="1" s="1"/>
  <c r="J128" i="1" s="1"/>
  <c r="L128" i="1" s="1"/>
  <c r="N128" i="1" s="1"/>
  <c r="F127" i="1"/>
  <c r="H127" i="1" s="1"/>
  <c r="J127" i="1" s="1"/>
  <c r="L127" i="1" s="1"/>
  <c r="N127" i="1" s="1"/>
  <c r="F126" i="1"/>
  <c r="H126" i="1" s="1"/>
  <c r="J126" i="1" s="1"/>
  <c r="L126" i="1" s="1"/>
  <c r="N126" i="1" s="1"/>
  <c r="F125" i="1"/>
  <c r="H125" i="1" s="1"/>
  <c r="J125" i="1" s="1"/>
  <c r="L125" i="1" s="1"/>
  <c r="N125" i="1" s="1"/>
  <c r="F124" i="1"/>
  <c r="H124" i="1" s="1"/>
  <c r="J124" i="1" s="1"/>
  <c r="L124" i="1" s="1"/>
  <c r="N124" i="1" s="1"/>
  <c r="F117" i="1"/>
  <c r="H117" i="1" s="1"/>
  <c r="J117" i="1" s="1"/>
  <c r="L117" i="1" s="1"/>
  <c r="N117" i="1" s="1"/>
  <c r="F114" i="1"/>
  <c r="H114" i="1" s="1"/>
  <c r="J114" i="1" s="1"/>
  <c r="L114" i="1" s="1"/>
  <c r="N114" i="1" s="1"/>
  <c r="F113" i="1"/>
  <c r="H113" i="1" s="1"/>
  <c r="J113" i="1" s="1"/>
  <c r="L113" i="1" s="1"/>
  <c r="N113" i="1" s="1"/>
  <c r="F105" i="1"/>
  <c r="H105" i="1" s="1"/>
  <c r="J105" i="1" s="1"/>
  <c r="L105" i="1" s="1"/>
  <c r="N105" i="1" s="1"/>
  <c r="F100" i="1"/>
  <c r="H100" i="1" s="1"/>
  <c r="J100" i="1" s="1"/>
  <c r="L100" i="1" s="1"/>
  <c r="N100" i="1" s="1"/>
  <c r="F97" i="1"/>
  <c r="H97" i="1" s="1"/>
  <c r="J97" i="1" s="1"/>
  <c r="L97" i="1" s="1"/>
  <c r="N97" i="1" s="1"/>
  <c r="F94" i="1"/>
  <c r="H94" i="1" s="1"/>
  <c r="J94" i="1" s="1"/>
  <c r="L94" i="1" s="1"/>
  <c r="N94" i="1" s="1"/>
  <c r="F93" i="1"/>
  <c r="H93" i="1" s="1"/>
  <c r="J93" i="1" s="1"/>
  <c r="L93" i="1" s="1"/>
  <c r="N93" i="1" s="1"/>
  <c r="F90" i="1"/>
  <c r="H90" i="1" s="1"/>
  <c r="J90" i="1" s="1"/>
  <c r="L90" i="1" s="1"/>
  <c r="N90" i="1" s="1"/>
  <c r="F86" i="1"/>
  <c r="H86" i="1" s="1"/>
  <c r="J86" i="1" s="1"/>
  <c r="L86" i="1" s="1"/>
  <c r="N86" i="1" s="1"/>
  <c r="F85" i="1"/>
  <c r="H85" i="1" s="1"/>
  <c r="J85" i="1" s="1"/>
  <c r="L85" i="1" s="1"/>
  <c r="N85" i="1" s="1"/>
  <c r="F82" i="1"/>
  <c r="H82" i="1" s="1"/>
  <c r="J82" i="1" s="1"/>
  <c r="L82" i="1" s="1"/>
  <c r="N82" i="1" s="1"/>
  <c r="F81" i="1"/>
  <c r="H81" i="1" s="1"/>
  <c r="J81" i="1" s="1"/>
  <c r="L81" i="1" s="1"/>
  <c r="N81" i="1" s="1"/>
  <c r="F80" i="1"/>
  <c r="H80" i="1" s="1"/>
  <c r="J80" i="1" s="1"/>
  <c r="L80" i="1" s="1"/>
  <c r="N80" i="1" s="1"/>
  <c r="F79" i="1"/>
  <c r="H79" i="1" s="1"/>
  <c r="J79" i="1" s="1"/>
  <c r="L79" i="1" s="1"/>
  <c r="N79" i="1" s="1"/>
  <c r="H74" i="1"/>
  <c r="J74" i="1" s="1"/>
  <c r="L74" i="1" s="1"/>
  <c r="N74" i="1" s="1"/>
  <c r="F73" i="1"/>
  <c r="H73" i="1" s="1"/>
  <c r="J73" i="1" s="1"/>
  <c r="L73" i="1" s="1"/>
  <c r="N73" i="1" s="1"/>
  <c r="F72" i="1"/>
  <c r="H72" i="1" s="1"/>
  <c r="J72" i="1" s="1"/>
  <c r="L72" i="1" s="1"/>
  <c r="N72" i="1" s="1"/>
  <c r="F71" i="1"/>
  <c r="H71" i="1" s="1"/>
  <c r="J71" i="1" s="1"/>
  <c r="L71" i="1" s="1"/>
  <c r="N71" i="1" s="1"/>
  <c r="F56" i="1"/>
  <c r="H56" i="1" s="1"/>
  <c r="J56" i="1" s="1"/>
  <c r="L56" i="1" s="1"/>
  <c r="N56" i="1" s="1"/>
  <c r="F55" i="1"/>
  <c r="H55" i="1" s="1"/>
  <c r="J55" i="1" s="1"/>
  <c r="L55" i="1" s="1"/>
  <c r="N55" i="1" s="1"/>
  <c r="F54" i="1"/>
  <c r="H54" i="1" s="1"/>
  <c r="J54" i="1" s="1"/>
  <c r="L54" i="1" s="1"/>
  <c r="N54" i="1" s="1"/>
  <c r="F53" i="1"/>
  <c r="H53" i="1" s="1"/>
  <c r="J53" i="1" s="1"/>
  <c r="L53" i="1" s="1"/>
  <c r="N53" i="1" s="1"/>
  <c r="F52" i="1"/>
  <c r="H52" i="1" s="1"/>
  <c r="J52" i="1" s="1"/>
  <c r="L52" i="1" s="1"/>
  <c r="N52" i="1" s="1"/>
  <c r="F51" i="1"/>
  <c r="H51" i="1" s="1"/>
  <c r="J51" i="1" s="1"/>
  <c r="L51" i="1" s="1"/>
  <c r="N51" i="1" s="1"/>
  <c r="F46" i="1"/>
  <c r="H46" i="1" s="1"/>
  <c r="J46" i="1" s="1"/>
  <c r="L46" i="1" s="1"/>
  <c r="N46" i="1" s="1"/>
  <c r="F44" i="1"/>
  <c r="H44" i="1" s="1"/>
  <c r="J44" i="1" s="1"/>
  <c r="L44" i="1" s="1"/>
  <c r="N44" i="1" s="1"/>
  <c r="F43" i="1"/>
  <c r="H43" i="1" s="1"/>
  <c r="J43" i="1" s="1"/>
  <c r="L43" i="1" s="1"/>
  <c r="N43" i="1" s="1"/>
  <c r="F42" i="1"/>
  <c r="H42" i="1" s="1"/>
  <c r="J42" i="1" s="1"/>
  <c r="L42" i="1" s="1"/>
  <c r="N42" i="1" s="1"/>
  <c r="F36" i="1"/>
  <c r="H36" i="1" s="1"/>
  <c r="J36" i="1" s="1"/>
  <c r="L36" i="1" s="1"/>
  <c r="N36" i="1" s="1"/>
  <c r="F34" i="1"/>
  <c r="H34" i="1" s="1"/>
  <c r="J34" i="1" s="1"/>
  <c r="L34" i="1" s="1"/>
  <c r="N34" i="1" s="1"/>
  <c r="F33" i="1"/>
  <c r="H33" i="1" s="1"/>
  <c r="J33" i="1" s="1"/>
  <c r="L33" i="1" s="1"/>
  <c r="N33" i="1" s="1"/>
  <c r="F30" i="1"/>
  <c r="H30" i="1" s="1"/>
  <c r="J30" i="1" s="1"/>
  <c r="L30" i="1" s="1"/>
  <c r="N30" i="1" s="1"/>
  <c r="N26" i="1"/>
  <c r="F25" i="1"/>
  <c r="H25" i="1" s="1"/>
  <c r="J25" i="1" s="1"/>
  <c r="L25" i="1" s="1"/>
  <c r="N25" i="1" s="1"/>
  <c r="F24" i="1"/>
  <c r="H24" i="1" s="1"/>
  <c r="J24" i="1" s="1"/>
  <c r="L24" i="1" s="1"/>
  <c r="N24" i="1" s="1"/>
  <c r="F23" i="1"/>
  <c r="H23" i="1" s="1"/>
  <c r="J23" i="1" s="1"/>
  <c r="L23" i="1" s="1"/>
  <c r="N23" i="1" s="1"/>
  <c r="AA192" i="1" l="1"/>
  <c r="AA188" i="1"/>
  <c r="AA174" i="1"/>
  <c r="AA161" i="1"/>
  <c r="AA156" i="1"/>
  <c r="AA149" i="1"/>
  <c r="AA191" i="1" s="1"/>
  <c r="AA148" i="1"/>
  <c r="AA147" i="1"/>
  <c r="AA146" i="1"/>
  <c r="AA137" i="1"/>
  <c r="AA133" i="1"/>
  <c r="AA129" i="1"/>
  <c r="AA123" i="1"/>
  <c r="AA182" i="1" s="1"/>
  <c r="AA122" i="1"/>
  <c r="AA115" i="1"/>
  <c r="AA112" i="1"/>
  <c r="AA111" i="1"/>
  <c r="AA101" i="1"/>
  <c r="AA98" i="1"/>
  <c r="AA95" i="1"/>
  <c r="AA91" i="1"/>
  <c r="AA88" i="1"/>
  <c r="AA83" i="1"/>
  <c r="AA40" i="1"/>
  <c r="AA31" i="1"/>
  <c r="AA21" i="1"/>
  <c r="AA20" i="1"/>
  <c r="AA19" i="1"/>
  <c r="P192" i="1"/>
  <c r="P188" i="1"/>
  <c r="P174" i="1"/>
  <c r="P161" i="1"/>
  <c r="P156" i="1"/>
  <c r="P149" i="1"/>
  <c r="P191" i="1" s="1"/>
  <c r="P148" i="1"/>
  <c r="P147" i="1"/>
  <c r="P146" i="1"/>
  <c r="P137" i="1"/>
  <c r="P133" i="1"/>
  <c r="P129" i="1"/>
  <c r="P123" i="1"/>
  <c r="P182" i="1" s="1"/>
  <c r="P122" i="1"/>
  <c r="P115" i="1"/>
  <c r="P109" i="1" s="1"/>
  <c r="P112" i="1"/>
  <c r="P111" i="1"/>
  <c r="P101" i="1"/>
  <c r="P98" i="1"/>
  <c r="P95" i="1"/>
  <c r="P91" i="1"/>
  <c r="P88" i="1"/>
  <c r="P83" i="1"/>
  <c r="P70" i="1"/>
  <c r="P68" i="1"/>
  <c r="P40" i="1"/>
  <c r="P31" i="1"/>
  <c r="P21" i="1"/>
  <c r="P20" i="1"/>
  <c r="P19" i="1"/>
  <c r="AA189" i="1" l="1"/>
  <c r="AA187" i="1"/>
  <c r="AA184" i="1"/>
  <c r="AA144" i="1"/>
  <c r="AA190" i="1"/>
  <c r="AA183" i="1"/>
  <c r="AA66" i="1"/>
  <c r="AA17" i="1"/>
  <c r="P120" i="1"/>
  <c r="P144" i="1"/>
  <c r="P17" i="1"/>
  <c r="P183" i="1"/>
  <c r="P189" i="1"/>
  <c r="P190" i="1"/>
  <c r="P66" i="1"/>
  <c r="P184" i="1"/>
  <c r="P187" i="1"/>
  <c r="AA120" i="1"/>
  <c r="AA109" i="1"/>
  <c r="E98" i="1"/>
  <c r="E192" i="1"/>
  <c r="E188" i="1"/>
  <c r="E174" i="1"/>
  <c r="E161" i="1"/>
  <c r="E156" i="1"/>
  <c r="E149" i="1"/>
  <c r="E191" i="1" s="1"/>
  <c r="E148" i="1"/>
  <c r="E147" i="1"/>
  <c r="E146" i="1"/>
  <c r="E137" i="1"/>
  <c r="E133" i="1"/>
  <c r="E129" i="1"/>
  <c r="E123" i="1"/>
  <c r="E182" i="1" s="1"/>
  <c r="E122" i="1"/>
  <c r="E115" i="1"/>
  <c r="E109" i="1" s="1"/>
  <c r="E112" i="1"/>
  <c r="E111" i="1"/>
  <c r="E101" i="1"/>
  <c r="E95" i="1"/>
  <c r="E91" i="1"/>
  <c r="E88" i="1"/>
  <c r="E83" i="1"/>
  <c r="E40" i="1"/>
  <c r="E21" i="1"/>
  <c r="E20" i="1"/>
  <c r="E19" i="1"/>
  <c r="AA180" i="1" l="1"/>
  <c r="AA193" i="1" s="1"/>
  <c r="P180" i="1"/>
  <c r="P193" i="1" s="1"/>
  <c r="E144" i="1"/>
  <c r="E184" i="1"/>
  <c r="E17" i="1"/>
  <c r="E120" i="1"/>
  <c r="E189" i="1"/>
  <c r="E183" i="1"/>
  <c r="E187" i="1"/>
  <c r="E66" i="1"/>
  <c r="E190" i="1"/>
  <c r="O188" i="1"/>
  <c r="Q188" i="1" s="1"/>
  <c r="S188" i="1" s="1"/>
  <c r="U188" i="1" s="1"/>
  <c r="W188" i="1" s="1"/>
  <c r="Y188" i="1" s="1"/>
  <c r="Z188" i="1"/>
  <c r="AB188" i="1" s="1"/>
  <c r="AD188" i="1" s="1"/>
  <c r="AF188" i="1" s="1"/>
  <c r="AH188" i="1" s="1"/>
  <c r="D188" i="1"/>
  <c r="F188" i="1" s="1"/>
  <c r="H188" i="1" s="1"/>
  <c r="J188" i="1" s="1"/>
  <c r="L188" i="1" s="1"/>
  <c r="N188" i="1" s="1"/>
  <c r="O19" i="1"/>
  <c r="Q19" i="1" s="1"/>
  <c r="S19" i="1" s="1"/>
  <c r="U19" i="1" s="1"/>
  <c r="W19" i="1" s="1"/>
  <c r="Y19" i="1" s="1"/>
  <c r="Z19" i="1"/>
  <c r="AB19" i="1" s="1"/>
  <c r="AD19" i="1" s="1"/>
  <c r="AF19" i="1" s="1"/>
  <c r="AH19" i="1" s="1"/>
  <c r="D19" i="1"/>
  <c r="F19" i="1" s="1"/>
  <c r="H19" i="1" s="1"/>
  <c r="J19" i="1" s="1"/>
  <c r="L19" i="1" s="1"/>
  <c r="N19" i="1" s="1"/>
  <c r="E180" i="1" l="1"/>
  <c r="O21" i="1"/>
  <c r="Q21" i="1" s="1"/>
  <c r="S21" i="1" s="1"/>
  <c r="U21" i="1" s="1"/>
  <c r="W21" i="1" s="1"/>
  <c r="Y21" i="1" s="1"/>
  <c r="Z21" i="1"/>
  <c r="AB21" i="1" s="1"/>
  <c r="AD21" i="1" s="1"/>
  <c r="AF21" i="1" s="1"/>
  <c r="AH21" i="1" s="1"/>
  <c r="D21" i="1"/>
  <c r="F21" i="1" s="1"/>
  <c r="H21" i="1" s="1"/>
  <c r="J21" i="1" s="1"/>
  <c r="L21" i="1" s="1"/>
  <c r="N21" i="1" s="1"/>
  <c r="O20" i="1"/>
  <c r="Q20" i="1" s="1"/>
  <c r="S20" i="1" s="1"/>
  <c r="U20" i="1" s="1"/>
  <c r="W20" i="1" s="1"/>
  <c r="Y20" i="1" s="1"/>
  <c r="Z20" i="1"/>
  <c r="AB20" i="1" s="1"/>
  <c r="AD20" i="1" s="1"/>
  <c r="AF20" i="1" s="1"/>
  <c r="AH20" i="1" s="1"/>
  <c r="D20" i="1"/>
  <c r="F20" i="1" s="1"/>
  <c r="H20" i="1" s="1"/>
  <c r="J20" i="1" s="1"/>
  <c r="L20" i="1" s="1"/>
  <c r="N20" i="1" s="1"/>
  <c r="O40" i="1"/>
  <c r="Q40" i="1" s="1"/>
  <c r="S40" i="1" s="1"/>
  <c r="U40" i="1" s="1"/>
  <c r="W40" i="1" s="1"/>
  <c r="Y40" i="1" s="1"/>
  <c r="Z40" i="1"/>
  <c r="AB40" i="1" s="1"/>
  <c r="AD40" i="1" s="1"/>
  <c r="AF40" i="1" s="1"/>
  <c r="AH40" i="1" s="1"/>
  <c r="D40" i="1"/>
  <c r="F40" i="1" s="1"/>
  <c r="H40" i="1" s="1"/>
  <c r="J40" i="1" s="1"/>
  <c r="L40" i="1" s="1"/>
  <c r="N40" i="1" s="1"/>
  <c r="O31" i="1"/>
  <c r="Q31" i="1" s="1"/>
  <c r="S31" i="1" s="1"/>
  <c r="U31" i="1" s="1"/>
  <c r="W31" i="1" s="1"/>
  <c r="Y31" i="1" s="1"/>
  <c r="Z31" i="1"/>
  <c r="AB31" i="1" s="1"/>
  <c r="AD31" i="1" s="1"/>
  <c r="AF31" i="1" s="1"/>
  <c r="AH31" i="1" s="1"/>
  <c r="D31" i="1"/>
  <c r="D17" i="1" l="1"/>
  <c r="F17" i="1" s="1"/>
  <c r="H17" i="1" s="1"/>
  <c r="J17" i="1" s="1"/>
  <c r="L17" i="1" s="1"/>
  <c r="N17" i="1" s="1"/>
  <c r="F31" i="1"/>
  <c r="H31" i="1" s="1"/>
  <c r="J31" i="1" s="1"/>
  <c r="L31" i="1" s="1"/>
  <c r="N31" i="1" s="1"/>
  <c r="Z17" i="1"/>
  <c r="AB17" i="1" s="1"/>
  <c r="AD17" i="1" s="1"/>
  <c r="AF17" i="1" s="1"/>
  <c r="AH17" i="1" s="1"/>
  <c r="O17" i="1"/>
  <c r="Q17" i="1" s="1"/>
  <c r="S17" i="1" s="1"/>
  <c r="U17" i="1" s="1"/>
  <c r="W17" i="1" s="1"/>
  <c r="Y17" i="1" s="1"/>
  <c r="O192" i="1"/>
  <c r="Q192" i="1" s="1"/>
  <c r="S192" i="1" s="1"/>
  <c r="U192" i="1" s="1"/>
  <c r="W192" i="1" s="1"/>
  <c r="Y192" i="1" s="1"/>
  <c r="Z192" i="1"/>
  <c r="AB192" i="1" s="1"/>
  <c r="AD192" i="1" s="1"/>
  <c r="AF192" i="1" s="1"/>
  <c r="AH192" i="1" s="1"/>
  <c r="O146" i="1"/>
  <c r="Q146" i="1" s="1"/>
  <c r="S146" i="1" s="1"/>
  <c r="U146" i="1" s="1"/>
  <c r="W146" i="1" s="1"/>
  <c r="Y146" i="1" s="1"/>
  <c r="Z146" i="1"/>
  <c r="AB146" i="1" s="1"/>
  <c r="AD146" i="1" s="1"/>
  <c r="AF146" i="1" s="1"/>
  <c r="AH146" i="1" s="1"/>
  <c r="O147" i="1"/>
  <c r="Q147" i="1" s="1"/>
  <c r="S147" i="1" s="1"/>
  <c r="U147" i="1" s="1"/>
  <c r="W147" i="1" s="1"/>
  <c r="Y147" i="1" s="1"/>
  <c r="Z147" i="1"/>
  <c r="AB147" i="1" s="1"/>
  <c r="AD147" i="1" s="1"/>
  <c r="AF147" i="1" s="1"/>
  <c r="AH147" i="1" s="1"/>
  <c r="O148" i="1"/>
  <c r="Q148" i="1" s="1"/>
  <c r="S148" i="1" s="1"/>
  <c r="U148" i="1" s="1"/>
  <c r="W148" i="1" s="1"/>
  <c r="Y148" i="1" s="1"/>
  <c r="Z148" i="1"/>
  <c r="AB148" i="1" s="1"/>
  <c r="AD148" i="1" s="1"/>
  <c r="AF148" i="1" s="1"/>
  <c r="AH148" i="1" s="1"/>
  <c r="D148" i="1"/>
  <c r="F148" i="1" s="1"/>
  <c r="H148" i="1" s="1"/>
  <c r="J148" i="1" s="1"/>
  <c r="L148" i="1" s="1"/>
  <c r="N148" i="1" s="1"/>
  <c r="D147" i="1"/>
  <c r="F147" i="1" s="1"/>
  <c r="H147" i="1" s="1"/>
  <c r="J147" i="1" s="1"/>
  <c r="L147" i="1" s="1"/>
  <c r="N147" i="1" s="1"/>
  <c r="D146" i="1"/>
  <c r="F146" i="1" s="1"/>
  <c r="H146" i="1" s="1"/>
  <c r="J146" i="1" s="1"/>
  <c r="L146" i="1" s="1"/>
  <c r="N146" i="1" s="1"/>
  <c r="D149" i="1"/>
  <c r="O149" i="1"/>
  <c r="Z149" i="1"/>
  <c r="O156" i="1"/>
  <c r="Q156" i="1" s="1"/>
  <c r="S156" i="1" s="1"/>
  <c r="U156" i="1" s="1"/>
  <c r="W156" i="1" s="1"/>
  <c r="Y156" i="1" s="1"/>
  <c r="Z156" i="1"/>
  <c r="AB156" i="1" s="1"/>
  <c r="AD156" i="1" s="1"/>
  <c r="AF156" i="1" s="1"/>
  <c r="AH156" i="1" s="1"/>
  <c r="D156" i="1"/>
  <c r="F156" i="1" s="1"/>
  <c r="H156" i="1" s="1"/>
  <c r="J156" i="1" s="1"/>
  <c r="L156" i="1" s="1"/>
  <c r="N156" i="1" s="1"/>
  <c r="Q70" i="1"/>
  <c r="S70" i="1" s="1"/>
  <c r="U70" i="1" s="1"/>
  <c r="W70" i="1" s="1"/>
  <c r="Y70" i="1" s="1"/>
  <c r="Z70" i="1"/>
  <c r="AB70" i="1" s="1"/>
  <c r="AD70" i="1" s="1"/>
  <c r="AF70" i="1" s="1"/>
  <c r="AH70" i="1" s="1"/>
  <c r="F70" i="1"/>
  <c r="H70" i="1" s="1"/>
  <c r="J70" i="1" s="1"/>
  <c r="L70" i="1" s="1"/>
  <c r="N70" i="1" s="1"/>
  <c r="S69" i="1"/>
  <c r="U69" i="1" s="1"/>
  <c r="W69" i="1" s="1"/>
  <c r="Y69" i="1" s="1"/>
  <c r="Z69" i="1"/>
  <c r="AB69" i="1" s="1"/>
  <c r="AD69" i="1" s="1"/>
  <c r="AF69" i="1" s="1"/>
  <c r="AH69" i="1" s="1"/>
  <c r="H69" i="1"/>
  <c r="J69" i="1" s="1"/>
  <c r="L69" i="1" s="1"/>
  <c r="N69" i="1" s="1"/>
  <c r="Q68" i="1"/>
  <c r="S68" i="1" s="1"/>
  <c r="U68" i="1" s="1"/>
  <c r="W68" i="1" s="1"/>
  <c r="Y68" i="1" s="1"/>
  <c r="Z68" i="1"/>
  <c r="AB68" i="1" s="1"/>
  <c r="AD68" i="1" s="1"/>
  <c r="AF68" i="1" s="1"/>
  <c r="AH68" i="1" s="1"/>
  <c r="O101" i="1"/>
  <c r="Q101" i="1" s="1"/>
  <c r="S101" i="1" s="1"/>
  <c r="U101" i="1" s="1"/>
  <c r="W101" i="1" s="1"/>
  <c r="Y101" i="1" s="1"/>
  <c r="Z101" i="1"/>
  <c r="AB101" i="1" s="1"/>
  <c r="AD101" i="1" s="1"/>
  <c r="AF101" i="1" s="1"/>
  <c r="AH101" i="1" s="1"/>
  <c r="D101" i="1"/>
  <c r="O98" i="1"/>
  <c r="Q98" i="1" s="1"/>
  <c r="S98" i="1" s="1"/>
  <c r="U98" i="1" s="1"/>
  <c r="W98" i="1" s="1"/>
  <c r="Y98" i="1" s="1"/>
  <c r="Z98" i="1"/>
  <c r="AB98" i="1" s="1"/>
  <c r="AD98" i="1" s="1"/>
  <c r="AF98" i="1" s="1"/>
  <c r="AH98" i="1" s="1"/>
  <c r="D98" i="1"/>
  <c r="F98" i="1" s="1"/>
  <c r="H98" i="1" s="1"/>
  <c r="J98" i="1" s="1"/>
  <c r="L98" i="1" s="1"/>
  <c r="N98" i="1" s="1"/>
  <c r="O95" i="1"/>
  <c r="Q95" i="1" s="1"/>
  <c r="S95" i="1" s="1"/>
  <c r="U95" i="1" s="1"/>
  <c r="W95" i="1" s="1"/>
  <c r="Y95" i="1" s="1"/>
  <c r="Z95" i="1"/>
  <c r="AB95" i="1" s="1"/>
  <c r="AD95" i="1" s="1"/>
  <c r="AF95" i="1" s="1"/>
  <c r="AH95" i="1" s="1"/>
  <c r="D95" i="1"/>
  <c r="F95" i="1" s="1"/>
  <c r="H95" i="1" s="1"/>
  <c r="J95" i="1" s="1"/>
  <c r="L95" i="1" s="1"/>
  <c r="N95" i="1" s="1"/>
  <c r="O91" i="1"/>
  <c r="Q91" i="1" s="1"/>
  <c r="S91" i="1" s="1"/>
  <c r="U91" i="1" s="1"/>
  <c r="W91" i="1" s="1"/>
  <c r="Y91" i="1" s="1"/>
  <c r="Z91" i="1"/>
  <c r="AB91" i="1" s="1"/>
  <c r="AD91" i="1" s="1"/>
  <c r="AF91" i="1" s="1"/>
  <c r="AH91" i="1" s="1"/>
  <c r="D91" i="1"/>
  <c r="F91" i="1" s="1"/>
  <c r="H91" i="1" s="1"/>
  <c r="J91" i="1" s="1"/>
  <c r="L91" i="1" s="1"/>
  <c r="N91" i="1" s="1"/>
  <c r="O88" i="1"/>
  <c r="Q88" i="1" s="1"/>
  <c r="S88" i="1" s="1"/>
  <c r="U88" i="1" s="1"/>
  <c r="W88" i="1" s="1"/>
  <c r="Y88" i="1" s="1"/>
  <c r="Z88" i="1"/>
  <c r="AB88" i="1" s="1"/>
  <c r="AD88" i="1" s="1"/>
  <c r="AF88" i="1" s="1"/>
  <c r="AH88" i="1" s="1"/>
  <c r="D88" i="1"/>
  <c r="F88" i="1" s="1"/>
  <c r="H88" i="1" s="1"/>
  <c r="J88" i="1" s="1"/>
  <c r="L88" i="1" s="1"/>
  <c r="N88" i="1" s="1"/>
  <c r="O83" i="1"/>
  <c r="Q83" i="1" s="1"/>
  <c r="S83" i="1" s="1"/>
  <c r="U83" i="1" s="1"/>
  <c r="W83" i="1" s="1"/>
  <c r="Y83" i="1" s="1"/>
  <c r="Z83" i="1"/>
  <c r="AB83" i="1" s="1"/>
  <c r="AD83" i="1" s="1"/>
  <c r="AF83" i="1" s="1"/>
  <c r="AH83" i="1" s="1"/>
  <c r="D83" i="1"/>
  <c r="F101" i="1" l="1"/>
  <c r="H101" i="1" s="1"/>
  <c r="J101" i="1" s="1"/>
  <c r="L101" i="1" s="1"/>
  <c r="N101" i="1" s="1"/>
  <c r="F83" i="1"/>
  <c r="H83" i="1" s="1"/>
  <c r="J83" i="1" s="1"/>
  <c r="L83" i="1" s="1"/>
  <c r="N83" i="1" s="1"/>
  <c r="D66" i="1"/>
  <c r="D144" i="1"/>
  <c r="F144" i="1" s="1"/>
  <c r="H144" i="1" s="1"/>
  <c r="J144" i="1" s="1"/>
  <c r="L144" i="1" s="1"/>
  <c r="N144" i="1" s="1"/>
  <c r="F149" i="1"/>
  <c r="H149" i="1" s="1"/>
  <c r="J149" i="1" s="1"/>
  <c r="L149" i="1" s="1"/>
  <c r="N149" i="1" s="1"/>
  <c r="Z144" i="1"/>
  <c r="AB144" i="1" s="1"/>
  <c r="AD144" i="1" s="1"/>
  <c r="AF144" i="1" s="1"/>
  <c r="AH144" i="1" s="1"/>
  <c r="AB149" i="1"/>
  <c r="AD149" i="1" s="1"/>
  <c r="AF149" i="1" s="1"/>
  <c r="AH149" i="1" s="1"/>
  <c r="O144" i="1"/>
  <c r="Q144" i="1" s="1"/>
  <c r="S144" i="1" s="1"/>
  <c r="U144" i="1" s="1"/>
  <c r="W144" i="1" s="1"/>
  <c r="Y144" i="1" s="1"/>
  <c r="Q149" i="1"/>
  <c r="S149" i="1" s="1"/>
  <c r="U149" i="1" s="1"/>
  <c r="W149" i="1" s="1"/>
  <c r="Y149" i="1" s="1"/>
  <c r="Z187" i="1"/>
  <c r="AB187" i="1" s="1"/>
  <c r="AD187" i="1" s="1"/>
  <c r="AF187" i="1" s="1"/>
  <c r="AH187" i="1" s="1"/>
  <c r="O187" i="1"/>
  <c r="Q187" i="1" s="1"/>
  <c r="S187" i="1" s="1"/>
  <c r="U187" i="1" s="1"/>
  <c r="W187" i="1" s="1"/>
  <c r="Y187" i="1" s="1"/>
  <c r="D184" i="1"/>
  <c r="F184" i="1" s="1"/>
  <c r="H184" i="1" s="1"/>
  <c r="J184" i="1" s="1"/>
  <c r="L184" i="1" s="1"/>
  <c r="N184" i="1" s="1"/>
  <c r="D191" i="1"/>
  <c r="F191" i="1" s="1"/>
  <c r="H191" i="1" s="1"/>
  <c r="J191" i="1" s="1"/>
  <c r="L191" i="1" s="1"/>
  <c r="N191" i="1" s="1"/>
  <c r="Z184" i="1"/>
  <c r="AB184" i="1" s="1"/>
  <c r="AD184" i="1" s="1"/>
  <c r="AF184" i="1" s="1"/>
  <c r="AH184" i="1" s="1"/>
  <c r="O184" i="1"/>
  <c r="Q184" i="1" s="1"/>
  <c r="S184" i="1" s="1"/>
  <c r="U184" i="1" s="1"/>
  <c r="W184" i="1" s="1"/>
  <c r="Y184" i="1" s="1"/>
  <c r="Z191" i="1"/>
  <c r="AB191" i="1" s="1"/>
  <c r="AD191" i="1" s="1"/>
  <c r="AF191" i="1" s="1"/>
  <c r="AH191" i="1" s="1"/>
  <c r="O191" i="1"/>
  <c r="Q191" i="1" s="1"/>
  <c r="S191" i="1" s="1"/>
  <c r="U191" i="1" s="1"/>
  <c r="W191" i="1" s="1"/>
  <c r="Y191" i="1" s="1"/>
  <c r="D189" i="1"/>
  <c r="F189" i="1" s="1"/>
  <c r="H189" i="1" s="1"/>
  <c r="J189" i="1" s="1"/>
  <c r="L189" i="1" s="1"/>
  <c r="N189" i="1" s="1"/>
  <c r="Z66" i="1"/>
  <c r="AB66" i="1" s="1"/>
  <c r="AD66" i="1" s="1"/>
  <c r="AF66" i="1" s="1"/>
  <c r="AH66" i="1" s="1"/>
  <c r="O66" i="1"/>
  <c r="Q66" i="1" s="1"/>
  <c r="S66" i="1" s="1"/>
  <c r="U66" i="1" s="1"/>
  <c r="W66" i="1" s="1"/>
  <c r="Y66" i="1" s="1"/>
  <c r="Z189" i="1"/>
  <c r="AB189" i="1" s="1"/>
  <c r="AD189" i="1" s="1"/>
  <c r="AF189" i="1" s="1"/>
  <c r="AH189" i="1" s="1"/>
  <c r="O189" i="1"/>
  <c r="Q189" i="1" s="1"/>
  <c r="S189" i="1" s="1"/>
  <c r="U189" i="1" s="1"/>
  <c r="W189" i="1" s="1"/>
  <c r="Y189" i="1" s="1"/>
  <c r="O123" i="1" l="1"/>
  <c r="Z123" i="1"/>
  <c r="D123" i="1"/>
  <c r="O122" i="1"/>
  <c r="Q122" i="1" s="1"/>
  <c r="S122" i="1" s="1"/>
  <c r="U122" i="1" s="1"/>
  <c r="W122" i="1" s="1"/>
  <c r="Y122" i="1" s="1"/>
  <c r="Z122" i="1"/>
  <c r="AB122" i="1" s="1"/>
  <c r="AD122" i="1" s="1"/>
  <c r="AF122" i="1" s="1"/>
  <c r="AH122" i="1" s="1"/>
  <c r="D122" i="1"/>
  <c r="F122" i="1" s="1"/>
  <c r="H122" i="1" s="1"/>
  <c r="J122" i="1" s="1"/>
  <c r="L122" i="1" s="1"/>
  <c r="N122" i="1" s="1"/>
  <c r="O137" i="1"/>
  <c r="Q137" i="1" s="1"/>
  <c r="S137" i="1" s="1"/>
  <c r="U137" i="1" s="1"/>
  <c r="W137" i="1" s="1"/>
  <c r="Y137" i="1" s="1"/>
  <c r="Z137" i="1"/>
  <c r="AB137" i="1" s="1"/>
  <c r="AD137" i="1" s="1"/>
  <c r="AF137" i="1" s="1"/>
  <c r="AH137" i="1" s="1"/>
  <c r="D137" i="1"/>
  <c r="F137" i="1" s="1"/>
  <c r="H137" i="1" s="1"/>
  <c r="J137" i="1" s="1"/>
  <c r="L137" i="1" s="1"/>
  <c r="N137" i="1" s="1"/>
  <c r="D133" i="1"/>
  <c r="F133" i="1" s="1"/>
  <c r="H133" i="1" s="1"/>
  <c r="J133" i="1" s="1"/>
  <c r="L133" i="1" s="1"/>
  <c r="N133" i="1" s="1"/>
  <c r="O133" i="1"/>
  <c r="Q133" i="1" s="1"/>
  <c r="S133" i="1" s="1"/>
  <c r="U133" i="1" s="1"/>
  <c r="W133" i="1" s="1"/>
  <c r="Y133" i="1" s="1"/>
  <c r="Z133" i="1"/>
  <c r="AB133" i="1" s="1"/>
  <c r="AD133" i="1" s="1"/>
  <c r="AF133" i="1" s="1"/>
  <c r="AH133" i="1" s="1"/>
  <c r="O129" i="1"/>
  <c r="Q129" i="1" s="1"/>
  <c r="S129" i="1" s="1"/>
  <c r="U129" i="1" s="1"/>
  <c r="W129" i="1" s="1"/>
  <c r="Y129" i="1" s="1"/>
  <c r="Z129" i="1"/>
  <c r="AB129" i="1" s="1"/>
  <c r="AD129" i="1" s="1"/>
  <c r="AF129" i="1" s="1"/>
  <c r="AH129" i="1" s="1"/>
  <c r="D129" i="1"/>
  <c r="F129" i="1" s="1"/>
  <c r="H129" i="1" s="1"/>
  <c r="J129" i="1" s="1"/>
  <c r="L129" i="1" s="1"/>
  <c r="N129" i="1" s="1"/>
  <c r="O112" i="1"/>
  <c r="Z112" i="1"/>
  <c r="D112" i="1"/>
  <c r="O111" i="1"/>
  <c r="Q111" i="1" s="1"/>
  <c r="S111" i="1" s="1"/>
  <c r="U111" i="1" s="1"/>
  <c r="W111" i="1" s="1"/>
  <c r="Y111" i="1" s="1"/>
  <c r="Z111" i="1"/>
  <c r="AB111" i="1" s="1"/>
  <c r="AD111" i="1" s="1"/>
  <c r="AF111" i="1" s="1"/>
  <c r="AH111" i="1" s="1"/>
  <c r="D111" i="1"/>
  <c r="F111" i="1" s="1"/>
  <c r="H111" i="1" s="1"/>
  <c r="J111" i="1" s="1"/>
  <c r="L111" i="1" s="1"/>
  <c r="N111" i="1" s="1"/>
  <c r="O115" i="1"/>
  <c r="Q115" i="1" s="1"/>
  <c r="S115" i="1" s="1"/>
  <c r="U115" i="1" s="1"/>
  <c r="W115" i="1" s="1"/>
  <c r="Y115" i="1" s="1"/>
  <c r="Z115" i="1"/>
  <c r="AB115" i="1" s="1"/>
  <c r="AD115" i="1" s="1"/>
  <c r="AF115" i="1" s="1"/>
  <c r="AH115" i="1" s="1"/>
  <c r="D115" i="1"/>
  <c r="F115" i="1" s="1"/>
  <c r="H115" i="1" s="1"/>
  <c r="J115" i="1" s="1"/>
  <c r="L115" i="1" s="1"/>
  <c r="N115" i="1" s="1"/>
  <c r="O174" i="1"/>
  <c r="Q174" i="1" s="1"/>
  <c r="S174" i="1" s="1"/>
  <c r="U174" i="1" s="1"/>
  <c r="W174" i="1" s="1"/>
  <c r="Y174" i="1" s="1"/>
  <c r="Z174" i="1"/>
  <c r="AB174" i="1" s="1"/>
  <c r="AD174" i="1" s="1"/>
  <c r="AF174" i="1" s="1"/>
  <c r="AH174" i="1" s="1"/>
  <c r="D174" i="1"/>
  <c r="F174" i="1" s="1"/>
  <c r="H174" i="1" s="1"/>
  <c r="J174" i="1" s="1"/>
  <c r="L174" i="1" s="1"/>
  <c r="N174" i="1" s="1"/>
  <c r="O183" i="1" l="1"/>
  <c r="Q183" i="1" s="1"/>
  <c r="S183" i="1" s="1"/>
  <c r="U183" i="1" s="1"/>
  <c r="W183" i="1" s="1"/>
  <c r="Y183" i="1" s="1"/>
  <c r="Q112" i="1"/>
  <c r="S112" i="1" s="1"/>
  <c r="U112" i="1" s="1"/>
  <c r="W112" i="1" s="1"/>
  <c r="Y112" i="1" s="1"/>
  <c r="D182" i="1"/>
  <c r="F182" i="1" s="1"/>
  <c r="H182" i="1" s="1"/>
  <c r="J182" i="1" s="1"/>
  <c r="L182" i="1" s="1"/>
  <c r="N182" i="1" s="1"/>
  <c r="F123" i="1"/>
  <c r="H123" i="1" s="1"/>
  <c r="J123" i="1" s="1"/>
  <c r="L123" i="1" s="1"/>
  <c r="N123" i="1" s="1"/>
  <c r="D183" i="1"/>
  <c r="F183" i="1" s="1"/>
  <c r="H183" i="1" s="1"/>
  <c r="J183" i="1" s="1"/>
  <c r="L183" i="1" s="1"/>
  <c r="N183" i="1" s="1"/>
  <c r="F112" i="1"/>
  <c r="H112" i="1" s="1"/>
  <c r="J112" i="1" s="1"/>
  <c r="L112" i="1" s="1"/>
  <c r="N112" i="1" s="1"/>
  <c r="Z182" i="1"/>
  <c r="AB182" i="1" s="1"/>
  <c r="AD182" i="1" s="1"/>
  <c r="AF182" i="1" s="1"/>
  <c r="AH182" i="1" s="1"/>
  <c r="AB123" i="1"/>
  <c r="AD123" i="1" s="1"/>
  <c r="AF123" i="1" s="1"/>
  <c r="AH123" i="1" s="1"/>
  <c r="Z183" i="1"/>
  <c r="AB183" i="1" s="1"/>
  <c r="AD183" i="1" s="1"/>
  <c r="AF183" i="1" s="1"/>
  <c r="AH183" i="1" s="1"/>
  <c r="AB112" i="1"/>
  <c r="AD112" i="1" s="1"/>
  <c r="AF112" i="1" s="1"/>
  <c r="AH112" i="1" s="1"/>
  <c r="O182" i="1"/>
  <c r="Q182" i="1" s="1"/>
  <c r="S182" i="1" s="1"/>
  <c r="U182" i="1" s="1"/>
  <c r="W182" i="1" s="1"/>
  <c r="Y182" i="1" s="1"/>
  <c r="Q123" i="1"/>
  <c r="S123" i="1" s="1"/>
  <c r="U123" i="1" s="1"/>
  <c r="W123" i="1" s="1"/>
  <c r="Y123" i="1" s="1"/>
  <c r="D120" i="1"/>
  <c r="F120" i="1" s="1"/>
  <c r="H120" i="1" s="1"/>
  <c r="J120" i="1" s="1"/>
  <c r="L120" i="1" s="1"/>
  <c r="N120" i="1" s="1"/>
  <c r="O190" i="1"/>
  <c r="Q190" i="1" s="1"/>
  <c r="S190" i="1" s="1"/>
  <c r="U190" i="1" s="1"/>
  <c r="W190" i="1" s="1"/>
  <c r="Y190" i="1" s="1"/>
  <c r="D109" i="1"/>
  <c r="F109" i="1" s="1"/>
  <c r="H109" i="1" s="1"/>
  <c r="J109" i="1" s="1"/>
  <c r="L109" i="1" s="1"/>
  <c r="N109" i="1" s="1"/>
  <c r="D190" i="1"/>
  <c r="F190" i="1" s="1"/>
  <c r="H190" i="1" s="1"/>
  <c r="J190" i="1" s="1"/>
  <c r="L190" i="1" s="1"/>
  <c r="N190" i="1" s="1"/>
  <c r="Z190" i="1"/>
  <c r="AB190" i="1" s="1"/>
  <c r="AD190" i="1" s="1"/>
  <c r="AF190" i="1" s="1"/>
  <c r="AH190" i="1" s="1"/>
  <c r="Z120" i="1"/>
  <c r="AB120" i="1" s="1"/>
  <c r="AD120" i="1" s="1"/>
  <c r="AF120" i="1" s="1"/>
  <c r="AH120" i="1" s="1"/>
  <c r="O120" i="1"/>
  <c r="Q120" i="1" s="1"/>
  <c r="S120" i="1" s="1"/>
  <c r="U120" i="1" s="1"/>
  <c r="W120" i="1" s="1"/>
  <c r="Y120" i="1" s="1"/>
  <c r="O161" i="1" l="1"/>
  <c r="Q161" i="1" s="1"/>
  <c r="S161" i="1" s="1"/>
  <c r="U161" i="1" s="1"/>
  <c r="W161" i="1" s="1"/>
  <c r="Y161" i="1" s="1"/>
  <c r="Z161" i="1"/>
  <c r="AB161" i="1" s="1"/>
  <c r="AD161" i="1" s="1"/>
  <c r="AF161" i="1" s="1"/>
  <c r="AH161" i="1" s="1"/>
  <c r="D161" i="1"/>
  <c r="F161" i="1" s="1"/>
  <c r="H161" i="1" s="1"/>
  <c r="J161" i="1" s="1"/>
  <c r="L161" i="1" s="1"/>
  <c r="N161" i="1" s="1"/>
  <c r="D192" i="1" l="1"/>
  <c r="F192" i="1" s="1"/>
  <c r="H192" i="1" s="1"/>
  <c r="J192" i="1" s="1"/>
  <c r="L192" i="1" s="1"/>
  <c r="N192" i="1" s="1"/>
  <c r="D187" i="1"/>
  <c r="F187" i="1" s="1"/>
  <c r="H187" i="1" s="1"/>
  <c r="J187" i="1" s="1"/>
  <c r="L187" i="1" s="1"/>
  <c r="N187" i="1" s="1"/>
  <c r="F68" i="1" l="1"/>
  <c r="H68" i="1" s="1"/>
  <c r="J68" i="1" s="1"/>
  <c r="L68" i="1" s="1"/>
  <c r="N68" i="1" s="1"/>
  <c r="D180" i="1" l="1"/>
  <c r="F180" i="1" s="1"/>
  <c r="H180" i="1" s="1"/>
  <c r="J180" i="1" s="1"/>
  <c r="L180" i="1" s="1"/>
  <c r="N180" i="1" s="1"/>
  <c r="F66" i="1"/>
  <c r="H66" i="1" s="1"/>
  <c r="J66" i="1" s="1"/>
  <c r="L66" i="1" s="1"/>
  <c r="N66" i="1" s="1"/>
  <c r="O109" i="1"/>
  <c r="Z109" i="1"/>
  <c r="Z180" i="1" l="1"/>
  <c r="Z193" i="1" s="1"/>
  <c r="AB109" i="1"/>
  <c r="AD109" i="1" s="1"/>
  <c r="AF109" i="1" s="1"/>
  <c r="AH109" i="1" s="1"/>
  <c r="O180" i="1"/>
  <c r="O193" i="1" s="1"/>
  <c r="Q109" i="1"/>
  <c r="S109" i="1" s="1"/>
  <c r="U109" i="1" s="1"/>
  <c r="W109" i="1" s="1"/>
  <c r="Y109" i="1" s="1"/>
  <c r="Q180" i="1" l="1"/>
  <c r="Q193" i="1" s="1"/>
  <c r="AB180" i="1"/>
  <c r="AB193" i="1" s="1"/>
  <c r="AD180" i="1" l="1"/>
  <c r="AD193" i="1" s="1"/>
  <c r="S180" i="1"/>
  <c r="S193" i="1" s="1"/>
  <c r="U180" i="1" l="1"/>
  <c r="AF180" i="1"/>
  <c r="AH180" i="1" l="1"/>
  <c r="AF193" i="1"/>
  <c r="W180" i="1"/>
  <c r="U193" i="1"/>
  <c r="Y180" i="1" l="1"/>
  <c r="W193" i="1"/>
</calcChain>
</file>

<file path=xl/sharedStrings.xml><?xml version="1.0" encoding="utf-8"?>
<sst xmlns="http://schemas.openxmlformats.org/spreadsheetml/2006/main" count="487" uniqueCount="254">
  <si>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</si>
  <si>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</si>
  <si>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</si>
  <si>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</si>
  <si>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</si>
  <si>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</si>
  <si>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</si>
  <si>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</si>
  <si>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</si>
  <si>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</si>
  <si>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</si>
  <si>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</si>
  <si>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</si>
  <si>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</si>
  <si>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</si>
  <si>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</si>
  <si>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</si>
  <si>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</si>
  <si>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ПЕРЕЧЕНЬ</t>
  </si>
  <si>
    <t>Внешнее благоустройство</t>
  </si>
  <si>
    <t>Жилищно-коммунальное хозяйство</t>
  </si>
  <si>
    <t xml:space="preserve">федеральный бюджет </t>
  </si>
  <si>
    <t xml:space="preserve">Департамент дорог и благоустройства </t>
  </si>
  <si>
    <t>2024 год</t>
  </si>
  <si>
    <t>Департамент жилищно-коммунального хозяйства</t>
  </si>
  <si>
    <t>0</t>
  </si>
  <si>
    <t>ПРИЛОЖЕНИЕ 4</t>
  </si>
  <si>
    <t>2025 год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</si>
  <si>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</si>
  <si>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</si>
  <si>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</si>
  <si>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</si>
  <si>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</si>
  <si>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городского питомника растений на земельном участке с кадастровым номером 59:01:0000000:91384</t>
  </si>
  <si>
    <t>1710141320</t>
  </si>
  <si>
    <t>1710143480</t>
  </si>
  <si>
    <t>Транспорт</t>
  </si>
  <si>
    <t>Департамент транспорта</t>
  </si>
  <si>
    <t>Департамент образования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</si>
  <si>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</si>
  <si>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>Выкуп сетей водоснабжения и водоотведения, принадлежащих на праве собственности ООО «Энергия-М»</t>
  </si>
  <si>
    <t>1710141220</t>
  </si>
  <si>
    <t>1710141700</t>
  </si>
  <si>
    <t>1710141710</t>
  </si>
  <si>
    <t>1710142360</t>
  </si>
  <si>
    <t>1710142260, 171F552430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</si>
  <si>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</si>
  <si>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</si>
  <si>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</si>
  <si>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</si>
  <si>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</si>
  <si>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</si>
  <si>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</si>
  <si>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</si>
  <si>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пожарного резервуара в микрорайоне Химики Орджоникидзевского района города Перми</t>
  </si>
  <si>
    <t>Прочие объекты</t>
  </si>
  <si>
    <t>Строительство нежилого здания под размещение общественного центра по адресу: г. Пермь, Кировский район, ул. Батумская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</si>
  <si>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</si>
  <si>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</si>
  <si>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</si>
  <si>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</si>
  <si>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Строительство крематория на кладбище «Восточное» города Перми</t>
  </si>
  <si>
    <t>Строительство смотровой площадки по ул. Окулова, ОП «Попова»</t>
  </si>
  <si>
    <t>Департамент дорог и благоустройства</t>
  </si>
  <si>
    <t>бюджет Пермского края</t>
  </si>
  <si>
    <t>Строительство проезда на участке от ул. Уральской до ул. Степана Разина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</si>
  <si>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</si>
  <si>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</si>
  <si>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</si>
  <si>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Реконструкция Комсомольского проспекта от ул. Ленина до ул. Екатерининской по нечетной стороне, Тр-5в</t>
  </si>
  <si>
    <t>Реконструкция ул. Пермской от ул. Плеханова до ул. Попова</t>
  </si>
  <si>
    <t>дорожный фонд Пермского края</t>
  </si>
  <si>
    <t>Реконструкция ул. Карпинского от ул. Архитектора Свиязева до ул. Космонавта Леонова</t>
  </si>
  <si>
    <t>Строительство автомобильной дороги по ул. Агатовой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</si>
  <si>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</si>
  <si>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</si>
  <si>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</si>
  <si>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</si>
  <si>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</si>
  <si>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Строительство плавательного бассейна по адресу: ул. Гайвинская, 50</t>
  </si>
  <si>
    <t>Строительство спортивной трассы для лыжероллеров по адресу: г. Пермь, ул. Агрономическая, 23</t>
  </si>
  <si>
    <t>2026 год</t>
  </si>
  <si>
    <t>Реализация проекта, направленного на комплексное развитие городского наземного электрического транспорта г. Перми</t>
  </si>
  <si>
    <t>153012С080</t>
  </si>
  <si>
    <t>15301R0820</t>
  </si>
  <si>
    <t>151F367483</t>
  </si>
  <si>
    <t>151F367484</t>
  </si>
  <si>
    <t>1410743570</t>
  </si>
  <si>
    <t>1120441120</t>
  </si>
  <si>
    <t>11105SЖ410</t>
  </si>
  <si>
    <t>2010141670</t>
  </si>
  <si>
    <t>2010141990</t>
  </si>
  <si>
    <t>2010143420</t>
  </si>
  <si>
    <t>2010143430</t>
  </si>
  <si>
    <t>2010143450</t>
  </si>
  <si>
    <t>20101ST04D</t>
  </si>
  <si>
    <t>20101ST040</t>
  </si>
  <si>
    <t>20101ST04E</t>
  </si>
  <si>
    <t>20101ST04S</t>
  </si>
  <si>
    <t>121R754010</t>
  </si>
  <si>
    <t>0510141880</t>
  </si>
  <si>
    <t>0510141950</t>
  </si>
  <si>
    <t>0220241030</t>
  </si>
  <si>
    <t>0220443730</t>
  </si>
  <si>
    <t>0230243170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</si>
  <si>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</si>
  <si>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</si>
  <si>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</si>
  <si>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</si>
  <si>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</si>
  <si>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</si>
  <si>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</si>
  <si>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Строительство пожарного резервуара в микрорайоне Вышка-2 по ул. Омской Мотовилихинского района города Перми</t>
  </si>
  <si>
    <t>0230243620</t>
  </si>
  <si>
    <t>0230243630</t>
  </si>
  <si>
    <t>0110441040</t>
  </si>
  <si>
    <t>0110441720</t>
  </si>
  <si>
    <t>0110441730</t>
  </si>
  <si>
    <t>0110441740</t>
  </si>
  <si>
    <t>0110441750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</si>
  <si>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</si>
  <si>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</si>
  <si>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</si>
  <si>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Реконструкция здания по ул. Уральской, 110 для размещения общеобразовательной организации г. Перми</t>
  </si>
  <si>
    <t>Строительство здания общеобразовательного учреждения по адресу: г. Пермь, ул. Ветлужская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</si>
  <si>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</si>
  <si>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</si>
  <si>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</si>
  <si>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0810143350</t>
  </si>
  <si>
    <t>0820141300</t>
  </si>
  <si>
    <t>0820142550</t>
  </si>
  <si>
    <t>0820143360</t>
  </si>
  <si>
    <t>0820141660</t>
  </si>
  <si>
    <t>0820141680</t>
  </si>
  <si>
    <t>0820143510</t>
  </si>
  <si>
    <t>0820143520</t>
  </si>
  <si>
    <t>08201SН070</t>
  </si>
  <si>
    <t>082E153050</t>
  </si>
  <si>
    <t>08201SН070, 082E153050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</si>
  <si>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</si>
  <si>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</si>
  <si>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</si>
  <si>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</si>
  <si>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</si>
  <si>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</si>
  <si>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</si>
  <si>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</si>
  <si>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</si>
  <si>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</si>
  <si>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</si>
  <si>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</si>
  <si>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</si>
  <si>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</si>
  <si>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</si>
  <si>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</si>
  <si>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</si>
  <si>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</si>
  <si>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</si>
  <si>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</si>
  <si>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</si>
  <si>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</si>
  <si>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</si>
  <si>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</si>
  <si>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</si>
  <si>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</si>
  <si>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</si>
  <si>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</si>
  <si>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</si>
  <si>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</si>
  <si>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</si>
  <si>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</si>
  <si>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</si>
  <si>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</si>
  <si>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</si>
  <si>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</si>
  <si>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</si>
  <si>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</si>
  <si>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</si>
  <si>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</si>
  <si>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47.</t>
  </si>
  <si>
    <t>41.</t>
  </si>
  <si>
    <t>42.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</si>
  <si>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</si>
  <si>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</si>
  <si>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</si>
  <si>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</si>
  <si>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</si>
  <si>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</si>
  <si>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</si>
  <si>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</si>
  <si>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</si>
  <si>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</si>
  <si>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Строительство нового корпуса МАОУ «Инженерная школа» г. Перми по ул. Академика Веденеева</t>
  </si>
  <si>
    <t>Строительство водопроводных сетей в микрорайоне «Вышка-1» Мотовилихинского района города Перми</t>
  </si>
  <si>
    <t>Выкуп сетей водоотведения по адресу: г. Пермь, ул. Монастырская, 61</t>
  </si>
  <si>
    <t>Реконструкция канализационной насосной станции «Речник» Дзержинского района города Перми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</si>
  <si>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</si>
  <si>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Поправки</t>
  </si>
  <si>
    <t>безвозмездные поступления</t>
  </si>
  <si>
    <t>Уточнение февраль</t>
  </si>
  <si>
    <t>171F552430</t>
  </si>
  <si>
    <t>15101SЖ860, 151F367484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</si>
  <si>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</si>
  <si>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</si>
  <si>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Реконструкция ул. Героев Хасана от ул. Хлебозаводская до ул. Василия Васильева</t>
  </si>
  <si>
    <t>2010142570</t>
  </si>
  <si>
    <t>Строительство автомобильной дороги по ул. Топазной</t>
  </si>
  <si>
    <t>2010143400</t>
  </si>
  <si>
    <t>54.</t>
  </si>
  <si>
    <t>55.</t>
  </si>
  <si>
    <t>Строительство места отвала снега по ул. Промышленной</t>
  </si>
  <si>
    <t>1710643460</t>
  </si>
  <si>
    <t>56.</t>
  </si>
  <si>
    <t>Строительство пожарного резервуара в д. Ласьвинские хутора Кировского района города Перми</t>
  </si>
  <si>
    <t>0230243210</t>
  </si>
  <si>
    <t>Реконструкция здания под размещение общеобразовательной организации по ул. Целинной, 15</t>
  </si>
  <si>
    <t>0820141160</t>
  </si>
  <si>
    <t>Строительство корпуса МАОУ «Школа дизайна «Точка» г. Перми</t>
  </si>
  <si>
    <t>0820143500</t>
  </si>
  <si>
    <t>Культура и молодежная политика</t>
  </si>
  <si>
    <t>Реконструкция здания МАУ «Дворец молодежи» г. Перми</t>
  </si>
  <si>
    <t>0410241910</t>
  </si>
  <si>
    <t>05101SФ280</t>
  </si>
  <si>
    <t>Строительство плавательного бассейна по адресу: ул. Гашкова, 20а</t>
  </si>
  <si>
    <t>0510141470</t>
  </si>
  <si>
    <t>Строительство подпорной стенки с устройством противопожарного проезда по ул. Льва Шатрова, 35</t>
  </si>
  <si>
    <t>2010343340</t>
  </si>
  <si>
    <t>57.</t>
  </si>
  <si>
    <t>58.</t>
  </si>
  <si>
    <t>59.</t>
  </si>
  <si>
    <t>60.</t>
  </si>
  <si>
    <t>61.</t>
  </si>
  <si>
    <t>62.</t>
  </si>
  <si>
    <t>63.</t>
  </si>
  <si>
    <t>Строительство школы в м/р ДКЖ г. Перми</t>
  </si>
  <si>
    <t>0820141230</t>
  </si>
  <si>
    <t>Реконструкция физкультурно-оздоровительного комплекса по адресу: г. Пермь, ул. Рабочая, 9</t>
  </si>
  <si>
    <t>64.</t>
  </si>
  <si>
    <t>от 19.12.2023 № 265</t>
  </si>
  <si>
    <t>Комитет февраль</t>
  </si>
  <si>
    <t>1510121480, 1530343260</t>
  </si>
  <si>
    <t>Уточнение апрель</t>
  </si>
  <si>
    <t>Строительство водопроводных сетей в микрорайоне Турбино</t>
  </si>
  <si>
    <t>1710141770</t>
  </si>
  <si>
    <t>Строительство водопроводных сетей по ул. 2-я Мулянская Дзержинского района города Перми</t>
  </si>
  <si>
    <t>1710141780</t>
  </si>
  <si>
    <t>65.</t>
  </si>
  <si>
    <t xml:space="preserve"> </t>
  </si>
  <si>
    <t>Комитет апрель</t>
  </si>
  <si>
    <t>Уточнение июнь</t>
  </si>
  <si>
    <t>66.</t>
  </si>
  <si>
    <t>151F36748S</t>
  </si>
  <si>
    <t>0820242640</t>
  </si>
  <si>
    <t>от 25.06.2024 №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</si>
</sst>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130">
    <xf numFmtId="0" fontId="0" fillId="0" borderId="0" xfId="0"/>
    <xf numFmtId="164" fontId="2" fillId="4" borderId="5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top"/>
    </xf>
    <xf numFmtId="164" fontId="2" fillId="3" borderId="5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/>
    <xf numFmtId="164" fontId="2" fillId="3" borderId="1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/>
    </xf>
    <xf numFmtId="164" fontId="2" fillId="3" borderId="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left"/>
    </xf>
    <xf numFmtId="1" fontId="2" fillId="3" borderId="0" xfId="0" applyNumberFormat="1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164" fontId="1" fillId="2" borderId="0" xfId="3" applyNumberFormat="1" applyFont="1" applyFill="1" applyBorder="1" applyAlignment="1">
      <alignment horizontal="right"/>
    </xf>
    <xf numFmtId="164" fontId="1" fillId="2" borderId="0" xfId="3" applyNumberFormat="1" applyFont="1" applyFill="1" applyBorder="1" applyAlignment="1">
      <alignment horizontal="right" vertical="top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2" fillId="4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64" fontId="1" fillId="0" borderId="0" xfId="3" applyNumberFormat="1" applyFont="1" applyFill="1" applyBorder="1" applyAlignment="1">
      <alignment horizontal="right"/>
    </xf>
    <xf numFmtId="164" fontId="1" fillId="0" borderId="0" xfId="3" applyNumberFormat="1" applyFont="1" applyFill="1" applyBorder="1" applyAlignment="1">
      <alignment horizontal="right" vertical="top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5" fillId="0" borderId="8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3" xfId="2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K197"/>
  <sheetViews>
    <sheetView tabSelected="1" zoomScale="70" zoomScaleNormal="70" workbookViewId="0">
      <selection activeCell="B5" sqref="B5"/>
    </sheetView>
  </sheetViews>
  <sheetFormatPr defaultColWidth="9.109375" defaultRowHeight="18" x14ac:dyDescent="0.35"/>
  <cols>
    <col min="1" max="1" width="5.5546875" style="67" customWidth="1"/>
    <col min="2" max="2" width="82.6640625" style="68" customWidth="1"/>
    <col min="3" max="3" width="21.33203125" style="68" customWidth="1"/>
    <col min="4" max="4" width="17.5546875" style="3" hidden="1" customWidth="1"/>
    <col min="5" max="12" width="17.5546875" style="4" hidden="1" customWidth="1"/>
    <col min="13" max="13" width="17.109375" style="5" hidden="1" customWidth="1"/>
    <col min="14" max="14" width="17.5546875" style="3" customWidth="1"/>
    <col min="15" max="15" width="17.5546875" style="3" hidden="1" customWidth="1"/>
    <col min="16" max="23" width="17.5546875" style="4" hidden="1" customWidth="1"/>
    <col min="24" max="24" width="17.5546875" style="5" hidden="1" customWidth="1"/>
    <col min="25" max="25" width="17.5546875" style="3" customWidth="1"/>
    <col min="26" max="27" width="17.5546875" style="3" hidden="1" customWidth="1"/>
    <col min="28" max="32" width="17.5546875" style="4" hidden="1" customWidth="1"/>
    <col min="33" max="33" width="17.5546875" style="5" hidden="1" customWidth="1"/>
    <col min="34" max="34" width="17.5546875" style="3" customWidth="1"/>
    <col min="35" max="35" width="17.109375" style="8" hidden="1" customWidth="1"/>
    <col min="36" max="36" width="10" style="9" hidden="1" customWidth="1"/>
    <col min="37" max="37" width="9.44140625" style="2" hidden="1" customWidth="1"/>
    <col min="38" max="39" width="9.109375" style="67" customWidth="1"/>
    <col min="40" max="16384" width="9.109375" style="67"/>
  </cols>
  <sheetData>
    <row r="1" spans="1:35" x14ac:dyDescent="0.35">
      <c r="Z1" s="6"/>
      <c r="AB1" s="7"/>
      <c r="AD1" s="53"/>
      <c r="AF1" s="53"/>
      <c r="AH1" s="73" t="s">
        <v>26</v>
      </c>
    </row>
    <row r="2" spans="1:35" x14ac:dyDescent="0.35">
      <c r="Z2" s="6"/>
      <c r="AB2" s="7"/>
      <c r="AD2" s="53"/>
      <c r="AF2" s="53"/>
      <c r="AH2" s="73" t="s">
        <v>15</v>
      </c>
    </row>
    <row r="3" spans="1:35" x14ac:dyDescent="0.35">
      <c r="Z3" s="6"/>
      <c r="AB3" s="7"/>
      <c r="AD3" s="53"/>
      <c r="AF3" s="53"/>
      <c r="AH3" s="73" t="s">
        <v>16</v>
      </c>
    </row>
    <row r="4" spans="1:35" x14ac:dyDescent="0.35">
      <c r="Y4" s="84" t="s">
        <v>253</v>
      </c>
      <c r="Z4" s="85"/>
      <c r="AA4" s="85"/>
      <c r="AB4" s="85"/>
      <c r="AC4" s="85"/>
      <c r="AD4" s="85"/>
      <c r="AE4" s="85"/>
      <c r="AF4" s="85"/>
      <c r="AG4" s="85"/>
      <c r="AH4" s="84"/>
    </row>
    <row r="5" spans="1:35" x14ac:dyDescent="0.35">
      <c r="AD5" s="54"/>
      <c r="AF5" s="54"/>
      <c r="AH5" s="74"/>
    </row>
    <row r="6" spans="1:35" x14ac:dyDescent="0.35">
      <c r="AD6" s="55"/>
      <c r="AF6" s="55"/>
      <c r="AH6" s="75" t="s">
        <v>26</v>
      </c>
    </row>
    <row r="7" spans="1:35" x14ac:dyDescent="0.35">
      <c r="AD7" s="53"/>
      <c r="AF7" s="53"/>
      <c r="AH7" s="73" t="s">
        <v>15</v>
      </c>
    </row>
    <row r="8" spans="1:35" x14ac:dyDescent="0.35">
      <c r="AD8" s="56"/>
      <c r="AF8" s="56"/>
      <c r="AH8" s="76" t="s">
        <v>16</v>
      </c>
    </row>
    <row r="9" spans="1:35" x14ac:dyDescent="0.35">
      <c r="AD9" s="56"/>
      <c r="AF9" s="56"/>
      <c r="AH9" s="76" t="s">
        <v>238</v>
      </c>
    </row>
    <row r="10" spans="1:35" x14ac:dyDescent="0.35">
      <c r="AD10" s="56"/>
      <c r="AF10" s="56"/>
      <c r="AH10" s="76"/>
    </row>
    <row r="11" spans="1:35" ht="15.75" customHeight="1" x14ac:dyDescent="0.35">
      <c r="A11" s="90" t="s">
        <v>18</v>
      </c>
      <c r="B11" s="91"/>
      <c r="C11" s="91"/>
      <c r="D11" s="92"/>
      <c r="E11" s="92"/>
      <c r="F11" s="93"/>
      <c r="G11" s="93"/>
      <c r="H11" s="93"/>
      <c r="I11" s="93"/>
      <c r="J11" s="93"/>
      <c r="K11" s="93"/>
      <c r="L11" s="93"/>
      <c r="M11" s="93"/>
      <c r="N11" s="92"/>
      <c r="O11" s="92"/>
      <c r="P11" s="92"/>
      <c r="Q11" s="93"/>
      <c r="R11" s="93"/>
      <c r="S11" s="93"/>
      <c r="T11" s="93"/>
      <c r="U11" s="93"/>
      <c r="V11" s="93"/>
      <c r="W11" s="93"/>
      <c r="X11" s="93"/>
      <c r="Y11" s="92"/>
      <c r="Z11" s="94"/>
      <c r="AA11" s="95"/>
      <c r="AB11" s="96"/>
      <c r="AC11" s="95"/>
      <c r="AD11" s="96"/>
      <c r="AE11" s="97"/>
      <c r="AF11" s="98"/>
      <c r="AG11" s="97"/>
      <c r="AH11" s="99"/>
      <c r="AI11" s="10"/>
    </row>
    <row r="12" spans="1:35" ht="19.5" customHeight="1" x14ac:dyDescent="0.35">
      <c r="A12" s="90" t="s">
        <v>39</v>
      </c>
      <c r="B12" s="91"/>
      <c r="C12" s="91"/>
      <c r="D12" s="92"/>
      <c r="E12" s="92"/>
      <c r="F12" s="93"/>
      <c r="G12" s="93"/>
      <c r="H12" s="93"/>
      <c r="I12" s="93"/>
      <c r="J12" s="93"/>
      <c r="K12" s="93"/>
      <c r="L12" s="93"/>
      <c r="M12" s="93"/>
      <c r="N12" s="92"/>
      <c r="O12" s="92"/>
      <c r="P12" s="92"/>
      <c r="Q12" s="93"/>
      <c r="R12" s="93"/>
      <c r="S12" s="93"/>
      <c r="T12" s="93"/>
      <c r="U12" s="93"/>
      <c r="V12" s="93"/>
      <c r="W12" s="93"/>
      <c r="X12" s="93"/>
      <c r="Y12" s="92"/>
      <c r="Z12" s="94"/>
      <c r="AA12" s="95"/>
      <c r="AB12" s="96"/>
      <c r="AC12" s="95"/>
      <c r="AD12" s="96"/>
      <c r="AE12" s="97"/>
      <c r="AF12" s="98"/>
      <c r="AG12" s="97"/>
      <c r="AH12" s="99"/>
      <c r="AI12" s="10"/>
    </row>
    <row r="13" spans="1:35" x14ac:dyDescent="0.35">
      <c r="A13" s="100"/>
      <c r="B13" s="91"/>
      <c r="C13" s="91"/>
      <c r="D13" s="92"/>
      <c r="E13" s="92"/>
      <c r="F13" s="93"/>
      <c r="G13" s="93"/>
      <c r="H13" s="93"/>
      <c r="I13" s="93"/>
      <c r="J13" s="93"/>
      <c r="K13" s="93"/>
      <c r="L13" s="93"/>
      <c r="M13" s="93"/>
      <c r="N13" s="92"/>
      <c r="O13" s="92"/>
      <c r="P13" s="92"/>
      <c r="Q13" s="93"/>
      <c r="R13" s="93"/>
      <c r="S13" s="93"/>
      <c r="T13" s="93"/>
      <c r="U13" s="93"/>
      <c r="V13" s="93"/>
      <c r="W13" s="93"/>
      <c r="X13" s="93"/>
      <c r="Y13" s="92"/>
      <c r="Z13" s="94"/>
      <c r="AA13" s="95"/>
      <c r="AB13" s="96"/>
      <c r="AC13" s="95"/>
      <c r="AD13" s="96"/>
      <c r="AE13" s="97"/>
      <c r="AF13" s="98"/>
      <c r="AG13" s="97"/>
      <c r="AH13" s="99"/>
      <c r="AI13" s="10"/>
    </row>
    <row r="14" spans="1:35" x14ac:dyDescent="0.35">
      <c r="A14" s="69"/>
      <c r="B14" s="70"/>
      <c r="C14" s="70"/>
      <c r="Z14" s="6"/>
      <c r="AB14" s="7"/>
      <c r="AD14" s="7"/>
      <c r="AF14" s="7"/>
      <c r="AH14" s="6" t="s">
        <v>14</v>
      </c>
    </row>
    <row r="15" spans="1:35" ht="18.75" customHeight="1" x14ac:dyDescent="0.35">
      <c r="A15" s="110" t="s">
        <v>0</v>
      </c>
      <c r="B15" s="110" t="s">
        <v>11</v>
      </c>
      <c r="C15" s="110" t="s">
        <v>1</v>
      </c>
      <c r="D15" s="126" t="s">
        <v>23</v>
      </c>
      <c r="E15" s="112" t="s">
        <v>197</v>
      </c>
      <c r="F15" s="112" t="s">
        <v>23</v>
      </c>
      <c r="G15" s="112" t="s">
        <v>199</v>
      </c>
      <c r="H15" s="112" t="s">
        <v>23</v>
      </c>
      <c r="I15" s="112" t="s">
        <v>239</v>
      </c>
      <c r="J15" s="112" t="s">
        <v>23</v>
      </c>
      <c r="K15" s="112" t="s">
        <v>241</v>
      </c>
      <c r="L15" s="112" t="s">
        <v>23</v>
      </c>
      <c r="M15" s="86" t="s">
        <v>249</v>
      </c>
      <c r="N15" s="126" t="s">
        <v>23</v>
      </c>
      <c r="O15" s="88" t="s">
        <v>27</v>
      </c>
      <c r="P15" s="112" t="s">
        <v>197</v>
      </c>
      <c r="Q15" s="128" t="s">
        <v>27</v>
      </c>
      <c r="R15" s="112" t="s">
        <v>199</v>
      </c>
      <c r="S15" s="128" t="s">
        <v>27</v>
      </c>
      <c r="T15" s="112" t="s">
        <v>241</v>
      </c>
      <c r="U15" s="128" t="s">
        <v>27</v>
      </c>
      <c r="V15" s="112" t="s">
        <v>248</v>
      </c>
      <c r="W15" s="128" t="s">
        <v>27</v>
      </c>
      <c r="X15" s="86" t="s">
        <v>249</v>
      </c>
      <c r="Y15" s="88" t="s">
        <v>27</v>
      </c>
      <c r="Z15" s="88" t="s">
        <v>81</v>
      </c>
      <c r="AA15" s="126" t="s">
        <v>197</v>
      </c>
      <c r="AB15" s="128" t="s">
        <v>81</v>
      </c>
      <c r="AC15" s="112" t="s">
        <v>199</v>
      </c>
      <c r="AD15" s="128" t="s">
        <v>81</v>
      </c>
      <c r="AE15" s="112" t="s">
        <v>241</v>
      </c>
      <c r="AF15" s="128" t="s">
        <v>81</v>
      </c>
      <c r="AG15" s="86" t="s">
        <v>241</v>
      </c>
      <c r="AH15" s="88" t="s">
        <v>81</v>
      </c>
      <c r="AI15" s="11"/>
    </row>
    <row r="16" spans="1:35" x14ac:dyDescent="0.35">
      <c r="A16" s="117"/>
      <c r="B16" s="111"/>
      <c r="C16" s="117"/>
      <c r="D16" s="127"/>
      <c r="E16" s="113"/>
      <c r="F16" s="113"/>
      <c r="G16" s="113"/>
      <c r="H16" s="113"/>
      <c r="I16" s="113"/>
      <c r="J16" s="113"/>
      <c r="K16" s="113"/>
      <c r="L16" s="113"/>
      <c r="M16" s="87"/>
      <c r="N16" s="127"/>
      <c r="O16" s="89"/>
      <c r="P16" s="113"/>
      <c r="Q16" s="129"/>
      <c r="R16" s="113"/>
      <c r="S16" s="129"/>
      <c r="T16" s="113"/>
      <c r="U16" s="129"/>
      <c r="V16" s="113"/>
      <c r="W16" s="129"/>
      <c r="X16" s="87"/>
      <c r="Y16" s="89"/>
      <c r="Z16" s="89"/>
      <c r="AA16" s="127"/>
      <c r="AB16" s="129"/>
      <c r="AC16" s="113"/>
      <c r="AD16" s="129"/>
      <c r="AE16" s="113"/>
      <c r="AF16" s="129"/>
      <c r="AG16" s="87"/>
      <c r="AH16" s="89"/>
      <c r="AI16" s="12"/>
    </row>
    <row r="17" spans="1:37" x14ac:dyDescent="0.35">
      <c r="A17" s="71"/>
      <c r="B17" s="72" t="s">
        <v>2</v>
      </c>
      <c r="C17" s="72"/>
      <c r="D17" s="14">
        <f>D23+D24+D26+D30+D31+D36+D40+D46+D51+D52+D53+D54+D55+D56+D25</f>
        <v>1830812.4000000001</v>
      </c>
      <c r="E17" s="14">
        <f>E23+E24+E26+E30+E31+E36+E40+E46+E51+E52+E53+E54+E55+E56+E25</f>
        <v>-21444.351999999999</v>
      </c>
      <c r="F17" s="15">
        <f>D17+E17</f>
        <v>1809368.0480000002</v>
      </c>
      <c r="G17" s="14">
        <f>G23+G24+G26+G30+G31+G36+G40+G46+G51+G52+G53+G54+G55+G56+G25+G57+G61+G65</f>
        <v>576578.62900000007</v>
      </c>
      <c r="H17" s="15">
        <f>F17+G17</f>
        <v>2385946.6770000001</v>
      </c>
      <c r="I17" s="14">
        <f>I23+I24+I26+I30+I31+I36+I40+I46+I51+I52+I53+I54+I55+I56+I25+I57+I61+I65</f>
        <v>0</v>
      </c>
      <c r="J17" s="15">
        <f>H17+I17</f>
        <v>2385946.6770000001</v>
      </c>
      <c r="K17" s="30">
        <f>K23+K24+K26+K30+K31+K36+K40+K46+K51+K52+K53+K54+K55+K56+K25+K57+K61+K65</f>
        <v>34407.143999999993</v>
      </c>
      <c r="L17" s="15">
        <f>J17+K17</f>
        <v>2420353.821</v>
      </c>
      <c r="M17" s="14">
        <f>M23+M24+M26+M30+M31+M36+M40+M46+M51+M52+M53+M54+M55+M56+M25+M57+M61+M65</f>
        <v>94205.055000000008</v>
      </c>
      <c r="N17" s="32">
        <f>L17+M17</f>
        <v>2514558.8760000002</v>
      </c>
      <c r="O17" s="15">
        <f>O23+O24+O26+O30+O31+O36+O40+O46+O51+O52+O53+O54+O55+O56+O25</f>
        <v>1891809.2000000002</v>
      </c>
      <c r="P17" s="14">
        <f>P23+P24+P26+P30+P31+P36+P40+P46+P51+P52+P53+P54+P55+P56+P25</f>
        <v>-53186.6</v>
      </c>
      <c r="Q17" s="15">
        <f>O17+P17</f>
        <v>1838622.6</v>
      </c>
      <c r="R17" s="14">
        <f>R23+R24+R26+R30+R31+R36+R40+R46+R51+R52+R53+R54+R55+R56+R25+R57+R61+R65</f>
        <v>310354.36499999999</v>
      </c>
      <c r="S17" s="15">
        <f>Q17+R17</f>
        <v>2148976.9649999999</v>
      </c>
      <c r="T17" s="14">
        <f>T23+T24+T26+T30+T31+T36+T40+T46+T51+T52+T53+T54+T55+T56+T25+T57+T61+T65</f>
        <v>248973.177</v>
      </c>
      <c r="U17" s="15">
        <f>S17+T17</f>
        <v>2397950.142</v>
      </c>
      <c r="V17" s="30">
        <f>V23+V24+V26+V30+V31+V36+V40+V46+V51+V52+V53+V54+V55+V56+V25+V57+V61+V65</f>
        <v>0</v>
      </c>
      <c r="W17" s="15">
        <f>U17+V17</f>
        <v>2397950.142</v>
      </c>
      <c r="X17" s="14">
        <f>X23+X24+X26+X30+X31+X36+X40+X46+X51+X52+X53+X54+X55+X56+X25+X57+X61+X65</f>
        <v>292061.36600000004</v>
      </c>
      <c r="Y17" s="32">
        <f>W17+X17</f>
        <v>2690011.5079999999</v>
      </c>
      <c r="Z17" s="15">
        <f>Z23+Z24+Z26+Z30+Z31+Z36+Z40+Z46+Z51+Z52+Z53+Z54+Z55+Z56+Z25</f>
        <v>1860920.0999999999</v>
      </c>
      <c r="AA17" s="14">
        <f>AA23+AA24+AA26+AA30+AA31+AA36+AA40+AA46+AA51+AA52+AA53+AA54+AA55+AA56+AA25</f>
        <v>-70868.899999999994</v>
      </c>
      <c r="AB17" s="15">
        <f>Z17+AA17</f>
        <v>1790051.2</v>
      </c>
      <c r="AC17" s="14">
        <f>AC23+AC24+AC26+AC30+AC31+AC36+AC40+AC46+AC51+AC52+AC53+AC54+AC55+AC56+AC25+AC57+AC61+AC65</f>
        <v>380618.08399999997</v>
      </c>
      <c r="AD17" s="15">
        <f>AB17+AC17</f>
        <v>2170669.284</v>
      </c>
      <c r="AE17" s="30">
        <f>AE23+AE24+AE26+AE30+AE31+AE36+AE40+AE46+AE51+AE52+AE53+AE54+AE55+AE56+AE25+AE57+AE61+AE65</f>
        <v>0</v>
      </c>
      <c r="AF17" s="15">
        <f>AD17+AE17</f>
        <v>2170669.284</v>
      </c>
      <c r="AG17" s="14">
        <f>AG23+AG24+AG26+AG30+AG31+AG36+AG40+AG46+AG51+AG52+AG53+AG54+AG55+AG56+AG25+AG57+AG61+AG65</f>
        <v>250797.6</v>
      </c>
      <c r="AH17" s="32">
        <f>AF17+AG17</f>
        <v>2421466.8840000001</v>
      </c>
      <c r="AI17" s="16"/>
      <c r="AJ17" s="17"/>
      <c r="AK17" s="18"/>
    </row>
    <row r="18" spans="1:37" x14ac:dyDescent="0.35">
      <c r="A18" s="71"/>
      <c r="B18" s="72" t="s">
        <v>5</v>
      </c>
      <c r="C18" s="72"/>
      <c r="D18" s="14"/>
      <c r="E18" s="14"/>
      <c r="F18" s="15"/>
      <c r="G18" s="14"/>
      <c r="H18" s="15"/>
      <c r="I18" s="14"/>
      <c r="J18" s="15"/>
      <c r="K18" s="30"/>
      <c r="L18" s="15"/>
      <c r="M18" s="14"/>
      <c r="N18" s="32"/>
      <c r="O18" s="15"/>
      <c r="P18" s="14"/>
      <c r="Q18" s="15"/>
      <c r="R18" s="14"/>
      <c r="S18" s="15"/>
      <c r="T18" s="14"/>
      <c r="U18" s="15"/>
      <c r="V18" s="30"/>
      <c r="W18" s="15"/>
      <c r="X18" s="14"/>
      <c r="Y18" s="32"/>
      <c r="Z18" s="15"/>
      <c r="AA18" s="14"/>
      <c r="AB18" s="15"/>
      <c r="AC18" s="14"/>
      <c r="AD18" s="15"/>
      <c r="AE18" s="30"/>
      <c r="AF18" s="15"/>
      <c r="AG18" s="14"/>
      <c r="AH18" s="32"/>
      <c r="AI18" s="16"/>
      <c r="AJ18" s="17"/>
      <c r="AK18" s="18"/>
    </row>
    <row r="19" spans="1:37" s="18" customFormat="1" hidden="1" x14ac:dyDescent="0.35">
      <c r="A19" s="13"/>
      <c r="B19" s="19" t="s">
        <v>6</v>
      </c>
      <c r="C19" s="20"/>
      <c r="D19" s="21">
        <f>D23+D24+D26+D33+D42+D46+D51+D52+D53+D54+D55+D56+D30+D36+D25</f>
        <v>1068359.7</v>
      </c>
      <c r="E19" s="21">
        <f>E23+E24+E26+E33+E42+E46+E51+E52+E53+E54+E55+E56+E30+E36+E25</f>
        <v>-144252.052</v>
      </c>
      <c r="F19" s="22">
        <f t="shared" ref="F19:F113" si="0">D19+E19</f>
        <v>924107.64799999993</v>
      </c>
      <c r="G19" s="21">
        <f>G23+G24+G26+G33+G42+G51+G52+G53+G54+G55+G56+G30+G25+G59+G63+G38+G48+G65</f>
        <v>81296.791999999972</v>
      </c>
      <c r="H19" s="22">
        <f t="shared" ref="H19:H31" si="1">F19+G19</f>
        <v>1005404.44</v>
      </c>
      <c r="I19" s="21">
        <f>I23+I24+I26+I33+I42+I51+I52+I53+I54+I55+I56+I30+I25+I59+I63+I38+I48+I65</f>
        <v>0</v>
      </c>
      <c r="J19" s="22">
        <f t="shared" ref="J19:J31" si="2">H19+I19</f>
        <v>1005404.44</v>
      </c>
      <c r="K19" s="59">
        <f>K23+K24+K26+K33+K42+K51+K52+K53+K54+K55+K56+K30+K25+K59+K63+K38+K48+K65</f>
        <v>-200000</v>
      </c>
      <c r="L19" s="22">
        <f t="shared" ref="L19:L31" si="3">J19+K19</f>
        <v>805404.44</v>
      </c>
      <c r="M19" s="21">
        <f>M23+M24+M26+M33+M42+M51+M52+M53+M54+M55+M56+M30+M25+M59+M63+M38+M48+M65</f>
        <v>-187427.788</v>
      </c>
      <c r="N19" s="22">
        <f t="shared" ref="N19:N31" si="4">L19+M19</f>
        <v>617976.652</v>
      </c>
      <c r="O19" s="22">
        <f>O23+O24+O26+O33+O42+O46+O51+O52+O53+O54+O55+O56+O30+O36+O25</f>
        <v>1546628.4000000001</v>
      </c>
      <c r="P19" s="21">
        <f>P23+P24+P26+P33+P42+P46+P51+P52+P53+P54+P55+P56+P30+P36+P25</f>
        <v>-53186.6</v>
      </c>
      <c r="Q19" s="22">
        <f t="shared" ref="Q19:Q113" si="5">O19+P19</f>
        <v>1493441.8</v>
      </c>
      <c r="R19" s="21">
        <f>R23+R24+R26+R33+R42+R51+R52+R53+R54+R55+R56+R30+R25+R59+R63+R38+R48+R65</f>
        <v>310354.36499999999</v>
      </c>
      <c r="S19" s="22">
        <f>Q19+R19</f>
        <v>1803796.165</v>
      </c>
      <c r="T19" s="21">
        <f>T23+T24+T26+T33+T42+T51+T52+T53+T54+T55+T56+T30+T25+T59+T63+T38+T48+T65</f>
        <v>106973.177</v>
      </c>
      <c r="U19" s="22">
        <f>S19+T19</f>
        <v>1910769.3419999999</v>
      </c>
      <c r="V19" s="59">
        <f>V23+V24+V26+V33+V42+V51+V52+V53+V54+V55+V56+V30+V25+V59+V63+V38+V48+V65</f>
        <v>0</v>
      </c>
      <c r="W19" s="22">
        <f>U19+V19</f>
        <v>1910769.3419999999</v>
      </c>
      <c r="X19" s="21">
        <f>X23+X24+X26+X33+X42+X51+X52+X53+X54+X55+X56+X30+X25+X59+X63+X38+X48+X65</f>
        <v>292061.36600000004</v>
      </c>
      <c r="Y19" s="22">
        <f>W19+X19</f>
        <v>2202830.7080000001</v>
      </c>
      <c r="Z19" s="22">
        <f>Z23+Z24+Z26+Z33+Z42+Z46+Z51+Z52+Z53+Z54+Z55+Z56+Z30+Z36+Z25</f>
        <v>1860920.0999999999</v>
      </c>
      <c r="AA19" s="21">
        <f>AA23+AA24+AA26+AA33+AA42+AA46+AA51+AA52+AA53+AA54+AA55+AA56+AA30+AA36+AA25</f>
        <v>-70868.899999999994</v>
      </c>
      <c r="AB19" s="22">
        <f t="shared" ref="AB19:AB113" si="6">Z19+AA19</f>
        <v>1790051.2</v>
      </c>
      <c r="AC19" s="21">
        <f>AC23+AC24+AC26+AC33+AC42+AC51+AC52+AC53+AC54+AC55+AC56+AC30+AC25+AC59+AC63+AC38+AC48+AC65</f>
        <v>380618.08399999997</v>
      </c>
      <c r="AD19" s="22">
        <f>AB19+AC19</f>
        <v>2170669.284</v>
      </c>
      <c r="AE19" s="59">
        <f>AE23+AE24+AE26+AE33+AE42+AE51+AE52+AE53+AE54+AE55+AE56+AE30+AE25+AE59+AE63+AE38+AE48+AE65</f>
        <v>0</v>
      </c>
      <c r="AF19" s="22">
        <f>AD19+AE19</f>
        <v>2170669.284</v>
      </c>
      <c r="AG19" s="21">
        <f>AG23+AG24+AG26+AG33+AG42+AG51+AG52+AG53+AG54+AG55+AG56+AG30+AG25+AG59+AG63+AG38+AG48+AG65</f>
        <v>250797.6</v>
      </c>
      <c r="AH19" s="22">
        <f>AF19+AG19</f>
        <v>2421466.8840000001</v>
      </c>
      <c r="AI19" s="23"/>
      <c r="AJ19" s="17" t="s">
        <v>25</v>
      </c>
      <c r="AK19" s="24"/>
    </row>
    <row r="20" spans="1:37" x14ac:dyDescent="0.35">
      <c r="A20" s="71"/>
      <c r="B20" s="77" t="s">
        <v>64</v>
      </c>
      <c r="C20" s="72"/>
      <c r="D20" s="14">
        <f>D34+D43</f>
        <v>261868.1</v>
      </c>
      <c r="E20" s="14">
        <f>E34+E43</f>
        <v>0</v>
      </c>
      <c r="F20" s="15">
        <f t="shared" si="0"/>
        <v>261868.1</v>
      </c>
      <c r="G20" s="14">
        <f>G34+G43</f>
        <v>0</v>
      </c>
      <c r="H20" s="15">
        <f t="shared" si="1"/>
        <v>261868.1</v>
      </c>
      <c r="I20" s="14">
        <f>I34+I43</f>
        <v>0</v>
      </c>
      <c r="J20" s="15">
        <f t="shared" si="2"/>
        <v>261868.1</v>
      </c>
      <c r="K20" s="30">
        <f>K34+K43+K49</f>
        <v>50058.5</v>
      </c>
      <c r="L20" s="15">
        <f t="shared" si="3"/>
        <v>311926.59999999998</v>
      </c>
      <c r="M20" s="14">
        <f>M34+M43+M49</f>
        <v>0</v>
      </c>
      <c r="N20" s="32">
        <f t="shared" si="4"/>
        <v>311926.59999999998</v>
      </c>
      <c r="O20" s="15">
        <f>O34+O43</f>
        <v>345180.8</v>
      </c>
      <c r="P20" s="14">
        <f>P34+P43</f>
        <v>0</v>
      </c>
      <c r="Q20" s="15">
        <f t="shared" si="5"/>
        <v>345180.8</v>
      </c>
      <c r="R20" s="14">
        <f>R34+R43</f>
        <v>0</v>
      </c>
      <c r="S20" s="15">
        <f>Q20+R20</f>
        <v>345180.8</v>
      </c>
      <c r="T20" s="14">
        <f>T34+T43+T49</f>
        <v>142000</v>
      </c>
      <c r="U20" s="15">
        <f>S20+T20</f>
        <v>487180.79999999999</v>
      </c>
      <c r="V20" s="30">
        <f>V34+V43+V49</f>
        <v>0</v>
      </c>
      <c r="W20" s="15">
        <f>U20+V20</f>
        <v>487180.79999999999</v>
      </c>
      <c r="X20" s="14">
        <f>X34+X43+X49</f>
        <v>0</v>
      </c>
      <c r="Y20" s="32">
        <f>W20+X20</f>
        <v>487180.79999999999</v>
      </c>
      <c r="Z20" s="15">
        <f>Z34+Z43</f>
        <v>0</v>
      </c>
      <c r="AA20" s="14">
        <f>AA34+AA43</f>
        <v>0</v>
      </c>
      <c r="AB20" s="15">
        <f t="shared" si="6"/>
        <v>0</v>
      </c>
      <c r="AC20" s="14">
        <f>AC34+AC43</f>
        <v>0</v>
      </c>
      <c r="AD20" s="15">
        <f>AB20+AC20</f>
        <v>0</v>
      </c>
      <c r="AE20" s="30">
        <f>AE34+AE43+AE49</f>
        <v>0</v>
      </c>
      <c r="AF20" s="15">
        <f>AD20+AE20</f>
        <v>0</v>
      </c>
      <c r="AG20" s="14">
        <f>AG34+AG43+AG49</f>
        <v>0</v>
      </c>
      <c r="AH20" s="32">
        <f>AF20+AG20</f>
        <v>0</v>
      </c>
      <c r="AI20" s="16"/>
      <c r="AJ20" s="17"/>
      <c r="AK20" s="24"/>
    </row>
    <row r="21" spans="1:37" x14ac:dyDescent="0.35">
      <c r="A21" s="71"/>
      <c r="B21" s="78" t="s">
        <v>21</v>
      </c>
      <c r="C21" s="72"/>
      <c r="D21" s="14">
        <f>D44</f>
        <v>500584.6</v>
      </c>
      <c r="E21" s="14">
        <f>E44</f>
        <v>0</v>
      </c>
      <c r="F21" s="15">
        <f t="shared" si="0"/>
        <v>500584.6</v>
      </c>
      <c r="G21" s="14">
        <f>G44</f>
        <v>-50058.46</v>
      </c>
      <c r="H21" s="15">
        <f t="shared" si="1"/>
        <v>450526.13999999996</v>
      </c>
      <c r="I21" s="14">
        <f>I44</f>
        <v>0</v>
      </c>
      <c r="J21" s="15">
        <f t="shared" si="2"/>
        <v>450526.13999999996</v>
      </c>
      <c r="K21" s="30">
        <f>K44</f>
        <v>0</v>
      </c>
      <c r="L21" s="15">
        <f t="shared" si="3"/>
        <v>450526.13999999996</v>
      </c>
      <c r="M21" s="14">
        <f>M44</f>
        <v>0</v>
      </c>
      <c r="N21" s="32">
        <f t="shared" si="4"/>
        <v>450526.13999999996</v>
      </c>
      <c r="O21" s="15">
        <f t="shared" ref="O21:Z21" si="7">O44</f>
        <v>0</v>
      </c>
      <c r="P21" s="14">
        <f>P44</f>
        <v>0</v>
      </c>
      <c r="Q21" s="15">
        <f t="shared" si="5"/>
        <v>0</v>
      </c>
      <c r="R21" s="14">
        <f>R44</f>
        <v>0</v>
      </c>
      <c r="S21" s="15">
        <f>Q21+R21</f>
        <v>0</v>
      </c>
      <c r="T21" s="14">
        <f>T44</f>
        <v>0</v>
      </c>
      <c r="U21" s="15">
        <f>S21+T21</f>
        <v>0</v>
      </c>
      <c r="V21" s="30">
        <f>V44</f>
        <v>0</v>
      </c>
      <c r="W21" s="15">
        <f>U21+V21</f>
        <v>0</v>
      </c>
      <c r="X21" s="14">
        <f>X44</f>
        <v>0</v>
      </c>
      <c r="Y21" s="32">
        <f>W21+X21</f>
        <v>0</v>
      </c>
      <c r="Z21" s="15">
        <f t="shared" si="7"/>
        <v>0</v>
      </c>
      <c r="AA21" s="14">
        <f>AA44</f>
        <v>0</v>
      </c>
      <c r="AB21" s="15">
        <f t="shared" si="6"/>
        <v>0</v>
      </c>
      <c r="AC21" s="14">
        <f>AC44</f>
        <v>0</v>
      </c>
      <c r="AD21" s="15">
        <f>AB21+AC21</f>
        <v>0</v>
      </c>
      <c r="AE21" s="30">
        <f>AE44</f>
        <v>0</v>
      </c>
      <c r="AF21" s="15">
        <f>AD21+AE21</f>
        <v>0</v>
      </c>
      <c r="AG21" s="14">
        <f>AG44</f>
        <v>0</v>
      </c>
      <c r="AH21" s="32">
        <f>AF21+AG21</f>
        <v>0</v>
      </c>
      <c r="AI21" s="16"/>
      <c r="AJ21" s="17"/>
      <c r="AK21" s="24"/>
    </row>
    <row r="22" spans="1:37" x14ac:dyDescent="0.35">
      <c r="A22" s="71"/>
      <c r="B22" s="78" t="s">
        <v>198</v>
      </c>
      <c r="C22" s="72"/>
      <c r="D22" s="14"/>
      <c r="E22" s="14">
        <f>E35</f>
        <v>122807.7</v>
      </c>
      <c r="F22" s="15">
        <f t="shared" si="0"/>
        <v>122807.7</v>
      </c>
      <c r="G22" s="14">
        <f>G35+G60+G64+G39+G45+G50</f>
        <v>545340.29700000002</v>
      </c>
      <c r="H22" s="15">
        <f t="shared" si="1"/>
        <v>668147.99699999997</v>
      </c>
      <c r="I22" s="14">
        <f>I35+I60+I64+I39+I45+I50</f>
        <v>0</v>
      </c>
      <c r="J22" s="15">
        <f t="shared" si="2"/>
        <v>668147.99699999997</v>
      </c>
      <c r="K22" s="30">
        <f>K35+K60+K64+K39+K45+K50</f>
        <v>184348.644</v>
      </c>
      <c r="L22" s="15">
        <f t="shared" si="3"/>
        <v>852496.64099999995</v>
      </c>
      <c r="M22" s="14">
        <f>M35+M60+M64+M39+M45+M50+M29</f>
        <v>281632.84299999999</v>
      </c>
      <c r="N22" s="32">
        <f t="shared" si="4"/>
        <v>1134129.4839999999</v>
      </c>
      <c r="O22" s="15"/>
      <c r="P22" s="14">
        <f>P35</f>
        <v>0</v>
      </c>
      <c r="Q22" s="15">
        <f t="shared" si="5"/>
        <v>0</v>
      </c>
      <c r="R22" s="14">
        <f>R35+R60+R64+R39+R45+R50</f>
        <v>0</v>
      </c>
      <c r="S22" s="15">
        <f>Q22+R22</f>
        <v>0</v>
      </c>
      <c r="T22" s="14">
        <f>T35+T60+T64+T39+T45+T50</f>
        <v>0</v>
      </c>
      <c r="U22" s="15">
        <f>S22+T22</f>
        <v>0</v>
      </c>
      <c r="V22" s="30">
        <f>V35+V60+V64+V39+V45+V50</f>
        <v>0</v>
      </c>
      <c r="W22" s="15">
        <f>U22+V22</f>
        <v>0</v>
      </c>
      <c r="X22" s="14">
        <f>X35+X60+X64+X39+X45+X50+X29</f>
        <v>0</v>
      </c>
      <c r="Y22" s="32">
        <f>W22+X22</f>
        <v>0</v>
      </c>
      <c r="Z22" s="15"/>
      <c r="AA22" s="14">
        <f>AA35</f>
        <v>0</v>
      </c>
      <c r="AB22" s="15">
        <f t="shared" si="6"/>
        <v>0</v>
      </c>
      <c r="AC22" s="14">
        <f>AC35+AC60+AC64+AC39+AC45+AC50</f>
        <v>0</v>
      </c>
      <c r="AD22" s="15">
        <f>AB22+AC22</f>
        <v>0</v>
      </c>
      <c r="AE22" s="30">
        <f>AE35+AE60+AE64+AE39+AE45+AE50</f>
        <v>0</v>
      </c>
      <c r="AF22" s="15">
        <f>AD22+AE22</f>
        <v>0</v>
      </c>
      <c r="AG22" s="14">
        <f>AG35+AG60+AG64+AG39+AG45+AG50+AG29</f>
        <v>0</v>
      </c>
      <c r="AH22" s="32">
        <f>AF22+AG22</f>
        <v>0</v>
      </c>
      <c r="AI22" s="16"/>
      <c r="AJ22" s="17"/>
      <c r="AK22" s="24"/>
    </row>
    <row r="23" spans="1:37" ht="54" x14ac:dyDescent="0.35">
      <c r="A23" s="71" t="s">
        <v>139</v>
      </c>
      <c r="B23" s="78" t="s">
        <v>120</v>
      </c>
      <c r="C23" s="77" t="s">
        <v>28</v>
      </c>
      <c r="D23" s="29">
        <v>204896.3</v>
      </c>
      <c r="E23" s="30"/>
      <c r="F23" s="31">
        <f t="shared" si="0"/>
        <v>204896.3</v>
      </c>
      <c r="G23" s="30"/>
      <c r="H23" s="31">
        <f t="shared" si="1"/>
        <v>204896.3</v>
      </c>
      <c r="I23" s="30"/>
      <c r="J23" s="31">
        <f t="shared" si="2"/>
        <v>204896.3</v>
      </c>
      <c r="K23" s="30">
        <v>-200000</v>
      </c>
      <c r="L23" s="31">
        <f t="shared" si="3"/>
        <v>4896.2999999999884</v>
      </c>
      <c r="M23" s="1">
        <v>-4896.3</v>
      </c>
      <c r="N23" s="32">
        <f t="shared" si="4"/>
        <v>-1.1823431123048067E-11</v>
      </c>
      <c r="O23" s="32">
        <v>305572.3</v>
      </c>
      <c r="P23" s="30">
        <v>-53186.6</v>
      </c>
      <c r="Q23" s="31">
        <f t="shared" si="5"/>
        <v>252385.69999999998</v>
      </c>
      <c r="R23" s="30"/>
      <c r="S23" s="31">
        <f t="shared" ref="S23:S31" si="8">Q23+R23</f>
        <v>252385.69999999998</v>
      </c>
      <c r="T23" s="30">
        <v>200000</v>
      </c>
      <c r="U23" s="31">
        <f t="shared" ref="U23:U31" si="9">S23+T23</f>
        <v>452385.69999999995</v>
      </c>
      <c r="V23" s="30"/>
      <c r="W23" s="31">
        <f t="shared" ref="W23:W31" si="10">U23+V23</f>
        <v>452385.69999999995</v>
      </c>
      <c r="X23" s="1"/>
      <c r="Y23" s="32">
        <f t="shared" ref="Y23:Y31" si="11">W23+X23</f>
        <v>452385.69999999995</v>
      </c>
      <c r="Z23" s="32">
        <v>0</v>
      </c>
      <c r="AA23" s="29"/>
      <c r="AB23" s="31">
        <f t="shared" si="6"/>
        <v>0</v>
      </c>
      <c r="AC23" s="30"/>
      <c r="AD23" s="31">
        <f t="shared" ref="AD23:AD31" si="12">AB23+AC23</f>
        <v>0</v>
      </c>
      <c r="AE23" s="30"/>
      <c r="AF23" s="31">
        <f t="shared" ref="AF23:AF31" si="13">AD23+AE23</f>
        <v>0</v>
      </c>
      <c r="AG23" s="1"/>
      <c r="AH23" s="32">
        <f t="shared" ref="AH23:AH31" si="14">AF23+AG23</f>
        <v>0</v>
      </c>
      <c r="AI23" s="12" t="s">
        <v>128</v>
      </c>
      <c r="AK23" s="33"/>
    </row>
    <row r="24" spans="1:37" ht="54" x14ac:dyDescent="0.35">
      <c r="A24" s="71" t="s">
        <v>140</v>
      </c>
      <c r="B24" s="78" t="s">
        <v>121</v>
      </c>
      <c r="C24" s="77" t="s">
        <v>28</v>
      </c>
      <c r="D24" s="29">
        <v>62244.1</v>
      </c>
      <c r="E24" s="30">
        <v>-21444.351999999999</v>
      </c>
      <c r="F24" s="31">
        <f t="shared" si="0"/>
        <v>40799.748</v>
      </c>
      <c r="G24" s="30">
        <v>596.89499999999998</v>
      </c>
      <c r="H24" s="31">
        <f t="shared" si="1"/>
        <v>41396.642999999996</v>
      </c>
      <c r="I24" s="30"/>
      <c r="J24" s="31">
        <f t="shared" si="2"/>
        <v>41396.642999999996</v>
      </c>
      <c r="K24" s="30"/>
      <c r="L24" s="31">
        <f t="shared" si="3"/>
        <v>41396.642999999996</v>
      </c>
      <c r="M24" s="1"/>
      <c r="N24" s="32">
        <f t="shared" si="4"/>
        <v>41396.642999999996</v>
      </c>
      <c r="O24" s="32">
        <v>0</v>
      </c>
      <c r="P24" s="30"/>
      <c r="Q24" s="31">
        <f t="shared" si="5"/>
        <v>0</v>
      </c>
      <c r="R24" s="30"/>
      <c r="S24" s="31">
        <f t="shared" si="8"/>
        <v>0</v>
      </c>
      <c r="T24" s="30"/>
      <c r="U24" s="31">
        <f t="shared" si="9"/>
        <v>0</v>
      </c>
      <c r="V24" s="30"/>
      <c r="W24" s="31">
        <f t="shared" si="10"/>
        <v>0</v>
      </c>
      <c r="X24" s="1"/>
      <c r="Y24" s="32">
        <f t="shared" si="11"/>
        <v>0</v>
      </c>
      <c r="Z24" s="32">
        <v>0</v>
      </c>
      <c r="AA24" s="29"/>
      <c r="AB24" s="31">
        <f t="shared" si="6"/>
        <v>0</v>
      </c>
      <c r="AC24" s="30"/>
      <c r="AD24" s="31">
        <f t="shared" si="12"/>
        <v>0</v>
      </c>
      <c r="AE24" s="30"/>
      <c r="AF24" s="31">
        <f t="shared" si="13"/>
        <v>0</v>
      </c>
      <c r="AG24" s="1"/>
      <c r="AH24" s="32">
        <f t="shared" si="14"/>
        <v>0</v>
      </c>
      <c r="AI24" s="12" t="s">
        <v>129</v>
      </c>
      <c r="AK24" s="33"/>
    </row>
    <row r="25" spans="1:37" ht="36" x14ac:dyDescent="0.35">
      <c r="A25" s="120" t="s">
        <v>141</v>
      </c>
      <c r="B25" s="115" t="s">
        <v>122</v>
      </c>
      <c r="C25" s="77" t="s">
        <v>38</v>
      </c>
      <c r="D25" s="29">
        <v>0</v>
      </c>
      <c r="E25" s="30"/>
      <c r="F25" s="31">
        <f t="shared" si="0"/>
        <v>0</v>
      </c>
      <c r="G25" s="30"/>
      <c r="H25" s="31">
        <f t="shared" si="1"/>
        <v>0</v>
      </c>
      <c r="I25" s="30"/>
      <c r="J25" s="31">
        <f t="shared" si="2"/>
        <v>0</v>
      </c>
      <c r="K25" s="30"/>
      <c r="L25" s="31">
        <f t="shared" si="3"/>
        <v>0</v>
      </c>
      <c r="M25" s="1"/>
      <c r="N25" s="32">
        <f t="shared" si="4"/>
        <v>0</v>
      </c>
      <c r="O25" s="32">
        <v>0</v>
      </c>
      <c r="P25" s="30"/>
      <c r="Q25" s="31">
        <f t="shared" si="5"/>
        <v>0</v>
      </c>
      <c r="R25" s="30"/>
      <c r="S25" s="31">
        <f t="shared" si="8"/>
        <v>0</v>
      </c>
      <c r="T25" s="30"/>
      <c r="U25" s="31">
        <f t="shared" si="9"/>
        <v>0</v>
      </c>
      <c r="V25" s="30"/>
      <c r="W25" s="31">
        <f t="shared" si="10"/>
        <v>0</v>
      </c>
      <c r="X25" s="1"/>
      <c r="Y25" s="32">
        <f t="shared" si="11"/>
        <v>0</v>
      </c>
      <c r="Z25" s="32">
        <v>54620.7</v>
      </c>
      <c r="AA25" s="29"/>
      <c r="AB25" s="31">
        <f t="shared" si="6"/>
        <v>54620.7</v>
      </c>
      <c r="AC25" s="30"/>
      <c r="AD25" s="31">
        <f t="shared" si="12"/>
        <v>54620.7</v>
      </c>
      <c r="AE25" s="30"/>
      <c r="AF25" s="31">
        <f t="shared" si="13"/>
        <v>54620.7</v>
      </c>
      <c r="AG25" s="1"/>
      <c r="AH25" s="32">
        <f t="shared" si="14"/>
        <v>54620.7</v>
      </c>
      <c r="AI25" s="12" t="s">
        <v>130</v>
      </c>
      <c r="AK25" s="33"/>
    </row>
    <row r="26" spans="1:37" ht="54" x14ac:dyDescent="0.35">
      <c r="A26" s="121" t="s">
        <v>141</v>
      </c>
      <c r="B26" s="119"/>
      <c r="C26" s="77" t="s">
        <v>28</v>
      </c>
      <c r="D26" s="29">
        <f>D28+D29</f>
        <v>47000</v>
      </c>
      <c r="E26" s="30"/>
      <c r="F26" s="31">
        <f>F28+F29</f>
        <v>47000</v>
      </c>
      <c r="G26" s="30"/>
      <c r="H26" s="31">
        <f>H28+H29</f>
        <v>47000</v>
      </c>
      <c r="I26" s="30"/>
      <c r="J26" s="31">
        <f>J28+J29</f>
        <v>47000</v>
      </c>
      <c r="K26" s="30"/>
      <c r="L26" s="31">
        <f>J26+K26</f>
        <v>47000</v>
      </c>
      <c r="M26" s="1">
        <f>M28+M29</f>
        <v>0</v>
      </c>
      <c r="N26" s="32">
        <f t="shared" si="4"/>
        <v>47000</v>
      </c>
      <c r="O26" s="32">
        <v>453000</v>
      </c>
      <c r="P26" s="30"/>
      <c r="Q26" s="31">
        <f>O26+P26</f>
        <v>453000</v>
      </c>
      <c r="R26" s="30"/>
      <c r="S26" s="31">
        <f>Q26+R26</f>
        <v>453000</v>
      </c>
      <c r="T26" s="30"/>
      <c r="U26" s="31">
        <f>S26+T26</f>
        <v>453000</v>
      </c>
      <c r="V26" s="30"/>
      <c r="W26" s="31">
        <f>U26+V26</f>
        <v>453000</v>
      </c>
      <c r="X26" s="1">
        <f>X28+X29</f>
        <v>0</v>
      </c>
      <c r="Y26" s="32">
        <f t="shared" si="11"/>
        <v>453000</v>
      </c>
      <c r="Z26" s="32">
        <v>1049198.7</v>
      </c>
      <c r="AA26" s="29">
        <f>AA28+AA29</f>
        <v>-70868.899999999994</v>
      </c>
      <c r="AB26" s="31">
        <f t="shared" si="6"/>
        <v>978329.79999999993</v>
      </c>
      <c r="AC26" s="30"/>
      <c r="AD26" s="31">
        <f t="shared" si="12"/>
        <v>978329.79999999993</v>
      </c>
      <c r="AE26" s="30"/>
      <c r="AF26" s="31">
        <f t="shared" si="13"/>
        <v>978329.79999999993</v>
      </c>
      <c r="AG26" s="1">
        <f>AG28+AG29</f>
        <v>0</v>
      </c>
      <c r="AH26" s="32">
        <f>AF26+AG26</f>
        <v>978329.79999999993</v>
      </c>
      <c r="AI26" s="12"/>
      <c r="AK26" s="33"/>
    </row>
    <row r="27" spans="1:37" s="2" customFormat="1" hidden="1" x14ac:dyDescent="0.35">
      <c r="A27" s="61"/>
      <c r="B27" s="60" t="s">
        <v>5</v>
      </c>
      <c r="C27" s="60"/>
      <c r="D27" s="29"/>
      <c r="E27" s="30"/>
      <c r="F27" s="31"/>
      <c r="G27" s="30"/>
      <c r="H27" s="31"/>
      <c r="I27" s="30"/>
      <c r="J27" s="31"/>
      <c r="K27" s="30"/>
      <c r="L27" s="31"/>
      <c r="M27" s="1"/>
      <c r="N27" s="31"/>
      <c r="O27" s="32"/>
      <c r="P27" s="30"/>
      <c r="Q27" s="31"/>
      <c r="R27" s="30"/>
      <c r="S27" s="31"/>
      <c r="T27" s="30"/>
      <c r="U27" s="31"/>
      <c r="V27" s="30"/>
      <c r="W27" s="31"/>
      <c r="X27" s="1"/>
      <c r="Y27" s="31"/>
      <c r="Z27" s="32"/>
      <c r="AA27" s="29"/>
      <c r="AB27" s="31"/>
      <c r="AC27" s="30"/>
      <c r="AD27" s="31"/>
      <c r="AE27" s="30"/>
      <c r="AF27" s="31"/>
      <c r="AG27" s="1"/>
      <c r="AH27" s="31"/>
      <c r="AI27" s="12"/>
      <c r="AJ27" s="9" t="s">
        <v>25</v>
      </c>
      <c r="AK27" s="33"/>
    </row>
    <row r="28" spans="1:37" s="2" customFormat="1" hidden="1" x14ac:dyDescent="0.35">
      <c r="A28" s="61"/>
      <c r="B28" s="60" t="s">
        <v>6</v>
      </c>
      <c r="C28" s="60"/>
      <c r="D28" s="29">
        <v>47000</v>
      </c>
      <c r="E28" s="30"/>
      <c r="F28" s="31">
        <f>D28+E28</f>
        <v>47000</v>
      </c>
      <c r="G28" s="30"/>
      <c r="H28" s="31">
        <f t="shared" ref="H28:H29" si="15">F28+G28</f>
        <v>47000</v>
      </c>
      <c r="I28" s="30"/>
      <c r="J28" s="31">
        <f t="shared" ref="J28:J29" si="16">H28+I28</f>
        <v>47000</v>
      </c>
      <c r="K28" s="30"/>
      <c r="L28" s="31">
        <f t="shared" ref="L28:L29" si="17">J28+K28</f>
        <v>47000</v>
      </c>
      <c r="M28" s="1"/>
      <c r="N28" s="31">
        <f>L28+M28</f>
        <v>47000</v>
      </c>
      <c r="O28" s="32">
        <v>453000</v>
      </c>
      <c r="P28" s="30"/>
      <c r="Q28" s="31">
        <f t="shared" ref="Q28" si="18">O28+P28</f>
        <v>453000</v>
      </c>
      <c r="R28" s="30"/>
      <c r="S28" s="31">
        <f t="shared" ref="S28" si="19">Q28+R28</f>
        <v>453000</v>
      </c>
      <c r="T28" s="30"/>
      <c r="U28" s="31">
        <f t="shared" ref="U28" si="20">S28+T28</f>
        <v>453000</v>
      </c>
      <c r="V28" s="30"/>
      <c r="W28" s="31">
        <f t="shared" ref="W28" si="21">U28+V28</f>
        <v>453000</v>
      </c>
      <c r="X28" s="1"/>
      <c r="Y28" s="31">
        <f>W28+X28</f>
        <v>453000</v>
      </c>
      <c r="Z28" s="32">
        <v>1049198.7</v>
      </c>
      <c r="AA28" s="29">
        <v>-70868.899999999994</v>
      </c>
      <c r="AB28" s="31">
        <f t="shared" ref="AB28" si="22">Z28+AA28</f>
        <v>978329.79999999993</v>
      </c>
      <c r="AC28" s="30"/>
      <c r="AD28" s="31">
        <f t="shared" ref="AD28" si="23">AB28+AC28</f>
        <v>978329.79999999993</v>
      </c>
      <c r="AE28" s="30"/>
      <c r="AF28" s="31">
        <f t="shared" ref="AF28" si="24">AD28+AE28</f>
        <v>978329.79999999993</v>
      </c>
      <c r="AG28" s="1"/>
      <c r="AH28" s="31">
        <f t="shared" ref="AH28:AH29" si="25">AF28+AG28</f>
        <v>978329.79999999993</v>
      </c>
      <c r="AI28" s="12" t="s">
        <v>130</v>
      </c>
      <c r="AJ28" s="9" t="s">
        <v>25</v>
      </c>
      <c r="AK28" s="33"/>
    </row>
    <row r="29" spans="1:37" s="2" customFormat="1" hidden="1" x14ac:dyDescent="0.35">
      <c r="A29" s="61"/>
      <c r="B29" s="60" t="s">
        <v>198</v>
      </c>
      <c r="C29" s="60"/>
      <c r="D29" s="29">
        <v>0</v>
      </c>
      <c r="E29" s="30"/>
      <c r="F29" s="31">
        <f t="shared" ref="F29" si="26">D29+E29</f>
        <v>0</v>
      </c>
      <c r="G29" s="30"/>
      <c r="H29" s="31">
        <f t="shared" si="15"/>
        <v>0</v>
      </c>
      <c r="I29" s="30"/>
      <c r="J29" s="31">
        <f t="shared" si="16"/>
        <v>0</v>
      </c>
      <c r="K29" s="30"/>
      <c r="L29" s="31">
        <f t="shared" si="17"/>
        <v>0</v>
      </c>
      <c r="M29" s="1"/>
      <c r="N29" s="31">
        <f>L29+M29</f>
        <v>0</v>
      </c>
      <c r="O29" s="32"/>
      <c r="P29" s="30"/>
      <c r="Q29" s="31"/>
      <c r="R29" s="30"/>
      <c r="S29" s="31"/>
      <c r="T29" s="30"/>
      <c r="U29" s="31"/>
      <c r="V29" s="30"/>
      <c r="W29" s="31"/>
      <c r="X29" s="1"/>
      <c r="Y29" s="31">
        <f>W29+X29</f>
        <v>0</v>
      </c>
      <c r="Z29" s="32"/>
      <c r="AA29" s="29"/>
      <c r="AB29" s="31"/>
      <c r="AC29" s="30"/>
      <c r="AD29" s="31"/>
      <c r="AE29" s="30"/>
      <c r="AF29" s="31"/>
      <c r="AG29" s="1"/>
      <c r="AH29" s="31">
        <f t="shared" si="25"/>
        <v>0</v>
      </c>
      <c r="AI29" s="12" t="s">
        <v>130</v>
      </c>
      <c r="AJ29" s="9" t="s">
        <v>25</v>
      </c>
      <c r="AK29" s="33"/>
    </row>
    <row r="30" spans="1:37" ht="36" x14ac:dyDescent="0.35">
      <c r="A30" s="122" t="s">
        <v>142</v>
      </c>
      <c r="B30" s="105" t="s">
        <v>123</v>
      </c>
      <c r="C30" s="77" t="s">
        <v>38</v>
      </c>
      <c r="D30" s="32">
        <v>0</v>
      </c>
      <c r="E30" s="31"/>
      <c r="F30" s="31">
        <f t="shared" si="0"/>
        <v>0</v>
      </c>
      <c r="G30" s="31"/>
      <c r="H30" s="31">
        <f t="shared" si="1"/>
        <v>0</v>
      </c>
      <c r="I30" s="31"/>
      <c r="J30" s="31">
        <f t="shared" si="2"/>
        <v>0</v>
      </c>
      <c r="K30" s="31"/>
      <c r="L30" s="31">
        <f t="shared" si="3"/>
        <v>0</v>
      </c>
      <c r="M30" s="35"/>
      <c r="N30" s="32">
        <f t="shared" si="4"/>
        <v>0</v>
      </c>
      <c r="O30" s="32">
        <v>26009.8</v>
      </c>
      <c r="P30" s="30"/>
      <c r="Q30" s="31">
        <f t="shared" si="5"/>
        <v>26009.8</v>
      </c>
      <c r="R30" s="30">
        <v>40308.101999999999</v>
      </c>
      <c r="S30" s="31">
        <f t="shared" si="8"/>
        <v>66317.902000000002</v>
      </c>
      <c r="T30" s="30"/>
      <c r="U30" s="31">
        <f t="shared" si="9"/>
        <v>66317.902000000002</v>
      </c>
      <c r="V30" s="30"/>
      <c r="W30" s="31">
        <f t="shared" si="10"/>
        <v>66317.902000000002</v>
      </c>
      <c r="X30" s="1"/>
      <c r="Y30" s="32">
        <f t="shared" si="11"/>
        <v>66317.902000000002</v>
      </c>
      <c r="Z30" s="32">
        <v>0</v>
      </c>
      <c r="AA30" s="29"/>
      <c r="AB30" s="31">
        <f t="shared" si="6"/>
        <v>0</v>
      </c>
      <c r="AC30" s="30"/>
      <c r="AD30" s="31">
        <f t="shared" si="12"/>
        <v>0</v>
      </c>
      <c r="AE30" s="30"/>
      <c r="AF30" s="31">
        <f t="shared" si="13"/>
        <v>0</v>
      </c>
      <c r="AG30" s="1"/>
      <c r="AH30" s="32">
        <f t="shared" si="14"/>
        <v>0</v>
      </c>
      <c r="AI30" s="12" t="s">
        <v>131</v>
      </c>
      <c r="AK30" s="33"/>
    </row>
    <row r="31" spans="1:37" ht="54" x14ac:dyDescent="0.35">
      <c r="A31" s="123"/>
      <c r="B31" s="118"/>
      <c r="C31" s="77" t="s">
        <v>28</v>
      </c>
      <c r="D31" s="32">
        <f>D33+D34</f>
        <v>482682.4</v>
      </c>
      <c r="E31" s="31">
        <f>E33+E34+E35</f>
        <v>0</v>
      </c>
      <c r="F31" s="31">
        <f t="shared" si="0"/>
        <v>482682.4</v>
      </c>
      <c r="G31" s="31">
        <f>G33+G34+G35</f>
        <v>24298.196000000011</v>
      </c>
      <c r="H31" s="31">
        <f t="shared" si="1"/>
        <v>506980.59600000002</v>
      </c>
      <c r="I31" s="31">
        <f>I33+I34+I35</f>
        <v>0</v>
      </c>
      <c r="J31" s="31">
        <f t="shared" si="2"/>
        <v>506980.59600000002</v>
      </c>
      <c r="K31" s="31">
        <f>K33+K34+K35</f>
        <v>0</v>
      </c>
      <c r="L31" s="31">
        <f t="shared" si="3"/>
        <v>506980.59600000002</v>
      </c>
      <c r="M31" s="35">
        <f>M33+M34+M35</f>
        <v>94735.182000000001</v>
      </c>
      <c r="N31" s="32">
        <f t="shared" si="4"/>
        <v>601715.77800000005</v>
      </c>
      <c r="O31" s="32">
        <f t="shared" ref="O31:Z31" si="27">O33+O34</f>
        <v>386829.3</v>
      </c>
      <c r="P31" s="30">
        <f>P33+P34</f>
        <v>0</v>
      </c>
      <c r="Q31" s="31">
        <f t="shared" si="5"/>
        <v>386829.3</v>
      </c>
      <c r="R31" s="30">
        <f>R33+R34</f>
        <v>-40308.101999999999</v>
      </c>
      <c r="S31" s="31">
        <f t="shared" si="8"/>
        <v>346521.19799999997</v>
      </c>
      <c r="T31" s="30">
        <f>T33+T34</f>
        <v>0</v>
      </c>
      <c r="U31" s="31">
        <f t="shared" si="9"/>
        <v>346521.19799999997</v>
      </c>
      <c r="V31" s="30">
        <f>V33+V34</f>
        <v>0</v>
      </c>
      <c r="W31" s="31">
        <f t="shared" si="10"/>
        <v>346521.19799999997</v>
      </c>
      <c r="X31" s="1">
        <f>X33+X34</f>
        <v>-94735.182000000001</v>
      </c>
      <c r="Y31" s="32">
        <f t="shared" si="11"/>
        <v>251786.01599999997</v>
      </c>
      <c r="Z31" s="32">
        <f t="shared" si="27"/>
        <v>0</v>
      </c>
      <c r="AA31" s="29">
        <f>AA33+AA34</f>
        <v>0</v>
      </c>
      <c r="AB31" s="31">
        <f t="shared" si="6"/>
        <v>0</v>
      </c>
      <c r="AC31" s="30">
        <f>AC33+AC34</f>
        <v>0</v>
      </c>
      <c r="AD31" s="31">
        <f t="shared" si="12"/>
        <v>0</v>
      </c>
      <c r="AE31" s="30">
        <f>AE33+AE34</f>
        <v>0</v>
      </c>
      <c r="AF31" s="31">
        <f t="shared" si="13"/>
        <v>0</v>
      </c>
      <c r="AG31" s="1">
        <f>AG33+AG34</f>
        <v>0</v>
      </c>
      <c r="AH31" s="32">
        <f t="shared" si="14"/>
        <v>0</v>
      </c>
      <c r="AI31" s="12"/>
      <c r="AK31" s="33"/>
    </row>
    <row r="32" spans="1:37" x14ac:dyDescent="0.35">
      <c r="A32" s="71"/>
      <c r="B32" s="77" t="s">
        <v>5</v>
      </c>
      <c r="C32" s="72"/>
      <c r="D32" s="32"/>
      <c r="E32" s="31"/>
      <c r="F32" s="31"/>
      <c r="G32" s="31"/>
      <c r="H32" s="31"/>
      <c r="I32" s="31"/>
      <c r="J32" s="31"/>
      <c r="K32" s="31"/>
      <c r="L32" s="31"/>
      <c r="M32" s="35"/>
      <c r="N32" s="32"/>
      <c r="O32" s="32"/>
      <c r="P32" s="30"/>
      <c r="Q32" s="31"/>
      <c r="R32" s="30"/>
      <c r="S32" s="31"/>
      <c r="T32" s="30"/>
      <c r="U32" s="31"/>
      <c r="V32" s="30"/>
      <c r="W32" s="31"/>
      <c r="X32" s="1"/>
      <c r="Y32" s="32"/>
      <c r="Z32" s="32"/>
      <c r="AA32" s="29"/>
      <c r="AB32" s="31"/>
      <c r="AC32" s="30"/>
      <c r="AD32" s="31"/>
      <c r="AE32" s="30"/>
      <c r="AF32" s="31"/>
      <c r="AG32" s="1"/>
      <c r="AH32" s="32"/>
      <c r="AI32" s="12"/>
      <c r="AK32" s="33"/>
    </row>
    <row r="33" spans="1:37" s="2" customFormat="1" hidden="1" x14ac:dyDescent="0.35">
      <c r="A33" s="26"/>
      <c r="B33" s="28" t="s">
        <v>6</v>
      </c>
      <c r="C33" s="36"/>
      <c r="D33" s="31">
        <v>247160.9</v>
      </c>
      <c r="E33" s="31">
        <v>-122807.7</v>
      </c>
      <c r="F33" s="31">
        <f t="shared" si="0"/>
        <v>124353.2</v>
      </c>
      <c r="G33" s="31">
        <v>147105.89600000001</v>
      </c>
      <c r="H33" s="31">
        <f t="shared" ref="H33:H40" si="28">F33+G33</f>
        <v>271459.09600000002</v>
      </c>
      <c r="I33" s="31"/>
      <c r="J33" s="31">
        <f t="shared" ref="J33:J36" si="29">H33+I33</f>
        <v>271459.09600000002</v>
      </c>
      <c r="K33" s="31"/>
      <c r="L33" s="31">
        <f t="shared" ref="L33:L36" si="30">J33+K33</f>
        <v>271459.09600000002</v>
      </c>
      <c r="M33" s="35">
        <v>-42451.258000000002</v>
      </c>
      <c r="N33" s="31">
        <f t="shared" ref="N33:N36" si="31">L33+M33</f>
        <v>229007.83800000002</v>
      </c>
      <c r="O33" s="31">
        <v>386829.3</v>
      </c>
      <c r="P33" s="30"/>
      <c r="Q33" s="31">
        <f t="shared" si="5"/>
        <v>386829.3</v>
      </c>
      <c r="R33" s="30">
        <v>-40308.101999999999</v>
      </c>
      <c r="S33" s="31">
        <f t="shared" ref="S33:S40" si="32">Q33+R33</f>
        <v>346521.19799999997</v>
      </c>
      <c r="T33" s="30"/>
      <c r="U33" s="31">
        <f t="shared" ref="U33:U36" si="33">S33+T33</f>
        <v>346521.19799999997</v>
      </c>
      <c r="V33" s="30"/>
      <c r="W33" s="31">
        <f t="shared" ref="W33:W36" si="34">U33+V33</f>
        <v>346521.19799999997</v>
      </c>
      <c r="X33" s="1">
        <v>-94735.182000000001</v>
      </c>
      <c r="Y33" s="31">
        <f t="shared" ref="Y33:Y36" si="35">W33+X33</f>
        <v>251786.01599999997</v>
      </c>
      <c r="Z33" s="31">
        <v>0</v>
      </c>
      <c r="AA33" s="29"/>
      <c r="AB33" s="31">
        <f t="shared" si="6"/>
        <v>0</v>
      </c>
      <c r="AC33" s="30"/>
      <c r="AD33" s="31">
        <f t="shared" ref="AD33:AD40" si="36">AB33+AC33</f>
        <v>0</v>
      </c>
      <c r="AE33" s="30"/>
      <c r="AF33" s="31">
        <f t="shared" ref="AF33:AF36" si="37">AD33+AE33</f>
        <v>0</v>
      </c>
      <c r="AG33" s="1"/>
      <c r="AH33" s="31">
        <f t="shared" ref="AH33:AH36" si="38">AF33+AG33</f>
        <v>0</v>
      </c>
      <c r="AI33" s="12" t="s">
        <v>131</v>
      </c>
      <c r="AJ33" s="9" t="s">
        <v>25</v>
      </c>
      <c r="AK33" s="33"/>
    </row>
    <row r="34" spans="1:37" x14ac:dyDescent="0.35">
      <c r="A34" s="71"/>
      <c r="B34" s="77" t="s">
        <v>64</v>
      </c>
      <c r="C34" s="72"/>
      <c r="D34" s="32">
        <v>235521.5</v>
      </c>
      <c r="E34" s="31"/>
      <c r="F34" s="31">
        <f t="shared" si="0"/>
        <v>235521.5</v>
      </c>
      <c r="G34" s="31"/>
      <c r="H34" s="31">
        <f t="shared" si="28"/>
        <v>235521.5</v>
      </c>
      <c r="I34" s="31"/>
      <c r="J34" s="31">
        <f t="shared" si="29"/>
        <v>235521.5</v>
      </c>
      <c r="K34" s="31"/>
      <c r="L34" s="31">
        <f t="shared" si="30"/>
        <v>235521.5</v>
      </c>
      <c r="M34" s="35"/>
      <c r="N34" s="32">
        <f t="shared" si="31"/>
        <v>235521.5</v>
      </c>
      <c r="O34" s="32">
        <v>0</v>
      </c>
      <c r="P34" s="30"/>
      <c r="Q34" s="31">
        <f t="shared" si="5"/>
        <v>0</v>
      </c>
      <c r="R34" s="30"/>
      <c r="S34" s="31">
        <f t="shared" si="32"/>
        <v>0</v>
      </c>
      <c r="T34" s="30"/>
      <c r="U34" s="31">
        <f t="shared" si="33"/>
        <v>0</v>
      </c>
      <c r="V34" s="30"/>
      <c r="W34" s="31">
        <f t="shared" si="34"/>
        <v>0</v>
      </c>
      <c r="X34" s="1"/>
      <c r="Y34" s="32">
        <f t="shared" si="35"/>
        <v>0</v>
      </c>
      <c r="Z34" s="32">
        <v>0</v>
      </c>
      <c r="AA34" s="29"/>
      <c r="AB34" s="31">
        <f t="shared" si="6"/>
        <v>0</v>
      </c>
      <c r="AC34" s="30"/>
      <c r="AD34" s="31">
        <f t="shared" si="36"/>
        <v>0</v>
      </c>
      <c r="AE34" s="30"/>
      <c r="AF34" s="31">
        <f t="shared" si="37"/>
        <v>0</v>
      </c>
      <c r="AG34" s="1"/>
      <c r="AH34" s="32">
        <f t="shared" si="38"/>
        <v>0</v>
      </c>
      <c r="AI34" s="12" t="s">
        <v>136</v>
      </c>
      <c r="AK34" s="33"/>
    </row>
    <row r="35" spans="1:37" x14ac:dyDescent="0.35">
      <c r="A35" s="79"/>
      <c r="B35" s="77" t="s">
        <v>198</v>
      </c>
      <c r="C35" s="72"/>
      <c r="D35" s="32"/>
      <c r="E35" s="31">
        <v>122807.7</v>
      </c>
      <c r="F35" s="31">
        <f t="shared" si="0"/>
        <v>122807.7</v>
      </c>
      <c r="G35" s="31">
        <v>-122807.7</v>
      </c>
      <c r="H35" s="31">
        <f t="shared" si="28"/>
        <v>0</v>
      </c>
      <c r="I35" s="31"/>
      <c r="J35" s="31">
        <f t="shared" si="29"/>
        <v>0</v>
      </c>
      <c r="K35" s="31"/>
      <c r="L35" s="31">
        <f t="shared" si="30"/>
        <v>0</v>
      </c>
      <c r="M35" s="35">
        <v>137186.44</v>
      </c>
      <c r="N35" s="32">
        <f t="shared" si="31"/>
        <v>137186.44</v>
      </c>
      <c r="O35" s="32"/>
      <c r="P35" s="30"/>
      <c r="Q35" s="31">
        <f t="shared" si="5"/>
        <v>0</v>
      </c>
      <c r="R35" s="30"/>
      <c r="S35" s="31">
        <f t="shared" si="32"/>
        <v>0</v>
      </c>
      <c r="T35" s="30"/>
      <c r="U35" s="31">
        <f t="shared" si="33"/>
        <v>0</v>
      </c>
      <c r="V35" s="30"/>
      <c r="W35" s="31">
        <f t="shared" si="34"/>
        <v>0</v>
      </c>
      <c r="X35" s="1"/>
      <c r="Y35" s="32">
        <f t="shared" si="35"/>
        <v>0</v>
      </c>
      <c r="Z35" s="32"/>
      <c r="AA35" s="29"/>
      <c r="AB35" s="31">
        <f t="shared" si="6"/>
        <v>0</v>
      </c>
      <c r="AC35" s="30"/>
      <c r="AD35" s="31">
        <f t="shared" si="36"/>
        <v>0</v>
      </c>
      <c r="AE35" s="30"/>
      <c r="AF35" s="31">
        <f t="shared" si="37"/>
        <v>0</v>
      </c>
      <c r="AG35" s="1"/>
      <c r="AH35" s="32">
        <f t="shared" si="38"/>
        <v>0</v>
      </c>
      <c r="AI35" s="12" t="s">
        <v>131</v>
      </c>
      <c r="AK35" s="33"/>
    </row>
    <row r="36" spans="1:37" ht="36" x14ac:dyDescent="0.35">
      <c r="A36" s="122" t="s">
        <v>143</v>
      </c>
      <c r="B36" s="77" t="s">
        <v>124</v>
      </c>
      <c r="C36" s="77" t="s">
        <v>38</v>
      </c>
      <c r="D36" s="29">
        <v>54620.7</v>
      </c>
      <c r="E36" s="30"/>
      <c r="F36" s="31">
        <f t="shared" si="0"/>
        <v>54620.7</v>
      </c>
      <c r="G36" s="30">
        <f>G38+G39</f>
        <v>0</v>
      </c>
      <c r="H36" s="31">
        <f t="shared" si="28"/>
        <v>54620.7</v>
      </c>
      <c r="I36" s="30">
        <f>I38+I39</f>
        <v>0</v>
      </c>
      <c r="J36" s="31">
        <f t="shared" si="29"/>
        <v>54620.7</v>
      </c>
      <c r="K36" s="30">
        <f>K38+K39</f>
        <v>45436.972000000002</v>
      </c>
      <c r="L36" s="31">
        <f t="shared" si="30"/>
        <v>100057.67199999999</v>
      </c>
      <c r="M36" s="1">
        <f>M38+M39</f>
        <v>0</v>
      </c>
      <c r="N36" s="32">
        <f t="shared" si="31"/>
        <v>100057.67199999999</v>
      </c>
      <c r="O36" s="32">
        <v>0</v>
      </c>
      <c r="P36" s="30"/>
      <c r="Q36" s="31">
        <f t="shared" si="5"/>
        <v>0</v>
      </c>
      <c r="R36" s="30">
        <f>R38+R39</f>
        <v>0</v>
      </c>
      <c r="S36" s="31">
        <f t="shared" si="32"/>
        <v>0</v>
      </c>
      <c r="T36" s="30">
        <f>T38+T39</f>
        <v>0</v>
      </c>
      <c r="U36" s="31">
        <f t="shared" si="33"/>
        <v>0</v>
      </c>
      <c r="V36" s="30">
        <f>V38+V39</f>
        <v>0</v>
      </c>
      <c r="W36" s="31">
        <f t="shared" si="34"/>
        <v>0</v>
      </c>
      <c r="X36" s="1">
        <f>X38+X39</f>
        <v>0</v>
      </c>
      <c r="Y36" s="32">
        <f t="shared" si="35"/>
        <v>0</v>
      </c>
      <c r="Z36" s="32">
        <v>0</v>
      </c>
      <c r="AA36" s="29"/>
      <c r="AB36" s="31">
        <f t="shared" si="6"/>
        <v>0</v>
      </c>
      <c r="AC36" s="30">
        <f>AC38+AC39</f>
        <v>0</v>
      </c>
      <c r="AD36" s="31">
        <f t="shared" si="36"/>
        <v>0</v>
      </c>
      <c r="AE36" s="30">
        <f>AE38+AE39</f>
        <v>0</v>
      </c>
      <c r="AF36" s="31">
        <f t="shared" si="37"/>
        <v>0</v>
      </c>
      <c r="AG36" s="1">
        <f>AG38+AG39</f>
        <v>0</v>
      </c>
      <c r="AH36" s="32">
        <f t="shared" si="38"/>
        <v>0</v>
      </c>
      <c r="AI36" s="12"/>
      <c r="AK36" s="33"/>
    </row>
    <row r="37" spans="1:37" x14ac:dyDescent="0.35">
      <c r="A37" s="124"/>
      <c r="B37" s="78" t="s">
        <v>5</v>
      </c>
      <c r="C37" s="77"/>
      <c r="D37" s="29"/>
      <c r="E37" s="30"/>
      <c r="F37" s="31"/>
      <c r="G37" s="30"/>
      <c r="H37" s="31"/>
      <c r="I37" s="30"/>
      <c r="J37" s="31"/>
      <c r="K37" s="30"/>
      <c r="L37" s="31"/>
      <c r="M37" s="1"/>
      <c r="N37" s="32"/>
      <c r="O37" s="32"/>
      <c r="P37" s="30"/>
      <c r="Q37" s="31"/>
      <c r="R37" s="30"/>
      <c r="S37" s="31"/>
      <c r="T37" s="30"/>
      <c r="U37" s="31"/>
      <c r="V37" s="30"/>
      <c r="W37" s="31"/>
      <c r="X37" s="1"/>
      <c r="Y37" s="32"/>
      <c r="Z37" s="32"/>
      <c r="AA37" s="29"/>
      <c r="AB37" s="31"/>
      <c r="AC37" s="30"/>
      <c r="AD37" s="31"/>
      <c r="AE37" s="30"/>
      <c r="AF37" s="31"/>
      <c r="AG37" s="1"/>
      <c r="AH37" s="32"/>
      <c r="AI37" s="12"/>
      <c r="AK37" s="33"/>
    </row>
    <row r="38" spans="1:37" s="2" customFormat="1" hidden="1" x14ac:dyDescent="0.35">
      <c r="A38" s="125"/>
      <c r="B38" s="27" t="s">
        <v>6</v>
      </c>
      <c r="C38" s="28"/>
      <c r="D38" s="29"/>
      <c r="E38" s="30"/>
      <c r="F38" s="31">
        <v>54620.7</v>
      </c>
      <c r="G38" s="30">
        <v>-54620.7</v>
      </c>
      <c r="H38" s="31">
        <f t="shared" si="28"/>
        <v>0</v>
      </c>
      <c r="I38" s="30"/>
      <c r="J38" s="31">
        <f t="shared" ref="J38:J40" si="39">H38+I38</f>
        <v>0</v>
      </c>
      <c r="K38" s="30"/>
      <c r="L38" s="31">
        <f t="shared" ref="L38:L40" si="40">J38+K38</f>
        <v>0</v>
      </c>
      <c r="M38" s="1"/>
      <c r="N38" s="31">
        <f t="shared" ref="N38:N40" si="41">L38+M38</f>
        <v>0</v>
      </c>
      <c r="O38" s="32"/>
      <c r="P38" s="30"/>
      <c r="Q38" s="31"/>
      <c r="R38" s="30"/>
      <c r="S38" s="31">
        <f t="shared" si="32"/>
        <v>0</v>
      </c>
      <c r="T38" s="30"/>
      <c r="U38" s="31">
        <f t="shared" ref="U38:U40" si="42">S38+T38</f>
        <v>0</v>
      </c>
      <c r="V38" s="30"/>
      <c r="W38" s="31">
        <f t="shared" ref="W38:W40" si="43">U38+V38</f>
        <v>0</v>
      </c>
      <c r="X38" s="1"/>
      <c r="Y38" s="31">
        <f t="shared" ref="Y38:Y40" si="44">W38+X38</f>
        <v>0</v>
      </c>
      <c r="Z38" s="32"/>
      <c r="AA38" s="29"/>
      <c r="AB38" s="31"/>
      <c r="AC38" s="30"/>
      <c r="AD38" s="31">
        <f t="shared" si="36"/>
        <v>0</v>
      </c>
      <c r="AE38" s="30"/>
      <c r="AF38" s="31">
        <f t="shared" ref="AF38:AF40" si="45">AD38+AE38</f>
        <v>0</v>
      </c>
      <c r="AG38" s="1"/>
      <c r="AH38" s="31">
        <f t="shared" ref="AH38:AH40" si="46">AF38+AG38</f>
        <v>0</v>
      </c>
      <c r="AI38" s="12" t="s">
        <v>132</v>
      </c>
      <c r="AJ38" s="9" t="s">
        <v>25</v>
      </c>
      <c r="AK38" s="33"/>
    </row>
    <row r="39" spans="1:37" x14ac:dyDescent="0.35">
      <c r="A39" s="124"/>
      <c r="B39" s="77" t="s">
        <v>198</v>
      </c>
      <c r="C39" s="77"/>
      <c r="D39" s="29"/>
      <c r="E39" s="30"/>
      <c r="F39" s="31"/>
      <c r="G39" s="30">
        <v>54620.7</v>
      </c>
      <c r="H39" s="31">
        <f t="shared" si="28"/>
        <v>54620.7</v>
      </c>
      <c r="I39" s="30"/>
      <c r="J39" s="31">
        <f t="shared" si="39"/>
        <v>54620.7</v>
      </c>
      <c r="K39" s="30">
        <v>45436.972000000002</v>
      </c>
      <c r="L39" s="31">
        <f t="shared" si="40"/>
        <v>100057.67199999999</v>
      </c>
      <c r="M39" s="1"/>
      <c r="N39" s="32">
        <f t="shared" si="41"/>
        <v>100057.67199999999</v>
      </c>
      <c r="O39" s="32"/>
      <c r="P39" s="30"/>
      <c r="Q39" s="31"/>
      <c r="R39" s="30"/>
      <c r="S39" s="31">
        <f t="shared" si="32"/>
        <v>0</v>
      </c>
      <c r="T39" s="30"/>
      <c r="U39" s="31">
        <f t="shared" si="42"/>
        <v>0</v>
      </c>
      <c r="V39" s="30"/>
      <c r="W39" s="31">
        <f t="shared" si="43"/>
        <v>0</v>
      </c>
      <c r="X39" s="1"/>
      <c r="Y39" s="32">
        <f t="shared" si="44"/>
        <v>0</v>
      </c>
      <c r="Z39" s="32"/>
      <c r="AA39" s="29"/>
      <c r="AB39" s="31"/>
      <c r="AC39" s="30"/>
      <c r="AD39" s="31">
        <f t="shared" si="36"/>
        <v>0</v>
      </c>
      <c r="AE39" s="30"/>
      <c r="AF39" s="31">
        <f t="shared" si="45"/>
        <v>0</v>
      </c>
      <c r="AG39" s="1"/>
      <c r="AH39" s="32">
        <f t="shared" si="46"/>
        <v>0</v>
      </c>
      <c r="AI39" s="12" t="s">
        <v>132</v>
      </c>
      <c r="AK39" s="33"/>
    </row>
    <row r="40" spans="1:37" ht="54" x14ac:dyDescent="0.35">
      <c r="A40" s="124"/>
      <c r="B40" s="77" t="s">
        <v>124</v>
      </c>
      <c r="C40" s="77" t="s">
        <v>28</v>
      </c>
      <c r="D40" s="29">
        <f>D42+D43+D44</f>
        <v>619485.5</v>
      </c>
      <c r="E40" s="30">
        <f>E42+E43+E44</f>
        <v>0</v>
      </c>
      <c r="F40" s="31">
        <f t="shared" si="0"/>
        <v>619485.5</v>
      </c>
      <c r="G40" s="30">
        <f>G42+G43+G44+G45</f>
        <v>222299.2</v>
      </c>
      <c r="H40" s="31">
        <f t="shared" si="28"/>
        <v>841784.7</v>
      </c>
      <c r="I40" s="30">
        <f>I42+I43+I44+I45</f>
        <v>0</v>
      </c>
      <c r="J40" s="31">
        <f t="shared" si="39"/>
        <v>841784.7</v>
      </c>
      <c r="K40" s="30">
        <f>K42+K43+K44+K45</f>
        <v>237943.34899999999</v>
      </c>
      <c r="L40" s="31">
        <f t="shared" si="40"/>
        <v>1079728.0489999999</v>
      </c>
      <c r="M40" s="1">
        <f>M42+M43+M44+M45</f>
        <v>0</v>
      </c>
      <c r="N40" s="32">
        <f t="shared" si="41"/>
        <v>1079728.0489999999</v>
      </c>
      <c r="O40" s="32">
        <f t="shared" ref="O40:Z40" si="47">O42+O43+O44</f>
        <v>567480</v>
      </c>
      <c r="P40" s="30">
        <f>P42+P43+P44</f>
        <v>0</v>
      </c>
      <c r="Q40" s="31">
        <f t="shared" si="5"/>
        <v>567480</v>
      </c>
      <c r="R40" s="30">
        <f>R42+R43+R44+R45</f>
        <v>-222299.2</v>
      </c>
      <c r="S40" s="31">
        <f t="shared" si="32"/>
        <v>345180.8</v>
      </c>
      <c r="T40" s="30">
        <f>T42+T43+T44+T45</f>
        <v>0</v>
      </c>
      <c r="U40" s="31">
        <f t="shared" si="42"/>
        <v>345180.8</v>
      </c>
      <c r="V40" s="30">
        <f>V42+V43+V44+V45</f>
        <v>0</v>
      </c>
      <c r="W40" s="31">
        <f t="shared" si="43"/>
        <v>345180.8</v>
      </c>
      <c r="X40" s="1">
        <f>X42+X43+X44+X45</f>
        <v>0</v>
      </c>
      <c r="Y40" s="32">
        <f t="shared" si="44"/>
        <v>345180.8</v>
      </c>
      <c r="Z40" s="32">
        <f t="shared" si="47"/>
        <v>0</v>
      </c>
      <c r="AA40" s="29">
        <f>AA42+AA43+AA44</f>
        <v>0</v>
      </c>
      <c r="AB40" s="31">
        <f t="shared" si="6"/>
        <v>0</v>
      </c>
      <c r="AC40" s="30">
        <f>AC42+AC43+AC44+AC45</f>
        <v>0</v>
      </c>
      <c r="AD40" s="31">
        <f t="shared" si="36"/>
        <v>0</v>
      </c>
      <c r="AE40" s="30">
        <f>AE42+AE43+AE44+AE45</f>
        <v>0</v>
      </c>
      <c r="AF40" s="31">
        <f t="shared" si="45"/>
        <v>0</v>
      </c>
      <c r="AG40" s="1">
        <f>AG42+AG43+AG44+AG45</f>
        <v>0</v>
      </c>
      <c r="AH40" s="32">
        <f t="shared" si="46"/>
        <v>0</v>
      </c>
      <c r="AI40" s="12"/>
      <c r="AK40" s="33"/>
    </row>
    <row r="41" spans="1:37" x14ac:dyDescent="0.35">
      <c r="A41" s="124"/>
      <c r="B41" s="78" t="s">
        <v>5</v>
      </c>
      <c r="C41" s="72"/>
      <c r="D41" s="29"/>
      <c r="E41" s="30"/>
      <c r="F41" s="31"/>
      <c r="G41" s="30"/>
      <c r="H41" s="31"/>
      <c r="I41" s="30"/>
      <c r="J41" s="31"/>
      <c r="K41" s="30"/>
      <c r="L41" s="31"/>
      <c r="M41" s="1"/>
      <c r="N41" s="32"/>
      <c r="O41" s="32"/>
      <c r="P41" s="30"/>
      <c r="Q41" s="31"/>
      <c r="R41" s="30"/>
      <c r="S41" s="31"/>
      <c r="T41" s="30"/>
      <c r="U41" s="31"/>
      <c r="V41" s="30"/>
      <c r="W41" s="31"/>
      <c r="X41" s="1"/>
      <c r="Y41" s="32"/>
      <c r="Z41" s="32"/>
      <c r="AA41" s="29"/>
      <c r="AB41" s="31"/>
      <c r="AC41" s="30"/>
      <c r="AD41" s="31"/>
      <c r="AE41" s="30"/>
      <c r="AF41" s="31"/>
      <c r="AG41" s="1"/>
      <c r="AH41" s="32"/>
      <c r="AI41" s="12"/>
      <c r="AK41" s="33"/>
    </row>
    <row r="42" spans="1:37" s="2" customFormat="1" hidden="1" x14ac:dyDescent="0.35">
      <c r="A42" s="125"/>
      <c r="B42" s="27" t="s">
        <v>6</v>
      </c>
      <c r="C42" s="36"/>
      <c r="D42" s="30">
        <v>92554.3</v>
      </c>
      <c r="E42" s="30"/>
      <c r="F42" s="31">
        <f t="shared" si="0"/>
        <v>92554.3</v>
      </c>
      <c r="G42" s="30">
        <v>-92554.3</v>
      </c>
      <c r="H42" s="31">
        <f t="shared" ref="H42:H66" si="48">F42+G42</f>
        <v>0</v>
      </c>
      <c r="I42" s="30"/>
      <c r="J42" s="31">
        <f t="shared" ref="J42:J46" si="49">H42+I42</f>
        <v>0</v>
      </c>
      <c r="K42" s="30"/>
      <c r="L42" s="31">
        <f t="shared" ref="L42:L46" si="50">J42+K42</f>
        <v>0</v>
      </c>
      <c r="M42" s="1"/>
      <c r="N42" s="31">
        <f t="shared" ref="N42:N46" si="51">L42+M42</f>
        <v>0</v>
      </c>
      <c r="O42" s="31">
        <v>222299.2</v>
      </c>
      <c r="P42" s="30"/>
      <c r="Q42" s="31">
        <f t="shared" si="5"/>
        <v>222299.2</v>
      </c>
      <c r="R42" s="30">
        <v>-222299.2</v>
      </c>
      <c r="S42" s="31">
        <f t="shared" ref="S42:S66" si="52">Q42+R42</f>
        <v>0</v>
      </c>
      <c r="T42" s="30"/>
      <c r="U42" s="31">
        <f t="shared" ref="U42:U46" si="53">S42+T42</f>
        <v>0</v>
      </c>
      <c r="V42" s="30"/>
      <c r="W42" s="31">
        <f t="shared" ref="W42:W46" si="54">U42+V42</f>
        <v>0</v>
      </c>
      <c r="X42" s="1"/>
      <c r="Y42" s="31">
        <f t="shared" ref="Y42:Y46" si="55">W42+X42</f>
        <v>0</v>
      </c>
      <c r="Z42" s="31">
        <v>0</v>
      </c>
      <c r="AA42" s="29"/>
      <c r="AB42" s="31">
        <f t="shared" si="6"/>
        <v>0</v>
      </c>
      <c r="AC42" s="30"/>
      <c r="AD42" s="31">
        <f t="shared" ref="AD42:AD66" si="56">AB42+AC42</f>
        <v>0</v>
      </c>
      <c r="AE42" s="30"/>
      <c r="AF42" s="31">
        <f t="shared" ref="AF42:AF46" si="57">AD42+AE42</f>
        <v>0</v>
      </c>
      <c r="AG42" s="1"/>
      <c r="AH42" s="31">
        <f t="shared" ref="AH42:AH46" si="58">AF42+AG42</f>
        <v>0</v>
      </c>
      <c r="AI42" s="12" t="s">
        <v>132</v>
      </c>
      <c r="AJ42" s="9" t="s">
        <v>25</v>
      </c>
      <c r="AK42" s="33"/>
    </row>
    <row r="43" spans="1:37" x14ac:dyDescent="0.35">
      <c r="A43" s="124"/>
      <c r="B43" s="78" t="s">
        <v>64</v>
      </c>
      <c r="C43" s="72"/>
      <c r="D43" s="29">
        <v>26346.6</v>
      </c>
      <c r="E43" s="30"/>
      <c r="F43" s="31">
        <f t="shared" si="0"/>
        <v>26346.6</v>
      </c>
      <c r="G43" s="30">
        <f>-2634.656+2634.656</f>
        <v>0</v>
      </c>
      <c r="H43" s="31">
        <f t="shared" si="48"/>
        <v>26346.6</v>
      </c>
      <c r="I43" s="30"/>
      <c r="J43" s="31">
        <f t="shared" si="49"/>
        <v>26346.6</v>
      </c>
      <c r="K43" s="30">
        <v>50058.5</v>
      </c>
      <c r="L43" s="31">
        <f t="shared" si="50"/>
        <v>76405.100000000006</v>
      </c>
      <c r="M43" s="1"/>
      <c r="N43" s="32">
        <f t="shared" si="51"/>
        <v>76405.100000000006</v>
      </c>
      <c r="O43" s="32">
        <v>345180.8</v>
      </c>
      <c r="P43" s="30"/>
      <c r="Q43" s="31">
        <f t="shared" si="5"/>
        <v>345180.8</v>
      </c>
      <c r="R43" s="30"/>
      <c r="S43" s="31">
        <f t="shared" si="52"/>
        <v>345180.8</v>
      </c>
      <c r="T43" s="30"/>
      <c r="U43" s="31">
        <f t="shared" si="53"/>
        <v>345180.8</v>
      </c>
      <c r="V43" s="30"/>
      <c r="W43" s="31">
        <f t="shared" si="54"/>
        <v>345180.8</v>
      </c>
      <c r="X43" s="1"/>
      <c r="Y43" s="32">
        <f t="shared" si="55"/>
        <v>345180.8</v>
      </c>
      <c r="Z43" s="32">
        <v>0</v>
      </c>
      <c r="AA43" s="29"/>
      <c r="AB43" s="31">
        <f t="shared" si="6"/>
        <v>0</v>
      </c>
      <c r="AC43" s="30"/>
      <c r="AD43" s="31">
        <f t="shared" si="56"/>
        <v>0</v>
      </c>
      <c r="AE43" s="30"/>
      <c r="AF43" s="31">
        <f t="shared" si="57"/>
        <v>0</v>
      </c>
      <c r="AG43" s="1"/>
      <c r="AH43" s="32">
        <f t="shared" si="58"/>
        <v>0</v>
      </c>
      <c r="AI43" s="12" t="s">
        <v>138</v>
      </c>
      <c r="AK43" s="33"/>
    </row>
    <row r="44" spans="1:37" x14ac:dyDescent="0.35">
      <c r="A44" s="124"/>
      <c r="B44" s="78" t="s">
        <v>17</v>
      </c>
      <c r="C44" s="72"/>
      <c r="D44" s="29">
        <v>500584.6</v>
      </c>
      <c r="E44" s="30"/>
      <c r="F44" s="31">
        <f t="shared" si="0"/>
        <v>500584.6</v>
      </c>
      <c r="G44" s="30">
        <v>-50058.46</v>
      </c>
      <c r="H44" s="31">
        <f t="shared" si="48"/>
        <v>450526.13999999996</v>
      </c>
      <c r="I44" s="30"/>
      <c r="J44" s="31">
        <f t="shared" si="49"/>
        <v>450526.13999999996</v>
      </c>
      <c r="K44" s="30"/>
      <c r="L44" s="31">
        <f t="shared" si="50"/>
        <v>450526.13999999996</v>
      </c>
      <c r="M44" s="1"/>
      <c r="N44" s="32">
        <f t="shared" si="51"/>
        <v>450526.13999999996</v>
      </c>
      <c r="O44" s="32">
        <v>0</v>
      </c>
      <c r="P44" s="30"/>
      <c r="Q44" s="31">
        <f t="shared" si="5"/>
        <v>0</v>
      </c>
      <c r="R44" s="30"/>
      <c r="S44" s="31">
        <f t="shared" si="52"/>
        <v>0</v>
      </c>
      <c r="T44" s="30"/>
      <c r="U44" s="31">
        <f t="shared" si="53"/>
        <v>0</v>
      </c>
      <c r="V44" s="30"/>
      <c r="W44" s="31">
        <f t="shared" si="54"/>
        <v>0</v>
      </c>
      <c r="X44" s="1"/>
      <c r="Y44" s="32">
        <f t="shared" si="55"/>
        <v>0</v>
      </c>
      <c r="Z44" s="32">
        <v>0</v>
      </c>
      <c r="AA44" s="29"/>
      <c r="AB44" s="31">
        <f t="shared" si="6"/>
        <v>0</v>
      </c>
      <c r="AC44" s="30"/>
      <c r="AD44" s="31">
        <f t="shared" si="56"/>
        <v>0</v>
      </c>
      <c r="AE44" s="30"/>
      <c r="AF44" s="31">
        <f t="shared" si="57"/>
        <v>0</v>
      </c>
      <c r="AG44" s="1"/>
      <c r="AH44" s="32">
        <f t="shared" si="58"/>
        <v>0</v>
      </c>
      <c r="AI44" s="12" t="s">
        <v>137</v>
      </c>
      <c r="AK44" s="33"/>
    </row>
    <row r="45" spans="1:37" x14ac:dyDescent="0.35">
      <c r="A45" s="123"/>
      <c r="B45" s="77" t="s">
        <v>198</v>
      </c>
      <c r="C45" s="72"/>
      <c r="D45" s="29"/>
      <c r="E45" s="30"/>
      <c r="F45" s="31"/>
      <c r="G45" s="30">
        <v>364911.96</v>
      </c>
      <c r="H45" s="31">
        <f t="shared" si="48"/>
        <v>364911.96</v>
      </c>
      <c r="I45" s="30"/>
      <c r="J45" s="31">
        <f t="shared" si="49"/>
        <v>364911.96</v>
      </c>
      <c r="K45" s="30">
        <v>187884.84899999999</v>
      </c>
      <c r="L45" s="31">
        <f t="shared" si="50"/>
        <v>552796.80900000001</v>
      </c>
      <c r="M45" s="1"/>
      <c r="N45" s="32">
        <f t="shared" si="51"/>
        <v>552796.80900000001</v>
      </c>
      <c r="O45" s="32"/>
      <c r="P45" s="30"/>
      <c r="Q45" s="31"/>
      <c r="R45" s="30"/>
      <c r="S45" s="31">
        <f t="shared" si="52"/>
        <v>0</v>
      </c>
      <c r="T45" s="30"/>
      <c r="U45" s="31">
        <f t="shared" si="53"/>
        <v>0</v>
      </c>
      <c r="V45" s="30"/>
      <c r="W45" s="31">
        <f t="shared" si="54"/>
        <v>0</v>
      </c>
      <c r="X45" s="1"/>
      <c r="Y45" s="32">
        <f t="shared" si="55"/>
        <v>0</v>
      </c>
      <c r="Z45" s="32"/>
      <c r="AA45" s="29"/>
      <c r="AB45" s="31"/>
      <c r="AC45" s="30"/>
      <c r="AD45" s="31">
        <f t="shared" si="56"/>
        <v>0</v>
      </c>
      <c r="AE45" s="30"/>
      <c r="AF45" s="31">
        <f t="shared" si="57"/>
        <v>0</v>
      </c>
      <c r="AG45" s="1"/>
      <c r="AH45" s="32">
        <f t="shared" si="58"/>
        <v>0</v>
      </c>
      <c r="AI45" s="12" t="s">
        <v>132</v>
      </c>
      <c r="AK45" s="33"/>
    </row>
    <row r="46" spans="1:37" ht="54" x14ac:dyDescent="0.35">
      <c r="A46" s="71" t="s">
        <v>144</v>
      </c>
      <c r="B46" s="78" t="s">
        <v>192</v>
      </c>
      <c r="C46" s="77" t="s">
        <v>28</v>
      </c>
      <c r="D46" s="29">
        <v>25000</v>
      </c>
      <c r="E46" s="30"/>
      <c r="F46" s="31">
        <f t="shared" si="0"/>
        <v>25000</v>
      </c>
      <c r="G46" s="30">
        <f>G48+G50</f>
        <v>186763.856</v>
      </c>
      <c r="H46" s="31">
        <f t="shared" si="48"/>
        <v>211763.856</v>
      </c>
      <c r="I46" s="30">
        <f>I48+I50</f>
        <v>0</v>
      </c>
      <c r="J46" s="31">
        <f t="shared" si="49"/>
        <v>211763.856</v>
      </c>
      <c r="K46" s="30">
        <f>K48+K50+K49</f>
        <v>-48973.177000000003</v>
      </c>
      <c r="L46" s="31">
        <f t="shared" si="50"/>
        <v>162790.679</v>
      </c>
      <c r="M46" s="1">
        <f>M48+M50+M49</f>
        <v>0</v>
      </c>
      <c r="N46" s="32">
        <f t="shared" si="51"/>
        <v>162790.679</v>
      </c>
      <c r="O46" s="32">
        <v>100000</v>
      </c>
      <c r="P46" s="30"/>
      <c r="Q46" s="31">
        <f t="shared" si="5"/>
        <v>100000</v>
      </c>
      <c r="R46" s="30">
        <f>R48+R50</f>
        <v>409465.24400000001</v>
      </c>
      <c r="S46" s="31">
        <f t="shared" si="52"/>
        <v>509465.24400000001</v>
      </c>
      <c r="T46" s="30">
        <f>T48+T50+T49</f>
        <v>48973.176999999996</v>
      </c>
      <c r="U46" s="31">
        <f t="shared" si="53"/>
        <v>558438.42099999997</v>
      </c>
      <c r="V46" s="30">
        <f>V48+V50+V49</f>
        <v>0</v>
      </c>
      <c r="W46" s="31">
        <f t="shared" si="54"/>
        <v>558438.42099999997</v>
      </c>
      <c r="X46" s="1">
        <f>X48+X50+X49</f>
        <v>0</v>
      </c>
      <c r="Y46" s="32">
        <f t="shared" si="55"/>
        <v>558438.42099999997</v>
      </c>
      <c r="Z46" s="32">
        <v>757100.7</v>
      </c>
      <c r="AA46" s="29"/>
      <c r="AB46" s="31">
        <f t="shared" si="6"/>
        <v>757100.7</v>
      </c>
      <c r="AC46" s="30">
        <f>AC48+AC50</f>
        <v>-11041.07</v>
      </c>
      <c r="AD46" s="31">
        <f t="shared" si="56"/>
        <v>746059.63</v>
      </c>
      <c r="AE46" s="30">
        <f>AE48+AE50+AE49</f>
        <v>0</v>
      </c>
      <c r="AF46" s="31">
        <f t="shared" si="57"/>
        <v>746059.63</v>
      </c>
      <c r="AG46" s="1">
        <f>AG48+AG50+AG49</f>
        <v>0</v>
      </c>
      <c r="AH46" s="32">
        <f t="shared" si="58"/>
        <v>746059.63</v>
      </c>
      <c r="AI46" s="12"/>
      <c r="AK46" s="33"/>
    </row>
    <row r="47" spans="1:37" x14ac:dyDescent="0.35">
      <c r="A47" s="79"/>
      <c r="B47" s="78" t="s">
        <v>5</v>
      </c>
      <c r="C47" s="77"/>
      <c r="D47" s="29"/>
      <c r="E47" s="30"/>
      <c r="F47" s="31"/>
      <c r="G47" s="30"/>
      <c r="H47" s="31"/>
      <c r="I47" s="30"/>
      <c r="J47" s="31"/>
      <c r="K47" s="30"/>
      <c r="L47" s="31"/>
      <c r="M47" s="1"/>
      <c r="N47" s="32"/>
      <c r="O47" s="32"/>
      <c r="P47" s="30"/>
      <c r="Q47" s="31"/>
      <c r="R47" s="30"/>
      <c r="S47" s="31"/>
      <c r="T47" s="30"/>
      <c r="U47" s="31"/>
      <c r="V47" s="30"/>
      <c r="W47" s="31"/>
      <c r="X47" s="1"/>
      <c r="Y47" s="32"/>
      <c r="Z47" s="32"/>
      <c r="AA47" s="29"/>
      <c r="AB47" s="31"/>
      <c r="AC47" s="30"/>
      <c r="AD47" s="31"/>
      <c r="AE47" s="30"/>
      <c r="AF47" s="31"/>
      <c r="AG47" s="1"/>
      <c r="AH47" s="32"/>
      <c r="AI47" s="12"/>
      <c r="AK47" s="33"/>
    </row>
    <row r="48" spans="1:37" s="2" customFormat="1" hidden="1" x14ac:dyDescent="0.35">
      <c r="A48" s="37"/>
      <c r="B48" s="27" t="s">
        <v>6</v>
      </c>
      <c r="C48" s="28"/>
      <c r="D48" s="29"/>
      <c r="E48" s="30"/>
      <c r="F48" s="31">
        <v>25000</v>
      </c>
      <c r="G48" s="30">
        <v>-25000</v>
      </c>
      <c r="H48" s="31">
        <f t="shared" si="48"/>
        <v>0</v>
      </c>
      <c r="I48" s="30"/>
      <c r="J48" s="31">
        <f t="shared" ref="J48:J57" si="59">H48+I48</f>
        <v>0</v>
      </c>
      <c r="K48" s="30"/>
      <c r="L48" s="31">
        <f t="shared" ref="L48:L57" si="60">J48+K48</f>
        <v>0</v>
      </c>
      <c r="M48" s="1"/>
      <c r="N48" s="31">
        <f t="shared" ref="N48:N57" si="61">L48+M48</f>
        <v>0</v>
      </c>
      <c r="O48" s="32"/>
      <c r="P48" s="30"/>
      <c r="Q48" s="31">
        <v>100000</v>
      </c>
      <c r="R48" s="30">
        <v>409465.24400000001</v>
      </c>
      <c r="S48" s="31">
        <f t="shared" si="52"/>
        <v>509465.24400000001</v>
      </c>
      <c r="T48" s="30">
        <f>-142000+48973.177</f>
        <v>-93026.823000000004</v>
      </c>
      <c r="U48" s="31">
        <f t="shared" ref="U48:U57" si="62">S48+T48</f>
        <v>416438.42099999997</v>
      </c>
      <c r="V48" s="30"/>
      <c r="W48" s="31">
        <f t="shared" ref="W48:W57" si="63">U48+V48</f>
        <v>416438.42099999997</v>
      </c>
      <c r="X48" s="1"/>
      <c r="Y48" s="31">
        <f t="shared" ref="Y48:Y57" si="64">W48+X48</f>
        <v>416438.42099999997</v>
      </c>
      <c r="Z48" s="32"/>
      <c r="AA48" s="29"/>
      <c r="AB48" s="31">
        <v>757100.7</v>
      </c>
      <c r="AC48" s="30">
        <v>-11041.07</v>
      </c>
      <c r="AD48" s="31">
        <f t="shared" si="56"/>
        <v>746059.63</v>
      </c>
      <c r="AE48" s="30"/>
      <c r="AF48" s="31">
        <f t="shared" ref="AF48:AF57" si="65">AD48+AE48</f>
        <v>746059.63</v>
      </c>
      <c r="AG48" s="1"/>
      <c r="AH48" s="31">
        <f t="shared" ref="AH48:AH57" si="66">AF48+AG48</f>
        <v>746059.63</v>
      </c>
      <c r="AI48" s="12" t="s">
        <v>133</v>
      </c>
      <c r="AJ48" s="9" t="s">
        <v>25</v>
      </c>
      <c r="AK48" s="33"/>
    </row>
    <row r="49" spans="1:37" x14ac:dyDescent="0.35">
      <c r="A49" s="79"/>
      <c r="B49" s="78" t="s">
        <v>64</v>
      </c>
      <c r="C49" s="77"/>
      <c r="D49" s="29"/>
      <c r="E49" s="30"/>
      <c r="F49" s="31"/>
      <c r="G49" s="30"/>
      <c r="H49" s="31"/>
      <c r="I49" s="30"/>
      <c r="J49" s="31"/>
      <c r="K49" s="30"/>
      <c r="L49" s="31">
        <f t="shared" si="60"/>
        <v>0</v>
      </c>
      <c r="M49" s="1"/>
      <c r="N49" s="32">
        <f t="shared" si="61"/>
        <v>0</v>
      </c>
      <c r="O49" s="32"/>
      <c r="P49" s="30"/>
      <c r="Q49" s="31"/>
      <c r="R49" s="30"/>
      <c r="S49" s="31"/>
      <c r="T49" s="30">
        <v>142000</v>
      </c>
      <c r="U49" s="31">
        <f t="shared" si="62"/>
        <v>142000</v>
      </c>
      <c r="V49" s="30"/>
      <c r="W49" s="31">
        <f t="shared" si="63"/>
        <v>142000</v>
      </c>
      <c r="X49" s="1"/>
      <c r="Y49" s="32">
        <f t="shared" si="64"/>
        <v>142000</v>
      </c>
      <c r="Z49" s="32"/>
      <c r="AA49" s="29"/>
      <c r="AB49" s="31"/>
      <c r="AC49" s="30"/>
      <c r="AD49" s="31"/>
      <c r="AE49" s="30"/>
      <c r="AF49" s="31">
        <f t="shared" si="65"/>
        <v>0</v>
      </c>
      <c r="AG49" s="1"/>
      <c r="AH49" s="32">
        <f t="shared" si="66"/>
        <v>0</v>
      </c>
      <c r="AI49" s="12" t="s">
        <v>136</v>
      </c>
      <c r="AK49" s="33"/>
    </row>
    <row r="50" spans="1:37" x14ac:dyDescent="0.35">
      <c r="A50" s="79"/>
      <c r="B50" s="77" t="s">
        <v>198</v>
      </c>
      <c r="C50" s="77"/>
      <c r="D50" s="29"/>
      <c r="E50" s="30"/>
      <c r="F50" s="31"/>
      <c r="G50" s="30">
        <v>211763.856</v>
      </c>
      <c r="H50" s="31">
        <f t="shared" si="48"/>
        <v>211763.856</v>
      </c>
      <c r="I50" s="30"/>
      <c r="J50" s="31">
        <f t="shared" si="59"/>
        <v>211763.856</v>
      </c>
      <c r="K50" s="30">
        <v>-48973.177000000003</v>
      </c>
      <c r="L50" s="31">
        <f t="shared" si="60"/>
        <v>162790.679</v>
      </c>
      <c r="M50" s="1"/>
      <c r="N50" s="32">
        <f t="shared" si="61"/>
        <v>162790.679</v>
      </c>
      <c r="O50" s="32"/>
      <c r="P50" s="30"/>
      <c r="Q50" s="31"/>
      <c r="R50" s="30"/>
      <c r="S50" s="31">
        <f t="shared" si="52"/>
        <v>0</v>
      </c>
      <c r="T50" s="30"/>
      <c r="U50" s="31">
        <f t="shared" si="62"/>
        <v>0</v>
      </c>
      <c r="V50" s="30"/>
      <c r="W50" s="31">
        <f t="shared" si="63"/>
        <v>0</v>
      </c>
      <c r="X50" s="1"/>
      <c r="Y50" s="32">
        <f t="shared" si="64"/>
        <v>0</v>
      </c>
      <c r="Z50" s="32"/>
      <c r="AA50" s="29"/>
      <c r="AB50" s="31"/>
      <c r="AC50" s="30"/>
      <c r="AD50" s="31">
        <f t="shared" si="56"/>
        <v>0</v>
      </c>
      <c r="AE50" s="30"/>
      <c r="AF50" s="31">
        <f t="shared" si="65"/>
        <v>0</v>
      </c>
      <c r="AG50" s="1"/>
      <c r="AH50" s="32">
        <f t="shared" si="66"/>
        <v>0</v>
      </c>
      <c r="AI50" s="12" t="s">
        <v>133</v>
      </c>
      <c r="AK50" s="33"/>
    </row>
    <row r="51" spans="1:37" ht="54" x14ac:dyDescent="0.35">
      <c r="A51" s="120" t="s">
        <v>145</v>
      </c>
      <c r="B51" s="115" t="s">
        <v>125</v>
      </c>
      <c r="C51" s="77" t="s">
        <v>28</v>
      </c>
      <c r="D51" s="29">
        <v>157309.6</v>
      </c>
      <c r="E51" s="30"/>
      <c r="F51" s="31">
        <f t="shared" si="0"/>
        <v>157309.6</v>
      </c>
      <c r="G51" s="30">
        <v>6917.74</v>
      </c>
      <c r="H51" s="31">
        <f t="shared" si="48"/>
        <v>164227.34</v>
      </c>
      <c r="I51" s="30"/>
      <c r="J51" s="31">
        <f t="shared" si="59"/>
        <v>164227.34</v>
      </c>
      <c r="K51" s="30"/>
      <c r="L51" s="31">
        <f t="shared" si="60"/>
        <v>164227.34</v>
      </c>
      <c r="M51" s="1"/>
      <c r="N51" s="32">
        <f t="shared" si="61"/>
        <v>164227.34</v>
      </c>
      <c r="O51" s="32">
        <v>0</v>
      </c>
      <c r="P51" s="30"/>
      <c r="Q51" s="31">
        <f t="shared" si="5"/>
        <v>0</v>
      </c>
      <c r="R51" s="30"/>
      <c r="S51" s="31">
        <f t="shared" si="52"/>
        <v>0</v>
      </c>
      <c r="T51" s="30"/>
      <c r="U51" s="31">
        <f t="shared" si="62"/>
        <v>0</v>
      </c>
      <c r="V51" s="30"/>
      <c r="W51" s="31">
        <f t="shared" si="63"/>
        <v>0</v>
      </c>
      <c r="X51" s="1"/>
      <c r="Y51" s="32">
        <f t="shared" si="64"/>
        <v>0</v>
      </c>
      <c r="Z51" s="32">
        <v>0</v>
      </c>
      <c r="AA51" s="29"/>
      <c r="AB51" s="31">
        <f t="shared" si="6"/>
        <v>0</v>
      </c>
      <c r="AC51" s="30"/>
      <c r="AD51" s="31">
        <f t="shared" si="56"/>
        <v>0</v>
      </c>
      <c r="AE51" s="30"/>
      <c r="AF51" s="31">
        <f t="shared" si="65"/>
        <v>0</v>
      </c>
      <c r="AG51" s="1"/>
      <c r="AH51" s="32">
        <f t="shared" si="66"/>
        <v>0</v>
      </c>
      <c r="AI51" s="12" t="s">
        <v>134</v>
      </c>
      <c r="AK51" s="33"/>
    </row>
    <row r="52" spans="1:37" ht="36" x14ac:dyDescent="0.35">
      <c r="A52" s="121"/>
      <c r="B52" s="116"/>
      <c r="C52" s="77" t="s">
        <v>38</v>
      </c>
      <c r="D52" s="29">
        <v>1534.9</v>
      </c>
      <c r="E52" s="30"/>
      <c r="F52" s="31">
        <f t="shared" si="0"/>
        <v>1534.9</v>
      </c>
      <c r="G52" s="30"/>
      <c r="H52" s="31">
        <f t="shared" si="48"/>
        <v>1534.9</v>
      </c>
      <c r="I52" s="30"/>
      <c r="J52" s="31">
        <f t="shared" si="59"/>
        <v>1534.9</v>
      </c>
      <c r="K52" s="30"/>
      <c r="L52" s="31">
        <f t="shared" si="60"/>
        <v>1534.9</v>
      </c>
      <c r="M52" s="1"/>
      <c r="N52" s="32">
        <f t="shared" si="61"/>
        <v>1534.9</v>
      </c>
      <c r="O52" s="32">
        <v>0</v>
      </c>
      <c r="P52" s="30"/>
      <c r="Q52" s="31">
        <f t="shared" si="5"/>
        <v>0</v>
      </c>
      <c r="R52" s="30"/>
      <c r="S52" s="31">
        <f t="shared" si="52"/>
        <v>0</v>
      </c>
      <c r="T52" s="30"/>
      <c r="U52" s="31">
        <f t="shared" si="62"/>
        <v>0</v>
      </c>
      <c r="V52" s="30"/>
      <c r="W52" s="31">
        <f t="shared" si="63"/>
        <v>0</v>
      </c>
      <c r="X52" s="1"/>
      <c r="Y52" s="32">
        <f t="shared" si="64"/>
        <v>0</v>
      </c>
      <c r="Z52" s="32">
        <v>0</v>
      </c>
      <c r="AA52" s="29"/>
      <c r="AB52" s="31">
        <f t="shared" si="6"/>
        <v>0</v>
      </c>
      <c r="AC52" s="30"/>
      <c r="AD52" s="31">
        <f t="shared" si="56"/>
        <v>0</v>
      </c>
      <c r="AE52" s="30"/>
      <c r="AF52" s="31">
        <f t="shared" si="65"/>
        <v>0</v>
      </c>
      <c r="AG52" s="1"/>
      <c r="AH52" s="32">
        <f t="shared" si="66"/>
        <v>0</v>
      </c>
      <c r="AI52" s="12" t="s">
        <v>134</v>
      </c>
      <c r="AK52" s="33"/>
    </row>
    <row r="53" spans="1:37" ht="54" x14ac:dyDescent="0.35">
      <c r="A53" s="120" t="s">
        <v>146</v>
      </c>
      <c r="B53" s="115" t="s">
        <v>126</v>
      </c>
      <c r="C53" s="77" t="s">
        <v>28</v>
      </c>
      <c r="D53" s="29">
        <v>122109.1</v>
      </c>
      <c r="E53" s="30"/>
      <c r="F53" s="31">
        <f t="shared" si="0"/>
        <v>122109.1</v>
      </c>
      <c r="G53" s="30">
        <v>65.174000000000007</v>
      </c>
      <c r="H53" s="31">
        <f t="shared" si="48"/>
        <v>122174.274</v>
      </c>
      <c r="I53" s="30"/>
      <c r="J53" s="31">
        <f t="shared" si="59"/>
        <v>122174.274</v>
      </c>
      <c r="K53" s="30"/>
      <c r="L53" s="31">
        <f t="shared" si="60"/>
        <v>122174.274</v>
      </c>
      <c r="M53" s="1"/>
      <c r="N53" s="32">
        <f t="shared" si="61"/>
        <v>122174.274</v>
      </c>
      <c r="O53" s="32">
        <v>0</v>
      </c>
      <c r="P53" s="30"/>
      <c r="Q53" s="31">
        <f t="shared" si="5"/>
        <v>0</v>
      </c>
      <c r="R53" s="30"/>
      <c r="S53" s="31">
        <f t="shared" si="52"/>
        <v>0</v>
      </c>
      <c r="T53" s="30"/>
      <c r="U53" s="31">
        <f t="shared" si="62"/>
        <v>0</v>
      </c>
      <c r="V53" s="30"/>
      <c r="W53" s="31">
        <f t="shared" si="63"/>
        <v>0</v>
      </c>
      <c r="X53" s="1"/>
      <c r="Y53" s="32">
        <f t="shared" si="64"/>
        <v>0</v>
      </c>
      <c r="Z53" s="32">
        <v>0</v>
      </c>
      <c r="AA53" s="29"/>
      <c r="AB53" s="31">
        <f t="shared" si="6"/>
        <v>0</v>
      </c>
      <c r="AC53" s="30"/>
      <c r="AD53" s="31">
        <f t="shared" si="56"/>
        <v>0</v>
      </c>
      <c r="AE53" s="30"/>
      <c r="AF53" s="31">
        <f t="shared" si="65"/>
        <v>0</v>
      </c>
      <c r="AG53" s="1"/>
      <c r="AH53" s="32">
        <f t="shared" si="66"/>
        <v>0</v>
      </c>
      <c r="AI53" s="12" t="s">
        <v>135</v>
      </c>
      <c r="AK53" s="33"/>
    </row>
    <row r="54" spans="1:37" ht="36" x14ac:dyDescent="0.35">
      <c r="A54" s="121"/>
      <c r="B54" s="116"/>
      <c r="C54" s="77" t="s">
        <v>38</v>
      </c>
      <c r="D54" s="29">
        <v>377.3</v>
      </c>
      <c r="E54" s="30"/>
      <c r="F54" s="31">
        <f t="shared" si="0"/>
        <v>377.3</v>
      </c>
      <c r="G54" s="30"/>
      <c r="H54" s="31">
        <f t="shared" si="48"/>
        <v>377.3</v>
      </c>
      <c r="I54" s="30"/>
      <c r="J54" s="31">
        <f t="shared" si="59"/>
        <v>377.3</v>
      </c>
      <c r="K54" s="30"/>
      <c r="L54" s="31">
        <f t="shared" si="60"/>
        <v>377.3</v>
      </c>
      <c r="M54" s="1"/>
      <c r="N54" s="32">
        <f t="shared" si="61"/>
        <v>377.3</v>
      </c>
      <c r="O54" s="32">
        <v>0</v>
      </c>
      <c r="P54" s="30"/>
      <c r="Q54" s="31">
        <f t="shared" si="5"/>
        <v>0</v>
      </c>
      <c r="R54" s="30"/>
      <c r="S54" s="31">
        <f t="shared" si="52"/>
        <v>0</v>
      </c>
      <c r="T54" s="30"/>
      <c r="U54" s="31">
        <f t="shared" si="62"/>
        <v>0</v>
      </c>
      <c r="V54" s="30"/>
      <c r="W54" s="31">
        <f t="shared" si="63"/>
        <v>0</v>
      </c>
      <c r="X54" s="1"/>
      <c r="Y54" s="32">
        <f t="shared" si="64"/>
        <v>0</v>
      </c>
      <c r="Z54" s="32">
        <v>0</v>
      </c>
      <c r="AA54" s="29"/>
      <c r="AB54" s="31">
        <f t="shared" si="6"/>
        <v>0</v>
      </c>
      <c r="AC54" s="30"/>
      <c r="AD54" s="31">
        <f t="shared" si="56"/>
        <v>0</v>
      </c>
      <c r="AE54" s="30"/>
      <c r="AF54" s="31">
        <f t="shared" si="65"/>
        <v>0</v>
      </c>
      <c r="AG54" s="1"/>
      <c r="AH54" s="32">
        <f t="shared" si="66"/>
        <v>0</v>
      </c>
      <c r="AI54" s="12" t="s">
        <v>135</v>
      </c>
      <c r="AK54" s="33"/>
    </row>
    <row r="55" spans="1:37" ht="54" x14ac:dyDescent="0.35">
      <c r="A55" s="120" t="s">
        <v>147</v>
      </c>
      <c r="B55" s="115" t="s">
        <v>127</v>
      </c>
      <c r="C55" s="77" t="s">
        <v>28</v>
      </c>
      <c r="D55" s="29">
        <v>53552.5</v>
      </c>
      <c r="E55" s="30"/>
      <c r="F55" s="31">
        <f t="shared" si="0"/>
        <v>53552.5</v>
      </c>
      <c r="G55" s="30"/>
      <c r="H55" s="31">
        <f t="shared" si="48"/>
        <v>53552.5</v>
      </c>
      <c r="I55" s="30"/>
      <c r="J55" s="31">
        <f t="shared" si="59"/>
        <v>53552.5</v>
      </c>
      <c r="K55" s="30"/>
      <c r="L55" s="31">
        <f t="shared" si="60"/>
        <v>53552.5</v>
      </c>
      <c r="M55" s="1">
        <v>-45000</v>
      </c>
      <c r="N55" s="32">
        <f t="shared" si="61"/>
        <v>8552.5</v>
      </c>
      <c r="O55" s="32">
        <v>51507.3</v>
      </c>
      <c r="P55" s="30"/>
      <c r="Q55" s="31">
        <f t="shared" si="5"/>
        <v>51507.3</v>
      </c>
      <c r="R55" s="30"/>
      <c r="S55" s="31">
        <f t="shared" si="52"/>
        <v>51507.3</v>
      </c>
      <c r="T55" s="30"/>
      <c r="U55" s="31">
        <f t="shared" si="62"/>
        <v>51507.3</v>
      </c>
      <c r="V55" s="30"/>
      <c r="W55" s="31">
        <f t="shared" si="63"/>
        <v>51507.3</v>
      </c>
      <c r="X55" s="1">
        <v>45000</v>
      </c>
      <c r="Y55" s="32">
        <f t="shared" si="64"/>
        <v>96507.3</v>
      </c>
      <c r="Z55" s="32">
        <v>0</v>
      </c>
      <c r="AA55" s="29"/>
      <c r="AB55" s="31">
        <f t="shared" si="6"/>
        <v>0</v>
      </c>
      <c r="AC55" s="30"/>
      <c r="AD55" s="31">
        <f t="shared" si="56"/>
        <v>0</v>
      </c>
      <c r="AE55" s="30"/>
      <c r="AF55" s="31">
        <f t="shared" si="65"/>
        <v>0</v>
      </c>
      <c r="AG55" s="1"/>
      <c r="AH55" s="32">
        <f t="shared" si="66"/>
        <v>0</v>
      </c>
      <c r="AI55" s="12" t="s">
        <v>252</v>
      </c>
      <c r="AK55" s="33"/>
    </row>
    <row r="56" spans="1:37" ht="36" x14ac:dyDescent="0.35">
      <c r="A56" s="121"/>
      <c r="B56" s="116"/>
      <c r="C56" s="77" t="s">
        <v>38</v>
      </c>
      <c r="D56" s="29">
        <v>0</v>
      </c>
      <c r="E56" s="30"/>
      <c r="F56" s="31">
        <f t="shared" si="0"/>
        <v>0</v>
      </c>
      <c r="G56" s="30"/>
      <c r="H56" s="31">
        <f t="shared" si="48"/>
        <v>0</v>
      </c>
      <c r="I56" s="30"/>
      <c r="J56" s="31">
        <f t="shared" si="59"/>
        <v>0</v>
      </c>
      <c r="K56" s="30"/>
      <c r="L56" s="31">
        <f t="shared" si="60"/>
        <v>0</v>
      </c>
      <c r="M56" s="1"/>
      <c r="N56" s="32">
        <f t="shared" si="61"/>
        <v>0</v>
      </c>
      <c r="O56" s="32">
        <v>1410.5</v>
      </c>
      <c r="P56" s="30"/>
      <c r="Q56" s="31">
        <f t="shared" si="5"/>
        <v>1410.5</v>
      </c>
      <c r="R56" s="30"/>
      <c r="S56" s="31">
        <f t="shared" si="52"/>
        <v>1410.5</v>
      </c>
      <c r="T56" s="30"/>
      <c r="U56" s="31">
        <f t="shared" si="62"/>
        <v>1410.5</v>
      </c>
      <c r="V56" s="30"/>
      <c r="W56" s="31">
        <f t="shared" si="63"/>
        <v>1410.5</v>
      </c>
      <c r="X56" s="1"/>
      <c r="Y56" s="32">
        <f t="shared" si="64"/>
        <v>1410.5</v>
      </c>
      <c r="Z56" s="32">
        <v>0</v>
      </c>
      <c r="AA56" s="29"/>
      <c r="AB56" s="31">
        <f t="shared" si="6"/>
        <v>0</v>
      </c>
      <c r="AC56" s="30"/>
      <c r="AD56" s="31">
        <f t="shared" si="56"/>
        <v>0</v>
      </c>
      <c r="AE56" s="30"/>
      <c r="AF56" s="31">
        <f t="shared" si="65"/>
        <v>0</v>
      </c>
      <c r="AG56" s="1"/>
      <c r="AH56" s="32">
        <f t="shared" si="66"/>
        <v>0</v>
      </c>
      <c r="AI56" s="12" t="s">
        <v>252</v>
      </c>
      <c r="AK56" s="33"/>
    </row>
    <row r="57" spans="1:37" ht="54" x14ac:dyDescent="0.35">
      <c r="A57" s="71" t="s">
        <v>148</v>
      </c>
      <c r="B57" s="78" t="s">
        <v>215</v>
      </c>
      <c r="C57" s="77" t="s">
        <v>28</v>
      </c>
      <c r="D57" s="29"/>
      <c r="E57" s="30"/>
      <c r="F57" s="31"/>
      <c r="G57" s="30">
        <f>G59+G60</f>
        <v>121768.00599999999</v>
      </c>
      <c r="H57" s="31">
        <f t="shared" si="48"/>
        <v>121768.00599999999</v>
      </c>
      <c r="I57" s="30">
        <f>I59+I60</f>
        <v>0</v>
      </c>
      <c r="J57" s="31">
        <f t="shared" si="59"/>
        <v>121768.00599999999</v>
      </c>
      <c r="K57" s="30">
        <f>K59+K60</f>
        <v>0</v>
      </c>
      <c r="L57" s="31">
        <f t="shared" si="60"/>
        <v>121768.00599999999</v>
      </c>
      <c r="M57" s="1">
        <f>M59+M60</f>
        <v>59529.878000000012</v>
      </c>
      <c r="N57" s="32">
        <f t="shared" si="61"/>
        <v>181297.88400000002</v>
      </c>
      <c r="O57" s="32"/>
      <c r="P57" s="30"/>
      <c r="Q57" s="31"/>
      <c r="R57" s="30"/>
      <c r="S57" s="31">
        <f t="shared" si="52"/>
        <v>0</v>
      </c>
      <c r="T57" s="30"/>
      <c r="U57" s="31">
        <f t="shared" si="62"/>
        <v>0</v>
      </c>
      <c r="V57" s="30"/>
      <c r="W57" s="31">
        <f t="shared" si="63"/>
        <v>0</v>
      </c>
      <c r="X57" s="1"/>
      <c r="Y57" s="32">
        <f t="shared" si="64"/>
        <v>0</v>
      </c>
      <c r="Z57" s="32"/>
      <c r="AA57" s="29"/>
      <c r="AB57" s="31"/>
      <c r="AC57" s="30"/>
      <c r="AD57" s="31">
        <f t="shared" si="56"/>
        <v>0</v>
      </c>
      <c r="AE57" s="30"/>
      <c r="AF57" s="31">
        <f t="shared" si="65"/>
        <v>0</v>
      </c>
      <c r="AG57" s="1"/>
      <c r="AH57" s="32">
        <f t="shared" si="66"/>
        <v>0</v>
      </c>
      <c r="AI57" s="12"/>
      <c r="AK57" s="33"/>
    </row>
    <row r="58" spans="1:37" x14ac:dyDescent="0.35">
      <c r="A58" s="71"/>
      <c r="B58" s="78" t="s">
        <v>5</v>
      </c>
      <c r="C58" s="77"/>
      <c r="D58" s="29"/>
      <c r="E58" s="30"/>
      <c r="F58" s="31"/>
      <c r="G58" s="30"/>
      <c r="H58" s="31"/>
      <c r="I58" s="30"/>
      <c r="J58" s="31"/>
      <c r="K58" s="30"/>
      <c r="L58" s="31"/>
      <c r="M58" s="1"/>
      <c r="N58" s="32"/>
      <c r="O58" s="32"/>
      <c r="P58" s="30"/>
      <c r="Q58" s="31"/>
      <c r="R58" s="30"/>
      <c r="S58" s="31"/>
      <c r="T58" s="30"/>
      <c r="U58" s="31"/>
      <c r="V58" s="30"/>
      <c r="W58" s="31"/>
      <c r="X58" s="1"/>
      <c r="Y58" s="32"/>
      <c r="Z58" s="32"/>
      <c r="AA58" s="29"/>
      <c r="AB58" s="31"/>
      <c r="AC58" s="30"/>
      <c r="AD58" s="31"/>
      <c r="AE58" s="30"/>
      <c r="AF58" s="31"/>
      <c r="AG58" s="1"/>
      <c r="AH58" s="32"/>
      <c r="AI58" s="12"/>
      <c r="AK58" s="33"/>
    </row>
    <row r="59" spans="1:37" s="2" customFormat="1" hidden="1" x14ac:dyDescent="0.35">
      <c r="A59" s="38"/>
      <c r="B59" s="27" t="s">
        <v>6</v>
      </c>
      <c r="C59" s="28"/>
      <c r="D59" s="29"/>
      <c r="E59" s="30"/>
      <c r="F59" s="31"/>
      <c r="G59" s="30">
        <v>95080.23</v>
      </c>
      <c r="H59" s="31">
        <f t="shared" si="48"/>
        <v>95080.23</v>
      </c>
      <c r="I59" s="30"/>
      <c r="J59" s="31">
        <f t="shared" ref="J59:J61" si="67">H59+I59</f>
        <v>95080.23</v>
      </c>
      <c r="K59" s="30"/>
      <c r="L59" s="31">
        <f t="shared" ref="L59:L61" si="68">J59+K59</f>
        <v>95080.23</v>
      </c>
      <c r="M59" s="1">
        <v>-95080.23</v>
      </c>
      <c r="N59" s="31">
        <f t="shared" ref="N59:N61" si="69">L59+M59</f>
        <v>0</v>
      </c>
      <c r="O59" s="32"/>
      <c r="P59" s="30"/>
      <c r="Q59" s="31"/>
      <c r="R59" s="30"/>
      <c r="S59" s="31">
        <f t="shared" si="52"/>
        <v>0</v>
      </c>
      <c r="T59" s="30"/>
      <c r="U59" s="31">
        <f t="shared" ref="U59:U61" si="70">S59+T59</f>
        <v>0</v>
      </c>
      <c r="V59" s="30"/>
      <c r="W59" s="31">
        <f t="shared" ref="W59:W61" si="71">U59+V59</f>
        <v>0</v>
      </c>
      <c r="X59" s="1"/>
      <c r="Y59" s="31">
        <f t="shared" ref="Y59:Y61" si="72">W59+X59</f>
        <v>0</v>
      </c>
      <c r="Z59" s="32"/>
      <c r="AA59" s="29"/>
      <c r="AB59" s="31"/>
      <c r="AC59" s="30"/>
      <c r="AD59" s="31">
        <f t="shared" si="56"/>
        <v>0</v>
      </c>
      <c r="AE59" s="30"/>
      <c r="AF59" s="31">
        <f t="shared" ref="AF59:AF61" si="73">AD59+AE59</f>
        <v>0</v>
      </c>
      <c r="AG59" s="1"/>
      <c r="AH59" s="31">
        <f t="shared" ref="AH59:AH61" si="74">AF59+AG59</f>
        <v>0</v>
      </c>
      <c r="AI59" s="12" t="s">
        <v>216</v>
      </c>
      <c r="AJ59" s="9" t="s">
        <v>25</v>
      </c>
      <c r="AK59" s="33"/>
    </row>
    <row r="60" spans="1:37" x14ac:dyDescent="0.35">
      <c r="A60" s="71"/>
      <c r="B60" s="78" t="s">
        <v>198</v>
      </c>
      <c r="C60" s="77"/>
      <c r="D60" s="29"/>
      <c r="E60" s="30"/>
      <c r="F60" s="31"/>
      <c r="G60" s="30">
        <v>26687.776000000002</v>
      </c>
      <c r="H60" s="31">
        <f t="shared" si="48"/>
        <v>26687.776000000002</v>
      </c>
      <c r="I60" s="30"/>
      <c r="J60" s="31">
        <f t="shared" si="67"/>
        <v>26687.776000000002</v>
      </c>
      <c r="K60" s="30"/>
      <c r="L60" s="31">
        <f t="shared" si="68"/>
        <v>26687.776000000002</v>
      </c>
      <c r="M60" s="1">
        <v>154610.10800000001</v>
      </c>
      <c r="N60" s="32">
        <f t="shared" si="69"/>
        <v>181297.88400000002</v>
      </c>
      <c r="O60" s="32"/>
      <c r="P60" s="30"/>
      <c r="Q60" s="31"/>
      <c r="R60" s="30"/>
      <c r="S60" s="31">
        <f t="shared" si="52"/>
        <v>0</v>
      </c>
      <c r="T60" s="30"/>
      <c r="U60" s="31">
        <f t="shared" si="70"/>
        <v>0</v>
      </c>
      <c r="V60" s="30"/>
      <c r="W60" s="31">
        <f t="shared" si="71"/>
        <v>0</v>
      </c>
      <c r="X60" s="1"/>
      <c r="Y60" s="32">
        <f t="shared" si="72"/>
        <v>0</v>
      </c>
      <c r="Z60" s="32"/>
      <c r="AA60" s="29"/>
      <c r="AB60" s="31"/>
      <c r="AC60" s="30"/>
      <c r="AD60" s="31">
        <f t="shared" si="56"/>
        <v>0</v>
      </c>
      <c r="AE60" s="30"/>
      <c r="AF60" s="31">
        <f t="shared" si="73"/>
        <v>0</v>
      </c>
      <c r="AG60" s="1"/>
      <c r="AH60" s="32">
        <f t="shared" si="74"/>
        <v>0</v>
      </c>
      <c r="AI60" s="12" t="s">
        <v>216</v>
      </c>
      <c r="AK60" s="33"/>
    </row>
    <row r="61" spans="1:37" ht="54" x14ac:dyDescent="0.35">
      <c r="A61" s="71" t="s">
        <v>149</v>
      </c>
      <c r="B61" s="78" t="s">
        <v>217</v>
      </c>
      <c r="C61" s="77" t="s">
        <v>28</v>
      </c>
      <c r="D61" s="29"/>
      <c r="E61" s="30"/>
      <c r="F61" s="31"/>
      <c r="G61" s="30">
        <f>G63+G64</f>
        <v>13869.562</v>
      </c>
      <c r="H61" s="31">
        <f t="shared" si="48"/>
        <v>13869.562</v>
      </c>
      <c r="I61" s="30">
        <f>I63+I64</f>
        <v>0</v>
      </c>
      <c r="J61" s="31">
        <f t="shared" si="67"/>
        <v>13869.562</v>
      </c>
      <c r="K61" s="30">
        <f>K63+K64</f>
        <v>0</v>
      </c>
      <c r="L61" s="31">
        <f t="shared" si="68"/>
        <v>13869.562</v>
      </c>
      <c r="M61" s="1">
        <f>M63+M64</f>
        <v>-10163.705</v>
      </c>
      <c r="N61" s="32">
        <f t="shared" si="69"/>
        <v>3705.857</v>
      </c>
      <c r="O61" s="32"/>
      <c r="P61" s="30"/>
      <c r="Q61" s="31"/>
      <c r="R61" s="30"/>
      <c r="S61" s="31">
        <f t="shared" si="52"/>
        <v>0</v>
      </c>
      <c r="T61" s="30"/>
      <c r="U61" s="31">
        <f t="shared" si="70"/>
        <v>0</v>
      </c>
      <c r="V61" s="30"/>
      <c r="W61" s="31">
        <f t="shared" si="71"/>
        <v>0</v>
      </c>
      <c r="X61" s="1"/>
      <c r="Y61" s="32">
        <f t="shared" si="72"/>
        <v>0</v>
      </c>
      <c r="Z61" s="32"/>
      <c r="AA61" s="29"/>
      <c r="AB61" s="31"/>
      <c r="AC61" s="30"/>
      <c r="AD61" s="31">
        <f t="shared" si="56"/>
        <v>0</v>
      </c>
      <c r="AE61" s="30"/>
      <c r="AF61" s="31">
        <f t="shared" si="73"/>
        <v>0</v>
      </c>
      <c r="AG61" s="1"/>
      <c r="AH61" s="32">
        <f t="shared" si="74"/>
        <v>0</v>
      </c>
      <c r="AI61" s="12"/>
      <c r="AK61" s="33"/>
    </row>
    <row r="62" spans="1:37" s="2" customFormat="1" hidden="1" x14ac:dyDescent="0.35">
      <c r="A62" s="26"/>
      <c r="B62" s="57" t="s">
        <v>5</v>
      </c>
      <c r="C62" s="58"/>
      <c r="D62" s="29"/>
      <c r="E62" s="30"/>
      <c r="F62" s="31"/>
      <c r="G62" s="30"/>
      <c r="H62" s="31"/>
      <c r="I62" s="30"/>
      <c r="J62" s="31"/>
      <c r="K62" s="30"/>
      <c r="L62" s="31"/>
      <c r="M62" s="1"/>
      <c r="N62" s="31"/>
      <c r="O62" s="32"/>
      <c r="P62" s="30"/>
      <c r="Q62" s="31"/>
      <c r="R62" s="30"/>
      <c r="S62" s="31"/>
      <c r="T62" s="30"/>
      <c r="U62" s="31"/>
      <c r="V62" s="30"/>
      <c r="W62" s="31"/>
      <c r="X62" s="1"/>
      <c r="Y62" s="31"/>
      <c r="Z62" s="32"/>
      <c r="AA62" s="29"/>
      <c r="AB62" s="31"/>
      <c r="AC62" s="30"/>
      <c r="AD62" s="31"/>
      <c r="AE62" s="30"/>
      <c r="AF62" s="31"/>
      <c r="AG62" s="1"/>
      <c r="AH62" s="31"/>
      <c r="AI62" s="12"/>
      <c r="AJ62" s="9" t="s">
        <v>25</v>
      </c>
      <c r="AK62" s="33"/>
    </row>
    <row r="63" spans="1:37" s="2" customFormat="1" hidden="1" x14ac:dyDescent="0.35">
      <c r="A63" s="38"/>
      <c r="B63" s="27" t="s">
        <v>6</v>
      </c>
      <c r="C63" s="28"/>
      <c r="D63" s="29"/>
      <c r="E63" s="30"/>
      <c r="F63" s="31"/>
      <c r="G63" s="30">
        <v>3705.857</v>
      </c>
      <c r="H63" s="31">
        <f t="shared" si="48"/>
        <v>3705.857</v>
      </c>
      <c r="I63" s="30"/>
      <c r="J63" s="31">
        <f t="shared" ref="J63:J66" si="75">H63+I63</f>
        <v>3705.857</v>
      </c>
      <c r="K63" s="30"/>
      <c r="L63" s="31">
        <f t="shared" ref="L63:L66" si="76">J63+K63</f>
        <v>3705.857</v>
      </c>
      <c r="M63" s="1"/>
      <c r="N63" s="31">
        <f t="shared" ref="N63:N66" si="77">L63+M63</f>
        <v>3705.857</v>
      </c>
      <c r="O63" s="32"/>
      <c r="P63" s="30"/>
      <c r="Q63" s="31"/>
      <c r="R63" s="30"/>
      <c r="S63" s="31">
        <f t="shared" si="52"/>
        <v>0</v>
      </c>
      <c r="T63" s="30"/>
      <c r="U63" s="31">
        <f t="shared" ref="U63:U66" si="78">S63+T63</f>
        <v>0</v>
      </c>
      <c r="V63" s="30"/>
      <c r="W63" s="31">
        <f t="shared" ref="W63:W66" si="79">U63+V63</f>
        <v>0</v>
      </c>
      <c r="X63" s="1"/>
      <c r="Y63" s="31">
        <f t="shared" ref="Y63:Y66" si="80">W63+X63</f>
        <v>0</v>
      </c>
      <c r="Z63" s="32"/>
      <c r="AA63" s="29"/>
      <c r="AB63" s="31"/>
      <c r="AC63" s="30"/>
      <c r="AD63" s="31">
        <f t="shared" si="56"/>
        <v>0</v>
      </c>
      <c r="AE63" s="30"/>
      <c r="AF63" s="31">
        <f t="shared" ref="AF63:AF66" si="81">AD63+AE63</f>
        <v>0</v>
      </c>
      <c r="AG63" s="1"/>
      <c r="AH63" s="31">
        <f t="shared" ref="AH63:AH66" si="82">AF63+AG63</f>
        <v>0</v>
      </c>
      <c r="AI63" s="12" t="s">
        <v>218</v>
      </c>
      <c r="AJ63" s="9" t="s">
        <v>25</v>
      </c>
      <c r="AK63" s="33"/>
    </row>
    <row r="64" spans="1:37" s="2" customFormat="1" hidden="1" x14ac:dyDescent="0.35">
      <c r="A64" s="26"/>
      <c r="B64" s="57" t="s">
        <v>198</v>
      </c>
      <c r="C64" s="58"/>
      <c r="D64" s="29"/>
      <c r="E64" s="30"/>
      <c r="F64" s="31"/>
      <c r="G64" s="30">
        <v>10163.705</v>
      </c>
      <c r="H64" s="31">
        <f t="shared" si="48"/>
        <v>10163.705</v>
      </c>
      <c r="I64" s="30"/>
      <c r="J64" s="31">
        <f t="shared" si="75"/>
        <v>10163.705</v>
      </c>
      <c r="K64" s="30"/>
      <c r="L64" s="31">
        <f t="shared" si="76"/>
        <v>10163.705</v>
      </c>
      <c r="M64" s="1">
        <v>-10163.705</v>
      </c>
      <c r="N64" s="31">
        <f t="shared" si="77"/>
        <v>0</v>
      </c>
      <c r="O64" s="32"/>
      <c r="P64" s="30"/>
      <c r="Q64" s="31"/>
      <c r="R64" s="30"/>
      <c r="S64" s="31">
        <f t="shared" si="52"/>
        <v>0</v>
      </c>
      <c r="T64" s="30"/>
      <c r="U64" s="31">
        <f t="shared" si="78"/>
        <v>0</v>
      </c>
      <c r="V64" s="30"/>
      <c r="W64" s="31">
        <f t="shared" si="79"/>
        <v>0</v>
      </c>
      <c r="X64" s="1"/>
      <c r="Y64" s="31">
        <f t="shared" si="80"/>
        <v>0</v>
      </c>
      <c r="Z64" s="32"/>
      <c r="AA64" s="29"/>
      <c r="AB64" s="31"/>
      <c r="AC64" s="30"/>
      <c r="AD64" s="31">
        <f t="shared" si="56"/>
        <v>0</v>
      </c>
      <c r="AE64" s="30"/>
      <c r="AF64" s="31">
        <f t="shared" si="81"/>
        <v>0</v>
      </c>
      <c r="AG64" s="1"/>
      <c r="AH64" s="31">
        <f t="shared" si="82"/>
        <v>0</v>
      </c>
      <c r="AI64" s="12" t="s">
        <v>218</v>
      </c>
      <c r="AJ64" s="9" t="s">
        <v>25</v>
      </c>
      <c r="AK64" s="33"/>
    </row>
    <row r="65" spans="1:37" ht="54" x14ac:dyDescent="0.35">
      <c r="A65" s="71" t="s">
        <v>150</v>
      </c>
      <c r="B65" s="78" t="s">
        <v>234</v>
      </c>
      <c r="C65" s="77" t="s">
        <v>28</v>
      </c>
      <c r="D65" s="29"/>
      <c r="E65" s="30"/>
      <c r="F65" s="31"/>
      <c r="G65" s="30"/>
      <c r="H65" s="31">
        <f t="shared" si="48"/>
        <v>0</v>
      </c>
      <c r="I65" s="30"/>
      <c r="J65" s="31">
        <f t="shared" si="75"/>
        <v>0</v>
      </c>
      <c r="K65" s="30"/>
      <c r="L65" s="31">
        <f t="shared" si="76"/>
        <v>0</v>
      </c>
      <c r="M65" s="1"/>
      <c r="N65" s="32">
        <f t="shared" si="77"/>
        <v>0</v>
      </c>
      <c r="O65" s="32"/>
      <c r="P65" s="30"/>
      <c r="Q65" s="31"/>
      <c r="R65" s="30">
        <v>123188.321</v>
      </c>
      <c r="S65" s="31">
        <f t="shared" si="52"/>
        <v>123188.321</v>
      </c>
      <c r="T65" s="30"/>
      <c r="U65" s="31">
        <f t="shared" si="78"/>
        <v>123188.321</v>
      </c>
      <c r="V65" s="30"/>
      <c r="W65" s="31">
        <f t="shared" si="79"/>
        <v>123188.321</v>
      </c>
      <c r="X65" s="1">
        <v>341796.54800000001</v>
      </c>
      <c r="Y65" s="32">
        <f t="shared" si="80"/>
        <v>464984.86900000001</v>
      </c>
      <c r="Z65" s="32"/>
      <c r="AA65" s="29"/>
      <c r="AB65" s="31"/>
      <c r="AC65" s="30">
        <v>391659.15399999998</v>
      </c>
      <c r="AD65" s="31">
        <f t="shared" si="56"/>
        <v>391659.15399999998</v>
      </c>
      <c r="AE65" s="30"/>
      <c r="AF65" s="31">
        <f t="shared" si="81"/>
        <v>391659.15399999998</v>
      </c>
      <c r="AG65" s="1">
        <v>250797.6</v>
      </c>
      <c r="AH65" s="32">
        <f t="shared" si="82"/>
        <v>642456.75399999996</v>
      </c>
      <c r="AI65" s="12" t="s">
        <v>235</v>
      </c>
      <c r="AK65" s="33"/>
    </row>
    <row r="66" spans="1:37" x14ac:dyDescent="0.35">
      <c r="A66" s="71"/>
      <c r="B66" s="78" t="s">
        <v>20</v>
      </c>
      <c r="C66" s="80"/>
      <c r="D66" s="14">
        <f>D71+D72+D73+D74+D79+D80+D81+D82+D83+D88+D91+D95+D98+D101</f>
        <v>1627824.9</v>
      </c>
      <c r="E66" s="14">
        <f>E71+E72+E73+E74+E79+E80+E81+E82+E83+E88+E91+E95+E98+E101</f>
        <v>0</v>
      </c>
      <c r="F66" s="15">
        <f t="shared" si="0"/>
        <v>1627824.9</v>
      </c>
      <c r="G66" s="14">
        <f>G71+G72+G73+G74+G79+G80+G81+G82+G83+G88+G91+G95+G98+G101</f>
        <v>-241182.39199999999</v>
      </c>
      <c r="H66" s="15">
        <f t="shared" si="48"/>
        <v>1386642.5079999999</v>
      </c>
      <c r="I66" s="14">
        <f>I71+I72+I73+I74+I79+I80+I81+I82+I83+I88+I91+I95+I98+I101</f>
        <v>29454.86</v>
      </c>
      <c r="J66" s="15">
        <f t="shared" si="75"/>
        <v>1416097.368</v>
      </c>
      <c r="K66" s="30">
        <f>K71+K72+K73+K74+K79+K80+K81+K82+K83+K88+K91+K95+K98+K101+K107+K108</f>
        <v>428575.603</v>
      </c>
      <c r="L66" s="15">
        <f t="shared" si="76"/>
        <v>1844672.9709999999</v>
      </c>
      <c r="M66" s="14">
        <f>M71+M72+M73+M74+M79+M80+M81+M82+M83+M88+M91+M95+M98+M101+M107+M108</f>
        <v>388052.84399999998</v>
      </c>
      <c r="N66" s="32">
        <f t="shared" si="77"/>
        <v>2232725.8149999999</v>
      </c>
      <c r="O66" s="15">
        <f t="shared" ref="O66:Z66" si="83">O71+O72+O73+O74+O79+O80+O81+O82+O83+O88+O91+O95+O98+O101</f>
        <v>1550429.5</v>
      </c>
      <c r="P66" s="14">
        <f>P71+P72+P73+P74+P79+P80+P81+P82+P83+P88+P91+P95+P98+P101</f>
        <v>0</v>
      </c>
      <c r="Q66" s="15">
        <f t="shared" si="5"/>
        <v>1550429.5</v>
      </c>
      <c r="R66" s="14">
        <f>R71+R72+R73+R74+R79+R80+R81+R82+R83+R88+R91+R95+R98+R101</f>
        <v>764563.52399999998</v>
      </c>
      <c r="S66" s="15">
        <f t="shared" si="52"/>
        <v>2314993.0240000002</v>
      </c>
      <c r="T66" s="14">
        <f>T71+T72+T73+T74+T79+T80+T81+T82+T83+T88+T91+T95+T98+T101+T107+T108</f>
        <v>-360678.72000000003</v>
      </c>
      <c r="U66" s="15">
        <f t="shared" si="78"/>
        <v>1954314.3040000002</v>
      </c>
      <c r="V66" s="30">
        <f>V71+V72+V73+V74+V79+V80+V81+V82+V83+V88+V91+V95+V98+V101+V107+V108</f>
        <v>-4998.4359999999997</v>
      </c>
      <c r="W66" s="15">
        <f t="shared" si="79"/>
        <v>1949315.8680000002</v>
      </c>
      <c r="X66" s="14">
        <f>X71+X72+X73+X74+X79+X80+X81+X82+X83+X88+X91+X95+X98+X101+X107+X108</f>
        <v>-137531.48800000001</v>
      </c>
      <c r="Y66" s="32">
        <f t="shared" si="80"/>
        <v>1811784.3800000004</v>
      </c>
      <c r="Z66" s="15">
        <f t="shared" si="83"/>
        <v>1694249.2000000002</v>
      </c>
      <c r="AA66" s="14">
        <f>AA71+AA72+AA73+AA74+AA79+AA80+AA81+AA82+AA83+AA88+AA91+AA95+AA98+AA101</f>
        <v>0</v>
      </c>
      <c r="AB66" s="15">
        <f t="shared" si="6"/>
        <v>1694249.2000000002</v>
      </c>
      <c r="AC66" s="14">
        <f>AC71+AC72+AC73+AC74+AC79+AC80+AC81+AC82+AC83+AC88+AC91+AC95+AC98+AC101</f>
        <v>0</v>
      </c>
      <c r="AD66" s="15">
        <f t="shared" si="56"/>
        <v>1694249.2000000002</v>
      </c>
      <c r="AE66" s="30">
        <f>AE71+AE72+AE73+AE74+AE79+AE80+AE81+AE82+AE83+AE88+AE91+AE95+AE98+AE101+AE107+AE108</f>
        <v>0</v>
      </c>
      <c r="AF66" s="15">
        <f t="shared" si="81"/>
        <v>1694249.2000000002</v>
      </c>
      <c r="AG66" s="14">
        <f>AG71+AG72+AG73+AG74+AG79+AG80+AG81+AG82+AG83+AG88+AG91+AG95+AG98+AG101+AG107+AG108</f>
        <v>0</v>
      </c>
      <c r="AH66" s="32">
        <f t="shared" si="82"/>
        <v>1694249.2000000002</v>
      </c>
      <c r="AI66" s="16"/>
      <c r="AJ66" s="17"/>
      <c r="AK66" s="24"/>
    </row>
    <row r="67" spans="1:37" x14ac:dyDescent="0.35">
      <c r="A67" s="71"/>
      <c r="B67" s="72" t="s">
        <v>5</v>
      </c>
      <c r="C67" s="80"/>
      <c r="D67" s="14"/>
      <c r="E67" s="14"/>
      <c r="F67" s="15"/>
      <c r="G67" s="14"/>
      <c r="H67" s="15"/>
      <c r="I67" s="14"/>
      <c r="J67" s="15"/>
      <c r="K67" s="30"/>
      <c r="L67" s="15"/>
      <c r="M67" s="14"/>
      <c r="N67" s="32"/>
      <c r="O67" s="15"/>
      <c r="P67" s="14"/>
      <c r="Q67" s="15"/>
      <c r="R67" s="14"/>
      <c r="S67" s="15"/>
      <c r="T67" s="14"/>
      <c r="U67" s="15"/>
      <c r="V67" s="30"/>
      <c r="W67" s="15"/>
      <c r="X67" s="14"/>
      <c r="Y67" s="32"/>
      <c r="Z67" s="15"/>
      <c r="AA67" s="14"/>
      <c r="AB67" s="15"/>
      <c r="AC67" s="14"/>
      <c r="AD67" s="15"/>
      <c r="AE67" s="30"/>
      <c r="AF67" s="15"/>
      <c r="AG67" s="14"/>
      <c r="AH67" s="32"/>
      <c r="AI67" s="16"/>
      <c r="AJ67" s="17"/>
      <c r="AK67" s="24"/>
    </row>
    <row r="68" spans="1:37" s="18" customFormat="1" hidden="1" x14ac:dyDescent="0.35">
      <c r="A68" s="13"/>
      <c r="B68" s="19" t="s">
        <v>6</v>
      </c>
      <c r="C68" s="40"/>
      <c r="D68" s="14">
        <f>D71+D72+D73+D79+D80+D81+D82+D85+D76</f>
        <v>373167</v>
      </c>
      <c r="E68" s="14">
        <f>E71+E72+E73+E79+E80+E81+E82+E85+E76</f>
        <v>0</v>
      </c>
      <c r="F68" s="15">
        <f t="shared" si="0"/>
        <v>373167</v>
      </c>
      <c r="G68" s="14">
        <f>G71+G72+G73+G79+G80+G81+G82+G85+G76</f>
        <v>80004.202000000005</v>
      </c>
      <c r="H68" s="15">
        <f t="shared" ref="H68:H83" si="84">F68+G68</f>
        <v>453171.20199999999</v>
      </c>
      <c r="I68" s="14">
        <f>I71+I72+I73+I79+I80+I81+I82+I85+I76</f>
        <v>29454.86</v>
      </c>
      <c r="J68" s="15">
        <f t="shared" ref="J68:J74" si="85">H68+I68</f>
        <v>482626.06199999998</v>
      </c>
      <c r="K68" s="30">
        <f>K71+K72+K73+K79+K80+K81+K82+K85+K76+K107+K108</f>
        <v>261299.772</v>
      </c>
      <c r="L68" s="15">
        <f t="shared" ref="L68:L74" si="86">J68+K68</f>
        <v>743925.83400000003</v>
      </c>
      <c r="M68" s="14">
        <f>M71+M72+M73+M79+M80+M81+M82+M85+M76+M107+M108</f>
        <v>293052.84399999998</v>
      </c>
      <c r="N68" s="15">
        <f t="shared" ref="N68:N74" si="87">L68+M68</f>
        <v>1036978.6780000001</v>
      </c>
      <c r="O68" s="15">
        <f>O71+O72+O73+O79+O80+O81+O82+O85+O76</f>
        <v>1000406.5</v>
      </c>
      <c r="P68" s="14">
        <f>P71+P72+P73+P74+P79+P80+P81+P82+P85</f>
        <v>0</v>
      </c>
      <c r="Q68" s="15">
        <f t="shared" si="5"/>
        <v>1000406.5</v>
      </c>
      <c r="R68" s="14">
        <f>R71+R72+R73+R79+R80+R81+R82+R85+R76</f>
        <v>0</v>
      </c>
      <c r="S68" s="15">
        <f t="shared" ref="S68:S83" si="88">Q68+R68</f>
        <v>1000406.5</v>
      </c>
      <c r="T68" s="14">
        <f>T71+T72+T73+T79+T80+T81+T82+T85+T76+T107+T108</f>
        <v>-253440.16499999998</v>
      </c>
      <c r="U68" s="15">
        <f t="shared" ref="U68:U74" si="89">S68+T68</f>
        <v>746966.33499999996</v>
      </c>
      <c r="V68" s="30">
        <f>V71+V72+V73+V79+V80+V81+V82+V85+V76+V107+V108</f>
        <v>-4998.4359999999997</v>
      </c>
      <c r="W68" s="15">
        <f t="shared" ref="W68:W74" si="90">U68+V68</f>
        <v>741967.89899999998</v>
      </c>
      <c r="X68" s="14">
        <f>X71+X72+X73+X79+X80+X81+X82+X85+X76+X107+X108</f>
        <v>-137531.48800000001</v>
      </c>
      <c r="Y68" s="15">
        <f t="shared" ref="Y68:Y74" si="91">W68+X68</f>
        <v>604436.41099999996</v>
      </c>
      <c r="Z68" s="15">
        <f t="shared" ref="Z68" si="92">Z71+Z72+Z73+Z74+Z79+Z80+Z81+Z82+Z85</f>
        <v>1252145.6000000001</v>
      </c>
      <c r="AA68" s="14">
        <f>AA71+AA72+AA73+AA79+AA80+AA81+AA82+AA85+AA76</f>
        <v>0</v>
      </c>
      <c r="AB68" s="15">
        <f t="shared" si="6"/>
        <v>1252145.6000000001</v>
      </c>
      <c r="AC68" s="14">
        <f>AC71+AC72+AC73+AC79+AC80+AC81+AC82+AC85+AC76</f>
        <v>0</v>
      </c>
      <c r="AD68" s="15">
        <f t="shared" ref="AD68:AD83" si="93">AB68+AC68</f>
        <v>1252145.6000000001</v>
      </c>
      <c r="AE68" s="30">
        <f>AE71+AE72+AE73+AE79+AE80+AE81+AE82+AE85+AE76+AE107+AE108</f>
        <v>0</v>
      </c>
      <c r="AF68" s="15">
        <f t="shared" ref="AF68:AF74" si="94">AD68+AE68</f>
        <v>1252145.6000000001</v>
      </c>
      <c r="AG68" s="14">
        <f>AG71+AG72+AG73+AG79+AG80+AG81+AG82+AG85+AG76+AG107+AG108</f>
        <v>0</v>
      </c>
      <c r="AH68" s="15">
        <f t="shared" ref="AH68:AH74" si="95">AF68+AG68</f>
        <v>1252145.6000000001</v>
      </c>
      <c r="AI68" s="16"/>
      <c r="AJ68" s="17" t="s">
        <v>25</v>
      </c>
      <c r="AK68" s="24"/>
    </row>
    <row r="69" spans="1:37" x14ac:dyDescent="0.35">
      <c r="A69" s="71"/>
      <c r="B69" s="77" t="s">
        <v>64</v>
      </c>
      <c r="C69" s="80"/>
      <c r="D69" s="14">
        <f>D86+D90+D93+D97+D100+D77+D104</f>
        <v>707035.1</v>
      </c>
      <c r="E69" s="14">
        <f>E86+E90+E93+E97+E100+E77+E104</f>
        <v>0</v>
      </c>
      <c r="F69" s="15">
        <f>D69+E69</f>
        <v>707035.1</v>
      </c>
      <c r="G69" s="14">
        <f>G86+G90+G93+G97+G100+G77+G104</f>
        <v>-42548.894</v>
      </c>
      <c r="H69" s="15">
        <f t="shared" si="84"/>
        <v>664486.20600000001</v>
      </c>
      <c r="I69" s="14">
        <f>I86+I90+I93+I97+I100+I77+I104</f>
        <v>0</v>
      </c>
      <c r="J69" s="15">
        <f t="shared" si="85"/>
        <v>664486.20600000001</v>
      </c>
      <c r="K69" s="30">
        <f>K86+K90+K93+K97+K100+K77+K104</f>
        <v>56103.125</v>
      </c>
      <c r="L69" s="15">
        <f t="shared" si="86"/>
        <v>720589.33100000001</v>
      </c>
      <c r="M69" s="14">
        <f>M86+M90+M93+M97+M100+M77+M104</f>
        <v>0</v>
      </c>
      <c r="N69" s="32">
        <f t="shared" si="87"/>
        <v>720589.33100000001</v>
      </c>
      <c r="O69" s="15">
        <f>O86+O90+O93+O97+O100+O77+O104</f>
        <v>351507.5</v>
      </c>
      <c r="P69" s="14">
        <f>P86+P90+P93+P97+P100+P77+P104</f>
        <v>0</v>
      </c>
      <c r="Q69" s="15">
        <f>O69+P69</f>
        <v>351507.5</v>
      </c>
      <c r="R69" s="14">
        <f>R86+R90+R93+R97+R100+R77+R104</f>
        <v>764563.52399999998</v>
      </c>
      <c r="S69" s="15">
        <f t="shared" si="88"/>
        <v>1116071.024</v>
      </c>
      <c r="T69" s="14">
        <f>T86+T90+T93+T97+T100+T77+T106+T104</f>
        <v>-107238.55499999999</v>
      </c>
      <c r="U69" s="15">
        <f t="shared" si="89"/>
        <v>1008832.469</v>
      </c>
      <c r="V69" s="30">
        <f>V86+V90+V93+V97+V100+V77+V106+V104</f>
        <v>0</v>
      </c>
      <c r="W69" s="15">
        <f t="shared" si="90"/>
        <v>1008832.469</v>
      </c>
      <c r="X69" s="14">
        <f>X86+X90+X93+X97+X100+X77+X106+X104</f>
        <v>0</v>
      </c>
      <c r="Y69" s="32">
        <f t="shared" si="91"/>
        <v>1008832.469</v>
      </c>
      <c r="Z69" s="15">
        <f t="shared" ref="Z69" si="96">Z86+Z90+Z93+Z97+Z100</f>
        <v>241189.8</v>
      </c>
      <c r="AA69" s="14">
        <f>AA86+AA90+AA93+AA97+AA100+AA77</f>
        <v>0</v>
      </c>
      <c r="AB69" s="15">
        <f t="shared" si="6"/>
        <v>241189.8</v>
      </c>
      <c r="AC69" s="14">
        <f>AC86+AC90+AC93+AC97+AC100+AC77+AC106</f>
        <v>0</v>
      </c>
      <c r="AD69" s="15">
        <f t="shared" si="93"/>
        <v>241189.8</v>
      </c>
      <c r="AE69" s="30">
        <f>AE86+AE90+AE93+AE97+AE100+AE77+AE106</f>
        <v>0</v>
      </c>
      <c r="AF69" s="15">
        <f t="shared" si="94"/>
        <v>241189.8</v>
      </c>
      <c r="AG69" s="14">
        <f>AG86+AG90+AG93+AG97+AG100+AG77+AG106</f>
        <v>0</v>
      </c>
      <c r="AH69" s="32">
        <f t="shared" si="95"/>
        <v>241189.8</v>
      </c>
      <c r="AI69" s="16"/>
      <c r="AJ69" s="17"/>
      <c r="AK69" s="24"/>
    </row>
    <row r="70" spans="1:37" x14ac:dyDescent="0.35">
      <c r="A70" s="71"/>
      <c r="B70" s="77" t="s">
        <v>17</v>
      </c>
      <c r="C70" s="80"/>
      <c r="D70" s="14">
        <f>D94+D105+D78</f>
        <v>547622.80000000005</v>
      </c>
      <c r="E70" s="14">
        <f>E94+E105+E78</f>
        <v>0</v>
      </c>
      <c r="F70" s="15">
        <f t="shared" si="0"/>
        <v>547622.80000000005</v>
      </c>
      <c r="G70" s="14">
        <f>G94+G105+G78</f>
        <v>-278637.69999999995</v>
      </c>
      <c r="H70" s="15">
        <f t="shared" si="84"/>
        <v>268985.10000000009</v>
      </c>
      <c r="I70" s="14">
        <f>I94+I105+I78</f>
        <v>0</v>
      </c>
      <c r="J70" s="15">
        <f t="shared" si="85"/>
        <v>268985.10000000009</v>
      </c>
      <c r="K70" s="30">
        <f>K94+K105+K78+K87</f>
        <v>111172.70600000001</v>
      </c>
      <c r="L70" s="15">
        <f t="shared" si="86"/>
        <v>380157.8060000001</v>
      </c>
      <c r="M70" s="14">
        <f>M94+M105+M78+M87</f>
        <v>0</v>
      </c>
      <c r="N70" s="32">
        <f t="shared" si="87"/>
        <v>380157.8060000001</v>
      </c>
      <c r="O70" s="15">
        <f>O94+O105+O78</f>
        <v>198515.5</v>
      </c>
      <c r="P70" s="14">
        <f>P94+P105</f>
        <v>0</v>
      </c>
      <c r="Q70" s="15">
        <f t="shared" si="5"/>
        <v>198515.5</v>
      </c>
      <c r="R70" s="14">
        <f>R94+R105+R78</f>
        <v>0</v>
      </c>
      <c r="S70" s="15">
        <f t="shared" si="88"/>
        <v>198515.5</v>
      </c>
      <c r="T70" s="14">
        <f>T94+T105+T78+T87</f>
        <v>0</v>
      </c>
      <c r="U70" s="15">
        <f>S70+T70</f>
        <v>198515.5</v>
      </c>
      <c r="V70" s="30">
        <f>V94+V105+V78+V87</f>
        <v>0</v>
      </c>
      <c r="W70" s="15">
        <f t="shared" si="90"/>
        <v>198515.5</v>
      </c>
      <c r="X70" s="14">
        <f>X94+X105+X78+X87</f>
        <v>0</v>
      </c>
      <c r="Y70" s="32">
        <f t="shared" si="91"/>
        <v>198515.5</v>
      </c>
      <c r="Z70" s="15">
        <f>Z94+Z105</f>
        <v>200913.8</v>
      </c>
      <c r="AA70" s="14">
        <f>AA94+AA105+AA78</f>
        <v>0</v>
      </c>
      <c r="AB70" s="15">
        <f t="shared" si="6"/>
        <v>200913.8</v>
      </c>
      <c r="AC70" s="14">
        <f>AC94+AC105+AC78</f>
        <v>0</v>
      </c>
      <c r="AD70" s="15">
        <f t="shared" si="93"/>
        <v>200913.8</v>
      </c>
      <c r="AE70" s="30">
        <f>AE94+AE105+AE78+AE87</f>
        <v>0</v>
      </c>
      <c r="AF70" s="15">
        <f t="shared" si="94"/>
        <v>200913.8</v>
      </c>
      <c r="AG70" s="14">
        <f>AG94+AG105+AG78+AG87</f>
        <v>0</v>
      </c>
      <c r="AH70" s="32">
        <f t="shared" si="95"/>
        <v>200913.8</v>
      </c>
      <c r="AI70" s="16"/>
      <c r="AJ70" s="17"/>
      <c r="AK70" s="24"/>
    </row>
    <row r="71" spans="1:37" ht="54" x14ac:dyDescent="0.35">
      <c r="A71" s="71" t="s">
        <v>151</v>
      </c>
      <c r="B71" s="77" t="s">
        <v>29</v>
      </c>
      <c r="C71" s="80" t="s">
        <v>28</v>
      </c>
      <c r="D71" s="32">
        <v>0</v>
      </c>
      <c r="E71" s="31"/>
      <c r="F71" s="31">
        <f t="shared" si="0"/>
        <v>0</v>
      </c>
      <c r="G71" s="31"/>
      <c r="H71" s="31">
        <f t="shared" si="84"/>
        <v>0</v>
      </c>
      <c r="I71" s="31"/>
      <c r="J71" s="31">
        <f t="shared" si="85"/>
        <v>0</v>
      </c>
      <c r="K71" s="31"/>
      <c r="L71" s="31">
        <f t="shared" si="86"/>
        <v>0</v>
      </c>
      <c r="M71" s="35"/>
      <c r="N71" s="32">
        <f t="shared" si="87"/>
        <v>0</v>
      </c>
      <c r="O71" s="32">
        <v>96899.3</v>
      </c>
      <c r="P71" s="31"/>
      <c r="Q71" s="31">
        <f t="shared" si="5"/>
        <v>96899.3</v>
      </c>
      <c r="R71" s="31"/>
      <c r="S71" s="31">
        <f t="shared" si="88"/>
        <v>96899.3</v>
      </c>
      <c r="T71" s="31"/>
      <c r="U71" s="31">
        <f t="shared" si="89"/>
        <v>96899.3</v>
      </c>
      <c r="V71" s="31"/>
      <c r="W71" s="31">
        <f t="shared" si="90"/>
        <v>96899.3</v>
      </c>
      <c r="X71" s="35"/>
      <c r="Y71" s="32">
        <f t="shared" si="91"/>
        <v>96899.3</v>
      </c>
      <c r="Z71" s="32">
        <v>301615.5</v>
      </c>
      <c r="AA71" s="32"/>
      <c r="AB71" s="31">
        <f t="shared" si="6"/>
        <v>301615.5</v>
      </c>
      <c r="AC71" s="31"/>
      <c r="AD71" s="31">
        <f t="shared" si="93"/>
        <v>301615.5</v>
      </c>
      <c r="AE71" s="31"/>
      <c r="AF71" s="31">
        <f t="shared" si="94"/>
        <v>301615.5</v>
      </c>
      <c r="AG71" s="35"/>
      <c r="AH71" s="32">
        <f t="shared" si="95"/>
        <v>301615.5</v>
      </c>
      <c r="AI71" s="12">
        <v>1710141090</v>
      </c>
      <c r="AK71" s="33"/>
    </row>
    <row r="72" spans="1:37" ht="54" x14ac:dyDescent="0.35">
      <c r="A72" s="71" t="s">
        <v>152</v>
      </c>
      <c r="B72" s="77" t="s">
        <v>193</v>
      </c>
      <c r="C72" s="80" t="s">
        <v>28</v>
      </c>
      <c r="D72" s="32">
        <v>0</v>
      </c>
      <c r="E72" s="31"/>
      <c r="F72" s="31">
        <f t="shared" si="0"/>
        <v>0</v>
      </c>
      <c r="G72" s="31"/>
      <c r="H72" s="31">
        <f t="shared" si="84"/>
        <v>0</v>
      </c>
      <c r="I72" s="31"/>
      <c r="J72" s="31">
        <f t="shared" si="85"/>
        <v>0</v>
      </c>
      <c r="K72" s="31"/>
      <c r="L72" s="31">
        <f t="shared" si="86"/>
        <v>0</v>
      </c>
      <c r="M72" s="35"/>
      <c r="N72" s="32">
        <f t="shared" si="87"/>
        <v>0</v>
      </c>
      <c r="O72" s="32">
        <v>23507.200000000001</v>
      </c>
      <c r="P72" s="31"/>
      <c r="Q72" s="31">
        <f t="shared" si="5"/>
        <v>23507.200000000001</v>
      </c>
      <c r="R72" s="31"/>
      <c r="S72" s="31">
        <f t="shared" si="88"/>
        <v>23507.200000000001</v>
      </c>
      <c r="T72" s="31"/>
      <c r="U72" s="31">
        <f t="shared" si="89"/>
        <v>23507.200000000001</v>
      </c>
      <c r="V72" s="31"/>
      <c r="W72" s="31">
        <f t="shared" si="90"/>
        <v>23507.200000000001</v>
      </c>
      <c r="X72" s="35"/>
      <c r="Y72" s="32">
        <f t="shared" si="91"/>
        <v>23507.200000000001</v>
      </c>
      <c r="Z72" s="32">
        <v>50000</v>
      </c>
      <c r="AA72" s="32"/>
      <c r="AB72" s="31">
        <f t="shared" si="6"/>
        <v>50000</v>
      </c>
      <c r="AC72" s="31"/>
      <c r="AD72" s="31">
        <f t="shared" si="93"/>
        <v>50000</v>
      </c>
      <c r="AE72" s="31"/>
      <c r="AF72" s="31">
        <f t="shared" si="94"/>
        <v>50000</v>
      </c>
      <c r="AG72" s="35"/>
      <c r="AH72" s="32">
        <f t="shared" si="95"/>
        <v>50000</v>
      </c>
      <c r="AI72" s="12" t="s">
        <v>41</v>
      </c>
      <c r="AK72" s="33"/>
    </row>
    <row r="73" spans="1:37" ht="72" x14ac:dyDescent="0.35">
      <c r="A73" s="71" t="s">
        <v>153</v>
      </c>
      <c r="B73" s="77" t="s">
        <v>30</v>
      </c>
      <c r="C73" s="80" t="s">
        <v>24</v>
      </c>
      <c r="D73" s="32">
        <v>6293</v>
      </c>
      <c r="E73" s="31"/>
      <c r="F73" s="31">
        <f t="shared" si="0"/>
        <v>6293</v>
      </c>
      <c r="G73" s="31">
        <v>2697</v>
      </c>
      <c r="H73" s="31">
        <f t="shared" si="84"/>
        <v>8990</v>
      </c>
      <c r="I73" s="31"/>
      <c r="J73" s="31">
        <f t="shared" si="85"/>
        <v>8990</v>
      </c>
      <c r="K73" s="31">
        <v>-8990</v>
      </c>
      <c r="L73" s="31">
        <f t="shared" si="86"/>
        <v>0</v>
      </c>
      <c r="M73" s="35"/>
      <c r="N73" s="32">
        <f t="shared" si="87"/>
        <v>0</v>
      </c>
      <c r="O73" s="32">
        <v>0</v>
      </c>
      <c r="P73" s="31"/>
      <c r="Q73" s="31">
        <f t="shared" si="5"/>
        <v>0</v>
      </c>
      <c r="R73" s="31"/>
      <c r="S73" s="31">
        <f t="shared" si="88"/>
        <v>0</v>
      </c>
      <c r="T73" s="31">
        <v>8990</v>
      </c>
      <c r="U73" s="31">
        <f t="shared" si="89"/>
        <v>8990</v>
      </c>
      <c r="V73" s="31"/>
      <c r="W73" s="31">
        <f t="shared" si="90"/>
        <v>8990</v>
      </c>
      <c r="X73" s="35"/>
      <c r="Y73" s="32">
        <f t="shared" si="91"/>
        <v>8990</v>
      </c>
      <c r="Z73" s="32">
        <v>0</v>
      </c>
      <c r="AA73" s="32"/>
      <c r="AB73" s="31">
        <f t="shared" si="6"/>
        <v>0</v>
      </c>
      <c r="AC73" s="31"/>
      <c r="AD73" s="31">
        <f t="shared" si="93"/>
        <v>0</v>
      </c>
      <c r="AE73" s="31"/>
      <c r="AF73" s="31">
        <f t="shared" si="94"/>
        <v>0</v>
      </c>
      <c r="AG73" s="35"/>
      <c r="AH73" s="32">
        <f t="shared" si="95"/>
        <v>0</v>
      </c>
      <c r="AI73" s="12" t="s">
        <v>34</v>
      </c>
      <c r="AK73" s="33"/>
    </row>
    <row r="74" spans="1:37" ht="54" x14ac:dyDescent="0.35">
      <c r="A74" s="71" t="s">
        <v>154</v>
      </c>
      <c r="B74" s="77" t="s">
        <v>31</v>
      </c>
      <c r="C74" s="80" t="s">
        <v>28</v>
      </c>
      <c r="D74" s="32">
        <f>D76</f>
        <v>3235.7000000000003</v>
      </c>
      <c r="E74" s="31"/>
      <c r="F74" s="31">
        <f>D74+E74</f>
        <v>3235.7000000000003</v>
      </c>
      <c r="G74" s="31">
        <f>G76+G78+G77</f>
        <v>71370.498999999996</v>
      </c>
      <c r="H74" s="31">
        <f t="shared" si="84"/>
        <v>74606.198999999993</v>
      </c>
      <c r="I74" s="31">
        <f>I76+I78+I77</f>
        <v>0</v>
      </c>
      <c r="J74" s="31">
        <f t="shared" si="85"/>
        <v>74606.198999999993</v>
      </c>
      <c r="K74" s="31">
        <f>K76+K78+K77</f>
        <v>0</v>
      </c>
      <c r="L74" s="31">
        <f t="shared" si="86"/>
        <v>74606.198999999993</v>
      </c>
      <c r="M74" s="35">
        <f>M76+M78+M77</f>
        <v>0</v>
      </c>
      <c r="N74" s="32">
        <f t="shared" si="87"/>
        <v>74606.198999999993</v>
      </c>
      <c r="O74" s="32">
        <v>0</v>
      </c>
      <c r="P74" s="31"/>
      <c r="Q74" s="31">
        <f t="shared" si="5"/>
        <v>0</v>
      </c>
      <c r="R74" s="31">
        <f>R76+R78+R77</f>
        <v>0</v>
      </c>
      <c r="S74" s="31">
        <f t="shared" si="88"/>
        <v>0</v>
      </c>
      <c r="T74" s="31">
        <f>T76+T78+T77</f>
        <v>0</v>
      </c>
      <c r="U74" s="31">
        <f t="shared" si="89"/>
        <v>0</v>
      </c>
      <c r="V74" s="31">
        <f>V76+V78+V77</f>
        <v>0</v>
      </c>
      <c r="W74" s="31">
        <f t="shared" si="90"/>
        <v>0</v>
      </c>
      <c r="X74" s="35">
        <f>X76+X78+X77</f>
        <v>0</v>
      </c>
      <c r="Y74" s="32">
        <f t="shared" si="91"/>
        <v>0</v>
      </c>
      <c r="Z74" s="32">
        <v>0</v>
      </c>
      <c r="AA74" s="32"/>
      <c r="AB74" s="31">
        <f t="shared" si="6"/>
        <v>0</v>
      </c>
      <c r="AC74" s="31">
        <f>AC76+AC78+AC77</f>
        <v>0</v>
      </c>
      <c r="AD74" s="31">
        <f t="shared" si="93"/>
        <v>0</v>
      </c>
      <c r="AE74" s="31">
        <f>AE76+AE78+AE77</f>
        <v>0</v>
      </c>
      <c r="AF74" s="31">
        <f t="shared" si="94"/>
        <v>0</v>
      </c>
      <c r="AG74" s="35">
        <f>AG76+AG78+AG77</f>
        <v>0</v>
      </c>
      <c r="AH74" s="32">
        <f t="shared" si="95"/>
        <v>0</v>
      </c>
      <c r="AI74" s="12"/>
      <c r="AK74" s="33"/>
    </row>
    <row r="75" spans="1:37" x14ac:dyDescent="0.35">
      <c r="A75" s="71"/>
      <c r="B75" s="77" t="s">
        <v>5</v>
      </c>
      <c r="C75" s="80"/>
      <c r="D75" s="32"/>
      <c r="E75" s="31"/>
      <c r="F75" s="31"/>
      <c r="G75" s="31"/>
      <c r="H75" s="31"/>
      <c r="I75" s="31"/>
      <c r="J75" s="31"/>
      <c r="K75" s="31"/>
      <c r="L75" s="31"/>
      <c r="M75" s="35"/>
      <c r="N75" s="32"/>
      <c r="O75" s="32"/>
      <c r="P75" s="31"/>
      <c r="Q75" s="31"/>
      <c r="R75" s="31"/>
      <c r="S75" s="31"/>
      <c r="T75" s="31"/>
      <c r="U75" s="31"/>
      <c r="V75" s="31"/>
      <c r="W75" s="31"/>
      <c r="X75" s="35"/>
      <c r="Y75" s="32"/>
      <c r="Z75" s="32"/>
      <c r="AA75" s="32"/>
      <c r="AB75" s="31"/>
      <c r="AC75" s="31"/>
      <c r="AD75" s="31"/>
      <c r="AE75" s="31"/>
      <c r="AF75" s="31"/>
      <c r="AG75" s="35"/>
      <c r="AH75" s="32"/>
      <c r="AI75" s="12"/>
      <c r="AK75" s="33"/>
    </row>
    <row r="76" spans="1:37" s="2" customFormat="1" hidden="1" x14ac:dyDescent="0.35">
      <c r="A76" s="26"/>
      <c r="B76" s="28" t="s">
        <v>6</v>
      </c>
      <c r="C76" s="41"/>
      <c r="D76" s="32">
        <v>3235.7000000000003</v>
      </c>
      <c r="E76" s="31"/>
      <c r="F76" s="31">
        <f t="shared" si="0"/>
        <v>3235.7000000000003</v>
      </c>
      <c r="G76" s="31">
        <v>101.657</v>
      </c>
      <c r="H76" s="31">
        <f t="shared" si="84"/>
        <v>3337.3570000000004</v>
      </c>
      <c r="I76" s="31"/>
      <c r="J76" s="31">
        <f t="shared" ref="J76:J83" si="97">H76+I76</f>
        <v>3337.3570000000004</v>
      </c>
      <c r="K76" s="31"/>
      <c r="L76" s="31">
        <f t="shared" ref="L76:L83" si="98">J76+K76</f>
        <v>3337.3570000000004</v>
      </c>
      <c r="M76" s="35"/>
      <c r="N76" s="31">
        <f t="shared" ref="N76:N83" si="99">L76+M76</f>
        <v>3337.3570000000004</v>
      </c>
      <c r="O76" s="32"/>
      <c r="P76" s="31"/>
      <c r="Q76" s="31">
        <f t="shared" si="5"/>
        <v>0</v>
      </c>
      <c r="R76" s="31"/>
      <c r="S76" s="31">
        <f t="shared" si="88"/>
        <v>0</v>
      </c>
      <c r="T76" s="31"/>
      <c r="U76" s="31">
        <f t="shared" ref="U76:U83" si="100">S76+T76</f>
        <v>0</v>
      </c>
      <c r="V76" s="31"/>
      <c r="W76" s="31">
        <f t="shared" ref="W76:W83" si="101">U76+V76</f>
        <v>0</v>
      </c>
      <c r="X76" s="35"/>
      <c r="Y76" s="31">
        <f t="shared" ref="Y76:Y83" si="102">W76+X76</f>
        <v>0</v>
      </c>
      <c r="Z76" s="32"/>
      <c r="AA76" s="32"/>
      <c r="AB76" s="31">
        <f t="shared" si="6"/>
        <v>0</v>
      </c>
      <c r="AC76" s="31"/>
      <c r="AD76" s="31">
        <f t="shared" si="93"/>
        <v>0</v>
      </c>
      <c r="AE76" s="31"/>
      <c r="AF76" s="31">
        <f t="shared" ref="AF76:AF83" si="103">AD76+AE76</f>
        <v>0</v>
      </c>
      <c r="AG76" s="35"/>
      <c r="AH76" s="31">
        <f t="shared" ref="AH76:AH83" si="104">AF76+AG76</f>
        <v>0</v>
      </c>
      <c r="AI76" s="12" t="s">
        <v>45</v>
      </c>
      <c r="AJ76" s="9" t="s">
        <v>25</v>
      </c>
      <c r="AK76" s="33"/>
    </row>
    <row r="77" spans="1:37" x14ac:dyDescent="0.35">
      <c r="A77" s="71"/>
      <c r="B77" s="77" t="s">
        <v>64</v>
      </c>
      <c r="C77" s="80"/>
      <c r="D77" s="32"/>
      <c r="E77" s="31"/>
      <c r="F77" s="31">
        <f t="shared" si="0"/>
        <v>0</v>
      </c>
      <c r="G77" s="31">
        <v>3563.442</v>
      </c>
      <c r="H77" s="31">
        <f t="shared" si="84"/>
        <v>3563.442</v>
      </c>
      <c r="I77" s="31"/>
      <c r="J77" s="31">
        <f t="shared" si="97"/>
        <v>3563.442</v>
      </c>
      <c r="K77" s="31"/>
      <c r="L77" s="31">
        <f t="shared" si="98"/>
        <v>3563.442</v>
      </c>
      <c r="M77" s="35"/>
      <c r="N77" s="32">
        <f t="shared" si="99"/>
        <v>3563.442</v>
      </c>
      <c r="O77" s="32"/>
      <c r="P77" s="31"/>
      <c r="Q77" s="31"/>
      <c r="R77" s="31"/>
      <c r="S77" s="31">
        <f t="shared" si="88"/>
        <v>0</v>
      </c>
      <c r="T77" s="31"/>
      <c r="U77" s="31">
        <f t="shared" si="100"/>
        <v>0</v>
      </c>
      <c r="V77" s="31"/>
      <c r="W77" s="31">
        <f t="shared" si="101"/>
        <v>0</v>
      </c>
      <c r="X77" s="35"/>
      <c r="Y77" s="32">
        <f t="shared" si="102"/>
        <v>0</v>
      </c>
      <c r="Z77" s="32"/>
      <c r="AA77" s="32"/>
      <c r="AB77" s="31"/>
      <c r="AC77" s="31"/>
      <c r="AD77" s="31">
        <f t="shared" si="93"/>
        <v>0</v>
      </c>
      <c r="AE77" s="31"/>
      <c r="AF77" s="31">
        <f t="shared" si="103"/>
        <v>0</v>
      </c>
      <c r="AG77" s="35"/>
      <c r="AH77" s="32">
        <f t="shared" si="104"/>
        <v>0</v>
      </c>
      <c r="AI77" s="12" t="s">
        <v>200</v>
      </c>
      <c r="AK77" s="33"/>
    </row>
    <row r="78" spans="1:37" x14ac:dyDescent="0.35">
      <c r="A78" s="71"/>
      <c r="B78" s="77" t="s">
        <v>17</v>
      </c>
      <c r="C78" s="80"/>
      <c r="D78" s="32"/>
      <c r="E78" s="31"/>
      <c r="F78" s="31">
        <f t="shared" si="0"/>
        <v>0</v>
      </c>
      <c r="G78" s="31">
        <v>67705.399999999994</v>
      </c>
      <c r="H78" s="31">
        <f t="shared" si="84"/>
        <v>67705.399999999994</v>
      </c>
      <c r="I78" s="31"/>
      <c r="J78" s="31">
        <f t="shared" si="97"/>
        <v>67705.399999999994</v>
      </c>
      <c r="K78" s="31"/>
      <c r="L78" s="31">
        <f t="shared" si="98"/>
        <v>67705.399999999994</v>
      </c>
      <c r="M78" s="35"/>
      <c r="N78" s="32">
        <f t="shared" si="99"/>
        <v>67705.399999999994</v>
      </c>
      <c r="O78" s="32"/>
      <c r="P78" s="31"/>
      <c r="Q78" s="31">
        <f t="shared" si="5"/>
        <v>0</v>
      </c>
      <c r="R78" s="31"/>
      <c r="S78" s="31">
        <f t="shared" si="88"/>
        <v>0</v>
      </c>
      <c r="T78" s="31"/>
      <c r="U78" s="31">
        <f t="shared" si="100"/>
        <v>0</v>
      </c>
      <c r="V78" s="31"/>
      <c r="W78" s="31">
        <f t="shared" si="101"/>
        <v>0</v>
      </c>
      <c r="X78" s="35"/>
      <c r="Y78" s="32">
        <f t="shared" si="102"/>
        <v>0</v>
      </c>
      <c r="Z78" s="32"/>
      <c r="AA78" s="32"/>
      <c r="AB78" s="31">
        <f t="shared" si="6"/>
        <v>0</v>
      </c>
      <c r="AC78" s="31"/>
      <c r="AD78" s="31">
        <f t="shared" si="93"/>
        <v>0</v>
      </c>
      <c r="AE78" s="31"/>
      <c r="AF78" s="31">
        <f t="shared" si="103"/>
        <v>0</v>
      </c>
      <c r="AG78" s="35"/>
      <c r="AH78" s="32">
        <f t="shared" si="104"/>
        <v>0</v>
      </c>
      <c r="AI78" s="12" t="s">
        <v>200</v>
      </c>
      <c r="AK78" s="33"/>
    </row>
    <row r="79" spans="1:37" ht="54" x14ac:dyDescent="0.35">
      <c r="A79" s="71" t="s">
        <v>155</v>
      </c>
      <c r="B79" s="77" t="s">
        <v>32</v>
      </c>
      <c r="C79" s="80" t="s">
        <v>28</v>
      </c>
      <c r="D79" s="32">
        <v>0</v>
      </c>
      <c r="E79" s="31"/>
      <c r="F79" s="31">
        <f t="shared" si="0"/>
        <v>0</v>
      </c>
      <c r="G79" s="31"/>
      <c r="H79" s="31">
        <f t="shared" si="84"/>
        <v>0</v>
      </c>
      <c r="I79" s="31"/>
      <c r="J79" s="31">
        <f t="shared" si="97"/>
        <v>0</v>
      </c>
      <c r="K79" s="31"/>
      <c r="L79" s="31">
        <f t="shared" si="98"/>
        <v>0</v>
      </c>
      <c r="M79" s="35"/>
      <c r="N79" s="32">
        <f t="shared" si="99"/>
        <v>0</v>
      </c>
      <c r="O79" s="32">
        <v>80000</v>
      </c>
      <c r="P79" s="31"/>
      <c r="Q79" s="31">
        <f t="shared" si="5"/>
        <v>80000</v>
      </c>
      <c r="R79" s="31"/>
      <c r="S79" s="31">
        <f t="shared" si="88"/>
        <v>80000</v>
      </c>
      <c r="T79" s="31"/>
      <c r="U79" s="31">
        <f t="shared" si="100"/>
        <v>80000</v>
      </c>
      <c r="V79" s="31"/>
      <c r="W79" s="31">
        <f t="shared" si="101"/>
        <v>80000</v>
      </c>
      <c r="X79" s="35"/>
      <c r="Y79" s="32">
        <f t="shared" si="102"/>
        <v>80000</v>
      </c>
      <c r="Z79" s="32">
        <v>100530.1</v>
      </c>
      <c r="AA79" s="32"/>
      <c r="AB79" s="31">
        <f t="shared" si="6"/>
        <v>100530.1</v>
      </c>
      <c r="AC79" s="31"/>
      <c r="AD79" s="31">
        <f t="shared" si="93"/>
        <v>100530.1</v>
      </c>
      <c r="AE79" s="31"/>
      <c r="AF79" s="31">
        <f t="shared" si="103"/>
        <v>100530.1</v>
      </c>
      <c r="AG79" s="35"/>
      <c r="AH79" s="32">
        <f t="shared" si="104"/>
        <v>100530.1</v>
      </c>
      <c r="AI79" s="12" t="s">
        <v>35</v>
      </c>
      <c r="AK79" s="33"/>
    </row>
    <row r="80" spans="1:37" ht="72" x14ac:dyDescent="0.35">
      <c r="A80" s="71" t="s">
        <v>156</v>
      </c>
      <c r="B80" s="77" t="s">
        <v>40</v>
      </c>
      <c r="C80" s="80" t="s">
        <v>24</v>
      </c>
      <c r="D80" s="32">
        <v>3696</v>
      </c>
      <c r="E80" s="31"/>
      <c r="F80" s="31">
        <f t="shared" si="0"/>
        <v>3696</v>
      </c>
      <c r="G80" s="31"/>
      <c r="H80" s="31">
        <f t="shared" si="84"/>
        <v>3696</v>
      </c>
      <c r="I80" s="31"/>
      <c r="J80" s="31">
        <f t="shared" si="97"/>
        <v>3696</v>
      </c>
      <c r="K80" s="31"/>
      <c r="L80" s="31">
        <f t="shared" si="98"/>
        <v>3696</v>
      </c>
      <c r="M80" s="35"/>
      <c r="N80" s="32">
        <f t="shared" si="99"/>
        <v>3696</v>
      </c>
      <c r="O80" s="32">
        <v>0</v>
      </c>
      <c r="P80" s="31"/>
      <c r="Q80" s="31">
        <f t="shared" si="5"/>
        <v>0</v>
      </c>
      <c r="R80" s="31"/>
      <c r="S80" s="31">
        <f t="shared" si="88"/>
        <v>0</v>
      </c>
      <c r="T80" s="31"/>
      <c r="U80" s="31">
        <f t="shared" si="100"/>
        <v>0</v>
      </c>
      <c r="V80" s="31"/>
      <c r="W80" s="31">
        <f t="shared" si="101"/>
        <v>0</v>
      </c>
      <c r="X80" s="35"/>
      <c r="Y80" s="32">
        <f t="shared" si="102"/>
        <v>0</v>
      </c>
      <c r="Z80" s="32">
        <v>0</v>
      </c>
      <c r="AA80" s="32"/>
      <c r="AB80" s="31">
        <f t="shared" si="6"/>
        <v>0</v>
      </c>
      <c r="AC80" s="31"/>
      <c r="AD80" s="31">
        <f t="shared" si="93"/>
        <v>0</v>
      </c>
      <c r="AE80" s="31"/>
      <c r="AF80" s="31">
        <f t="shared" si="103"/>
        <v>0</v>
      </c>
      <c r="AG80" s="35"/>
      <c r="AH80" s="32">
        <f t="shared" si="104"/>
        <v>0</v>
      </c>
      <c r="AI80" s="12" t="s">
        <v>42</v>
      </c>
      <c r="AK80" s="33"/>
    </row>
    <row r="81" spans="1:37" ht="72" x14ac:dyDescent="0.35">
      <c r="A81" s="71" t="s">
        <v>157</v>
      </c>
      <c r="B81" s="77" t="s">
        <v>194</v>
      </c>
      <c r="C81" s="80" t="s">
        <v>24</v>
      </c>
      <c r="D81" s="32">
        <v>279</v>
      </c>
      <c r="E81" s="31"/>
      <c r="F81" s="31">
        <f t="shared" si="0"/>
        <v>279</v>
      </c>
      <c r="G81" s="31"/>
      <c r="H81" s="31">
        <f t="shared" si="84"/>
        <v>279</v>
      </c>
      <c r="I81" s="31"/>
      <c r="J81" s="31">
        <f t="shared" si="97"/>
        <v>279</v>
      </c>
      <c r="K81" s="31"/>
      <c r="L81" s="31">
        <f t="shared" si="98"/>
        <v>279</v>
      </c>
      <c r="M81" s="35"/>
      <c r="N81" s="32">
        <f t="shared" si="99"/>
        <v>279</v>
      </c>
      <c r="O81" s="32">
        <v>0</v>
      </c>
      <c r="P81" s="31"/>
      <c r="Q81" s="31">
        <f t="shared" si="5"/>
        <v>0</v>
      </c>
      <c r="R81" s="31"/>
      <c r="S81" s="31">
        <f t="shared" si="88"/>
        <v>0</v>
      </c>
      <c r="T81" s="31"/>
      <c r="U81" s="31">
        <f t="shared" si="100"/>
        <v>0</v>
      </c>
      <c r="V81" s="31"/>
      <c r="W81" s="31">
        <f t="shared" si="101"/>
        <v>0</v>
      </c>
      <c r="X81" s="35"/>
      <c r="Y81" s="32">
        <f t="shared" si="102"/>
        <v>0</v>
      </c>
      <c r="Z81" s="32">
        <v>0</v>
      </c>
      <c r="AA81" s="32"/>
      <c r="AB81" s="31">
        <f t="shared" si="6"/>
        <v>0</v>
      </c>
      <c r="AC81" s="31"/>
      <c r="AD81" s="31">
        <f t="shared" si="93"/>
        <v>0</v>
      </c>
      <c r="AE81" s="31"/>
      <c r="AF81" s="31">
        <f t="shared" si="103"/>
        <v>0</v>
      </c>
      <c r="AG81" s="35"/>
      <c r="AH81" s="32">
        <f t="shared" si="104"/>
        <v>0</v>
      </c>
      <c r="AI81" s="12" t="s">
        <v>43</v>
      </c>
      <c r="AK81" s="33"/>
    </row>
    <row r="82" spans="1:37" ht="54" x14ac:dyDescent="0.35">
      <c r="A82" s="71" t="s">
        <v>158</v>
      </c>
      <c r="B82" s="77" t="s">
        <v>195</v>
      </c>
      <c r="C82" s="80" t="s">
        <v>28</v>
      </c>
      <c r="D82" s="32">
        <v>43764.3</v>
      </c>
      <c r="E82" s="31"/>
      <c r="F82" s="31">
        <f t="shared" si="0"/>
        <v>43764.3</v>
      </c>
      <c r="G82" s="31"/>
      <c r="H82" s="31">
        <f t="shared" si="84"/>
        <v>43764.3</v>
      </c>
      <c r="I82" s="31"/>
      <c r="J82" s="31">
        <f t="shared" si="97"/>
        <v>43764.3</v>
      </c>
      <c r="K82" s="31">
        <v>-43764.3</v>
      </c>
      <c r="L82" s="31">
        <f t="shared" si="98"/>
        <v>0</v>
      </c>
      <c r="M82" s="35"/>
      <c r="N82" s="32">
        <f t="shared" si="99"/>
        <v>0</v>
      </c>
      <c r="O82" s="32">
        <v>0</v>
      </c>
      <c r="P82" s="31"/>
      <c r="Q82" s="31">
        <f t="shared" si="5"/>
        <v>0</v>
      </c>
      <c r="R82" s="31"/>
      <c r="S82" s="31">
        <f t="shared" si="88"/>
        <v>0</v>
      </c>
      <c r="T82" s="31">
        <v>43764.3</v>
      </c>
      <c r="U82" s="31">
        <f t="shared" si="100"/>
        <v>43764.3</v>
      </c>
      <c r="V82" s="31"/>
      <c r="W82" s="31">
        <f t="shared" si="101"/>
        <v>43764.3</v>
      </c>
      <c r="X82" s="35"/>
      <c r="Y82" s="32">
        <f t="shared" si="102"/>
        <v>43764.3</v>
      </c>
      <c r="Z82" s="32">
        <v>0</v>
      </c>
      <c r="AA82" s="32"/>
      <c r="AB82" s="31">
        <f t="shared" si="6"/>
        <v>0</v>
      </c>
      <c r="AC82" s="31"/>
      <c r="AD82" s="31">
        <f t="shared" si="93"/>
        <v>0</v>
      </c>
      <c r="AE82" s="31"/>
      <c r="AF82" s="31">
        <f t="shared" si="103"/>
        <v>0</v>
      </c>
      <c r="AG82" s="35"/>
      <c r="AH82" s="32">
        <f t="shared" si="104"/>
        <v>0</v>
      </c>
      <c r="AI82" s="12" t="s">
        <v>44</v>
      </c>
      <c r="AK82" s="33"/>
    </row>
    <row r="83" spans="1:37" ht="54" x14ac:dyDescent="0.35">
      <c r="A83" s="71" t="s">
        <v>159</v>
      </c>
      <c r="B83" s="77" t="s">
        <v>74</v>
      </c>
      <c r="C83" s="80" t="s">
        <v>3</v>
      </c>
      <c r="D83" s="32">
        <f>D85+D86</f>
        <v>315899</v>
      </c>
      <c r="E83" s="31">
        <f>E85+E86</f>
        <v>0</v>
      </c>
      <c r="F83" s="31">
        <f t="shared" si="0"/>
        <v>315899</v>
      </c>
      <c r="G83" s="31">
        <f>G85+G86</f>
        <v>77205.544999999998</v>
      </c>
      <c r="H83" s="31">
        <f t="shared" si="84"/>
        <v>393104.54499999998</v>
      </c>
      <c r="I83" s="31">
        <f>I85+I86</f>
        <v>29454.86</v>
      </c>
      <c r="J83" s="31">
        <f t="shared" si="97"/>
        <v>422559.40499999997</v>
      </c>
      <c r="K83" s="31">
        <f>K85+K86+K87</f>
        <v>411929.23599999998</v>
      </c>
      <c r="L83" s="31">
        <f t="shared" si="98"/>
        <v>834488.64099999995</v>
      </c>
      <c r="M83" s="35">
        <f>M85+M86+M87</f>
        <v>283052.84399999998</v>
      </c>
      <c r="N83" s="32">
        <f t="shared" si="99"/>
        <v>1117541.4849999999</v>
      </c>
      <c r="O83" s="32">
        <f t="shared" ref="O83:Z83" si="105">O85+O86</f>
        <v>825025</v>
      </c>
      <c r="P83" s="31">
        <f>P85+P86</f>
        <v>0</v>
      </c>
      <c r="Q83" s="31">
        <f t="shared" si="5"/>
        <v>825025</v>
      </c>
      <c r="R83" s="31">
        <f>R85+R86</f>
        <v>122845.276</v>
      </c>
      <c r="S83" s="31">
        <f t="shared" si="88"/>
        <v>947870.27599999995</v>
      </c>
      <c r="T83" s="31">
        <f>T85+T86+T87</f>
        <v>-351891.95999999996</v>
      </c>
      <c r="U83" s="31">
        <f t="shared" si="100"/>
        <v>595978.31599999999</v>
      </c>
      <c r="V83" s="31">
        <f>V85+V86+V87</f>
        <v>0</v>
      </c>
      <c r="W83" s="31">
        <f t="shared" si="101"/>
        <v>595978.31599999999</v>
      </c>
      <c r="X83" s="35">
        <f>X85+X86+X87</f>
        <v>-32531.488000000012</v>
      </c>
      <c r="Y83" s="32">
        <f t="shared" si="102"/>
        <v>563446.82799999998</v>
      </c>
      <c r="Z83" s="32">
        <f t="shared" si="105"/>
        <v>800000</v>
      </c>
      <c r="AA83" s="32">
        <f>AA85+AA86</f>
        <v>0</v>
      </c>
      <c r="AB83" s="31">
        <f t="shared" si="6"/>
        <v>800000</v>
      </c>
      <c r="AC83" s="31">
        <f>AC85+AC86</f>
        <v>0</v>
      </c>
      <c r="AD83" s="31">
        <f t="shared" si="93"/>
        <v>800000</v>
      </c>
      <c r="AE83" s="31">
        <f>AE85+AE86+AE87</f>
        <v>0</v>
      </c>
      <c r="AF83" s="31">
        <f t="shared" si="103"/>
        <v>800000</v>
      </c>
      <c r="AG83" s="35">
        <f>AG85+AG86+AG87</f>
        <v>0</v>
      </c>
      <c r="AH83" s="32">
        <f t="shared" si="104"/>
        <v>800000</v>
      </c>
      <c r="AI83" s="12"/>
      <c r="AK83" s="33"/>
    </row>
    <row r="84" spans="1:37" ht="23.4" customHeight="1" x14ac:dyDescent="0.35">
      <c r="A84" s="71"/>
      <c r="B84" s="77" t="s">
        <v>5</v>
      </c>
      <c r="C84" s="80"/>
      <c r="D84" s="32"/>
      <c r="E84" s="31"/>
      <c r="F84" s="31"/>
      <c r="G84" s="31"/>
      <c r="H84" s="31"/>
      <c r="I84" s="31"/>
      <c r="J84" s="31"/>
      <c r="K84" s="31"/>
      <c r="L84" s="31"/>
      <c r="M84" s="35"/>
      <c r="N84" s="32"/>
      <c r="O84" s="32"/>
      <c r="P84" s="31"/>
      <c r="Q84" s="31"/>
      <c r="R84" s="31"/>
      <c r="S84" s="31"/>
      <c r="T84" s="31"/>
      <c r="U84" s="31"/>
      <c r="V84" s="31"/>
      <c r="W84" s="31"/>
      <c r="X84" s="35"/>
      <c r="Y84" s="32"/>
      <c r="Z84" s="32"/>
      <c r="AA84" s="32"/>
      <c r="AB84" s="31"/>
      <c r="AC84" s="31"/>
      <c r="AD84" s="31"/>
      <c r="AE84" s="31"/>
      <c r="AF84" s="31"/>
      <c r="AG84" s="35"/>
      <c r="AH84" s="32"/>
      <c r="AI84" s="12"/>
      <c r="AK84" s="33"/>
    </row>
    <row r="85" spans="1:37" s="66" customFormat="1" hidden="1" x14ac:dyDescent="0.35">
      <c r="A85" s="38"/>
      <c r="B85" s="64" t="s">
        <v>6</v>
      </c>
      <c r="C85" s="65"/>
      <c r="D85" s="31">
        <v>315899</v>
      </c>
      <c r="E85" s="31"/>
      <c r="F85" s="31">
        <f t="shared" si="0"/>
        <v>315899</v>
      </c>
      <c r="G85" s="31">
        <v>77205.544999999998</v>
      </c>
      <c r="H85" s="31">
        <f t="shared" ref="H85:H88" si="106">F85+G85</f>
        <v>393104.54499999998</v>
      </c>
      <c r="I85" s="31">
        <v>29454.86</v>
      </c>
      <c r="J85" s="31">
        <f t="shared" ref="J85:J88" si="107">H85+I85</f>
        <v>422559.40499999997</v>
      </c>
      <c r="K85" s="31">
        <v>314054.07199999999</v>
      </c>
      <c r="L85" s="31">
        <f t="shared" ref="L85:L88" si="108">J85+K85</f>
        <v>736613.47699999996</v>
      </c>
      <c r="M85" s="35">
        <f>104961.808+164732.944+23358.092</f>
        <v>293052.84399999998</v>
      </c>
      <c r="N85" s="35">
        <f t="shared" ref="N85:N88" si="109">L85+M85</f>
        <v>1029666.321</v>
      </c>
      <c r="O85" s="31">
        <v>800000</v>
      </c>
      <c r="P85" s="31"/>
      <c r="Q85" s="31">
        <f t="shared" si="5"/>
        <v>800000</v>
      </c>
      <c r="R85" s="31"/>
      <c r="S85" s="31">
        <f t="shared" ref="S85:S88" si="110">Q85+R85</f>
        <v>800000</v>
      </c>
      <c r="T85" s="31">
        <v>-314054.07199999999</v>
      </c>
      <c r="U85" s="31">
        <f t="shared" ref="U85:U88" si="111">S85+T85</f>
        <v>485945.92800000001</v>
      </c>
      <c r="V85" s="31"/>
      <c r="W85" s="31">
        <f t="shared" ref="W85:W88" si="112">U85+V85</f>
        <v>485945.92800000001</v>
      </c>
      <c r="X85" s="35">
        <v>-137531.48800000001</v>
      </c>
      <c r="Y85" s="35">
        <f t="shared" ref="Y85:Y88" si="113">W85+X85</f>
        <v>348414.44</v>
      </c>
      <c r="Z85" s="31">
        <v>800000</v>
      </c>
      <c r="AA85" s="32"/>
      <c r="AB85" s="31">
        <f t="shared" si="6"/>
        <v>800000</v>
      </c>
      <c r="AC85" s="31"/>
      <c r="AD85" s="31">
        <f t="shared" ref="AD85:AD88" si="114">AB85+AC85</f>
        <v>800000</v>
      </c>
      <c r="AE85" s="31"/>
      <c r="AF85" s="31">
        <f t="shared" ref="AF85:AF88" si="115">AD85+AE85</f>
        <v>800000</v>
      </c>
      <c r="AG85" s="35"/>
      <c r="AH85" s="35">
        <f t="shared" ref="AH85:AH88" si="116">AF85+AG85</f>
        <v>800000</v>
      </c>
      <c r="AI85" s="12" t="s">
        <v>240</v>
      </c>
      <c r="AJ85" s="9" t="s">
        <v>25</v>
      </c>
      <c r="AK85" s="33"/>
    </row>
    <row r="86" spans="1:37" ht="23.4" customHeight="1" x14ac:dyDescent="0.35">
      <c r="A86" s="71"/>
      <c r="B86" s="77" t="s">
        <v>64</v>
      </c>
      <c r="C86" s="80"/>
      <c r="D86" s="32">
        <v>0</v>
      </c>
      <c r="E86" s="31"/>
      <c r="F86" s="31">
        <f t="shared" si="0"/>
        <v>0</v>
      </c>
      <c r="G86" s="31"/>
      <c r="H86" s="31">
        <f t="shared" si="106"/>
        <v>0</v>
      </c>
      <c r="I86" s="31"/>
      <c r="J86" s="31">
        <f t="shared" si="107"/>
        <v>0</v>
      </c>
      <c r="K86" s="31">
        <v>36103.125</v>
      </c>
      <c r="L86" s="31">
        <f t="shared" si="108"/>
        <v>36103.125</v>
      </c>
      <c r="M86" s="35">
        <f>-10000</f>
        <v>-10000</v>
      </c>
      <c r="N86" s="32">
        <f t="shared" si="109"/>
        <v>26103.125</v>
      </c>
      <c r="O86" s="32">
        <v>25025</v>
      </c>
      <c r="P86" s="31"/>
      <c r="Q86" s="31">
        <f t="shared" si="5"/>
        <v>25025</v>
      </c>
      <c r="R86" s="31">
        <v>122845.276</v>
      </c>
      <c r="S86" s="31">
        <f t="shared" si="110"/>
        <v>147870.27600000001</v>
      </c>
      <c r="T86" s="31">
        <v>-37837.887999999999</v>
      </c>
      <c r="U86" s="31">
        <f t="shared" si="111"/>
        <v>110032.38800000001</v>
      </c>
      <c r="V86" s="31"/>
      <c r="W86" s="31">
        <f t="shared" si="112"/>
        <v>110032.38800000001</v>
      </c>
      <c r="X86" s="35">
        <f>10000+95000</f>
        <v>105000</v>
      </c>
      <c r="Y86" s="32">
        <f t="shared" si="113"/>
        <v>215032.38800000001</v>
      </c>
      <c r="Z86" s="32">
        <v>0</v>
      </c>
      <c r="AA86" s="32"/>
      <c r="AB86" s="31">
        <f t="shared" si="6"/>
        <v>0</v>
      </c>
      <c r="AC86" s="31"/>
      <c r="AD86" s="31">
        <f t="shared" si="114"/>
        <v>0</v>
      </c>
      <c r="AE86" s="31"/>
      <c r="AF86" s="31">
        <f t="shared" si="115"/>
        <v>0</v>
      </c>
      <c r="AG86" s="35"/>
      <c r="AH86" s="32">
        <f t="shared" si="116"/>
        <v>0</v>
      </c>
      <c r="AI86" s="12" t="s">
        <v>201</v>
      </c>
      <c r="AK86" s="33"/>
    </row>
    <row r="87" spans="1:37" x14ac:dyDescent="0.35">
      <c r="A87" s="71"/>
      <c r="B87" s="77" t="s">
        <v>17</v>
      </c>
      <c r="C87" s="80"/>
      <c r="D87" s="32"/>
      <c r="E87" s="31"/>
      <c r="F87" s="31"/>
      <c r="G87" s="31"/>
      <c r="H87" s="31"/>
      <c r="I87" s="31"/>
      <c r="J87" s="31"/>
      <c r="K87" s="31">
        <v>61772.038999999997</v>
      </c>
      <c r="L87" s="31">
        <f t="shared" si="108"/>
        <v>61772.038999999997</v>
      </c>
      <c r="M87" s="35"/>
      <c r="N87" s="32">
        <f t="shared" si="109"/>
        <v>61772.038999999997</v>
      </c>
      <c r="O87" s="32"/>
      <c r="P87" s="31"/>
      <c r="Q87" s="31"/>
      <c r="R87" s="31"/>
      <c r="S87" s="31"/>
      <c r="T87" s="31"/>
      <c r="U87" s="31">
        <f t="shared" si="111"/>
        <v>0</v>
      </c>
      <c r="V87" s="31"/>
      <c r="W87" s="31">
        <f t="shared" si="112"/>
        <v>0</v>
      </c>
      <c r="X87" s="35"/>
      <c r="Y87" s="32">
        <f t="shared" si="113"/>
        <v>0</v>
      </c>
      <c r="Z87" s="32"/>
      <c r="AA87" s="32"/>
      <c r="AB87" s="31"/>
      <c r="AC87" s="31"/>
      <c r="AD87" s="31"/>
      <c r="AE87" s="31"/>
      <c r="AF87" s="31">
        <f t="shared" si="115"/>
        <v>0</v>
      </c>
      <c r="AG87" s="35"/>
      <c r="AH87" s="32">
        <f t="shared" si="116"/>
        <v>0</v>
      </c>
      <c r="AI87" s="12" t="s">
        <v>85</v>
      </c>
      <c r="AK87" s="33"/>
    </row>
    <row r="88" spans="1:37" ht="108" x14ac:dyDescent="0.35">
      <c r="A88" s="71" t="s">
        <v>160</v>
      </c>
      <c r="B88" s="77" t="s">
        <v>75</v>
      </c>
      <c r="C88" s="80" t="s">
        <v>3</v>
      </c>
      <c r="D88" s="32">
        <f>D90</f>
        <v>215177.9</v>
      </c>
      <c r="E88" s="31">
        <f>E90</f>
        <v>0</v>
      </c>
      <c r="F88" s="31">
        <f t="shared" si="0"/>
        <v>215177.9</v>
      </c>
      <c r="G88" s="31">
        <f>G90</f>
        <v>0</v>
      </c>
      <c r="H88" s="31">
        <f t="shared" si="106"/>
        <v>215177.9</v>
      </c>
      <c r="I88" s="31">
        <f>I90</f>
        <v>0</v>
      </c>
      <c r="J88" s="31">
        <f t="shared" si="107"/>
        <v>215177.9</v>
      </c>
      <c r="K88" s="31">
        <f>K90</f>
        <v>0</v>
      </c>
      <c r="L88" s="31">
        <f t="shared" si="108"/>
        <v>215177.9</v>
      </c>
      <c r="M88" s="35">
        <f>M90</f>
        <v>0</v>
      </c>
      <c r="N88" s="32">
        <f t="shared" si="109"/>
        <v>215177.9</v>
      </c>
      <c r="O88" s="32">
        <f t="shared" ref="O88:Z88" si="117">O90</f>
        <v>267185.59999999998</v>
      </c>
      <c r="P88" s="31">
        <f>P90</f>
        <v>0</v>
      </c>
      <c r="Q88" s="31">
        <f t="shared" si="5"/>
        <v>267185.59999999998</v>
      </c>
      <c r="R88" s="31">
        <f>R90</f>
        <v>0</v>
      </c>
      <c r="S88" s="31">
        <f t="shared" si="110"/>
        <v>267185.59999999998</v>
      </c>
      <c r="T88" s="31">
        <f>T90</f>
        <v>0</v>
      </c>
      <c r="U88" s="31">
        <f t="shared" si="111"/>
        <v>267185.59999999998</v>
      </c>
      <c r="V88" s="31">
        <f>V90</f>
        <v>0</v>
      </c>
      <c r="W88" s="31">
        <f t="shared" si="112"/>
        <v>267185.59999999998</v>
      </c>
      <c r="X88" s="35">
        <f>X90</f>
        <v>0</v>
      </c>
      <c r="Y88" s="32">
        <f t="shared" si="113"/>
        <v>267185.59999999998</v>
      </c>
      <c r="Z88" s="32">
        <f t="shared" si="117"/>
        <v>181176.5</v>
      </c>
      <c r="AA88" s="32">
        <f>AA90</f>
        <v>0</v>
      </c>
      <c r="AB88" s="31">
        <f t="shared" si="6"/>
        <v>181176.5</v>
      </c>
      <c r="AC88" s="31">
        <f>AC90</f>
        <v>0</v>
      </c>
      <c r="AD88" s="31">
        <f t="shared" si="114"/>
        <v>181176.5</v>
      </c>
      <c r="AE88" s="31">
        <f>AE90</f>
        <v>0</v>
      </c>
      <c r="AF88" s="31">
        <f t="shared" si="115"/>
        <v>181176.5</v>
      </c>
      <c r="AG88" s="35">
        <f>AG90</f>
        <v>0</v>
      </c>
      <c r="AH88" s="32">
        <f t="shared" si="116"/>
        <v>181176.5</v>
      </c>
      <c r="AI88" s="12"/>
      <c r="AK88" s="33"/>
    </row>
    <row r="89" spans="1:37" x14ac:dyDescent="0.35">
      <c r="A89" s="71"/>
      <c r="B89" s="77" t="s">
        <v>5</v>
      </c>
      <c r="C89" s="80"/>
      <c r="D89" s="32"/>
      <c r="E89" s="31"/>
      <c r="F89" s="31"/>
      <c r="G89" s="31"/>
      <c r="H89" s="31"/>
      <c r="I89" s="31"/>
      <c r="J89" s="31"/>
      <c r="K89" s="31"/>
      <c r="L89" s="31"/>
      <c r="M89" s="35"/>
      <c r="N89" s="32"/>
      <c r="O89" s="32"/>
      <c r="P89" s="31"/>
      <c r="Q89" s="31"/>
      <c r="R89" s="31"/>
      <c r="S89" s="31"/>
      <c r="T89" s="31"/>
      <c r="U89" s="31"/>
      <c r="V89" s="31"/>
      <c r="W89" s="31"/>
      <c r="X89" s="35"/>
      <c r="Y89" s="32"/>
      <c r="Z89" s="32"/>
      <c r="AA89" s="32"/>
      <c r="AB89" s="31"/>
      <c r="AC89" s="31"/>
      <c r="AD89" s="31"/>
      <c r="AE89" s="31"/>
      <c r="AF89" s="31"/>
      <c r="AG89" s="35"/>
      <c r="AH89" s="32"/>
      <c r="AI89" s="12"/>
      <c r="AK89" s="33"/>
    </row>
    <row r="90" spans="1:37" x14ac:dyDescent="0.35">
      <c r="A90" s="71"/>
      <c r="B90" s="77" t="s">
        <v>64</v>
      </c>
      <c r="C90" s="80"/>
      <c r="D90" s="32">
        <v>215177.9</v>
      </c>
      <c r="E90" s="31"/>
      <c r="F90" s="31">
        <f t="shared" si="0"/>
        <v>215177.9</v>
      </c>
      <c r="G90" s="31"/>
      <c r="H90" s="31">
        <f t="shared" ref="H90:H91" si="118">F90+G90</f>
        <v>215177.9</v>
      </c>
      <c r="I90" s="31"/>
      <c r="J90" s="31">
        <f t="shared" ref="J90:J91" si="119">H90+I90</f>
        <v>215177.9</v>
      </c>
      <c r="K90" s="31"/>
      <c r="L90" s="31">
        <f t="shared" ref="L90:L91" si="120">J90+K90</f>
        <v>215177.9</v>
      </c>
      <c r="M90" s="35"/>
      <c r="N90" s="32">
        <f t="shared" ref="N90:N91" si="121">L90+M90</f>
        <v>215177.9</v>
      </c>
      <c r="O90" s="32">
        <v>267185.59999999998</v>
      </c>
      <c r="P90" s="31"/>
      <c r="Q90" s="31">
        <f t="shared" si="5"/>
        <v>267185.59999999998</v>
      </c>
      <c r="R90" s="31"/>
      <c r="S90" s="31">
        <f t="shared" ref="S90:S91" si="122">Q90+R90</f>
        <v>267185.59999999998</v>
      </c>
      <c r="T90" s="31"/>
      <c r="U90" s="31">
        <f t="shared" ref="U90:U91" si="123">S90+T90</f>
        <v>267185.59999999998</v>
      </c>
      <c r="V90" s="31"/>
      <c r="W90" s="31">
        <f t="shared" ref="W90:W91" si="124">U90+V90</f>
        <v>267185.59999999998</v>
      </c>
      <c r="X90" s="35"/>
      <c r="Y90" s="32">
        <f t="shared" ref="Y90:Y91" si="125">W90+X90</f>
        <v>267185.59999999998</v>
      </c>
      <c r="Z90" s="32">
        <v>181176.5</v>
      </c>
      <c r="AA90" s="32"/>
      <c r="AB90" s="31">
        <f t="shared" si="6"/>
        <v>181176.5</v>
      </c>
      <c r="AC90" s="31"/>
      <c r="AD90" s="31">
        <f t="shared" ref="AD90:AD91" si="126">AB90+AC90</f>
        <v>181176.5</v>
      </c>
      <c r="AE90" s="31"/>
      <c r="AF90" s="31">
        <f t="shared" ref="AF90:AF91" si="127">AD90+AE90</f>
        <v>181176.5</v>
      </c>
      <c r="AG90" s="35"/>
      <c r="AH90" s="32">
        <f t="shared" ref="AH90:AH91" si="128">AF90+AG90</f>
        <v>181176.5</v>
      </c>
      <c r="AI90" s="12" t="s">
        <v>83</v>
      </c>
      <c r="AK90" s="33"/>
    </row>
    <row r="91" spans="1:37" ht="54" x14ac:dyDescent="0.35">
      <c r="A91" s="71" t="s">
        <v>161</v>
      </c>
      <c r="B91" s="81" t="s">
        <v>196</v>
      </c>
      <c r="C91" s="80" t="s">
        <v>3</v>
      </c>
      <c r="D91" s="32">
        <f>D93+D94</f>
        <v>268372.90000000002</v>
      </c>
      <c r="E91" s="31">
        <f>E93+E94</f>
        <v>0</v>
      </c>
      <c r="F91" s="31">
        <f t="shared" si="0"/>
        <v>268372.90000000002</v>
      </c>
      <c r="G91" s="31">
        <f>G93+G94</f>
        <v>0</v>
      </c>
      <c r="H91" s="31">
        <f t="shared" si="118"/>
        <v>268372.90000000002</v>
      </c>
      <c r="I91" s="31">
        <f>I93+I94</f>
        <v>0</v>
      </c>
      <c r="J91" s="31">
        <f t="shared" si="119"/>
        <v>268372.90000000002</v>
      </c>
      <c r="K91" s="31">
        <f>K93+K94</f>
        <v>0</v>
      </c>
      <c r="L91" s="31">
        <f t="shared" si="120"/>
        <v>268372.90000000002</v>
      </c>
      <c r="M91" s="35">
        <f>M93+M94</f>
        <v>0</v>
      </c>
      <c r="N91" s="32">
        <f t="shared" si="121"/>
        <v>268372.90000000002</v>
      </c>
      <c r="O91" s="32">
        <f t="shared" ref="O91:Z91" si="129">O93+O94</f>
        <v>257812.4</v>
      </c>
      <c r="P91" s="31">
        <f>P93+P94</f>
        <v>0</v>
      </c>
      <c r="Q91" s="31">
        <f t="shared" si="5"/>
        <v>257812.4</v>
      </c>
      <c r="R91" s="31">
        <f>R93+R94</f>
        <v>0</v>
      </c>
      <c r="S91" s="31">
        <f t="shared" si="122"/>
        <v>257812.4</v>
      </c>
      <c r="T91" s="31">
        <f>T93+T94</f>
        <v>0</v>
      </c>
      <c r="U91" s="31">
        <f t="shared" si="123"/>
        <v>257812.4</v>
      </c>
      <c r="V91" s="31">
        <f>V93+V94</f>
        <v>0</v>
      </c>
      <c r="W91" s="31">
        <f t="shared" si="124"/>
        <v>257812.4</v>
      </c>
      <c r="X91" s="35">
        <f>X93+X94</f>
        <v>0</v>
      </c>
      <c r="Y91" s="32">
        <f t="shared" si="125"/>
        <v>257812.4</v>
      </c>
      <c r="Z91" s="32">
        <f t="shared" si="129"/>
        <v>260927.09999999998</v>
      </c>
      <c r="AA91" s="32">
        <f>AA93+AA94</f>
        <v>0</v>
      </c>
      <c r="AB91" s="31">
        <f t="shared" si="6"/>
        <v>260927.09999999998</v>
      </c>
      <c r="AC91" s="31">
        <f>AC93+AC94</f>
        <v>0</v>
      </c>
      <c r="AD91" s="31">
        <f t="shared" si="126"/>
        <v>260927.09999999998</v>
      </c>
      <c r="AE91" s="31">
        <f>AE93+AE94</f>
        <v>0</v>
      </c>
      <c r="AF91" s="31">
        <f t="shared" si="127"/>
        <v>260927.09999999998</v>
      </c>
      <c r="AG91" s="35">
        <f>AG93+AG94</f>
        <v>0</v>
      </c>
      <c r="AH91" s="32">
        <f t="shared" si="128"/>
        <v>260927.09999999998</v>
      </c>
      <c r="AI91" s="12"/>
      <c r="AK91" s="33"/>
    </row>
    <row r="92" spans="1:37" x14ac:dyDescent="0.35">
      <c r="A92" s="71"/>
      <c r="B92" s="77" t="s">
        <v>5</v>
      </c>
      <c r="C92" s="80"/>
      <c r="D92" s="29"/>
      <c r="E92" s="30"/>
      <c r="F92" s="31"/>
      <c r="G92" s="30"/>
      <c r="H92" s="31"/>
      <c r="I92" s="30"/>
      <c r="J92" s="31"/>
      <c r="K92" s="30"/>
      <c r="L92" s="31"/>
      <c r="M92" s="1"/>
      <c r="N92" s="32"/>
      <c r="O92" s="32"/>
      <c r="P92" s="30"/>
      <c r="Q92" s="31"/>
      <c r="R92" s="30"/>
      <c r="S92" s="31"/>
      <c r="T92" s="30"/>
      <c r="U92" s="31"/>
      <c r="V92" s="30"/>
      <c r="W92" s="31"/>
      <c r="X92" s="1"/>
      <c r="Y92" s="32"/>
      <c r="Z92" s="32"/>
      <c r="AA92" s="29"/>
      <c r="AB92" s="31"/>
      <c r="AC92" s="30"/>
      <c r="AD92" s="31"/>
      <c r="AE92" s="30"/>
      <c r="AF92" s="31"/>
      <c r="AG92" s="1"/>
      <c r="AH92" s="32"/>
      <c r="AI92" s="12"/>
      <c r="AK92" s="33"/>
    </row>
    <row r="93" spans="1:37" x14ac:dyDescent="0.35">
      <c r="A93" s="71"/>
      <c r="B93" s="77" t="s">
        <v>64</v>
      </c>
      <c r="C93" s="80"/>
      <c r="D93" s="32">
        <v>67093.2</v>
      </c>
      <c r="E93" s="31"/>
      <c r="F93" s="31">
        <f t="shared" si="0"/>
        <v>67093.2</v>
      </c>
      <c r="G93" s="31"/>
      <c r="H93" s="31">
        <f t="shared" ref="H93:H95" si="130">F93+G93</f>
        <v>67093.2</v>
      </c>
      <c r="I93" s="31"/>
      <c r="J93" s="31">
        <f t="shared" ref="J93:J95" si="131">H93+I93</f>
        <v>67093.2</v>
      </c>
      <c r="K93" s="31"/>
      <c r="L93" s="31">
        <f t="shared" ref="L93:L95" si="132">J93+K93</f>
        <v>67093.2</v>
      </c>
      <c r="M93" s="35"/>
      <c r="N93" s="32">
        <f t="shared" ref="N93:N95" si="133">L93+M93</f>
        <v>67093.2</v>
      </c>
      <c r="O93" s="32">
        <v>59296.9</v>
      </c>
      <c r="P93" s="31"/>
      <c r="Q93" s="31">
        <f t="shared" si="5"/>
        <v>59296.9</v>
      </c>
      <c r="R93" s="31"/>
      <c r="S93" s="31">
        <f t="shared" ref="S93:S95" si="134">Q93+R93</f>
        <v>59296.9</v>
      </c>
      <c r="T93" s="31"/>
      <c r="U93" s="31">
        <f t="shared" ref="U93:U95" si="135">S93+T93</f>
        <v>59296.9</v>
      </c>
      <c r="V93" s="31"/>
      <c r="W93" s="31">
        <f t="shared" ref="W93:W95" si="136">U93+V93</f>
        <v>59296.9</v>
      </c>
      <c r="X93" s="35"/>
      <c r="Y93" s="32">
        <f t="shared" ref="Y93:Y95" si="137">W93+X93</f>
        <v>59296.9</v>
      </c>
      <c r="Z93" s="32">
        <v>60013.3</v>
      </c>
      <c r="AA93" s="32"/>
      <c r="AB93" s="31">
        <f t="shared" si="6"/>
        <v>60013.3</v>
      </c>
      <c r="AC93" s="31"/>
      <c r="AD93" s="31">
        <f t="shared" ref="AD93:AD95" si="138">AB93+AC93</f>
        <v>60013.3</v>
      </c>
      <c r="AE93" s="31"/>
      <c r="AF93" s="31">
        <f t="shared" ref="AF93:AF95" si="139">AD93+AE93</f>
        <v>60013.3</v>
      </c>
      <c r="AG93" s="35"/>
      <c r="AH93" s="32">
        <f t="shared" ref="AH93:AH95" si="140">AF93+AG93</f>
        <v>60013.3</v>
      </c>
      <c r="AI93" s="12" t="s">
        <v>84</v>
      </c>
      <c r="AK93" s="33"/>
    </row>
    <row r="94" spans="1:37" x14ac:dyDescent="0.35">
      <c r="A94" s="71"/>
      <c r="B94" s="72" t="s">
        <v>17</v>
      </c>
      <c r="C94" s="80"/>
      <c r="D94" s="29">
        <v>201279.7</v>
      </c>
      <c r="E94" s="30"/>
      <c r="F94" s="31">
        <f t="shared" si="0"/>
        <v>201279.7</v>
      </c>
      <c r="G94" s="30"/>
      <c r="H94" s="31">
        <f t="shared" si="130"/>
        <v>201279.7</v>
      </c>
      <c r="I94" s="30"/>
      <c r="J94" s="31">
        <f t="shared" si="131"/>
        <v>201279.7</v>
      </c>
      <c r="K94" s="30"/>
      <c r="L94" s="31">
        <f t="shared" si="132"/>
        <v>201279.7</v>
      </c>
      <c r="M94" s="1"/>
      <c r="N94" s="32">
        <f t="shared" si="133"/>
        <v>201279.7</v>
      </c>
      <c r="O94" s="32">
        <v>198515.5</v>
      </c>
      <c r="P94" s="30"/>
      <c r="Q94" s="31">
        <f t="shared" si="5"/>
        <v>198515.5</v>
      </c>
      <c r="R94" s="30"/>
      <c r="S94" s="31">
        <f t="shared" si="134"/>
        <v>198515.5</v>
      </c>
      <c r="T94" s="30"/>
      <c r="U94" s="31">
        <f t="shared" si="135"/>
        <v>198515.5</v>
      </c>
      <c r="V94" s="30"/>
      <c r="W94" s="31">
        <f t="shared" si="136"/>
        <v>198515.5</v>
      </c>
      <c r="X94" s="1"/>
      <c r="Y94" s="32">
        <f t="shared" si="137"/>
        <v>198515.5</v>
      </c>
      <c r="Z94" s="32">
        <v>200913.8</v>
      </c>
      <c r="AA94" s="29"/>
      <c r="AB94" s="31">
        <f t="shared" si="6"/>
        <v>200913.8</v>
      </c>
      <c r="AC94" s="30"/>
      <c r="AD94" s="31">
        <f t="shared" si="138"/>
        <v>200913.8</v>
      </c>
      <c r="AE94" s="30"/>
      <c r="AF94" s="31">
        <f t="shared" si="139"/>
        <v>200913.8</v>
      </c>
      <c r="AG94" s="1"/>
      <c r="AH94" s="32">
        <f t="shared" si="140"/>
        <v>200913.8</v>
      </c>
      <c r="AI94" s="12" t="s">
        <v>84</v>
      </c>
      <c r="AK94" s="33"/>
    </row>
    <row r="95" spans="1:37" ht="54" x14ac:dyDescent="0.35">
      <c r="A95" s="71" t="s">
        <v>162</v>
      </c>
      <c r="B95" s="81" t="s">
        <v>76</v>
      </c>
      <c r="C95" s="80" t="s">
        <v>28</v>
      </c>
      <c r="D95" s="32">
        <f>D97</f>
        <v>199499.7</v>
      </c>
      <c r="E95" s="31">
        <f>E97</f>
        <v>0</v>
      </c>
      <c r="F95" s="31">
        <f t="shared" si="0"/>
        <v>199499.7</v>
      </c>
      <c r="G95" s="31">
        <f>G97</f>
        <v>-8499.9320000000007</v>
      </c>
      <c r="H95" s="31">
        <f t="shared" si="130"/>
        <v>190999.76800000001</v>
      </c>
      <c r="I95" s="31">
        <f>I97</f>
        <v>0</v>
      </c>
      <c r="J95" s="31">
        <f t="shared" si="131"/>
        <v>190999.76800000001</v>
      </c>
      <c r="K95" s="31">
        <f>K97</f>
        <v>0</v>
      </c>
      <c r="L95" s="31">
        <f t="shared" si="132"/>
        <v>190999.76800000001</v>
      </c>
      <c r="M95" s="35">
        <f>M97</f>
        <v>0</v>
      </c>
      <c r="N95" s="32">
        <f t="shared" si="133"/>
        <v>190999.76800000001</v>
      </c>
      <c r="O95" s="32">
        <f t="shared" ref="O95:Z95" si="141">O97</f>
        <v>0</v>
      </c>
      <c r="P95" s="31">
        <f>P97</f>
        <v>0</v>
      </c>
      <c r="Q95" s="31">
        <f t="shared" si="5"/>
        <v>0</v>
      </c>
      <c r="R95" s="31">
        <f>R97</f>
        <v>0</v>
      </c>
      <c r="S95" s="31">
        <f t="shared" si="134"/>
        <v>0</v>
      </c>
      <c r="T95" s="31">
        <f>T97</f>
        <v>0</v>
      </c>
      <c r="U95" s="31">
        <f t="shared" si="135"/>
        <v>0</v>
      </c>
      <c r="V95" s="31">
        <f>V97</f>
        <v>0</v>
      </c>
      <c r="W95" s="31">
        <f t="shared" si="136"/>
        <v>0</v>
      </c>
      <c r="X95" s="35">
        <f>X97</f>
        <v>0</v>
      </c>
      <c r="Y95" s="32">
        <f t="shared" si="137"/>
        <v>0</v>
      </c>
      <c r="Z95" s="32">
        <f t="shared" si="141"/>
        <v>0</v>
      </c>
      <c r="AA95" s="32">
        <f>AA97</f>
        <v>0</v>
      </c>
      <c r="AB95" s="31">
        <f t="shared" si="6"/>
        <v>0</v>
      </c>
      <c r="AC95" s="31">
        <f>AC97</f>
        <v>0</v>
      </c>
      <c r="AD95" s="31">
        <f t="shared" si="138"/>
        <v>0</v>
      </c>
      <c r="AE95" s="31">
        <f>AE97</f>
        <v>0</v>
      </c>
      <c r="AF95" s="31">
        <f t="shared" si="139"/>
        <v>0</v>
      </c>
      <c r="AG95" s="35">
        <f>AG97</f>
        <v>0</v>
      </c>
      <c r="AH95" s="32">
        <f t="shared" si="140"/>
        <v>0</v>
      </c>
      <c r="AI95" s="12"/>
      <c r="AK95" s="33"/>
    </row>
    <row r="96" spans="1:37" x14ac:dyDescent="0.35">
      <c r="A96" s="71"/>
      <c r="B96" s="77" t="s">
        <v>5</v>
      </c>
      <c r="C96" s="80"/>
      <c r="D96" s="32"/>
      <c r="E96" s="31"/>
      <c r="F96" s="31"/>
      <c r="G96" s="31"/>
      <c r="H96" s="31"/>
      <c r="I96" s="31"/>
      <c r="J96" s="31"/>
      <c r="K96" s="31"/>
      <c r="L96" s="31"/>
      <c r="M96" s="35"/>
      <c r="N96" s="32"/>
      <c r="O96" s="32"/>
      <c r="P96" s="31"/>
      <c r="Q96" s="31"/>
      <c r="R96" s="31"/>
      <c r="S96" s="31"/>
      <c r="T96" s="31"/>
      <c r="U96" s="31"/>
      <c r="V96" s="31"/>
      <c r="W96" s="31"/>
      <c r="X96" s="35"/>
      <c r="Y96" s="32"/>
      <c r="Z96" s="32"/>
      <c r="AA96" s="32"/>
      <c r="AB96" s="31"/>
      <c r="AC96" s="31"/>
      <c r="AD96" s="31"/>
      <c r="AE96" s="31"/>
      <c r="AF96" s="31"/>
      <c r="AG96" s="35"/>
      <c r="AH96" s="32"/>
      <c r="AI96" s="12"/>
      <c r="AK96" s="33"/>
    </row>
    <row r="97" spans="1:37" x14ac:dyDescent="0.35">
      <c r="A97" s="71"/>
      <c r="B97" s="77" t="s">
        <v>64</v>
      </c>
      <c r="C97" s="77"/>
      <c r="D97" s="32">
        <v>199499.7</v>
      </c>
      <c r="E97" s="31"/>
      <c r="F97" s="31">
        <f t="shared" si="0"/>
        <v>199499.7</v>
      </c>
      <c r="G97" s="31">
        <v>-8499.9320000000007</v>
      </c>
      <c r="H97" s="31">
        <f t="shared" ref="H97:H98" si="142">F97+G97</f>
        <v>190999.76800000001</v>
      </c>
      <c r="I97" s="31"/>
      <c r="J97" s="31">
        <f t="shared" ref="J97:J98" si="143">H97+I97</f>
        <v>190999.76800000001</v>
      </c>
      <c r="K97" s="31"/>
      <c r="L97" s="31">
        <f t="shared" ref="L97:L98" si="144">J97+K97</f>
        <v>190999.76800000001</v>
      </c>
      <c r="M97" s="35"/>
      <c r="N97" s="32">
        <f t="shared" ref="N97:N98" si="145">L97+M97</f>
        <v>190999.76800000001</v>
      </c>
      <c r="O97" s="32">
        <v>0</v>
      </c>
      <c r="P97" s="31"/>
      <c r="Q97" s="31">
        <f t="shared" si="5"/>
        <v>0</v>
      </c>
      <c r="R97" s="31"/>
      <c r="S97" s="31">
        <f t="shared" ref="S97:S98" si="146">Q97+R97</f>
        <v>0</v>
      </c>
      <c r="T97" s="31"/>
      <c r="U97" s="31">
        <f t="shared" ref="U97:U98" si="147">S97+T97</f>
        <v>0</v>
      </c>
      <c r="V97" s="31"/>
      <c r="W97" s="31">
        <f t="shared" ref="W97:W98" si="148">U97+V97</f>
        <v>0</v>
      </c>
      <c r="X97" s="35"/>
      <c r="Y97" s="32">
        <f t="shared" ref="Y97:Y98" si="149">W97+X97</f>
        <v>0</v>
      </c>
      <c r="Z97" s="32">
        <v>0</v>
      </c>
      <c r="AA97" s="32"/>
      <c r="AB97" s="31">
        <f t="shared" si="6"/>
        <v>0</v>
      </c>
      <c r="AC97" s="31"/>
      <c r="AD97" s="31">
        <f t="shared" ref="AD97:AD98" si="150">AB97+AC97</f>
        <v>0</v>
      </c>
      <c r="AE97" s="31"/>
      <c r="AF97" s="31">
        <f t="shared" ref="AF97:AF98" si="151">AD97+AE97</f>
        <v>0</v>
      </c>
      <c r="AG97" s="35"/>
      <c r="AH97" s="32">
        <f t="shared" ref="AH97:AH98" si="152">AF97+AG97</f>
        <v>0</v>
      </c>
      <c r="AI97" s="12" t="s">
        <v>86</v>
      </c>
      <c r="AK97" s="33"/>
    </row>
    <row r="98" spans="1:37" ht="54" x14ac:dyDescent="0.35">
      <c r="A98" s="71" t="s">
        <v>163</v>
      </c>
      <c r="B98" s="81" t="s">
        <v>77</v>
      </c>
      <c r="C98" s="80" t="s">
        <v>28</v>
      </c>
      <c r="D98" s="32">
        <f>D100</f>
        <v>225264.3</v>
      </c>
      <c r="E98" s="31">
        <f>E100</f>
        <v>0</v>
      </c>
      <c r="F98" s="31">
        <f t="shared" si="0"/>
        <v>225264.3</v>
      </c>
      <c r="G98" s="31">
        <f>G100</f>
        <v>-37612.404000000002</v>
      </c>
      <c r="H98" s="31">
        <f t="shared" si="142"/>
        <v>187651.89599999998</v>
      </c>
      <c r="I98" s="31">
        <f>I100</f>
        <v>0</v>
      </c>
      <c r="J98" s="31">
        <f t="shared" si="143"/>
        <v>187651.89599999998</v>
      </c>
      <c r="K98" s="31">
        <f>K100</f>
        <v>0</v>
      </c>
      <c r="L98" s="31">
        <f t="shared" si="144"/>
        <v>187651.89599999998</v>
      </c>
      <c r="M98" s="35">
        <f>M100</f>
        <v>0</v>
      </c>
      <c r="N98" s="32">
        <f t="shared" si="145"/>
        <v>187651.89599999998</v>
      </c>
      <c r="O98" s="32">
        <f t="shared" ref="O98:Z98" si="153">O100</f>
        <v>0</v>
      </c>
      <c r="P98" s="31">
        <f>P100</f>
        <v>0</v>
      </c>
      <c r="Q98" s="31">
        <f t="shared" si="5"/>
        <v>0</v>
      </c>
      <c r="R98" s="31">
        <f>R100</f>
        <v>0</v>
      </c>
      <c r="S98" s="31">
        <f t="shared" si="146"/>
        <v>0</v>
      </c>
      <c r="T98" s="31">
        <f>T100</f>
        <v>0</v>
      </c>
      <c r="U98" s="31">
        <f t="shared" si="147"/>
        <v>0</v>
      </c>
      <c r="V98" s="31">
        <f>V100</f>
        <v>0</v>
      </c>
      <c r="W98" s="31">
        <f t="shared" si="148"/>
        <v>0</v>
      </c>
      <c r="X98" s="35">
        <f>X100</f>
        <v>0</v>
      </c>
      <c r="Y98" s="32">
        <f t="shared" si="149"/>
        <v>0</v>
      </c>
      <c r="Z98" s="32">
        <f t="shared" si="153"/>
        <v>0</v>
      </c>
      <c r="AA98" s="32">
        <f>AA100</f>
        <v>0</v>
      </c>
      <c r="AB98" s="31">
        <f t="shared" si="6"/>
        <v>0</v>
      </c>
      <c r="AC98" s="31">
        <f>AC100</f>
        <v>0</v>
      </c>
      <c r="AD98" s="31">
        <f t="shared" si="150"/>
        <v>0</v>
      </c>
      <c r="AE98" s="31">
        <f>AE100</f>
        <v>0</v>
      </c>
      <c r="AF98" s="31">
        <f t="shared" si="151"/>
        <v>0</v>
      </c>
      <c r="AG98" s="35">
        <f>AG100</f>
        <v>0</v>
      </c>
      <c r="AH98" s="32">
        <f t="shared" si="152"/>
        <v>0</v>
      </c>
      <c r="AI98" s="12"/>
      <c r="AK98" s="33"/>
    </row>
    <row r="99" spans="1:37" x14ac:dyDescent="0.35">
      <c r="A99" s="71"/>
      <c r="B99" s="77" t="s">
        <v>5</v>
      </c>
      <c r="C99" s="80"/>
      <c r="D99" s="32"/>
      <c r="E99" s="31"/>
      <c r="F99" s="31"/>
      <c r="G99" s="31"/>
      <c r="H99" s="31"/>
      <c r="I99" s="31"/>
      <c r="J99" s="31"/>
      <c r="K99" s="31"/>
      <c r="L99" s="31"/>
      <c r="M99" s="35"/>
      <c r="N99" s="32"/>
      <c r="O99" s="32"/>
      <c r="P99" s="31"/>
      <c r="Q99" s="31"/>
      <c r="R99" s="31"/>
      <c r="S99" s="31"/>
      <c r="T99" s="31"/>
      <c r="U99" s="31"/>
      <c r="V99" s="31"/>
      <c r="W99" s="31"/>
      <c r="X99" s="35"/>
      <c r="Y99" s="32"/>
      <c r="Z99" s="32"/>
      <c r="AA99" s="32"/>
      <c r="AB99" s="31"/>
      <c r="AC99" s="31"/>
      <c r="AD99" s="31"/>
      <c r="AE99" s="31"/>
      <c r="AF99" s="31"/>
      <c r="AG99" s="35"/>
      <c r="AH99" s="32"/>
      <c r="AI99" s="12"/>
      <c r="AK99" s="33"/>
    </row>
    <row r="100" spans="1:37" x14ac:dyDescent="0.35">
      <c r="A100" s="71"/>
      <c r="B100" s="77" t="s">
        <v>64</v>
      </c>
      <c r="C100" s="80"/>
      <c r="D100" s="32">
        <v>225264.3</v>
      </c>
      <c r="E100" s="31"/>
      <c r="F100" s="31">
        <f t="shared" si="0"/>
        <v>225264.3</v>
      </c>
      <c r="G100" s="31">
        <v>-37612.404000000002</v>
      </c>
      <c r="H100" s="31">
        <f t="shared" ref="H100" si="154">F100+G100</f>
        <v>187651.89599999998</v>
      </c>
      <c r="I100" s="31"/>
      <c r="J100" s="31">
        <f t="shared" ref="J100:J104" si="155">H100+I100</f>
        <v>187651.89599999998</v>
      </c>
      <c r="K100" s="31"/>
      <c r="L100" s="31">
        <f t="shared" ref="L100:L101" si="156">J100+K100</f>
        <v>187651.89599999998</v>
      </c>
      <c r="M100" s="35"/>
      <c r="N100" s="32">
        <f t="shared" ref="N100:N103" si="157">L100+M100</f>
        <v>187651.89599999998</v>
      </c>
      <c r="O100" s="32">
        <v>0</v>
      </c>
      <c r="P100" s="31"/>
      <c r="Q100" s="31">
        <f t="shared" si="5"/>
        <v>0</v>
      </c>
      <c r="R100" s="31"/>
      <c r="S100" s="31">
        <f t="shared" ref="S100:S104" si="158">Q100+R100</f>
        <v>0</v>
      </c>
      <c r="T100" s="31"/>
      <c r="U100" s="31">
        <f t="shared" ref="U100" si="159">S100+T100</f>
        <v>0</v>
      </c>
      <c r="V100" s="31"/>
      <c r="W100" s="31">
        <f t="shared" ref="W100" si="160">U100+V100</f>
        <v>0</v>
      </c>
      <c r="X100" s="35"/>
      <c r="Y100" s="32">
        <f t="shared" ref="Y100" si="161">W100+X100</f>
        <v>0</v>
      </c>
      <c r="Z100" s="32">
        <v>0</v>
      </c>
      <c r="AA100" s="32"/>
      <c r="AB100" s="31">
        <f t="shared" si="6"/>
        <v>0</v>
      </c>
      <c r="AC100" s="31"/>
      <c r="AD100" s="31">
        <f t="shared" ref="AD100:AD101" si="162">AB100+AC100</f>
        <v>0</v>
      </c>
      <c r="AE100" s="31"/>
      <c r="AF100" s="31">
        <f t="shared" ref="AF100:AF104" si="163">AD100+AE100</f>
        <v>0</v>
      </c>
      <c r="AG100" s="35"/>
      <c r="AH100" s="32">
        <f t="shared" ref="AH100:AH101" si="164">AF100+AG100</f>
        <v>0</v>
      </c>
      <c r="AI100" s="12" t="s">
        <v>86</v>
      </c>
      <c r="AK100" s="33"/>
    </row>
    <row r="101" spans="1:37" ht="72" x14ac:dyDescent="0.35">
      <c r="A101" s="71" t="s">
        <v>164</v>
      </c>
      <c r="B101" s="77" t="s">
        <v>78</v>
      </c>
      <c r="C101" s="80" t="s">
        <v>28</v>
      </c>
      <c r="D101" s="32">
        <f>D105</f>
        <v>346343.1</v>
      </c>
      <c r="E101" s="31">
        <f>E105</f>
        <v>0</v>
      </c>
      <c r="F101" s="31">
        <f>D101+E101</f>
        <v>346343.1</v>
      </c>
      <c r="G101" s="31">
        <f>G105+G106</f>
        <v>-346343.1</v>
      </c>
      <c r="H101" s="31">
        <f>F101+G101</f>
        <v>0</v>
      </c>
      <c r="I101" s="31">
        <f>I105+I106</f>
        <v>0</v>
      </c>
      <c r="J101" s="31">
        <f t="shared" si="155"/>
        <v>0</v>
      </c>
      <c r="K101" s="31">
        <f>K105+K106+K104</f>
        <v>69400.667000000001</v>
      </c>
      <c r="L101" s="31">
        <f t="shared" si="156"/>
        <v>69400.667000000001</v>
      </c>
      <c r="M101" s="35">
        <f>M105+M106+M104+M103</f>
        <v>105000</v>
      </c>
      <c r="N101" s="32">
        <f t="shared" si="157"/>
        <v>174400.66700000002</v>
      </c>
      <c r="O101" s="32">
        <f t="shared" ref="O101:Z101" si="165">O105</f>
        <v>0</v>
      </c>
      <c r="P101" s="31">
        <f>P105</f>
        <v>0</v>
      </c>
      <c r="Q101" s="31">
        <f t="shared" si="5"/>
        <v>0</v>
      </c>
      <c r="R101" s="31">
        <f>R105+R106+R104</f>
        <v>641718.24800000002</v>
      </c>
      <c r="S101" s="31">
        <f t="shared" si="158"/>
        <v>641718.24800000002</v>
      </c>
      <c r="T101" s="31">
        <f>T105+T106+T104</f>
        <v>-69400.667000000001</v>
      </c>
      <c r="U101" s="31">
        <f>S101+T101</f>
        <v>572317.58100000001</v>
      </c>
      <c r="V101" s="31">
        <f>V105+V106+V104</f>
        <v>0</v>
      </c>
      <c r="W101" s="31">
        <f>U101+V101</f>
        <v>572317.58100000001</v>
      </c>
      <c r="X101" s="35">
        <f>X105+X106+X104+X103</f>
        <v>-105000</v>
      </c>
      <c r="Y101" s="32">
        <f>W101+X101</f>
        <v>467317.58100000001</v>
      </c>
      <c r="Z101" s="32">
        <f t="shared" si="165"/>
        <v>0</v>
      </c>
      <c r="AA101" s="32">
        <f>AA105</f>
        <v>0</v>
      </c>
      <c r="AB101" s="31">
        <f t="shared" si="6"/>
        <v>0</v>
      </c>
      <c r="AC101" s="31">
        <f>AC105+AC106</f>
        <v>0</v>
      </c>
      <c r="AD101" s="31">
        <f t="shared" si="162"/>
        <v>0</v>
      </c>
      <c r="AE101" s="31">
        <f>AE105+AE106+AE104</f>
        <v>0</v>
      </c>
      <c r="AF101" s="31">
        <f t="shared" si="163"/>
        <v>0</v>
      </c>
      <c r="AG101" s="35">
        <f>AG105+AG106+AG104+AG103</f>
        <v>0</v>
      </c>
      <c r="AH101" s="32">
        <f t="shared" si="164"/>
        <v>0</v>
      </c>
      <c r="AI101" s="12"/>
      <c r="AK101" s="33"/>
    </row>
    <row r="102" spans="1:37" x14ac:dyDescent="0.35">
      <c r="A102" s="71"/>
      <c r="B102" s="77" t="s">
        <v>5</v>
      </c>
      <c r="C102" s="80"/>
      <c r="D102" s="32"/>
      <c r="E102" s="31"/>
      <c r="F102" s="31"/>
      <c r="G102" s="31"/>
      <c r="H102" s="31"/>
      <c r="I102" s="31"/>
      <c r="J102" s="31"/>
      <c r="K102" s="31"/>
      <c r="L102" s="31"/>
      <c r="M102" s="35"/>
      <c r="N102" s="32"/>
      <c r="O102" s="32"/>
      <c r="P102" s="31"/>
      <c r="Q102" s="31"/>
      <c r="R102" s="31"/>
      <c r="S102" s="31"/>
      <c r="T102" s="31"/>
      <c r="U102" s="31"/>
      <c r="V102" s="31"/>
      <c r="W102" s="31"/>
      <c r="X102" s="35"/>
      <c r="Y102" s="32"/>
      <c r="Z102" s="32"/>
      <c r="AA102" s="32"/>
      <c r="AB102" s="31"/>
      <c r="AC102" s="31"/>
      <c r="AD102" s="31"/>
      <c r="AE102" s="31"/>
      <c r="AF102" s="31"/>
      <c r="AG102" s="35"/>
      <c r="AH102" s="32"/>
      <c r="AI102" s="12"/>
      <c r="AK102" s="33"/>
    </row>
    <row r="103" spans="1:37" s="2" customFormat="1" hidden="1" x14ac:dyDescent="0.35">
      <c r="A103" s="26"/>
      <c r="B103" s="62" t="s">
        <v>6</v>
      </c>
      <c r="C103" s="63"/>
      <c r="D103" s="32"/>
      <c r="E103" s="31"/>
      <c r="F103" s="31"/>
      <c r="G103" s="31"/>
      <c r="H103" s="31"/>
      <c r="I103" s="31"/>
      <c r="J103" s="31"/>
      <c r="K103" s="31"/>
      <c r="L103" s="31"/>
      <c r="M103" s="35">
        <v>95000</v>
      </c>
      <c r="N103" s="31">
        <f t="shared" si="157"/>
        <v>95000</v>
      </c>
      <c r="O103" s="32"/>
      <c r="P103" s="31"/>
      <c r="Q103" s="31"/>
      <c r="R103" s="31"/>
      <c r="S103" s="31"/>
      <c r="T103" s="31"/>
      <c r="U103" s="31"/>
      <c r="V103" s="31"/>
      <c r="W103" s="31"/>
      <c r="X103" s="35"/>
      <c r="Y103" s="31">
        <f t="shared" ref="Y103" si="166">W103+X103</f>
        <v>0</v>
      </c>
      <c r="Z103" s="32"/>
      <c r="AA103" s="32"/>
      <c r="AB103" s="31"/>
      <c r="AC103" s="31"/>
      <c r="AD103" s="31"/>
      <c r="AE103" s="31"/>
      <c r="AF103" s="31"/>
      <c r="AG103" s="35"/>
      <c r="AH103" s="31">
        <f t="shared" ref="AH103" si="167">AF103+AG103</f>
        <v>0</v>
      </c>
      <c r="AI103" s="12" t="s">
        <v>251</v>
      </c>
      <c r="AJ103" s="9" t="s">
        <v>25</v>
      </c>
      <c r="AK103" s="33"/>
    </row>
    <row r="104" spans="1:37" x14ac:dyDescent="0.35">
      <c r="A104" s="71"/>
      <c r="B104" s="77" t="s">
        <v>64</v>
      </c>
      <c r="C104" s="80"/>
      <c r="D104" s="32"/>
      <c r="E104" s="31"/>
      <c r="F104" s="31">
        <f t="shared" ref="F104" si="168">D104+E104</f>
        <v>0</v>
      </c>
      <c r="G104" s="31"/>
      <c r="H104" s="31">
        <f t="shared" ref="H104" si="169">F104+G104</f>
        <v>0</v>
      </c>
      <c r="I104" s="31"/>
      <c r="J104" s="31">
        <f t="shared" si="155"/>
        <v>0</v>
      </c>
      <c r="K104" s="31">
        <v>20000</v>
      </c>
      <c r="L104" s="31">
        <f>J104+K104</f>
        <v>20000</v>
      </c>
      <c r="M104" s="35">
        <v>10000</v>
      </c>
      <c r="N104" s="32">
        <f>L104+M104</f>
        <v>30000</v>
      </c>
      <c r="O104" s="32"/>
      <c r="P104" s="31"/>
      <c r="Q104" s="31"/>
      <c r="R104" s="31">
        <v>641718.24800000002</v>
      </c>
      <c r="S104" s="31">
        <f t="shared" si="158"/>
        <v>641718.24800000002</v>
      </c>
      <c r="T104" s="31">
        <v>-69400.667000000001</v>
      </c>
      <c r="U104" s="31">
        <f>S104+T104</f>
        <v>572317.58100000001</v>
      </c>
      <c r="V104" s="31"/>
      <c r="W104" s="31">
        <f>U104+V104</f>
        <v>572317.58100000001</v>
      </c>
      <c r="X104" s="35">
        <f>-10000-95000</f>
        <v>-105000</v>
      </c>
      <c r="Y104" s="32">
        <f>W104+X104</f>
        <v>467317.58100000001</v>
      </c>
      <c r="Z104" s="32"/>
      <c r="AA104" s="32"/>
      <c r="AB104" s="31"/>
      <c r="AC104" s="31"/>
      <c r="AD104" s="31"/>
      <c r="AE104" s="31"/>
      <c r="AF104" s="31">
        <f t="shared" si="163"/>
        <v>0</v>
      </c>
      <c r="AG104" s="35"/>
      <c r="AH104" s="32">
        <f t="shared" ref="AH104:AH109" si="170">AF104+AG104</f>
        <v>0</v>
      </c>
      <c r="AI104" s="12" t="s">
        <v>86</v>
      </c>
      <c r="AK104" s="33"/>
    </row>
    <row r="105" spans="1:37" x14ac:dyDescent="0.35">
      <c r="A105" s="71"/>
      <c r="B105" s="77" t="s">
        <v>17</v>
      </c>
      <c r="C105" s="80"/>
      <c r="D105" s="32">
        <v>346343.1</v>
      </c>
      <c r="E105" s="31"/>
      <c r="F105" s="31">
        <f t="shared" si="0"/>
        <v>346343.1</v>
      </c>
      <c r="G105" s="31">
        <v>-346343.1</v>
      </c>
      <c r="H105" s="31">
        <f t="shared" ref="H105:H109" si="171">F105+G105</f>
        <v>0</v>
      </c>
      <c r="I105" s="31"/>
      <c r="J105" s="31">
        <f t="shared" ref="J105:J109" si="172">H105+I105</f>
        <v>0</v>
      </c>
      <c r="K105" s="31">
        <v>49400.667000000001</v>
      </c>
      <c r="L105" s="31">
        <f t="shared" ref="L105:L109" si="173">J105+K105</f>
        <v>49400.667000000001</v>
      </c>
      <c r="M105" s="35"/>
      <c r="N105" s="32">
        <f t="shared" ref="N105:N109" si="174">L105+M105</f>
        <v>49400.667000000001</v>
      </c>
      <c r="O105" s="32">
        <v>0</v>
      </c>
      <c r="P105" s="31"/>
      <c r="Q105" s="31">
        <f t="shared" si="5"/>
        <v>0</v>
      </c>
      <c r="R105" s="31"/>
      <c r="S105" s="31">
        <f t="shared" ref="S105:S109" si="175">Q105+R105</f>
        <v>0</v>
      </c>
      <c r="T105" s="31"/>
      <c r="U105" s="31">
        <f t="shared" ref="U105:U109" si="176">S105+T105</f>
        <v>0</v>
      </c>
      <c r="V105" s="31"/>
      <c r="W105" s="31">
        <f t="shared" ref="W105:W109" si="177">U105+V105</f>
        <v>0</v>
      </c>
      <c r="X105" s="35"/>
      <c r="Y105" s="32">
        <f t="shared" ref="Y105:Y109" si="178">W105+X105</f>
        <v>0</v>
      </c>
      <c r="Z105" s="32">
        <v>0</v>
      </c>
      <c r="AA105" s="32"/>
      <c r="AB105" s="31">
        <f t="shared" si="6"/>
        <v>0</v>
      </c>
      <c r="AC105" s="31"/>
      <c r="AD105" s="31">
        <f t="shared" ref="AD105:AD109" si="179">AB105+AC105</f>
        <v>0</v>
      </c>
      <c r="AE105" s="31"/>
      <c r="AF105" s="31">
        <f t="shared" ref="AF105:AF109" si="180">AD105+AE105</f>
        <v>0</v>
      </c>
      <c r="AG105" s="35"/>
      <c r="AH105" s="32">
        <f t="shared" si="170"/>
        <v>0</v>
      </c>
      <c r="AI105" s="12" t="s">
        <v>85</v>
      </c>
      <c r="AK105" s="33"/>
    </row>
    <row r="106" spans="1:37" s="2" customFormat="1" hidden="1" x14ac:dyDescent="0.35">
      <c r="A106" s="26"/>
      <c r="B106" s="34" t="s">
        <v>64</v>
      </c>
      <c r="C106" s="49"/>
      <c r="D106" s="32"/>
      <c r="E106" s="31"/>
      <c r="F106" s="31"/>
      <c r="G106" s="31"/>
      <c r="H106" s="31">
        <f t="shared" si="171"/>
        <v>0</v>
      </c>
      <c r="I106" s="31"/>
      <c r="J106" s="31">
        <f t="shared" si="172"/>
        <v>0</v>
      </c>
      <c r="K106" s="31"/>
      <c r="L106" s="31">
        <f t="shared" si="173"/>
        <v>0</v>
      </c>
      <c r="M106" s="35"/>
      <c r="N106" s="31">
        <f t="shared" si="174"/>
        <v>0</v>
      </c>
      <c r="O106" s="32"/>
      <c r="P106" s="31"/>
      <c r="Q106" s="31"/>
      <c r="R106" s="31"/>
      <c r="S106" s="31">
        <f t="shared" si="175"/>
        <v>0</v>
      </c>
      <c r="T106" s="31"/>
      <c r="U106" s="31">
        <f t="shared" si="176"/>
        <v>0</v>
      </c>
      <c r="V106" s="31"/>
      <c r="W106" s="31">
        <f t="shared" si="177"/>
        <v>0</v>
      </c>
      <c r="X106" s="35"/>
      <c r="Y106" s="31">
        <f t="shared" si="178"/>
        <v>0</v>
      </c>
      <c r="Z106" s="32"/>
      <c r="AA106" s="32"/>
      <c r="AB106" s="31"/>
      <c r="AC106" s="31"/>
      <c r="AD106" s="31">
        <f t="shared" si="179"/>
        <v>0</v>
      </c>
      <c r="AE106" s="31"/>
      <c r="AF106" s="31">
        <f t="shared" si="180"/>
        <v>0</v>
      </c>
      <c r="AG106" s="35"/>
      <c r="AH106" s="31">
        <f t="shared" si="170"/>
        <v>0</v>
      </c>
      <c r="AI106" s="12" t="s">
        <v>86</v>
      </c>
      <c r="AJ106" s="9" t="s">
        <v>25</v>
      </c>
      <c r="AK106" s="33"/>
    </row>
    <row r="107" spans="1:37" ht="54" x14ac:dyDescent="0.35">
      <c r="A107" s="71" t="s">
        <v>165</v>
      </c>
      <c r="B107" s="77" t="s">
        <v>242</v>
      </c>
      <c r="C107" s="80" t="s">
        <v>28</v>
      </c>
      <c r="D107" s="32"/>
      <c r="E107" s="31"/>
      <c r="F107" s="31"/>
      <c r="G107" s="31"/>
      <c r="H107" s="31"/>
      <c r="I107" s="31"/>
      <c r="J107" s="31"/>
      <c r="K107" s="31"/>
      <c r="L107" s="31">
        <f t="shared" si="173"/>
        <v>0</v>
      </c>
      <c r="M107" s="35"/>
      <c r="N107" s="32">
        <f t="shared" si="174"/>
        <v>0</v>
      </c>
      <c r="O107" s="32"/>
      <c r="P107" s="31"/>
      <c r="Q107" s="31"/>
      <c r="R107" s="31"/>
      <c r="S107" s="31"/>
      <c r="T107" s="31">
        <v>5231.8329999999996</v>
      </c>
      <c r="U107" s="31">
        <f t="shared" si="176"/>
        <v>5231.8329999999996</v>
      </c>
      <c r="V107" s="31">
        <v>-2864.2629999999999</v>
      </c>
      <c r="W107" s="31">
        <f t="shared" si="177"/>
        <v>2367.5699999999997</v>
      </c>
      <c r="X107" s="35"/>
      <c r="Y107" s="32">
        <f t="shared" si="178"/>
        <v>2367.5699999999997</v>
      </c>
      <c r="Z107" s="32"/>
      <c r="AA107" s="32"/>
      <c r="AB107" s="31"/>
      <c r="AC107" s="31"/>
      <c r="AD107" s="31"/>
      <c r="AE107" s="31"/>
      <c r="AF107" s="31">
        <f t="shared" si="180"/>
        <v>0</v>
      </c>
      <c r="AG107" s="35"/>
      <c r="AH107" s="32">
        <f t="shared" si="170"/>
        <v>0</v>
      </c>
      <c r="AI107" s="12" t="s">
        <v>243</v>
      </c>
      <c r="AK107" s="33"/>
    </row>
    <row r="108" spans="1:37" ht="54" x14ac:dyDescent="0.35">
      <c r="A108" s="71" t="s">
        <v>166</v>
      </c>
      <c r="B108" s="77" t="s">
        <v>244</v>
      </c>
      <c r="C108" s="80" t="s">
        <v>28</v>
      </c>
      <c r="D108" s="32"/>
      <c r="E108" s="31"/>
      <c r="F108" s="31"/>
      <c r="G108" s="31"/>
      <c r="H108" s="31"/>
      <c r="I108" s="31"/>
      <c r="J108" s="31"/>
      <c r="K108" s="31"/>
      <c r="L108" s="31">
        <f t="shared" si="173"/>
        <v>0</v>
      </c>
      <c r="M108" s="35"/>
      <c r="N108" s="32">
        <f t="shared" si="174"/>
        <v>0</v>
      </c>
      <c r="O108" s="32"/>
      <c r="P108" s="31"/>
      <c r="Q108" s="31"/>
      <c r="R108" s="31"/>
      <c r="S108" s="31"/>
      <c r="T108" s="31">
        <v>2627.7739999999999</v>
      </c>
      <c r="U108" s="31">
        <f t="shared" si="176"/>
        <v>2627.7739999999999</v>
      </c>
      <c r="V108" s="31">
        <v>-2134.1729999999998</v>
      </c>
      <c r="W108" s="31">
        <f t="shared" si="177"/>
        <v>493.60100000000011</v>
      </c>
      <c r="X108" s="35"/>
      <c r="Y108" s="32">
        <f t="shared" si="178"/>
        <v>493.60100000000011</v>
      </c>
      <c r="Z108" s="32"/>
      <c r="AA108" s="32"/>
      <c r="AB108" s="31"/>
      <c r="AC108" s="31"/>
      <c r="AD108" s="31"/>
      <c r="AE108" s="31"/>
      <c r="AF108" s="31">
        <f t="shared" si="180"/>
        <v>0</v>
      </c>
      <c r="AG108" s="35"/>
      <c r="AH108" s="32">
        <f t="shared" si="170"/>
        <v>0</v>
      </c>
      <c r="AI108" s="12" t="s">
        <v>245</v>
      </c>
      <c r="AK108" s="33"/>
    </row>
    <row r="109" spans="1:37" x14ac:dyDescent="0.35">
      <c r="A109" s="71"/>
      <c r="B109" s="77" t="s">
        <v>19</v>
      </c>
      <c r="C109" s="77"/>
      <c r="D109" s="15">
        <f>D113+D114+D115</f>
        <v>652121.59999999998</v>
      </c>
      <c r="E109" s="15">
        <f>E113+E114+E115</f>
        <v>-28810.120999999999</v>
      </c>
      <c r="F109" s="15">
        <f t="shared" si="0"/>
        <v>623311.47899999993</v>
      </c>
      <c r="G109" s="15">
        <f>G113+G114+G115+G118+G119</f>
        <v>-163034.073</v>
      </c>
      <c r="H109" s="15">
        <f t="shared" si="171"/>
        <v>460277.40599999996</v>
      </c>
      <c r="I109" s="15">
        <f>I113+I114+I115+I118+I119</f>
        <v>0</v>
      </c>
      <c r="J109" s="15">
        <f t="shared" si="172"/>
        <v>460277.40599999996</v>
      </c>
      <c r="K109" s="31">
        <f>K113+K114+K115+K118+K119</f>
        <v>-123523.57</v>
      </c>
      <c r="L109" s="15">
        <f t="shared" si="173"/>
        <v>336753.83599999995</v>
      </c>
      <c r="M109" s="15">
        <f>M113+M114+M115+M118+M119</f>
        <v>0</v>
      </c>
      <c r="N109" s="32">
        <f t="shared" si="174"/>
        <v>336753.83599999995</v>
      </c>
      <c r="O109" s="15">
        <f t="shared" ref="O109:Z109" si="181">O113+O114+O115</f>
        <v>87519</v>
      </c>
      <c r="P109" s="15">
        <f>P113+P114+P115</f>
        <v>67940.256999999998</v>
      </c>
      <c r="Q109" s="15">
        <f t="shared" si="5"/>
        <v>155459.25699999998</v>
      </c>
      <c r="R109" s="15">
        <f>R113+R114+R115+R118+R119</f>
        <v>273749.5</v>
      </c>
      <c r="S109" s="15">
        <f t="shared" si="175"/>
        <v>429208.75699999998</v>
      </c>
      <c r="T109" s="15">
        <f>T113+T114+T115+T118+T119</f>
        <v>123523.57</v>
      </c>
      <c r="U109" s="15">
        <f t="shared" si="176"/>
        <v>552732.32700000005</v>
      </c>
      <c r="V109" s="31">
        <f>V113+V114+V115+V118+V119</f>
        <v>0</v>
      </c>
      <c r="W109" s="15">
        <f t="shared" si="177"/>
        <v>552732.32700000005</v>
      </c>
      <c r="X109" s="15">
        <f>X113+X114+X115+X118+X119</f>
        <v>0</v>
      </c>
      <c r="Y109" s="32">
        <f t="shared" si="178"/>
        <v>552732.32700000005</v>
      </c>
      <c r="Z109" s="15">
        <f t="shared" si="181"/>
        <v>0</v>
      </c>
      <c r="AA109" s="15">
        <f>AA113+AA114+AA115</f>
        <v>0</v>
      </c>
      <c r="AB109" s="15">
        <f t="shared" si="6"/>
        <v>0</v>
      </c>
      <c r="AC109" s="15">
        <f>AC113+AC114+AC115+AC118+AC119</f>
        <v>0</v>
      </c>
      <c r="AD109" s="15">
        <f t="shared" si="179"/>
        <v>0</v>
      </c>
      <c r="AE109" s="31">
        <f>AE113+AE114+AE115+AE118+AE119</f>
        <v>0</v>
      </c>
      <c r="AF109" s="15">
        <f t="shared" si="180"/>
        <v>0</v>
      </c>
      <c r="AG109" s="15">
        <f>AG113+AG114+AG115+AG118+AG119</f>
        <v>0</v>
      </c>
      <c r="AH109" s="32">
        <f t="shared" si="170"/>
        <v>0</v>
      </c>
      <c r="AI109" s="16"/>
      <c r="AJ109" s="17"/>
      <c r="AK109" s="24"/>
    </row>
    <row r="110" spans="1:37" x14ac:dyDescent="0.35">
      <c r="A110" s="71"/>
      <c r="B110" s="77" t="s">
        <v>5</v>
      </c>
      <c r="C110" s="77"/>
      <c r="D110" s="14"/>
      <c r="E110" s="14"/>
      <c r="F110" s="15"/>
      <c r="G110" s="14"/>
      <c r="H110" s="15"/>
      <c r="I110" s="14"/>
      <c r="J110" s="15"/>
      <c r="K110" s="30"/>
      <c r="L110" s="15"/>
      <c r="M110" s="14"/>
      <c r="N110" s="32"/>
      <c r="O110" s="15"/>
      <c r="P110" s="14"/>
      <c r="Q110" s="15"/>
      <c r="R110" s="14"/>
      <c r="S110" s="15"/>
      <c r="T110" s="14"/>
      <c r="U110" s="15"/>
      <c r="V110" s="30"/>
      <c r="W110" s="15"/>
      <c r="X110" s="14"/>
      <c r="Y110" s="32"/>
      <c r="Z110" s="15"/>
      <c r="AA110" s="14"/>
      <c r="AB110" s="15"/>
      <c r="AC110" s="14"/>
      <c r="AD110" s="15"/>
      <c r="AE110" s="30"/>
      <c r="AF110" s="15"/>
      <c r="AG110" s="14"/>
      <c r="AH110" s="32"/>
      <c r="AI110" s="16"/>
      <c r="AJ110" s="17"/>
      <c r="AK110" s="24"/>
    </row>
    <row r="111" spans="1:37" s="18" customFormat="1" hidden="1" x14ac:dyDescent="0.35">
      <c r="A111" s="13"/>
      <c r="B111" s="25" t="s">
        <v>6</v>
      </c>
      <c r="C111" s="25"/>
      <c r="D111" s="14">
        <f>D113+D114</f>
        <v>425261.6</v>
      </c>
      <c r="E111" s="14">
        <f>E113+E114</f>
        <v>-28810.120999999999</v>
      </c>
      <c r="F111" s="15">
        <f t="shared" si="0"/>
        <v>396451.47899999999</v>
      </c>
      <c r="G111" s="14">
        <f>G113+G114+G118+G119</f>
        <v>-163034.073</v>
      </c>
      <c r="H111" s="15">
        <f t="shared" ref="H111:H115" si="182">F111+G111</f>
        <v>233417.40599999999</v>
      </c>
      <c r="I111" s="14">
        <f>I113+I114+I118+I119</f>
        <v>0</v>
      </c>
      <c r="J111" s="15">
        <f t="shared" ref="J111:J115" si="183">H111+I111</f>
        <v>233417.40599999999</v>
      </c>
      <c r="K111" s="30">
        <f>K113+K114+K118+K119</f>
        <v>-123523.57</v>
      </c>
      <c r="L111" s="15">
        <f t="shared" ref="L111:L115" si="184">J111+K111</f>
        <v>109893.83599999998</v>
      </c>
      <c r="M111" s="14">
        <f>M113+M114+M118+M119</f>
        <v>0</v>
      </c>
      <c r="N111" s="15">
        <f t="shared" ref="N111:N115" si="185">L111+M111</f>
        <v>109893.83599999998</v>
      </c>
      <c r="O111" s="15">
        <f t="shared" ref="O111:Z111" si="186">O113+O114</f>
        <v>87519</v>
      </c>
      <c r="P111" s="14">
        <f>P113+P114</f>
        <v>67940.256999999998</v>
      </c>
      <c r="Q111" s="15">
        <f t="shared" si="5"/>
        <v>155459.25699999998</v>
      </c>
      <c r="R111" s="14">
        <f>R113+R114+R118+R119</f>
        <v>273749.5</v>
      </c>
      <c r="S111" s="15">
        <f t="shared" ref="S111:S115" si="187">Q111+R111</f>
        <v>429208.75699999998</v>
      </c>
      <c r="T111" s="14">
        <f>T113+T114+T118+T119</f>
        <v>123523.57</v>
      </c>
      <c r="U111" s="15">
        <f t="shared" ref="U111:U115" si="188">S111+T111</f>
        <v>552732.32700000005</v>
      </c>
      <c r="V111" s="30">
        <f>V113+V114+V118+V119</f>
        <v>0</v>
      </c>
      <c r="W111" s="15">
        <f t="shared" ref="W111:W115" si="189">U111+V111</f>
        <v>552732.32700000005</v>
      </c>
      <c r="X111" s="14">
        <f>X113+X114+X118+X119</f>
        <v>0</v>
      </c>
      <c r="Y111" s="15">
        <f t="shared" ref="Y111:Y115" si="190">W111+X111</f>
        <v>552732.32700000005</v>
      </c>
      <c r="Z111" s="15">
        <f t="shared" si="186"/>
        <v>0</v>
      </c>
      <c r="AA111" s="14">
        <f>AA113+AA114</f>
        <v>0</v>
      </c>
      <c r="AB111" s="15">
        <f t="shared" si="6"/>
        <v>0</v>
      </c>
      <c r="AC111" s="14">
        <f>AC113+AC114+AC118+AC119</f>
        <v>0</v>
      </c>
      <c r="AD111" s="15">
        <f t="shared" ref="AD111:AD115" si="191">AB111+AC111</f>
        <v>0</v>
      </c>
      <c r="AE111" s="30">
        <f>AE113+AE114+AE118+AE119</f>
        <v>0</v>
      </c>
      <c r="AF111" s="15">
        <f t="shared" ref="AF111:AF115" si="192">AD111+AE111</f>
        <v>0</v>
      </c>
      <c r="AG111" s="14">
        <f>AG113+AG114+AG118+AG119</f>
        <v>0</v>
      </c>
      <c r="AH111" s="15">
        <f t="shared" ref="AH111:AH115" si="193">AF111+AG111</f>
        <v>0</v>
      </c>
      <c r="AI111" s="16"/>
      <c r="AJ111" s="17" t="s">
        <v>25</v>
      </c>
      <c r="AK111" s="24"/>
    </row>
    <row r="112" spans="1:37" x14ac:dyDescent="0.35">
      <c r="A112" s="71"/>
      <c r="B112" s="77" t="s">
        <v>64</v>
      </c>
      <c r="C112" s="77"/>
      <c r="D112" s="14">
        <f>D117</f>
        <v>226860</v>
      </c>
      <c r="E112" s="14">
        <f>E117</f>
        <v>0</v>
      </c>
      <c r="F112" s="15">
        <f t="shared" si="0"/>
        <v>226860</v>
      </c>
      <c r="G112" s="14">
        <f>G117</f>
        <v>0</v>
      </c>
      <c r="H112" s="15">
        <f t="shared" si="182"/>
        <v>226860</v>
      </c>
      <c r="I112" s="14">
        <f>I117</f>
        <v>0</v>
      </c>
      <c r="J112" s="15">
        <f t="shared" si="183"/>
        <v>226860</v>
      </c>
      <c r="K112" s="30">
        <f>K117</f>
        <v>0</v>
      </c>
      <c r="L112" s="15">
        <f t="shared" si="184"/>
        <v>226860</v>
      </c>
      <c r="M112" s="14">
        <f>M117</f>
        <v>0</v>
      </c>
      <c r="N112" s="32">
        <f t="shared" si="185"/>
        <v>226860</v>
      </c>
      <c r="O112" s="15">
        <f t="shared" ref="O112:Z112" si="194">O117</f>
        <v>0</v>
      </c>
      <c r="P112" s="14">
        <f>P117</f>
        <v>0</v>
      </c>
      <c r="Q112" s="15">
        <f t="shared" si="5"/>
        <v>0</v>
      </c>
      <c r="R112" s="14">
        <f>R117</f>
        <v>0</v>
      </c>
      <c r="S112" s="15">
        <f t="shared" si="187"/>
        <v>0</v>
      </c>
      <c r="T112" s="14">
        <f>T117</f>
        <v>0</v>
      </c>
      <c r="U112" s="15">
        <f t="shared" si="188"/>
        <v>0</v>
      </c>
      <c r="V112" s="30">
        <f>V117</f>
        <v>0</v>
      </c>
      <c r="W112" s="15">
        <f t="shared" si="189"/>
        <v>0</v>
      </c>
      <c r="X112" s="14">
        <f>X117</f>
        <v>0</v>
      </c>
      <c r="Y112" s="32">
        <f t="shared" si="190"/>
        <v>0</v>
      </c>
      <c r="Z112" s="15">
        <f t="shared" si="194"/>
        <v>0</v>
      </c>
      <c r="AA112" s="14">
        <f>AA117</f>
        <v>0</v>
      </c>
      <c r="AB112" s="15">
        <f t="shared" si="6"/>
        <v>0</v>
      </c>
      <c r="AC112" s="14">
        <f>AC117</f>
        <v>0</v>
      </c>
      <c r="AD112" s="15">
        <f t="shared" si="191"/>
        <v>0</v>
      </c>
      <c r="AE112" s="30">
        <f>AE117</f>
        <v>0</v>
      </c>
      <c r="AF112" s="15">
        <f t="shared" si="192"/>
        <v>0</v>
      </c>
      <c r="AG112" s="14">
        <f>AG117</f>
        <v>0</v>
      </c>
      <c r="AH112" s="32">
        <f t="shared" si="193"/>
        <v>0</v>
      </c>
      <c r="AI112" s="16"/>
      <c r="AJ112" s="17"/>
      <c r="AK112" s="24"/>
    </row>
    <row r="113" spans="1:37" ht="64.5" customHeight="1" x14ac:dyDescent="0.35">
      <c r="A113" s="71" t="s">
        <v>167</v>
      </c>
      <c r="B113" s="77" t="s">
        <v>33</v>
      </c>
      <c r="C113" s="80" t="s">
        <v>28</v>
      </c>
      <c r="D113" s="29">
        <v>65230</v>
      </c>
      <c r="E113" s="30">
        <v>21189.879000000001</v>
      </c>
      <c r="F113" s="31">
        <f t="shared" si="0"/>
        <v>86419.879000000001</v>
      </c>
      <c r="G113" s="30"/>
      <c r="H113" s="31">
        <f t="shared" si="182"/>
        <v>86419.879000000001</v>
      </c>
      <c r="I113" s="30"/>
      <c r="J113" s="31">
        <f t="shared" si="183"/>
        <v>86419.879000000001</v>
      </c>
      <c r="K113" s="30"/>
      <c r="L113" s="31">
        <f t="shared" si="184"/>
        <v>86419.879000000001</v>
      </c>
      <c r="M113" s="1"/>
      <c r="N113" s="32">
        <f t="shared" si="185"/>
        <v>86419.879000000001</v>
      </c>
      <c r="O113" s="32">
        <v>0</v>
      </c>
      <c r="P113" s="30"/>
      <c r="Q113" s="31">
        <f t="shared" si="5"/>
        <v>0</v>
      </c>
      <c r="R113" s="30">
        <v>73749.5</v>
      </c>
      <c r="S113" s="31">
        <f t="shared" si="187"/>
        <v>73749.5</v>
      </c>
      <c r="T113" s="30"/>
      <c r="U113" s="31">
        <f t="shared" si="188"/>
        <v>73749.5</v>
      </c>
      <c r="V113" s="30"/>
      <c r="W113" s="31">
        <f t="shared" si="189"/>
        <v>73749.5</v>
      </c>
      <c r="X113" s="1"/>
      <c r="Y113" s="32">
        <f t="shared" si="190"/>
        <v>73749.5</v>
      </c>
      <c r="Z113" s="32">
        <v>0</v>
      </c>
      <c r="AA113" s="29"/>
      <c r="AB113" s="31">
        <f t="shared" si="6"/>
        <v>0</v>
      </c>
      <c r="AC113" s="30"/>
      <c r="AD113" s="31">
        <f t="shared" si="191"/>
        <v>0</v>
      </c>
      <c r="AE113" s="30"/>
      <c r="AF113" s="31">
        <f t="shared" si="192"/>
        <v>0</v>
      </c>
      <c r="AG113" s="1"/>
      <c r="AH113" s="32">
        <f t="shared" si="193"/>
        <v>0</v>
      </c>
      <c r="AI113" s="12" t="s">
        <v>87</v>
      </c>
      <c r="AK113" s="33"/>
    </row>
    <row r="114" spans="1:37" ht="54" x14ac:dyDescent="0.35">
      <c r="A114" s="71" t="s">
        <v>168</v>
      </c>
      <c r="B114" s="72" t="s">
        <v>61</v>
      </c>
      <c r="C114" s="80" t="s">
        <v>63</v>
      </c>
      <c r="D114" s="29">
        <v>360031.6</v>
      </c>
      <c r="E114" s="30">
        <v>-50000</v>
      </c>
      <c r="F114" s="31">
        <f t="shared" ref="F114:F188" si="195">D114+E114</f>
        <v>310031.59999999998</v>
      </c>
      <c r="G114" s="30">
        <f>17562.98+5713.793-200000</f>
        <v>-176723.22700000001</v>
      </c>
      <c r="H114" s="31">
        <f t="shared" si="182"/>
        <v>133308.37299999996</v>
      </c>
      <c r="I114" s="30"/>
      <c r="J114" s="31">
        <f t="shared" si="183"/>
        <v>133308.37299999996</v>
      </c>
      <c r="K114" s="30">
        <v>-123523.57</v>
      </c>
      <c r="L114" s="31">
        <f t="shared" si="184"/>
        <v>9784.8029999999562</v>
      </c>
      <c r="M114" s="1"/>
      <c r="N114" s="32">
        <f t="shared" si="185"/>
        <v>9784.8029999999562</v>
      </c>
      <c r="O114" s="32">
        <v>87519</v>
      </c>
      <c r="P114" s="30">
        <v>67940.256999999998</v>
      </c>
      <c r="Q114" s="31">
        <f t="shared" ref="Q114:Q188" si="196">O114+P114</f>
        <v>155459.25699999998</v>
      </c>
      <c r="R114" s="30">
        <v>200000</v>
      </c>
      <c r="S114" s="31">
        <f t="shared" si="187"/>
        <v>355459.25699999998</v>
      </c>
      <c r="T114" s="30">
        <v>123523.57</v>
      </c>
      <c r="U114" s="31">
        <f t="shared" si="188"/>
        <v>478982.82699999999</v>
      </c>
      <c r="V114" s="30"/>
      <c r="W114" s="31">
        <f t="shared" si="189"/>
        <v>478982.82699999999</v>
      </c>
      <c r="X114" s="1"/>
      <c r="Y114" s="32">
        <f t="shared" si="190"/>
        <v>478982.82699999999</v>
      </c>
      <c r="Z114" s="32">
        <v>0</v>
      </c>
      <c r="AA114" s="29"/>
      <c r="AB114" s="31">
        <f t="shared" ref="AB114:AB188" si="197">Z114+AA114</f>
        <v>0</v>
      </c>
      <c r="AC114" s="30"/>
      <c r="AD114" s="31">
        <f t="shared" si="191"/>
        <v>0</v>
      </c>
      <c r="AE114" s="30"/>
      <c r="AF114" s="31">
        <f t="shared" si="192"/>
        <v>0</v>
      </c>
      <c r="AG114" s="1"/>
      <c r="AH114" s="32">
        <f t="shared" si="193"/>
        <v>0</v>
      </c>
      <c r="AI114" s="12" t="s">
        <v>88</v>
      </c>
      <c r="AK114" s="33"/>
    </row>
    <row r="115" spans="1:37" ht="54" x14ac:dyDescent="0.35">
      <c r="A115" s="71" t="s">
        <v>169</v>
      </c>
      <c r="B115" s="81" t="s">
        <v>62</v>
      </c>
      <c r="C115" s="77" t="s">
        <v>63</v>
      </c>
      <c r="D115" s="29">
        <f>D117</f>
        <v>226860</v>
      </c>
      <c r="E115" s="30">
        <f>E117</f>
        <v>0</v>
      </c>
      <c r="F115" s="31">
        <f t="shared" si="195"/>
        <v>226860</v>
      </c>
      <c r="G115" s="30">
        <f>G117</f>
        <v>0</v>
      </c>
      <c r="H115" s="31">
        <f t="shared" si="182"/>
        <v>226860</v>
      </c>
      <c r="I115" s="30">
        <f>I117</f>
        <v>0</v>
      </c>
      <c r="J115" s="31">
        <f t="shared" si="183"/>
        <v>226860</v>
      </c>
      <c r="K115" s="30">
        <f>K117</f>
        <v>0</v>
      </c>
      <c r="L115" s="31">
        <f t="shared" si="184"/>
        <v>226860</v>
      </c>
      <c r="M115" s="1">
        <f>M117</f>
        <v>0</v>
      </c>
      <c r="N115" s="32">
        <f t="shared" si="185"/>
        <v>226860</v>
      </c>
      <c r="O115" s="32">
        <f t="shared" ref="O115:Z115" si="198">O117</f>
        <v>0</v>
      </c>
      <c r="P115" s="30">
        <f>P117</f>
        <v>0</v>
      </c>
      <c r="Q115" s="31">
        <f t="shared" si="196"/>
        <v>0</v>
      </c>
      <c r="R115" s="30">
        <f>R117</f>
        <v>0</v>
      </c>
      <c r="S115" s="31">
        <f t="shared" si="187"/>
        <v>0</v>
      </c>
      <c r="T115" s="30">
        <f>T117</f>
        <v>0</v>
      </c>
      <c r="U115" s="31">
        <f t="shared" si="188"/>
        <v>0</v>
      </c>
      <c r="V115" s="30">
        <f>V117</f>
        <v>0</v>
      </c>
      <c r="W115" s="31">
        <f t="shared" si="189"/>
        <v>0</v>
      </c>
      <c r="X115" s="1">
        <f>X117</f>
        <v>0</v>
      </c>
      <c r="Y115" s="32">
        <f t="shared" si="190"/>
        <v>0</v>
      </c>
      <c r="Z115" s="32">
        <f t="shared" si="198"/>
        <v>0</v>
      </c>
      <c r="AA115" s="29">
        <f>AA117</f>
        <v>0</v>
      </c>
      <c r="AB115" s="31">
        <f t="shared" si="197"/>
        <v>0</v>
      </c>
      <c r="AC115" s="30">
        <f>AC117</f>
        <v>0</v>
      </c>
      <c r="AD115" s="31">
        <f t="shared" si="191"/>
        <v>0</v>
      </c>
      <c r="AE115" s="30">
        <f>AE117</f>
        <v>0</v>
      </c>
      <c r="AF115" s="31">
        <f t="shared" si="192"/>
        <v>0</v>
      </c>
      <c r="AG115" s="1">
        <f>AG117</f>
        <v>0</v>
      </c>
      <c r="AH115" s="32">
        <f t="shared" si="193"/>
        <v>0</v>
      </c>
      <c r="AI115" s="12"/>
      <c r="AK115" s="33"/>
    </row>
    <row r="116" spans="1:37" x14ac:dyDescent="0.35">
      <c r="A116" s="71"/>
      <c r="B116" s="77" t="s">
        <v>5</v>
      </c>
      <c r="C116" s="77"/>
      <c r="D116" s="29"/>
      <c r="E116" s="30"/>
      <c r="F116" s="31"/>
      <c r="G116" s="30"/>
      <c r="H116" s="31"/>
      <c r="I116" s="30"/>
      <c r="J116" s="31"/>
      <c r="K116" s="30"/>
      <c r="L116" s="31"/>
      <c r="M116" s="1"/>
      <c r="N116" s="32"/>
      <c r="O116" s="32"/>
      <c r="P116" s="30"/>
      <c r="Q116" s="31"/>
      <c r="R116" s="30"/>
      <c r="S116" s="31"/>
      <c r="T116" s="30"/>
      <c r="U116" s="31"/>
      <c r="V116" s="30"/>
      <c r="W116" s="31"/>
      <c r="X116" s="1"/>
      <c r="Y116" s="32"/>
      <c r="Z116" s="32"/>
      <c r="AA116" s="29"/>
      <c r="AB116" s="31"/>
      <c r="AC116" s="30"/>
      <c r="AD116" s="31"/>
      <c r="AE116" s="30"/>
      <c r="AF116" s="31"/>
      <c r="AG116" s="1"/>
      <c r="AH116" s="32"/>
      <c r="AI116" s="12"/>
      <c r="AK116" s="33"/>
    </row>
    <row r="117" spans="1:37" x14ac:dyDescent="0.35">
      <c r="A117" s="71"/>
      <c r="B117" s="81" t="s">
        <v>64</v>
      </c>
      <c r="C117" s="77"/>
      <c r="D117" s="29">
        <v>226860</v>
      </c>
      <c r="E117" s="30"/>
      <c r="F117" s="31">
        <f t="shared" si="195"/>
        <v>226860</v>
      </c>
      <c r="G117" s="30"/>
      <c r="H117" s="31">
        <f t="shared" ref="H117:H120" si="199">F117+G117</f>
        <v>226860</v>
      </c>
      <c r="I117" s="30"/>
      <c r="J117" s="31">
        <f t="shared" ref="J117:J120" si="200">H117+I117</f>
        <v>226860</v>
      </c>
      <c r="K117" s="30"/>
      <c r="L117" s="31">
        <f t="shared" ref="L117:L120" si="201">J117+K117</f>
        <v>226860</v>
      </c>
      <c r="M117" s="1"/>
      <c r="N117" s="32">
        <f t="shared" ref="N117:N120" si="202">L117+M117</f>
        <v>226860</v>
      </c>
      <c r="O117" s="32">
        <v>0</v>
      </c>
      <c r="P117" s="30"/>
      <c r="Q117" s="31">
        <f t="shared" si="196"/>
        <v>0</v>
      </c>
      <c r="R117" s="30"/>
      <c r="S117" s="31">
        <f t="shared" ref="S117:S120" si="203">Q117+R117</f>
        <v>0</v>
      </c>
      <c r="T117" s="30"/>
      <c r="U117" s="31">
        <f t="shared" ref="U117:U120" si="204">S117+T117</f>
        <v>0</v>
      </c>
      <c r="V117" s="30"/>
      <c r="W117" s="31">
        <f t="shared" ref="W117:W120" si="205">U117+V117</f>
        <v>0</v>
      </c>
      <c r="X117" s="1"/>
      <c r="Y117" s="32">
        <f t="shared" ref="Y117:Y120" si="206">W117+X117</f>
        <v>0</v>
      </c>
      <c r="Z117" s="32">
        <v>0</v>
      </c>
      <c r="AA117" s="29"/>
      <c r="AB117" s="31">
        <f t="shared" si="197"/>
        <v>0</v>
      </c>
      <c r="AC117" s="30"/>
      <c r="AD117" s="31">
        <f t="shared" ref="AD117:AD120" si="207">AB117+AC117</f>
        <v>0</v>
      </c>
      <c r="AE117" s="30"/>
      <c r="AF117" s="31">
        <f t="shared" ref="AF117:AF120" si="208">AD117+AE117</f>
        <v>0</v>
      </c>
      <c r="AG117" s="1"/>
      <c r="AH117" s="32">
        <f t="shared" ref="AH117:AH120" si="209">AF117+AG117</f>
        <v>0</v>
      </c>
      <c r="AI117" s="12" t="s">
        <v>89</v>
      </c>
      <c r="AK117" s="33"/>
    </row>
    <row r="118" spans="1:37" ht="72" x14ac:dyDescent="0.35">
      <c r="A118" s="71" t="s">
        <v>170</v>
      </c>
      <c r="B118" s="81" t="s">
        <v>210</v>
      </c>
      <c r="C118" s="77" t="s">
        <v>24</v>
      </c>
      <c r="D118" s="29"/>
      <c r="E118" s="30"/>
      <c r="F118" s="31"/>
      <c r="G118" s="30">
        <v>13660</v>
      </c>
      <c r="H118" s="31">
        <f t="shared" si="199"/>
        <v>13660</v>
      </c>
      <c r="I118" s="30"/>
      <c r="J118" s="31">
        <f t="shared" si="200"/>
        <v>13660</v>
      </c>
      <c r="K118" s="30"/>
      <c r="L118" s="31">
        <f t="shared" si="201"/>
        <v>13660</v>
      </c>
      <c r="M118" s="1"/>
      <c r="N118" s="32">
        <f t="shared" si="202"/>
        <v>13660</v>
      </c>
      <c r="O118" s="32"/>
      <c r="P118" s="30"/>
      <c r="Q118" s="31"/>
      <c r="R118" s="30"/>
      <c r="S118" s="31">
        <f t="shared" si="203"/>
        <v>0</v>
      </c>
      <c r="T118" s="30"/>
      <c r="U118" s="31">
        <f t="shared" si="204"/>
        <v>0</v>
      </c>
      <c r="V118" s="30"/>
      <c r="W118" s="31">
        <f t="shared" si="205"/>
        <v>0</v>
      </c>
      <c r="X118" s="1"/>
      <c r="Y118" s="32">
        <f t="shared" si="206"/>
        <v>0</v>
      </c>
      <c r="Z118" s="32"/>
      <c r="AA118" s="29"/>
      <c r="AB118" s="31"/>
      <c r="AC118" s="30"/>
      <c r="AD118" s="31">
        <f t="shared" si="207"/>
        <v>0</v>
      </c>
      <c r="AE118" s="30"/>
      <c r="AF118" s="31">
        <f t="shared" si="208"/>
        <v>0</v>
      </c>
      <c r="AG118" s="1"/>
      <c r="AH118" s="32">
        <f t="shared" si="209"/>
        <v>0</v>
      </c>
      <c r="AI118" s="12" t="s">
        <v>211</v>
      </c>
      <c r="AK118" s="33"/>
    </row>
    <row r="119" spans="1:37" ht="54" x14ac:dyDescent="0.35">
      <c r="A119" s="71" t="s">
        <v>171</v>
      </c>
      <c r="B119" s="81" t="s">
        <v>225</v>
      </c>
      <c r="C119" s="77" t="s">
        <v>28</v>
      </c>
      <c r="D119" s="29"/>
      <c r="E119" s="30"/>
      <c r="F119" s="31"/>
      <c r="G119" s="30">
        <v>29.154</v>
      </c>
      <c r="H119" s="31">
        <f t="shared" si="199"/>
        <v>29.154</v>
      </c>
      <c r="I119" s="30"/>
      <c r="J119" s="31">
        <f t="shared" si="200"/>
        <v>29.154</v>
      </c>
      <c r="K119" s="30"/>
      <c r="L119" s="31">
        <f t="shared" si="201"/>
        <v>29.154</v>
      </c>
      <c r="M119" s="1"/>
      <c r="N119" s="32">
        <f t="shared" si="202"/>
        <v>29.154</v>
      </c>
      <c r="O119" s="32"/>
      <c r="P119" s="30"/>
      <c r="Q119" s="31"/>
      <c r="R119" s="30"/>
      <c r="S119" s="31">
        <f t="shared" si="203"/>
        <v>0</v>
      </c>
      <c r="T119" s="30"/>
      <c r="U119" s="31">
        <f t="shared" si="204"/>
        <v>0</v>
      </c>
      <c r="V119" s="30"/>
      <c r="W119" s="31">
        <f t="shared" si="205"/>
        <v>0</v>
      </c>
      <c r="X119" s="1"/>
      <c r="Y119" s="32">
        <f t="shared" si="206"/>
        <v>0</v>
      </c>
      <c r="Z119" s="32"/>
      <c r="AA119" s="29"/>
      <c r="AB119" s="31"/>
      <c r="AC119" s="30"/>
      <c r="AD119" s="31">
        <f t="shared" si="207"/>
        <v>0</v>
      </c>
      <c r="AE119" s="30"/>
      <c r="AF119" s="31">
        <f t="shared" si="208"/>
        <v>0</v>
      </c>
      <c r="AG119" s="1"/>
      <c r="AH119" s="32">
        <f t="shared" si="209"/>
        <v>0</v>
      </c>
      <c r="AI119" s="12" t="s">
        <v>226</v>
      </c>
      <c r="AK119" s="33"/>
    </row>
    <row r="120" spans="1:37" x14ac:dyDescent="0.35">
      <c r="A120" s="71"/>
      <c r="B120" s="77" t="s">
        <v>4</v>
      </c>
      <c r="C120" s="77"/>
      <c r="D120" s="15">
        <f>D124+D125+D126+D127+D128+D129+D133+D137</f>
        <v>129061.20000000001</v>
      </c>
      <c r="E120" s="15">
        <f>E124+E125+E126+E127+E128+E129+E133+E137</f>
        <v>-1425.779</v>
      </c>
      <c r="F120" s="15">
        <f t="shared" si="195"/>
        <v>127635.42100000002</v>
      </c>
      <c r="G120" s="15">
        <f>G124+G125+G126+G127+G128+G129+G133+G137+G141+G142+G143</f>
        <v>24441.925999999999</v>
      </c>
      <c r="H120" s="15">
        <f t="shared" si="199"/>
        <v>152077.34700000001</v>
      </c>
      <c r="I120" s="15">
        <f>I124+I125+I126+I127+I128+I129+I133+I137+I141+I142+I143</f>
        <v>0</v>
      </c>
      <c r="J120" s="15">
        <f t="shared" si="200"/>
        <v>152077.34700000001</v>
      </c>
      <c r="K120" s="31">
        <f>K124+K125+K126+K127+K128+K129+K133+K137+K141+K142+K143</f>
        <v>659.62699999999995</v>
      </c>
      <c r="L120" s="15">
        <f t="shared" si="201"/>
        <v>152736.97400000002</v>
      </c>
      <c r="M120" s="15">
        <f>M124+M125+M126+M127+M128+M129+M133+M137+M141+M142+M143</f>
        <v>-5351.0120000000006</v>
      </c>
      <c r="N120" s="32">
        <f t="shared" si="202"/>
        <v>147385.96200000003</v>
      </c>
      <c r="O120" s="15">
        <f t="shared" ref="O120:Z120" si="210">O124+O125+O126+O127+O128+O129+O133+O137</f>
        <v>40592.799999999996</v>
      </c>
      <c r="P120" s="15">
        <f>P124+P125+P126+P127+P128+P129+P133+P137</f>
        <v>0</v>
      </c>
      <c r="Q120" s="15">
        <f t="shared" si="196"/>
        <v>40592.799999999996</v>
      </c>
      <c r="R120" s="15">
        <f>R124+R125+R126+R127+R128+R129+R133+R137+R141+R142+R143</f>
        <v>0</v>
      </c>
      <c r="S120" s="15">
        <f t="shared" si="203"/>
        <v>40592.799999999996</v>
      </c>
      <c r="T120" s="15">
        <f>T124+T125+T126+T127+T128+T129+T133+T137+T141+T142+T143</f>
        <v>0</v>
      </c>
      <c r="U120" s="15">
        <f t="shared" si="204"/>
        <v>40592.799999999996</v>
      </c>
      <c r="V120" s="31">
        <f>V124+V125+V126+V127+V128+V129+V133+V137+V141+V142+V143</f>
        <v>0</v>
      </c>
      <c r="W120" s="15">
        <f t="shared" si="205"/>
        <v>40592.799999999996</v>
      </c>
      <c r="X120" s="15">
        <f>X124+X125+X126+X127+X128+X129+X133+X137+X141+X142+X143</f>
        <v>1914</v>
      </c>
      <c r="Y120" s="32">
        <f t="shared" si="206"/>
        <v>42506.799999999996</v>
      </c>
      <c r="Z120" s="15">
        <f t="shared" si="210"/>
        <v>10393.299999999999</v>
      </c>
      <c r="AA120" s="15">
        <f>AA124+AA125+AA126+AA127+AA128+AA129+AA133+AA137</f>
        <v>0</v>
      </c>
      <c r="AB120" s="15">
        <f t="shared" si="197"/>
        <v>10393.299999999999</v>
      </c>
      <c r="AC120" s="15">
        <f>AC124+AC125+AC126+AC127+AC128+AC129+AC133+AC137+AC141+AC142+AC143</f>
        <v>0</v>
      </c>
      <c r="AD120" s="15">
        <f t="shared" si="207"/>
        <v>10393.299999999999</v>
      </c>
      <c r="AE120" s="31">
        <f>AE124+AE125+AE126+AE127+AE128+AE129+AE133+AE137+AE141+AE142+AE143</f>
        <v>0</v>
      </c>
      <c r="AF120" s="15">
        <f t="shared" si="208"/>
        <v>10393.299999999999</v>
      </c>
      <c r="AG120" s="15">
        <f>AG124+AG125+AG126+AG127+AG128+AG129+AG133+AG137+AG141+AG142+AG143</f>
        <v>0</v>
      </c>
      <c r="AH120" s="32">
        <f t="shared" si="209"/>
        <v>10393.299999999999</v>
      </c>
      <c r="AI120" s="16"/>
      <c r="AJ120" s="17"/>
      <c r="AK120" s="24"/>
    </row>
    <row r="121" spans="1:37" x14ac:dyDescent="0.35">
      <c r="A121" s="71"/>
      <c r="B121" s="72" t="s">
        <v>5</v>
      </c>
      <c r="C121" s="77"/>
      <c r="D121" s="14"/>
      <c r="E121" s="14"/>
      <c r="F121" s="15"/>
      <c r="G121" s="14"/>
      <c r="H121" s="15"/>
      <c r="I121" s="14"/>
      <c r="J121" s="15"/>
      <c r="K121" s="30"/>
      <c r="L121" s="15"/>
      <c r="M121" s="14"/>
      <c r="N121" s="32"/>
      <c r="O121" s="15"/>
      <c r="P121" s="14"/>
      <c r="Q121" s="15"/>
      <c r="R121" s="14"/>
      <c r="S121" s="15"/>
      <c r="T121" s="14"/>
      <c r="U121" s="15"/>
      <c r="V121" s="30"/>
      <c r="W121" s="15"/>
      <c r="X121" s="14"/>
      <c r="Y121" s="32"/>
      <c r="Z121" s="15"/>
      <c r="AA121" s="14"/>
      <c r="AB121" s="15"/>
      <c r="AC121" s="14"/>
      <c r="AD121" s="15"/>
      <c r="AE121" s="30"/>
      <c r="AF121" s="15"/>
      <c r="AG121" s="14"/>
      <c r="AH121" s="32"/>
      <c r="AI121" s="16"/>
      <c r="AJ121" s="17"/>
      <c r="AK121" s="24"/>
    </row>
    <row r="122" spans="1:37" s="18" customFormat="1" hidden="1" x14ac:dyDescent="0.35">
      <c r="A122" s="13"/>
      <c r="B122" s="19" t="s">
        <v>6</v>
      </c>
      <c r="C122" s="42"/>
      <c r="D122" s="21">
        <f>D124+D125+D126+D127+D128+D131+D135+D139</f>
        <v>114489.2</v>
      </c>
      <c r="E122" s="21">
        <f>E124+E125+E126+E127+E128+E131+E135+E139</f>
        <v>-1425.779</v>
      </c>
      <c r="F122" s="22">
        <f t="shared" si="195"/>
        <v>113063.421</v>
      </c>
      <c r="G122" s="21">
        <f>G124+G125+G126+G127+G128+G131+G135+G139+G141+G142+G143</f>
        <v>24441.925999999999</v>
      </c>
      <c r="H122" s="22">
        <f t="shared" ref="H122:H129" si="211">F122+G122</f>
        <v>137505.34700000001</v>
      </c>
      <c r="I122" s="21">
        <f>I124+I125+I126+I127+I128+I131+I135+I139+I141+I142+I143</f>
        <v>0</v>
      </c>
      <c r="J122" s="22">
        <f t="shared" ref="J122:J129" si="212">H122+I122</f>
        <v>137505.34700000001</v>
      </c>
      <c r="K122" s="59">
        <f>K124+K125+K126+K127+K128+K131+K135+K139+K141+K142+K143</f>
        <v>659.62699999999995</v>
      </c>
      <c r="L122" s="22">
        <f t="shared" ref="L122:L129" si="213">J122+K122</f>
        <v>138164.97400000002</v>
      </c>
      <c r="M122" s="21">
        <f>M124+M125+M126+M127+M128+M131+M135+M139+M141+M142+M143</f>
        <v>-5351.0120000000006</v>
      </c>
      <c r="N122" s="22">
        <f t="shared" ref="N122:N129" si="214">L122+M122</f>
        <v>132813.96200000003</v>
      </c>
      <c r="O122" s="22">
        <f t="shared" ref="O122:Z122" si="215">O124+O125+O126+O127+O128+O131+O135+O139</f>
        <v>0</v>
      </c>
      <c r="P122" s="21">
        <f>P124+P125+P126+P127+P128+P131+P135+P139</f>
        <v>0</v>
      </c>
      <c r="Q122" s="22">
        <f t="shared" si="196"/>
        <v>0</v>
      </c>
      <c r="R122" s="21">
        <f>R124+R125+R126+R127+R128+R131+R135+R139+R141+R142+R143</f>
        <v>0</v>
      </c>
      <c r="S122" s="22">
        <f t="shared" ref="S122:S129" si="216">Q122+R122</f>
        <v>0</v>
      </c>
      <c r="T122" s="21">
        <f>T124+T125+T126+T127+T128+T131+T135+T139+T141+T142+T143</f>
        <v>0</v>
      </c>
      <c r="U122" s="22">
        <f t="shared" ref="U122:U129" si="217">S122+T122</f>
        <v>0</v>
      </c>
      <c r="V122" s="59">
        <f>V124+V125+V126+V127+V128+V131+V135+V139+V141+V142+V143</f>
        <v>0</v>
      </c>
      <c r="W122" s="22">
        <f t="shared" ref="W122:W129" si="218">U122+V122</f>
        <v>0</v>
      </c>
      <c r="X122" s="21">
        <f>X124+X125+X126+X127+X128+X131+X135+X139+X141+X142+X143</f>
        <v>1914</v>
      </c>
      <c r="Y122" s="22">
        <f t="shared" ref="Y122:Y129" si="219">W122+X122</f>
        <v>1914</v>
      </c>
      <c r="Z122" s="22">
        <f t="shared" si="215"/>
        <v>0</v>
      </c>
      <c r="AA122" s="21">
        <f>AA124+AA125+AA126+AA127+AA128+AA131+AA135+AA139</f>
        <v>0</v>
      </c>
      <c r="AB122" s="22">
        <f t="shared" si="197"/>
        <v>0</v>
      </c>
      <c r="AC122" s="21">
        <f>AC124+AC125+AC126+AC127+AC128+AC131+AC135+AC139+AC141+AC142+AC143</f>
        <v>0</v>
      </c>
      <c r="AD122" s="22">
        <f t="shared" ref="AD122:AD129" si="220">AB122+AC122</f>
        <v>0</v>
      </c>
      <c r="AE122" s="59">
        <f>AE124+AE125+AE126+AE127+AE128+AE131+AE135+AE139+AE141+AE142+AE143</f>
        <v>0</v>
      </c>
      <c r="AF122" s="22">
        <f t="shared" ref="AF122:AF129" si="221">AD122+AE122</f>
        <v>0</v>
      </c>
      <c r="AG122" s="21">
        <f>AG124+AG125+AG126+AG127+AG128+AG131+AG135+AG139+AG141+AG142+AG143</f>
        <v>0</v>
      </c>
      <c r="AH122" s="22">
        <f t="shared" ref="AH122:AH129" si="222">AF122+AG122</f>
        <v>0</v>
      </c>
      <c r="AI122" s="23"/>
      <c r="AJ122" s="17" t="s">
        <v>25</v>
      </c>
      <c r="AK122" s="24"/>
    </row>
    <row r="123" spans="1:37" x14ac:dyDescent="0.35">
      <c r="A123" s="71"/>
      <c r="B123" s="77" t="s">
        <v>71</v>
      </c>
      <c r="C123" s="77"/>
      <c r="D123" s="14">
        <f>D132+D136+D140</f>
        <v>14572.000000000002</v>
      </c>
      <c r="E123" s="14">
        <f>E132+E136+E140</f>
        <v>0</v>
      </c>
      <c r="F123" s="15">
        <f t="shared" si="195"/>
        <v>14572.000000000002</v>
      </c>
      <c r="G123" s="14">
        <f>G132+G136+G140</f>
        <v>0</v>
      </c>
      <c r="H123" s="15">
        <f t="shared" si="211"/>
        <v>14572.000000000002</v>
      </c>
      <c r="I123" s="14">
        <f>I132+I136+I140</f>
        <v>0</v>
      </c>
      <c r="J123" s="15">
        <f t="shared" si="212"/>
        <v>14572.000000000002</v>
      </c>
      <c r="K123" s="30">
        <f>K132+K136+K140</f>
        <v>0</v>
      </c>
      <c r="L123" s="15">
        <f t="shared" si="213"/>
        <v>14572.000000000002</v>
      </c>
      <c r="M123" s="14">
        <f>M132+M136+M140</f>
        <v>0</v>
      </c>
      <c r="N123" s="32">
        <f t="shared" si="214"/>
        <v>14572.000000000002</v>
      </c>
      <c r="O123" s="15">
        <f t="shared" ref="O123:Z123" si="223">O132+O136+O140</f>
        <v>40592.799999999996</v>
      </c>
      <c r="P123" s="14">
        <f>P132+P136+P140</f>
        <v>0</v>
      </c>
      <c r="Q123" s="15">
        <f t="shared" si="196"/>
        <v>40592.799999999996</v>
      </c>
      <c r="R123" s="14">
        <f>R132+R136+R140</f>
        <v>0</v>
      </c>
      <c r="S123" s="15">
        <f t="shared" si="216"/>
        <v>40592.799999999996</v>
      </c>
      <c r="T123" s="14">
        <f>T132+T136+T140</f>
        <v>0</v>
      </c>
      <c r="U123" s="15">
        <f t="shared" si="217"/>
        <v>40592.799999999996</v>
      </c>
      <c r="V123" s="30">
        <f>V132+V136+V140</f>
        <v>0</v>
      </c>
      <c r="W123" s="15">
        <f t="shared" si="218"/>
        <v>40592.799999999996</v>
      </c>
      <c r="X123" s="14">
        <f>X132+X136+X140</f>
        <v>0</v>
      </c>
      <c r="Y123" s="32">
        <f t="shared" si="219"/>
        <v>40592.799999999996</v>
      </c>
      <c r="Z123" s="15">
        <f t="shared" si="223"/>
        <v>10393.299999999999</v>
      </c>
      <c r="AA123" s="14">
        <f>AA132+AA136+AA140</f>
        <v>0</v>
      </c>
      <c r="AB123" s="15">
        <f t="shared" si="197"/>
        <v>10393.299999999999</v>
      </c>
      <c r="AC123" s="14">
        <f>AC132+AC136+AC140</f>
        <v>0</v>
      </c>
      <c r="AD123" s="15">
        <f t="shared" si="220"/>
        <v>10393.299999999999</v>
      </c>
      <c r="AE123" s="30">
        <f>AE132+AE136+AE140</f>
        <v>0</v>
      </c>
      <c r="AF123" s="15">
        <f t="shared" si="221"/>
        <v>10393.299999999999</v>
      </c>
      <c r="AG123" s="14">
        <f>AG132+AG136+AG140</f>
        <v>0</v>
      </c>
      <c r="AH123" s="32">
        <f t="shared" si="222"/>
        <v>10393.299999999999</v>
      </c>
      <c r="AI123" s="16"/>
      <c r="AJ123" s="17"/>
      <c r="AK123" s="24"/>
    </row>
    <row r="124" spans="1:37" ht="54" x14ac:dyDescent="0.35">
      <c r="A124" s="71" t="s">
        <v>172</v>
      </c>
      <c r="B124" s="77" t="s">
        <v>65</v>
      </c>
      <c r="C124" s="80" t="s">
        <v>63</v>
      </c>
      <c r="D124" s="29">
        <v>2753.6</v>
      </c>
      <c r="E124" s="30"/>
      <c r="F124" s="31">
        <f t="shared" si="195"/>
        <v>2753.6</v>
      </c>
      <c r="G124" s="30"/>
      <c r="H124" s="31">
        <f t="shared" si="211"/>
        <v>2753.6</v>
      </c>
      <c r="I124" s="30"/>
      <c r="J124" s="31">
        <f t="shared" si="212"/>
        <v>2753.6</v>
      </c>
      <c r="K124" s="30"/>
      <c r="L124" s="31">
        <f t="shared" si="213"/>
        <v>2753.6</v>
      </c>
      <c r="M124" s="1"/>
      <c r="N124" s="32">
        <f t="shared" si="214"/>
        <v>2753.6</v>
      </c>
      <c r="O124" s="32">
        <v>0</v>
      </c>
      <c r="P124" s="30"/>
      <c r="Q124" s="31">
        <f t="shared" si="196"/>
        <v>0</v>
      </c>
      <c r="R124" s="30"/>
      <c r="S124" s="31">
        <f t="shared" si="216"/>
        <v>0</v>
      </c>
      <c r="T124" s="30"/>
      <c r="U124" s="31">
        <f t="shared" si="217"/>
        <v>0</v>
      </c>
      <c r="V124" s="30"/>
      <c r="W124" s="31">
        <f t="shared" si="218"/>
        <v>0</v>
      </c>
      <c r="X124" s="1"/>
      <c r="Y124" s="32">
        <f t="shared" si="219"/>
        <v>0</v>
      </c>
      <c r="Z124" s="32">
        <v>0</v>
      </c>
      <c r="AA124" s="29"/>
      <c r="AB124" s="31">
        <f t="shared" si="197"/>
        <v>0</v>
      </c>
      <c r="AC124" s="30"/>
      <c r="AD124" s="31">
        <f t="shared" si="220"/>
        <v>0</v>
      </c>
      <c r="AE124" s="30"/>
      <c r="AF124" s="31">
        <f t="shared" si="221"/>
        <v>0</v>
      </c>
      <c r="AG124" s="1"/>
      <c r="AH124" s="32">
        <f t="shared" si="222"/>
        <v>0</v>
      </c>
      <c r="AI124" s="12" t="s">
        <v>90</v>
      </c>
      <c r="AK124" s="33"/>
    </row>
    <row r="125" spans="1:37" ht="54" x14ac:dyDescent="0.35">
      <c r="A125" s="71" t="s">
        <v>173</v>
      </c>
      <c r="B125" s="77" t="s">
        <v>66</v>
      </c>
      <c r="C125" s="77" t="s">
        <v>63</v>
      </c>
      <c r="D125" s="29">
        <v>11301.9</v>
      </c>
      <c r="E125" s="30">
        <v>-180.65199999999999</v>
      </c>
      <c r="F125" s="31">
        <f t="shared" si="195"/>
        <v>11121.248</v>
      </c>
      <c r="G125" s="30"/>
      <c r="H125" s="31">
        <f t="shared" si="211"/>
        <v>11121.248</v>
      </c>
      <c r="I125" s="30"/>
      <c r="J125" s="31">
        <f t="shared" si="212"/>
        <v>11121.248</v>
      </c>
      <c r="K125" s="30"/>
      <c r="L125" s="31">
        <f t="shared" si="213"/>
        <v>11121.248</v>
      </c>
      <c r="M125" s="1"/>
      <c r="N125" s="32">
        <f t="shared" si="214"/>
        <v>11121.248</v>
      </c>
      <c r="O125" s="32">
        <v>0</v>
      </c>
      <c r="P125" s="30"/>
      <c r="Q125" s="31">
        <f t="shared" si="196"/>
        <v>0</v>
      </c>
      <c r="R125" s="30"/>
      <c r="S125" s="31">
        <f t="shared" si="216"/>
        <v>0</v>
      </c>
      <c r="T125" s="30"/>
      <c r="U125" s="31">
        <f t="shared" si="217"/>
        <v>0</v>
      </c>
      <c r="V125" s="30"/>
      <c r="W125" s="31">
        <f t="shared" si="218"/>
        <v>0</v>
      </c>
      <c r="X125" s="1"/>
      <c r="Y125" s="32">
        <f t="shared" si="219"/>
        <v>0</v>
      </c>
      <c r="Z125" s="32">
        <v>0</v>
      </c>
      <c r="AA125" s="29"/>
      <c r="AB125" s="31">
        <f t="shared" si="197"/>
        <v>0</v>
      </c>
      <c r="AC125" s="30"/>
      <c r="AD125" s="31">
        <f t="shared" si="220"/>
        <v>0</v>
      </c>
      <c r="AE125" s="30"/>
      <c r="AF125" s="31">
        <f t="shared" si="221"/>
        <v>0</v>
      </c>
      <c r="AG125" s="1"/>
      <c r="AH125" s="32">
        <f t="shared" si="222"/>
        <v>0</v>
      </c>
      <c r="AI125" s="12" t="s">
        <v>91</v>
      </c>
      <c r="AK125" s="33"/>
    </row>
    <row r="126" spans="1:37" ht="54" x14ac:dyDescent="0.35">
      <c r="A126" s="71" t="s">
        <v>174</v>
      </c>
      <c r="B126" s="77" t="s">
        <v>67</v>
      </c>
      <c r="C126" s="81" t="s">
        <v>63</v>
      </c>
      <c r="D126" s="29">
        <v>7202.2</v>
      </c>
      <c r="E126" s="30"/>
      <c r="F126" s="31">
        <f t="shared" si="195"/>
        <v>7202.2</v>
      </c>
      <c r="G126" s="30"/>
      <c r="H126" s="31">
        <f t="shared" si="211"/>
        <v>7202.2</v>
      </c>
      <c r="I126" s="30"/>
      <c r="J126" s="31">
        <f t="shared" si="212"/>
        <v>7202.2</v>
      </c>
      <c r="K126" s="30"/>
      <c r="L126" s="31">
        <f t="shared" si="213"/>
        <v>7202.2</v>
      </c>
      <c r="M126" s="1"/>
      <c r="N126" s="32">
        <f t="shared" si="214"/>
        <v>7202.2</v>
      </c>
      <c r="O126" s="32">
        <v>0</v>
      </c>
      <c r="P126" s="30"/>
      <c r="Q126" s="31">
        <f t="shared" si="196"/>
        <v>0</v>
      </c>
      <c r="R126" s="30"/>
      <c r="S126" s="31">
        <f t="shared" si="216"/>
        <v>0</v>
      </c>
      <c r="T126" s="30"/>
      <c r="U126" s="31">
        <f t="shared" si="217"/>
        <v>0</v>
      </c>
      <c r="V126" s="30"/>
      <c r="W126" s="31">
        <f t="shared" si="218"/>
        <v>0</v>
      </c>
      <c r="X126" s="1"/>
      <c r="Y126" s="32">
        <f t="shared" si="219"/>
        <v>0</v>
      </c>
      <c r="Z126" s="32">
        <v>0</v>
      </c>
      <c r="AA126" s="29"/>
      <c r="AB126" s="31">
        <f t="shared" si="197"/>
        <v>0</v>
      </c>
      <c r="AC126" s="30"/>
      <c r="AD126" s="31">
        <f t="shared" si="220"/>
        <v>0</v>
      </c>
      <c r="AE126" s="30"/>
      <c r="AF126" s="31">
        <f t="shared" si="221"/>
        <v>0</v>
      </c>
      <c r="AG126" s="1"/>
      <c r="AH126" s="32">
        <f t="shared" si="222"/>
        <v>0</v>
      </c>
      <c r="AI126" s="43" t="s">
        <v>92</v>
      </c>
      <c r="AK126" s="33"/>
    </row>
    <row r="127" spans="1:37" ht="54" x14ac:dyDescent="0.35">
      <c r="A127" s="71" t="s">
        <v>175</v>
      </c>
      <c r="B127" s="77" t="s">
        <v>68</v>
      </c>
      <c r="C127" s="77" t="s">
        <v>63</v>
      </c>
      <c r="D127" s="29">
        <v>9362.9</v>
      </c>
      <c r="E127" s="30"/>
      <c r="F127" s="31">
        <f t="shared" si="195"/>
        <v>9362.9</v>
      </c>
      <c r="G127" s="30"/>
      <c r="H127" s="31">
        <f t="shared" si="211"/>
        <v>9362.9</v>
      </c>
      <c r="I127" s="30"/>
      <c r="J127" s="31">
        <f t="shared" si="212"/>
        <v>9362.9</v>
      </c>
      <c r="K127" s="30">
        <v>659.62699999999995</v>
      </c>
      <c r="L127" s="31">
        <f t="shared" si="213"/>
        <v>10022.527</v>
      </c>
      <c r="M127" s="1"/>
      <c r="N127" s="32">
        <f t="shared" si="214"/>
        <v>10022.527</v>
      </c>
      <c r="O127" s="32">
        <v>0</v>
      </c>
      <c r="P127" s="30"/>
      <c r="Q127" s="31">
        <f t="shared" si="196"/>
        <v>0</v>
      </c>
      <c r="R127" s="30"/>
      <c r="S127" s="31">
        <f t="shared" si="216"/>
        <v>0</v>
      </c>
      <c r="T127" s="30"/>
      <c r="U127" s="31">
        <f t="shared" si="217"/>
        <v>0</v>
      </c>
      <c r="V127" s="30"/>
      <c r="W127" s="31">
        <f t="shared" si="218"/>
        <v>0</v>
      </c>
      <c r="X127" s="1"/>
      <c r="Y127" s="32">
        <f t="shared" si="219"/>
        <v>0</v>
      </c>
      <c r="Z127" s="32">
        <v>0</v>
      </c>
      <c r="AA127" s="29"/>
      <c r="AB127" s="31">
        <f t="shared" si="197"/>
        <v>0</v>
      </c>
      <c r="AC127" s="30"/>
      <c r="AD127" s="31">
        <f t="shared" si="220"/>
        <v>0</v>
      </c>
      <c r="AE127" s="30"/>
      <c r="AF127" s="31">
        <f t="shared" si="221"/>
        <v>0</v>
      </c>
      <c r="AG127" s="1"/>
      <c r="AH127" s="32">
        <f t="shared" si="222"/>
        <v>0</v>
      </c>
      <c r="AI127" s="12" t="s">
        <v>93</v>
      </c>
      <c r="AK127" s="33"/>
    </row>
    <row r="128" spans="1:37" ht="54" x14ac:dyDescent="0.35">
      <c r="A128" s="71" t="s">
        <v>176</v>
      </c>
      <c r="B128" s="77" t="s">
        <v>69</v>
      </c>
      <c r="C128" s="80" t="s">
        <v>63</v>
      </c>
      <c r="D128" s="29">
        <v>8982.4</v>
      </c>
      <c r="E128" s="30">
        <v>-1245.127</v>
      </c>
      <c r="F128" s="31">
        <f t="shared" si="195"/>
        <v>7737.2729999999992</v>
      </c>
      <c r="G128" s="30"/>
      <c r="H128" s="31">
        <f t="shared" si="211"/>
        <v>7737.2729999999992</v>
      </c>
      <c r="I128" s="30"/>
      <c r="J128" s="31">
        <f t="shared" si="212"/>
        <v>7737.2729999999992</v>
      </c>
      <c r="K128" s="30"/>
      <c r="L128" s="31">
        <f t="shared" si="213"/>
        <v>7737.2729999999992</v>
      </c>
      <c r="M128" s="1"/>
      <c r="N128" s="32">
        <f t="shared" si="214"/>
        <v>7737.2729999999992</v>
      </c>
      <c r="O128" s="32">
        <v>0</v>
      </c>
      <c r="P128" s="30"/>
      <c r="Q128" s="31">
        <f t="shared" si="196"/>
        <v>0</v>
      </c>
      <c r="R128" s="30"/>
      <c r="S128" s="31">
        <f t="shared" si="216"/>
        <v>0</v>
      </c>
      <c r="T128" s="30"/>
      <c r="U128" s="31">
        <f t="shared" si="217"/>
        <v>0</v>
      </c>
      <c r="V128" s="30"/>
      <c r="W128" s="31">
        <f t="shared" si="218"/>
        <v>0</v>
      </c>
      <c r="X128" s="1"/>
      <c r="Y128" s="32">
        <f t="shared" si="219"/>
        <v>0</v>
      </c>
      <c r="Z128" s="32">
        <v>0</v>
      </c>
      <c r="AA128" s="29"/>
      <c r="AB128" s="31">
        <f t="shared" si="197"/>
        <v>0</v>
      </c>
      <c r="AC128" s="30"/>
      <c r="AD128" s="31">
        <f t="shared" si="220"/>
        <v>0</v>
      </c>
      <c r="AE128" s="30"/>
      <c r="AF128" s="31">
        <f t="shared" si="221"/>
        <v>0</v>
      </c>
      <c r="AG128" s="1"/>
      <c r="AH128" s="32">
        <f t="shared" si="222"/>
        <v>0</v>
      </c>
      <c r="AI128" s="12" t="s">
        <v>94</v>
      </c>
      <c r="AK128" s="33"/>
    </row>
    <row r="129" spans="1:37" ht="54" x14ac:dyDescent="0.35">
      <c r="A129" s="71" t="s">
        <v>177</v>
      </c>
      <c r="B129" s="77" t="s">
        <v>70</v>
      </c>
      <c r="C129" s="80" t="s">
        <v>63</v>
      </c>
      <c r="D129" s="29">
        <f>D131+D132</f>
        <v>3792.2</v>
      </c>
      <c r="E129" s="30">
        <f>E131+E132</f>
        <v>0</v>
      </c>
      <c r="F129" s="31">
        <f t="shared" si="195"/>
        <v>3792.2</v>
      </c>
      <c r="G129" s="30">
        <f>G131+G132</f>
        <v>0</v>
      </c>
      <c r="H129" s="31">
        <f t="shared" si="211"/>
        <v>3792.2</v>
      </c>
      <c r="I129" s="30">
        <f>I131+I132</f>
        <v>0</v>
      </c>
      <c r="J129" s="31">
        <f t="shared" si="212"/>
        <v>3792.2</v>
      </c>
      <c r="K129" s="30">
        <f>K131+K132</f>
        <v>0</v>
      </c>
      <c r="L129" s="31">
        <f t="shared" si="213"/>
        <v>3792.2</v>
      </c>
      <c r="M129" s="1">
        <f>M131+M132</f>
        <v>-1914</v>
      </c>
      <c r="N129" s="32">
        <f t="shared" si="214"/>
        <v>1878.1999999999998</v>
      </c>
      <c r="O129" s="32">
        <f t="shared" ref="O129:Z129" si="224">O131+O132</f>
        <v>3863.7</v>
      </c>
      <c r="P129" s="30">
        <f>P131+P132</f>
        <v>0</v>
      </c>
      <c r="Q129" s="31">
        <f t="shared" si="196"/>
        <v>3863.7</v>
      </c>
      <c r="R129" s="30">
        <f>R131+R132</f>
        <v>0</v>
      </c>
      <c r="S129" s="31">
        <f t="shared" si="216"/>
        <v>3863.7</v>
      </c>
      <c r="T129" s="30">
        <f>T131+T132</f>
        <v>0</v>
      </c>
      <c r="U129" s="31">
        <f t="shared" si="217"/>
        <v>3863.7</v>
      </c>
      <c r="V129" s="30">
        <f>V131+V132</f>
        <v>0</v>
      </c>
      <c r="W129" s="31">
        <f t="shared" si="218"/>
        <v>3863.7</v>
      </c>
      <c r="X129" s="1">
        <f>X131+X132</f>
        <v>1914</v>
      </c>
      <c r="Y129" s="32">
        <f t="shared" si="219"/>
        <v>5777.7</v>
      </c>
      <c r="Z129" s="32">
        <f t="shared" si="224"/>
        <v>0</v>
      </c>
      <c r="AA129" s="29">
        <f>AA131+AA132</f>
        <v>0</v>
      </c>
      <c r="AB129" s="31">
        <f t="shared" si="197"/>
        <v>0</v>
      </c>
      <c r="AC129" s="30">
        <f>AC131+AC132</f>
        <v>0</v>
      </c>
      <c r="AD129" s="31">
        <f t="shared" si="220"/>
        <v>0</v>
      </c>
      <c r="AE129" s="30">
        <f>AE131+AE132</f>
        <v>0</v>
      </c>
      <c r="AF129" s="31">
        <f t="shared" si="221"/>
        <v>0</v>
      </c>
      <c r="AG129" s="1">
        <f>AG131+AG132</f>
        <v>0</v>
      </c>
      <c r="AH129" s="32">
        <f t="shared" si="222"/>
        <v>0</v>
      </c>
      <c r="AI129" s="12"/>
      <c r="AK129" s="33"/>
    </row>
    <row r="130" spans="1:37" x14ac:dyDescent="0.35">
      <c r="A130" s="71"/>
      <c r="B130" s="77" t="s">
        <v>5</v>
      </c>
      <c r="C130" s="80"/>
      <c r="D130" s="29"/>
      <c r="E130" s="30"/>
      <c r="F130" s="31"/>
      <c r="G130" s="30"/>
      <c r="H130" s="31"/>
      <c r="I130" s="30"/>
      <c r="J130" s="31"/>
      <c r="K130" s="30"/>
      <c r="L130" s="31"/>
      <c r="M130" s="1"/>
      <c r="N130" s="32"/>
      <c r="O130" s="32"/>
      <c r="P130" s="30"/>
      <c r="Q130" s="31"/>
      <c r="R130" s="30"/>
      <c r="S130" s="31"/>
      <c r="T130" s="30"/>
      <c r="U130" s="31"/>
      <c r="V130" s="30"/>
      <c r="W130" s="31"/>
      <c r="X130" s="1"/>
      <c r="Y130" s="32"/>
      <c r="Z130" s="32"/>
      <c r="AA130" s="29"/>
      <c r="AB130" s="31"/>
      <c r="AC130" s="30"/>
      <c r="AD130" s="31"/>
      <c r="AE130" s="30"/>
      <c r="AF130" s="31"/>
      <c r="AG130" s="1"/>
      <c r="AH130" s="32"/>
      <c r="AI130" s="12"/>
      <c r="AK130" s="33"/>
    </row>
    <row r="131" spans="1:37" s="2" customFormat="1" hidden="1" x14ac:dyDescent="0.35">
      <c r="A131" s="26"/>
      <c r="B131" s="28" t="s">
        <v>6</v>
      </c>
      <c r="C131" s="41"/>
      <c r="D131" s="30">
        <v>1914</v>
      </c>
      <c r="E131" s="30"/>
      <c r="F131" s="31">
        <f t="shared" si="195"/>
        <v>1914</v>
      </c>
      <c r="G131" s="30"/>
      <c r="H131" s="31">
        <f t="shared" ref="H131:H133" si="225">F131+G131</f>
        <v>1914</v>
      </c>
      <c r="I131" s="30"/>
      <c r="J131" s="31">
        <f t="shared" ref="J131:J133" si="226">H131+I131</f>
        <v>1914</v>
      </c>
      <c r="K131" s="30"/>
      <c r="L131" s="31">
        <f t="shared" ref="L131:L133" si="227">J131+K131</f>
        <v>1914</v>
      </c>
      <c r="M131" s="1">
        <v>-1914</v>
      </c>
      <c r="N131" s="31">
        <f t="shared" ref="N131:N133" si="228">L131+M131</f>
        <v>0</v>
      </c>
      <c r="O131" s="31">
        <v>0</v>
      </c>
      <c r="P131" s="30"/>
      <c r="Q131" s="31">
        <f t="shared" si="196"/>
        <v>0</v>
      </c>
      <c r="R131" s="30"/>
      <c r="S131" s="31">
        <f t="shared" ref="S131:S133" si="229">Q131+R131</f>
        <v>0</v>
      </c>
      <c r="T131" s="30"/>
      <c r="U131" s="31">
        <f t="shared" ref="U131:U133" si="230">S131+T131</f>
        <v>0</v>
      </c>
      <c r="V131" s="30"/>
      <c r="W131" s="31">
        <f t="shared" ref="W131:W133" si="231">U131+V131</f>
        <v>0</v>
      </c>
      <c r="X131" s="1">
        <v>1914</v>
      </c>
      <c r="Y131" s="31">
        <f t="shared" ref="Y131:Y133" si="232">W131+X131</f>
        <v>1914</v>
      </c>
      <c r="Z131" s="31">
        <v>0</v>
      </c>
      <c r="AA131" s="29"/>
      <c r="AB131" s="31">
        <f t="shared" si="197"/>
        <v>0</v>
      </c>
      <c r="AC131" s="30"/>
      <c r="AD131" s="31">
        <f t="shared" ref="AD131:AD133" si="233">AB131+AC131</f>
        <v>0</v>
      </c>
      <c r="AE131" s="30"/>
      <c r="AF131" s="31">
        <f t="shared" ref="AF131:AF133" si="234">AD131+AE131</f>
        <v>0</v>
      </c>
      <c r="AG131" s="1"/>
      <c r="AH131" s="31">
        <f t="shared" ref="AH131:AH133" si="235">AF131+AG131</f>
        <v>0</v>
      </c>
      <c r="AI131" s="12" t="s">
        <v>95</v>
      </c>
      <c r="AJ131" s="9" t="s">
        <v>25</v>
      </c>
      <c r="AK131" s="33"/>
    </row>
    <row r="132" spans="1:37" x14ac:dyDescent="0.35">
      <c r="A132" s="71"/>
      <c r="B132" s="77" t="s">
        <v>71</v>
      </c>
      <c r="C132" s="80"/>
      <c r="D132" s="29">
        <v>1878.2</v>
      </c>
      <c r="E132" s="30"/>
      <c r="F132" s="31">
        <f t="shared" si="195"/>
        <v>1878.2</v>
      </c>
      <c r="G132" s="30"/>
      <c r="H132" s="31">
        <f t="shared" si="225"/>
        <v>1878.2</v>
      </c>
      <c r="I132" s="30"/>
      <c r="J132" s="31">
        <f t="shared" si="226"/>
        <v>1878.2</v>
      </c>
      <c r="K132" s="30"/>
      <c r="L132" s="31">
        <f t="shared" si="227"/>
        <v>1878.2</v>
      </c>
      <c r="M132" s="1"/>
      <c r="N132" s="32">
        <f t="shared" si="228"/>
        <v>1878.2</v>
      </c>
      <c r="O132" s="32">
        <v>3863.7</v>
      </c>
      <c r="P132" s="30"/>
      <c r="Q132" s="31">
        <f t="shared" si="196"/>
        <v>3863.7</v>
      </c>
      <c r="R132" s="30"/>
      <c r="S132" s="31">
        <f t="shared" si="229"/>
        <v>3863.7</v>
      </c>
      <c r="T132" s="30"/>
      <c r="U132" s="31">
        <f t="shared" si="230"/>
        <v>3863.7</v>
      </c>
      <c r="V132" s="30"/>
      <c r="W132" s="31">
        <f t="shared" si="231"/>
        <v>3863.7</v>
      </c>
      <c r="X132" s="1"/>
      <c r="Y132" s="32">
        <f t="shared" si="232"/>
        <v>3863.7</v>
      </c>
      <c r="Z132" s="32">
        <v>0</v>
      </c>
      <c r="AA132" s="29"/>
      <c r="AB132" s="31">
        <f t="shared" si="197"/>
        <v>0</v>
      </c>
      <c r="AC132" s="30"/>
      <c r="AD132" s="31">
        <f t="shared" si="233"/>
        <v>0</v>
      </c>
      <c r="AE132" s="30"/>
      <c r="AF132" s="31">
        <f t="shared" si="234"/>
        <v>0</v>
      </c>
      <c r="AG132" s="1"/>
      <c r="AH132" s="32">
        <f t="shared" si="235"/>
        <v>0</v>
      </c>
      <c r="AI132" s="12" t="s">
        <v>96</v>
      </c>
      <c r="AK132" s="33"/>
    </row>
    <row r="133" spans="1:37" ht="54" x14ac:dyDescent="0.35">
      <c r="A133" s="71" t="s">
        <v>178</v>
      </c>
      <c r="B133" s="81" t="s">
        <v>72</v>
      </c>
      <c r="C133" s="80" t="s">
        <v>63</v>
      </c>
      <c r="D133" s="29">
        <f>D135+D136</f>
        <v>11080.900000000001</v>
      </c>
      <c r="E133" s="30">
        <f>E135+E136</f>
        <v>0</v>
      </c>
      <c r="F133" s="31">
        <f t="shared" si="195"/>
        <v>11080.900000000001</v>
      </c>
      <c r="G133" s="30">
        <f>G135+G136</f>
        <v>468.06299999999999</v>
      </c>
      <c r="H133" s="31">
        <f t="shared" si="225"/>
        <v>11548.963000000002</v>
      </c>
      <c r="I133" s="30">
        <f>I135+I136</f>
        <v>0</v>
      </c>
      <c r="J133" s="31">
        <f t="shared" si="226"/>
        <v>11548.963000000002</v>
      </c>
      <c r="K133" s="30">
        <f>K135+K136</f>
        <v>0</v>
      </c>
      <c r="L133" s="31">
        <f t="shared" si="227"/>
        <v>11548.963000000002</v>
      </c>
      <c r="M133" s="1">
        <f>M135+M136</f>
        <v>0</v>
      </c>
      <c r="N133" s="32">
        <f t="shared" si="228"/>
        <v>11548.963000000002</v>
      </c>
      <c r="O133" s="32">
        <f t="shared" ref="O133:Z133" si="236">O135+O136</f>
        <v>0</v>
      </c>
      <c r="P133" s="30">
        <f>P135+P136</f>
        <v>0</v>
      </c>
      <c r="Q133" s="31">
        <f t="shared" si="196"/>
        <v>0</v>
      </c>
      <c r="R133" s="30">
        <f>R135+R136</f>
        <v>0</v>
      </c>
      <c r="S133" s="31">
        <f t="shared" si="229"/>
        <v>0</v>
      </c>
      <c r="T133" s="30">
        <f>T135+T136</f>
        <v>0</v>
      </c>
      <c r="U133" s="31">
        <f t="shared" si="230"/>
        <v>0</v>
      </c>
      <c r="V133" s="30">
        <f>V135+V136</f>
        <v>0</v>
      </c>
      <c r="W133" s="31">
        <f t="shared" si="231"/>
        <v>0</v>
      </c>
      <c r="X133" s="1">
        <f>X135+X136</f>
        <v>0</v>
      </c>
      <c r="Y133" s="32">
        <f t="shared" si="232"/>
        <v>0</v>
      </c>
      <c r="Z133" s="32">
        <f t="shared" si="236"/>
        <v>0</v>
      </c>
      <c r="AA133" s="29">
        <f>AA135+AA136</f>
        <v>0</v>
      </c>
      <c r="AB133" s="31">
        <f t="shared" si="197"/>
        <v>0</v>
      </c>
      <c r="AC133" s="30">
        <f>AC135+AC136</f>
        <v>0</v>
      </c>
      <c r="AD133" s="31">
        <f t="shared" si="233"/>
        <v>0</v>
      </c>
      <c r="AE133" s="30">
        <f>AE135+AE136</f>
        <v>0</v>
      </c>
      <c r="AF133" s="31">
        <f t="shared" si="234"/>
        <v>0</v>
      </c>
      <c r="AG133" s="1">
        <f>AG135+AG136</f>
        <v>0</v>
      </c>
      <c r="AH133" s="32">
        <f t="shared" si="235"/>
        <v>0</v>
      </c>
      <c r="AI133" s="12"/>
      <c r="AK133" s="33"/>
    </row>
    <row r="134" spans="1:37" x14ac:dyDescent="0.35">
      <c r="A134" s="71"/>
      <c r="B134" s="77" t="s">
        <v>5</v>
      </c>
      <c r="C134" s="80"/>
      <c r="D134" s="29"/>
      <c r="E134" s="30"/>
      <c r="F134" s="31"/>
      <c r="G134" s="30"/>
      <c r="H134" s="31"/>
      <c r="I134" s="30"/>
      <c r="J134" s="31"/>
      <c r="K134" s="30"/>
      <c r="L134" s="31"/>
      <c r="M134" s="1"/>
      <c r="N134" s="32"/>
      <c r="O134" s="32"/>
      <c r="P134" s="30"/>
      <c r="Q134" s="31"/>
      <c r="R134" s="30"/>
      <c r="S134" s="31"/>
      <c r="T134" s="30"/>
      <c r="U134" s="31"/>
      <c r="V134" s="30"/>
      <c r="W134" s="31"/>
      <c r="X134" s="1"/>
      <c r="Y134" s="32"/>
      <c r="Z134" s="32"/>
      <c r="AA134" s="29"/>
      <c r="AB134" s="31"/>
      <c r="AC134" s="30"/>
      <c r="AD134" s="31"/>
      <c r="AE134" s="30"/>
      <c r="AF134" s="31"/>
      <c r="AG134" s="1"/>
      <c r="AH134" s="32"/>
      <c r="AI134" s="12"/>
      <c r="AK134" s="33"/>
    </row>
    <row r="135" spans="1:37" s="2" customFormat="1" hidden="1" x14ac:dyDescent="0.35">
      <c r="A135" s="26"/>
      <c r="B135" s="28" t="s">
        <v>6</v>
      </c>
      <c r="C135" s="41"/>
      <c r="D135" s="30">
        <v>2419.1999999999998</v>
      </c>
      <c r="E135" s="30"/>
      <c r="F135" s="31">
        <f t="shared" si="195"/>
        <v>2419.1999999999998</v>
      </c>
      <c r="G135" s="30">
        <v>468.06299999999999</v>
      </c>
      <c r="H135" s="31">
        <f t="shared" ref="H135:H137" si="237">F135+G135</f>
        <v>2887.2629999999999</v>
      </c>
      <c r="I135" s="30"/>
      <c r="J135" s="31">
        <f t="shared" ref="J135:J137" si="238">H135+I135</f>
        <v>2887.2629999999999</v>
      </c>
      <c r="K135" s="30"/>
      <c r="L135" s="31">
        <f t="shared" ref="L135:L137" si="239">J135+K135</f>
        <v>2887.2629999999999</v>
      </c>
      <c r="M135" s="1"/>
      <c r="N135" s="31">
        <f t="shared" ref="N135:N137" si="240">L135+M135</f>
        <v>2887.2629999999999</v>
      </c>
      <c r="O135" s="31">
        <v>0</v>
      </c>
      <c r="P135" s="30"/>
      <c r="Q135" s="31">
        <f t="shared" si="196"/>
        <v>0</v>
      </c>
      <c r="R135" s="30"/>
      <c r="S135" s="31">
        <f t="shared" ref="S135:S137" si="241">Q135+R135</f>
        <v>0</v>
      </c>
      <c r="T135" s="30"/>
      <c r="U135" s="31">
        <f t="shared" ref="U135:U137" si="242">S135+T135</f>
        <v>0</v>
      </c>
      <c r="V135" s="30"/>
      <c r="W135" s="31">
        <f t="shared" ref="W135:W137" si="243">U135+V135</f>
        <v>0</v>
      </c>
      <c r="X135" s="1"/>
      <c r="Y135" s="31">
        <f t="shared" ref="Y135:Y137" si="244">W135+X135</f>
        <v>0</v>
      </c>
      <c r="Z135" s="31">
        <v>0</v>
      </c>
      <c r="AA135" s="29"/>
      <c r="AB135" s="31">
        <f t="shared" si="197"/>
        <v>0</v>
      </c>
      <c r="AC135" s="30"/>
      <c r="AD135" s="31">
        <f t="shared" ref="AD135:AD137" si="245">AB135+AC135</f>
        <v>0</v>
      </c>
      <c r="AE135" s="30"/>
      <c r="AF135" s="31">
        <f t="shared" ref="AF135:AF137" si="246">AD135+AE135</f>
        <v>0</v>
      </c>
      <c r="AG135" s="1"/>
      <c r="AH135" s="31">
        <f t="shared" ref="AH135:AH137" si="247">AF135+AG135</f>
        <v>0</v>
      </c>
      <c r="AI135" s="12" t="s">
        <v>97</v>
      </c>
      <c r="AJ135" s="9" t="s">
        <v>25</v>
      </c>
      <c r="AK135" s="33"/>
    </row>
    <row r="136" spans="1:37" x14ac:dyDescent="0.35">
      <c r="A136" s="71"/>
      <c r="B136" s="77" t="s">
        <v>71</v>
      </c>
      <c r="C136" s="80"/>
      <c r="D136" s="29">
        <v>8661.7000000000007</v>
      </c>
      <c r="E136" s="30"/>
      <c r="F136" s="31">
        <f t="shared" si="195"/>
        <v>8661.7000000000007</v>
      </c>
      <c r="G136" s="30"/>
      <c r="H136" s="31">
        <f t="shared" si="237"/>
        <v>8661.7000000000007</v>
      </c>
      <c r="I136" s="30"/>
      <c r="J136" s="31">
        <f t="shared" si="238"/>
        <v>8661.7000000000007</v>
      </c>
      <c r="K136" s="30"/>
      <c r="L136" s="31">
        <f t="shared" si="239"/>
        <v>8661.7000000000007</v>
      </c>
      <c r="M136" s="1"/>
      <c r="N136" s="32">
        <f t="shared" si="240"/>
        <v>8661.7000000000007</v>
      </c>
      <c r="O136" s="32">
        <v>0</v>
      </c>
      <c r="P136" s="30"/>
      <c r="Q136" s="31">
        <f t="shared" si="196"/>
        <v>0</v>
      </c>
      <c r="R136" s="30"/>
      <c r="S136" s="31">
        <f t="shared" si="241"/>
        <v>0</v>
      </c>
      <c r="T136" s="30"/>
      <c r="U136" s="31">
        <f t="shared" si="242"/>
        <v>0</v>
      </c>
      <c r="V136" s="30"/>
      <c r="W136" s="31">
        <f t="shared" si="243"/>
        <v>0</v>
      </c>
      <c r="X136" s="1"/>
      <c r="Y136" s="32">
        <f t="shared" si="244"/>
        <v>0</v>
      </c>
      <c r="Z136" s="32">
        <v>0</v>
      </c>
      <c r="AA136" s="29"/>
      <c r="AB136" s="31">
        <f t="shared" si="197"/>
        <v>0</v>
      </c>
      <c r="AC136" s="30"/>
      <c r="AD136" s="31">
        <f t="shared" si="245"/>
        <v>0</v>
      </c>
      <c r="AE136" s="30"/>
      <c r="AF136" s="31">
        <f t="shared" si="246"/>
        <v>0</v>
      </c>
      <c r="AG136" s="1"/>
      <c r="AH136" s="32">
        <f t="shared" si="247"/>
        <v>0</v>
      </c>
      <c r="AI136" s="12" t="s">
        <v>96</v>
      </c>
      <c r="AK136" s="33"/>
    </row>
    <row r="137" spans="1:37" ht="54" x14ac:dyDescent="0.35">
      <c r="A137" s="71" t="s">
        <v>180</v>
      </c>
      <c r="B137" s="81" t="s">
        <v>73</v>
      </c>
      <c r="C137" s="80" t="s">
        <v>63</v>
      </c>
      <c r="D137" s="29">
        <f>D139+D140</f>
        <v>74585.100000000006</v>
      </c>
      <c r="E137" s="30">
        <f>E139+E140</f>
        <v>0</v>
      </c>
      <c r="F137" s="31">
        <f t="shared" si="195"/>
        <v>74585.100000000006</v>
      </c>
      <c r="G137" s="30">
        <f>G139+G140</f>
        <v>0</v>
      </c>
      <c r="H137" s="31">
        <f t="shared" si="237"/>
        <v>74585.100000000006</v>
      </c>
      <c r="I137" s="30">
        <f>I139+I140</f>
        <v>0</v>
      </c>
      <c r="J137" s="31">
        <f t="shared" si="238"/>
        <v>74585.100000000006</v>
      </c>
      <c r="K137" s="30">
        <f>K139+K140</f>
        <v>0</v>
      </c>
      <c r="L137" s="31">
        <f t="shared" si="239"/>
        <v>74585.100000000006</v>
      </c>
      <c r="M137" s="1">
        <f>M139+M140</f>
        <v>0</v>
      </c>
      <c r="N137" s="32">
        <f t="shared" si="240"/>
        <v>74585.100000000006</v>
      </c>
      <c r="O137" s="32">
        <f t="shared" ref="O137:Z137" si="248">O139+O140</f>
        <v>36729.1</v>
      </c>
      <c r="P137" s="30">
        <f>P139+P140</f>
        <v>0</v>
      </c>
      <c r="Q137" s="31">
        <f t="shared" si="196"/>
        <v>36729.1</v>
      </c>
      <c r="R137" s="30">
        <f>R139+R140</f>
        <v>0</v>
      </c>
      <c r="S137" s="31">
        <f t="shared" si="241"/>
        <v>36729.1</v>
      </c>
      <c r="T137" s="30">
        <f>T139+T140</f>
        <v>0</v>
      </c>
      <c r="U137" s="31">
        <f t="shared" si="242"/>
        <v>36729.1</v>
      </c>
      <c r="V137" s="30">
        <f>V139+V140</f>
        <v>0</v>
      </c>
      <c r="W137" s="31">
        <f t="shared" si="243"/>
        <v>36729.1</v>
      </c>
      <c r="X137" s="1">
        <f>X139+X140</f>
        <v>0</v>
      </c>
      <c r="Y137" s="32">
        <f t="shared" si="244"/>
        <v>36729.1</v>
      </c>
      <c r="Z137" s="32">
        <f t="shared" si="248"/>
        <v>10393.299999999999</v>
      </c>
      <c r="AA137" s="29">
        <f>AA139+AA140</f>
        <v>0</v>
      </c>
      <c r="AB137" s="31">
        <f t="shared" si="197"/>
        <v>10393.299999999999</v>
      </c>
      <c r="AC137" s="30">
        <f>AC139+AC140</f>
        <v>0</v>
      </c>
      <c r="AD137" s="31">
        <f t="shared" si="245"/>
        <v>10393.299999999999</v>
      </c>
      <c r="AE137" s="30">
        <f>AE139+AE140</f>
        <v>0</v>
      </c>
      <c r="AF137" s="31">
        <f t="shared" si="246"/>
        <v>10393.299999999999</v>
      </c>
      <c r="AG137" s="1">
        <f>AG139+AG140</f>
        <v>0</v>
      </c>
      <c r="AH137" s="32">
        <f t="shared" si="247"/>
        <v>10393.299999999999</v>
      </c>
      <c r="AI137" s="12"/>
      <c r="AK137" s="33"/>
    </row>
    <row r="138" spans="1:37" x14ac:dyDescent="0.35">
      <c r="A138" s="71"/>
      <c r="B138" s="77" t="s">
        <v>5</v>
      </c>
      <c r="C138" s="80"/>
      <c r="D138" s="29"/>
      <c r="E138" s="30"/>
      <c r="F138" s="31"/>
      <c r="G138" s="30"/>
      <c r="H138" s="31"/>
      <c r="I138" s="30"/>
      <c r="J138" s="31"/>
      <c r="K138" s="30"/>
      <c r="L138" s="31"/>
      <c r="M138" s="1"/>
      <c r="N138" s="32"/>
      <c r="O138" s="32"/>
      <c r="P138" s="30"/>
      <c r="Q138" s="31"/>
      <c r="R138" s="30"/>
      <c r="S138" s="31"/>
      <c r="T138" s="30"/>
      <c r="U138" s="31"/>
      <c r="V138" s="30"/>
      <c r="W138" s="31"/>
      <c r="X138" s="1"/>
      <c r="Y138" s="32"/>
      <c r="Z138" s="32"/>
      <c r="AA138" s="29"/>
      <c r="AB138" s="31"/>
      <c r="AC138" s="30"/>
      <c r="AD138" s="31"/>
      <c r="AE138" s="30"/>
      <c r="AF138" s="31"/>
      <c r="AG138" s="1"/>
      <c r="AH138" s="32"/>
      <c r="AI138" s="12"/>
      <c r="AK138" s="33"/>
    </row>
    <row r="139" spans="1:37" s="2" customFormat="1" hidden="1" x14ac:dyDescent="0.35">
      <c r="A139" s="26"/>
      <c r="B139" s="44" t="s">
        <v>6</v>
      </c>
      <c r="C139" s="45"/>
      <c r="D139" s="30">
        <v>70553</v>
      </c>
      <c r="E139" s="30"/>
      <c r="F139" s="31">
        <f t="shared" si="195"/>
        <v>70553</v>
      </c>
      <c r="G139" s="30"/>
      <c r="H139" s="31">
        <f t="shared" ref="H139:H144" si="249">F139+G139</f>
        <v>70553</v>
      </c>
      <c r="I139" s="30"/>
      <c r="J139" s="31">
        <f t="shared" ref="J139:J144" si="250">H139+I139</f>
        <v>70553</v>
      </c>
      <c r="K139" s="30"/>
      <c r="L139" s="31">
        <f t="shared" ref="L139:L144" si="251">J139+K139</f>
        <v>70553</v>
      </c>
      <c r="M139" s="1"/>
      <c r="N139" s="31">
        <f t="shared" ref="N139:N144" si="252">L139+M139</f>
        <v>70553</v>
      </c>
      <c r="O139" s="31">
        <v>0</v>
      </c>
      <c r="P139" s="30"/>
      <c r="Q139" s="31">
        <f t="shared" si="196"/>
        <v>0</v>
      </c>
      <c r="R139" s="30"/>
      <c r="S139" s="31">
        <f t="shared" ref="S139:S144" si="253">Q139+R139</f>
        <v>0</v>
      </c>
      <c r="T139" s="30"/>
      <c r="U139" s="31">
        <f t="shared" ref="U139:U144" si="254">S139+T139</f>
        <v>0</v>
      </c>
      <c r="V139" s="30"/>
      <c r="W139" s="31">
        <f t="shared" ref="W139:W144" si="255">U139+V139</f>
        <v>0</v>
      </c>
      <c r="X139" s="1"/>
      <c r="Y139" s="31">
        <f t="shared" ref="Y139:Y144" si="256">W139+X139</f>
        <v>0</v>
      </c>
      <c r="Z139" s="31">
        <v>0</v>
      </c>
      <c r="AA139" s="29"/>
      <c r="AB139" s="31">
        <f t="shared" si="197"/>
        <v>0</v>
      </c>
      <c r="AC139" s="30"/>
      <c r="AD139" s="31">
        <f t="shared" ref="AD139:AD144" si="257">AB139+AC139</f>
        <v>0</v>
      </c>
      <c r="AE139" s="30"/>
      <c r="AF139" s="31">
        <f t="shared" ref="AF139:AF144" si="258">AD139+AE139</f>
        <v>0</v>
      </c>
      <c r="AG139" s="1"/>
      <c r="AH139" s="31">
        <f t="shared" ref="AH139:AH144" si="259">AF139+AG139</f>
        <v>0</v>
      </c>
      <c r="AI139" s="12" t="s">
        <v>98</v>
      </c>
      <c r="AJ139" s="9" t="s">
        <v>25</v>
      </c>
      <c r="AK139" s="33"/>
    </row>
    <row r="140" spans="1:37" x14ac:dyDescent="0.35">
      <c r="A140" s="71"/>
      <c r="B140" s="77" t="s">
        <v>71</v>
      </c>
      <c r="C140" s="80"/>
      <c r="D140" s="29">
        <v>4032.1</v>
      </c>
      <c r="E140" s="30"/>
      <c r="F140" s="31">
        <f t="shared" si="195"/>
        <v>4032.1</v>
      </c>
      <c r="G140" s="30"/>
      <c r="H140" s="31">
        <f t="shared" si="249"/>
        <v>4032.1</v>
      </c>
      <c r="I140" s="30"/>
      <c r="J140" s="31">
        <f t="shared" si="250"/>
        <v>4032.1</v>
      </c>
      <c r="K140" s="30"/>
      <c r="L140" s="31">
        <f t="shared" si="251"/>
        <v>4032.1</v>
      </c>
      <c r="M140" s="1"/>
      <c r="N140" s="32">
        <f t="shared" si="252"/>
        <v>4032.1</v>
      </c>
      <c r="O140" s="32">
        <v>36729.1</v>
      </c>
      <c r="P140" s="30"/>
      <c r="Q140" s="31">
        <f t="shared" si="196"/>
        <v>36729.1</v>
      </c>
      <c r="R140" s="30"/>
      <c r="S140" s="31">
        <f t="shared" si="253"/>
        <v>36729.1</v>
      </c>
      <c r="T140" s="30"/>
      <c r="U140" s="31">
        <f t="shared" si="254"/>
        <v>36729.1</v>
      </c>
      <c r="V140" s="30"/>
      <c r="W140" s="31">
        <f t="shared" si="255"/>
        <v>36729.1</v>
      </c>
      <c r="X140" s="1"/>
      <c r="Y140" s="32">
        <f t="shared" si="256"/>
        <v>36729.1</v>
      </c>
      <c r="Z140" s="32">
        <v>10393.299999999999</v>
      </c>
      <c r="AA140" s="29"/>
      <c r="AB140" s="31">
        <f t="shared" si="197"/>
        <v>10393.299999999999</v>
      </c>
      <c r="AC140" s="30"/>
      <c r="AD140" s="31">
        <f t="shared" si="257"/>
        <v>10393.299999999999</v>
      </c>
      <c r="AE140" s="30"/>
      <c r="AF140" s="31">
        <f t="shared" si="258"/>
        <v>10393.299999999999</v>
      </c>
      <c r="AG140" s="1"/>
      <c r="AH140" s="32">
        <f t="shared" si="259"/>
        <v>10393.299999999999</v>
      </c>
      <c r="AI140" s="12" t="s">
        <v>96</v>
      </c>
      <c r="AK140" s="33"/>
    </row>
    <row r="141" spans="1:37" ht="54" x14ac:dyDescent="0.35">
      <c r="A141" s="71" t="s">
        <v>181</v>
      </c>
      <c r="B141" s="77" t="s">
        <v>202</v>
      </c>
      <c r="C141" s="80" t="s">
        <v>63</v>
      </c>
      <c r="D141" s="29"/>
      <c r="E141" s="30"/>
      <c r="F141" s="31"/>
      <c r="G141" s="30">
        <v>15199.334000000001</v>
      </c>
      <c r="H141" s="31">
        <f t="shared" si="249"/>
        <v>15199.334000000001</v>
      </c>
      <c r="I141" s="30"/>
      <c r="J141" s="31">
        <f t="shared" si="250"/>
        <v>15199.334000000001</v>
      </c>
      <c r="K141" s="30"/>
      <c r="L141" s="31">
        <f t="shared" si="251"/>
        <v>15199.334000000001</v>
      </c>
      <c r="M141" s="1"/>
      <c r="N141" s="32">
        <f t="shared" si="252"/>
        <v>15199.334000000001</v>
      </c>
      <c r="O141" s="32"/>
      <c r="P141" s="30"/>
      <c r="Q141" s="31"/>
      <c r="R141" s="30"/>
      <c r="S141" s="31">
        <f t="shared" si="253"/>
        <v>0</v>
      </c>
      <c r="T141" s="30"/>
      <c r="U141" s="31">
        <f t="shared" si="254"/>
        <v>0</v>
      </c>
      <c r="V141" s="30"/>
      <c r="W141" s="31">
        <f t="shared" si="255"/>
        <v>0</v>
      </c>
      <c r="X141" s="1"/>
      <c r="Y141" s="32">
        <f t="shared" si="256"/>
        <v>0</v>
      </c>
      <c r="Z141" s="32"/>
      <c r="AA141" s="29"/>
      <c r="AB141" s="31"/>
      <c r="AC141" s="30"/>
      <c r="AD141" s="31">
        <f t="shared" si="257"/>
        <v>0</v>
      </c>
      <c r="AE141" s="30"/>
      <c r="AF141" s="31">
        <f t="shared" si="258"/>
        <v>0</v>
      </c>
      <c r="AG141" s="1"/>
      <c r="AH141" s="32">
        <f t="shared" si="259"/>
        <v>0</v>
      </c>
      <c r="AI141" s="12" t="s">
        <v>203</v>
      </c>
      <c r="AK141" s="33"/>
    </row>
    <row r="142" spans="1:37" ht="54" x14ac:dyDescent="0.35">
      <c r="A142" s="71" t="s">
        <v>182</v>
      </c>
      <c r="B142" s="77" t="s">
        <v>204</v>
      </c>
      <c r="C142" s="80" t="s">
        <v>63</v>
      </c>
      <c r="D142" s="29"/>
      <c r="E142" s="30"/>
      <c r="F142" s="31"/>
      <c r="G142" s="30">
        <v>2699.0189999999998</v>
      </c>
      <c r="H142" s="31">
        <f t="shared" si="249"/>
        <v>2699.0189999999998</v>
      </c>
      <c r="I142" s="30"/>
      <c r="J142" s="31">
        <f t="shared" si="250"/>
        <v>2699.0189999999998</v>
      </c>
      <c r="K142" s="30"/>
      <c r="L142" s="31">
        <f t="shared" si="251"/>
        <v>2699.0189999999998</v>
      </c>
      <c r="M142" s="1"/>
      <c r="N142" s="32">
        <f t="shared" si="252"/>
        <v>2699.0189999999998</v>
      </c>
      <c r="O142" s="32"/>
      <c r="P142" s="30"/>
      <c r="Q142" s="31"/>
      <c r="R142" s="30"/>
      <c r="S142" s="31">
        <f t="shared" si="253"/>
        <v>0</v>
      </c>
      <c r="T142" s="30"/>
      <c r="U142" s="31">
        <f t="shared" si="254"/>
        <v>0</v>
      </c>
      <c r="V142" s="30"/>
      <c r="W142" s="31">
        <f t="shared" si="255"/>
        <v>0</v>
      </c>
      <c r="X142" s="1"/>
      <c r="Y142" s="32">
        <f t="shared" si="256"/>
        <v>0</v>
      </c>
      <c r="Z142" s="32"/>
      <c r="AA142" s="29"/>
      <c r="AB142" s="31"/>
      <c r="AC142" s="30"/>
      <c r="AD142" s="31">
        <f t="shared" si="257"/>
        <v>0</v>
      </c>
      <c r="AE142" s="30"/>
      <c r="AF142" s="31">
        <f t="shared" si="258"/>
        <v>0</v>
      </c>
      <c r="AG142" s="1"/>
      <c r="AH142" s="32">
        <f t="shared" si="259"/>
        <v>0</v>
      </c>
      <c r="AI142" s="12" t="s">
        <v>205</v>
      </c>
      <c r="AK142" s="33"/>
    </row>
    <row r="143" spans="1:37" ht="54" x14ac:dyDescent="0.35">
      <c r="A143" s="71" t="s">
        <v>183</v>
      </c>
      <c r="B143" s="77" t="s">
        <v>206</v>
      </c>
      <c r="C143" s="80" t="s">
        <v>63</v>
      </c>
      <c r="D143" s="29"/>
      <c r="E143" s="30"/>
      <c r="F143" s="31"/>
      <c r="G143" s="30">
        <v>6075.51</v>
      </c>
      <c r="H143" s="31">
        <f t="shared" si="249"/>
        <v>6075.51</v>
      </c>
      <c r="I143" s="30"/>
      <c r="J143" s="31">
        <f t="shared" si="250"/>
        <v>6075.51</v>
      </c>
      <c r="K143" s="30"/>
      <c r="L143" s="31">
        <f t="shared" si="251"/>
        <v>6075.51</v>
      </c>
      <c r="M143" s="1">
        <f>-2048-1376.819-12.193</f>
        <v>-3437.0120000000002</v>
      </c>
      <c r="N143" s="32">
        <f t="shared" si="252"/>
        <v>2638.498</v>
      </c>
      <c r="O143" s="32"/>
      <c r="P143" s="30"/>
      <c r="Q143" s="31"/>
      <c r="R143" s="30"/>
      <c r="S143" s="31">
        <f t="shared" si="253"/>
        <v>0</v>
      </c>
      <c r="T143" s="30"/>
      <c r="U143" s="31">
        <f t="shared" si="254"/>
        <v>0</v>
      </c>
      <c r="V143" s="30"/>
      <c r="W143" s="31">
        <f t="shared" si="255"/>
        <v>0</v>
      </c>
      <c r="X143" s="1"/>
      <c r="Y143" s="32">
        <f t="shared" si="256"/>
        <v>0</v>
      </c>
      <c r="Z143" s="32"/>
      <c r="AA143" s="29"/>
      <c r="AB143" s="31"/>
      <c r="AC143" s="30"/>
      <c r="AD143" s="31">
        <f t="shared" si="257"/>
        <v>0</v>
      </c>
      <c r="AE143" s="30"/>
      <c r="AF143" s="31">
        <f t="shared" si="258"/>
        <v>0</v>
      </c>
      <c r="AG143" s="1"/>
      <c r="AH143" s="32">
        <f t="shared" si="259"/>
        <v>0</v>
      </c>
      <c r="AI143" s="12" t="s">
        <v>207</v>
      </c>
      <c r="AK143" s="33"/>
    </row>
    <row r="144" spans="1:37" s="18" customFormat="1" hidden="1" x14ac:dyDescent="0.35">
      <c r="A144" s="13"/>
      <c r="B144" s="25" t="s">
        <v>36</v>
      </c>
      <c r="C144" s="25"/>
      <c r="D144" s="15">
        <f>D149</f>
        <v>1087961.7</v>
      </c>
      <c r="E144" s="15">
        <f>E149</f>
        <v>-17300.919000000002</v>
      </c>
      <c r="F144" s="15">
        <f t="shared" si="195"/>
        <v>1070660.781</v>
      </c>
      <c r="G144" s="15">
        <f>G149</f>
        <v>-1070660.781</v>
      </c>
      <c r="H144" s="15">
        <f t="shared" si="249"/>
        <v>0</v>
      </c>
      <c r="I144" s="15">
        <f>I149</f>
        <v>0</v>
      </c>
      <c r="J144" s="15">
        <f t="shared" si="250"/>
        <v>0</v>
      </c>
      <c r="K144" s="31">
        <f>K149</f>
        <v>0</v>
      </c>
      <c r="L144" s="15">
        <f t="shared" si="251"/>
        <v>0</v>
      </c>
      <c r="M144" s="15">
        <f>M149</f>
        <v>0</v>
      </c>
      <c r="N144" s="15">
        <f t="shared" si="252"/>
        <v>0</v>
      </c>
      <c r="O144" s="15">
        <f t="shared" ref="O144:Z144" si="260">O149</f>
        <v>375557.5</v>
      </c>
      <c r="P144" s="15">
        <f>P149</f>
        <v>-4508.25</v>
      </c>
      <c r="Q144" s="15">
        <f t="shared" si="196"/>
        <v>371049.25</v>
      </c>
      <c r="R144" s="15">
        <f>R149</f>
        <v>-371049.25</v>
      </c>
      <c r="S144" s="15">
        <f t="shared" si="253"/>
        <v>0</v>
      </c>
      <c r="T144" s="15">
        <f>T149</f>
        <v>0</v>
      </c>
      <c r="U144" s="15">
        <f t="shared" si="254"/>
        <v>0</v>
      </c>
      <c r="V144" s="31">
        <f>V149</f>
        <v>0</v>
      </c>
      <c r="W144" s="15">
        <f t="shared" si="255"/>
        <v>0</v>
      </c>
      <c r="X144" s="15">
        <f>X149</f>
        <v>0</v>
      </c>
      <c r="Y144" s="15">
        <f t="shared" si="256"/>
        <v>0</v>
      </c>
      <c r="Z144" s="15">
        <f t="shared" si="260"/>
        <v>0</v>
      </c>
      <c r="AA144" s="15">
        <f>AA149</f>
        <v>0</v>
      </c>
      <c r="AB144" s="15">
        <f t="shared" si="197"/>
        <v>0</v>
      </c>
      <c r="AC144" s="15">
        <f>AC149</f>
        <v>0</v>
      </c>
      <c r="AD144" s="15">
        <f t="shared" si="257"/>
        <v>0</v>
      </c>
      <c r="AE144" s="31">
        <f>AE149</f>
        <v>0</v>
      </c>
      <c r="AF144" s="15">
        <f t="shared" si="258"/>
        <v>0</v>
      </c>
      <c r="AG144" s="15">
        <f>AG149</f>
        <v>0</v>
      </c>
      <c r="AH144" s="15">
        <f t="shared" si="259"/>
        <v>0</v>
      </c>
      <c r="AI144" s="16"/>
      <c r="AJ144" s="17" t="s">
        <v>25</v>
      </c>
      <c r="AK144" s="24"/>
    </row>
    <row r="145" spans="1:37" s="18" customFormat="1" hidden="1" x14ac:dyDescent="0.35">
      <c r="A145" s="13"/>
      <c r="B145" s="25" t="s">
        <v>5</v>
      </c>
      <c r="C145" s="25"/>
      <c r="D145" s="15"/>
      <c r="E145" s="15"/>
      <c r="F145" s="15"/>
      <c r="G145" s="15"/>
      <c r="H145" s="15"/>
      <c r="I145" s="15"/>
      <c r="J145" s="15"/>
      <c r="K145" s="31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31"/>
      <c r="W145" s="15"/>
      <c r="X145" s="15"/>
      <c r="Y145" s="15"/>
      <c r="Z145" s="15"/>
      <c r="AA145" s="15"/>
      <c r="AB145" s="15"/>
      <c r="AC145" s="15"/>
      <c r="AD145" s="15"/>
      <c r="AE145" s="31"/>
      <c r="AF145" s="15"/>
      <c r="AG145" s="15"/>
      <c r="AH145" s="15"/>
      <c r="AI145" s="16"/>
      <c r="AJ145" s="17" t="s">
        <v>25</v>
      </c>
      <c r="AK145" s="24"/>
    </row>
    <row r="146" spans="1:37" s="18" customFormat="1" hidden="1" x14ac:dyDescent="0.35">
      <c r="A146" s="13"/>
      <c r="B146" s="46" t="s">
        <v>6</v>
      </c>
      <c r="C146" s="47"/>
      <c r="D146" s="15">
        <f t="shared" ref="D146:E148" si="261">D151</f>
        <v>18371.599999999999</v>
      </c>
      <c r="E146" s="15">
        <f t="shared" si="261"/>
        <v>-17300.919000000002</v>
      </c>
      <c r="F146" s="15">
        <f t="shared" si="195"/>
        <v>1070.6809999999969</v>
      </c>
      <c r="G146" s="15">
        <f t="shared" ref="G146:I146" si="262">G151</f>
        <v>-1070.681</v>
      </c>
      <c r="H146" s="15">
        <f t="shared" ref="H146:H149" si="263">F146+G146</f>
        <v>-3.1832314562052488E-12</v>
      </c>
      <c r="I146" s="15">
        <f t="shared" si="262"/>
        <v>0</v>
      </c>
      <c r="J146" s="15">
        <f t="shared" ref="J146:J149" si="264">H146+I146</f>
        <v>-3.1832314562052488E-12</v>
      </c>
      <c r="K146" s="31">
        <f t="shared" ref="K146:M146" si="265">K151</f>
        <v>0</v>
      </c>
      <c r="L146" s="15">
        <f t="shared" ref="L146:L149" si="266">J146+K146</f>
        <v>-3.1832314562052488E-12</v>
      </c>
      <c r="M146" s="15">
        <f t="shared" si="265"/>
        <v>0</v>
      </c>
      <c r="N146" s="15">
        <f t="shared" ref="N146:N149" si="267">L146+M146</f>
        <v>-3.1832314562052488E-12</v>
      </c>
      <c r="O146" s="15">
        <f t="shared" ref="O146:Z146" si="268">O151</f>
        <v>4879.3</v>
      </c>
      <c r="P146" s="15">
        <f t="shared" si="268"/>
        <v>-4508.25</v>
      </c>
      <c r="Q146" s="15">
        <f t="shared" si="196"/>
        <v>371.05000000000018</v>
      </c>
      <c r="R146" s="15">
        <f t="shared" ref="R146:T146" si="269">R151</f>
        <v>-371.05</v>
      </c>
      <c r="S146" s="15">
        <f t="shared" ref="S146:S149" si="270">Q146+R146</f>
        <v>0</v>
      </c>
      <c r="T146" s="15">
        <f t="shared" si="269"/>
        <v>0</v>
      </c>
      <c r="U146" s="15">
        <f t="shared" ref="U146:U149" si="271">S146+T146</f>
        <v>0</v>
      </c>
      <c r="V146" s="31">
        <f t="shared" ref="V146:X146" si="272">V151</f>
        <v>0</v>
      </c>
      <c r="W146" s="15">
        <f t="shared" ref="W146:W149" si="273">U146+V146</f>
        <v>0</v>
      </c>
      <c r="X146" s="15">
        <f t="shared" si="272"/>
        <v>0</v>
      </c>
      <c r="Y146" s="15">
        <f t="shared" ref="Y146:Y149" si="274">W146+X146</f>
        <v>0</v>
      </c>
      <c r="Z146" s="15">
        <f t="shared" si="268"/>
        <v>0</v>
      </c>
      <c r="AA146" s="15">
        <f t="shared" ref="AA146:AC146" si="275">AA151</f>
        <v>0</v>
      </c>
      <c r="AB146" s="15">
        <f t="shared" si="197"/>
        <v>0</v>
      </c>
      <c r="AC146" s="15">
        <f t="shared" si="275"/>
        <v>0</v>
      </c>
      <c r="AD146" s="15">
        <f t="shared" ref="AD146:AD149" si="276">AB146+AC146</f>
        <v>0</v>
      </c>
      <c r="AE146" s="31">
        <f t="shared" ref="AE146:AG146" si="277">AE151</f>
        <v>0</v>
      </c>
      <c r="AF146" s="15">
        <f t="shared" ref="AF146:AF149" si="278">AD146+AE146</f>
        <v>0</v>
      </c>
      <c r="AG146" s="15">
        <f t="shared" si="277"/>
        <v>0</v>
      </c>
      <c r="AH146" s="15">
        <f t="shared" ref="AH146:AH149" si="279">AF146+AG146</f>
        <v>0</v>
      </c>
      <c r="AI146" s="16"/>
      <c r="AJ146" s="17" t="s">
        <v>25</v>
      </c>
      <c r="AK146" s="24"/>
    </row>
    <row r="147" spans="1:37" s="18" customFormat="1" hidden="1" x14ac:dyDescent="0.35">
      <c r="A147" s="13"/>
      <c r="B147" s="25" t="s">
        <v>64</v>
      </c>
      <c r="C147" s="25"/>
      <c r="D147" s="15">
        <f t="shared" si="261"/>
        <v>53479.5</v>
      </c>
      <c r="E147" s="15">
        <f t="shared" si="261"/>
        <v>0</v>
      </c>
      <c r="F147" s="15">
        <f t="shared" si="195"/>
        <v>53479.5</v>
      </c>
      <c r="G147" s="15">
        <f t="shared" ref="G147:I147" si="280">G152</f>
        <v>-53479.5</v>
      </c>
      <c r="H147" s="15">
        <f t="shared" si="263"/>
        <v>0</v>
      </c>
      <c r="I147" s="15">
        <f t="shared" si="280"/>
        <v>0</v>
      </c>
      <c r="J147" s="15">
        <f t="shared" si="264"/>
        <v>0</v>
      </c>
      <c r="K147" s="31">
        <f t="shared" ref="K147:M147" si="281">K152</f>
        <v>0</v>
      </c>
      <c r="L147" s="15">
        <f t="shared" si="266"/>
        <v>0</v>
      </c>
      <c r="M147" s="15">
        <f t="shared" si="281"/>
        <v>0</v>
      </c>
      <c r="N147" s="15">
        <f t="shared" si="267"/>
        <v>0</v>
      </c>
      <c r="O147" s="15">
        <f t="shared" ref="O147:Z147" si="282">O152</f>
        <v>18533.900000000001</v>
      </c>
      <c r="P147" s="15">
        <f t="shared" si="282"/>
        <v>0</v>
      </c>
      <c r="Q147" s="15">
        <f t="shared" si="196"/>
        <v>18533.900000000001</v>
      </c>
      <c r="R147" s="15">
        <f t="shared" ref="R147:T147" si="283">R152</f>
        <v>-18533.900000000001</v>
      </c>
      <c r="S147" s="15">
        <f t="shared" si="270"/>
        <v>0</v>
      </c>
      <c r="T147" s="15">
        <f t="shared" si="283"/>
        <v>0</v>
      </c>
      <c r="U147" s="15">
        <f t="shared" si="271"/>
        <v>0</v>
      </c>
      <c r="V147" s="31">
        <f t="shared" ref="V147:X147" si="284">V152</f>
        <v>0</v>
      </c>
      <c r="W147" s="15">
        <f t="shared" si="273"/>
        <v>0</v>
      </c>
      <c r="X147" s="15">
        <f t="shared" si="284"/>
        <v>0</v>
      </c>
      <c r="Y147" s="15">
        <f t="shared" si="274"/>
        <v>0</v>
      </c>
      <c r="Z147" s="15">
        <f t="shared" si="282"/>
        <v>0</v>
      </c>
      <c r="AA147" s="15">
        <f t="shared" ref="AA147:AC147" si="285">AA152</f>
        <v>0</v>
      </c>
      <c r="AB147" s="15">
        <f t="shared" si="197"/>
        <v>0</v>
      </c>
      <c r="AC147" s="15">
        <f t="shared" si="285"/>
        <v>0</v>
      </c>
      <c r="AD147" s="15">
        <f t="shared" si="276"/>
        <v>0</v>
      </c>
      <c r="AE147" s="31">
        <f t="shared" ref="AE147:AG147" si="286">AE152</f>
        <v>0</v>
      </c>
      <c r="AF147" s="15">
        <f t="shared" si="278"/>
        <v>0</v>
      </c>
      <c r="AG147" s="15">
        <f t="shared" si="286"/>
        <v>0</v>
      </c>
      <c r="AH147" s="15">
        <f t="shared" si="279"/>
        <v>0</v>
      </c>
      <c r="AI147" s="16"/>
      <c r="AJ147" s="17" t="s">
        <v>25</v>
      </c>
      <c r="AK147" s="24"/>
    </row>
    <row r="148" spans="1:37" s="18" customFormat="1" hidden="1" x14ac:dyDescent="0.35">
      <c r="A148" s="13"/>
      <c r="B148" s="25" t="s">
        <v>17</v>
      </c>
      <c r="C148" s="39"/>
      <c r="D148" s="15">
        <f t="shared" si="261"/>
        <v>1016110.6</v>
      </c>
      <c r="E148" s="15">
        <f t="shared" si="261"/>
        <v>0</v>
      </c>
      <c r="F148" s="15">
        <f t="shared" si="195"/>
        <v>1016110.6</v>
      </c>
      <c r="G148" s="15">
        <f t="shared" ref="G148:I148" si="287">G153</f>
        <v>-1016110.6</v>
      </c>
      <c r="H148" s="15">
        <f t="shared" si="263"/>
        <v>0</v>
      </c>
      <c r="I148" s="15">
        <f t="shared" si="287"/>
        <v>0</v>
      </c>
      <c r="J148" s="15">
        <f t="shared" si="264"/>
        <v>0</v>
      </c>
      <c r="K148" s="31">
        <f t="shared" ref="K148:M148" si="288">K153</f>
        <v>0</v>
      </c>
      <c r="L148" s="15">
        <f t="shared" si="266"/>
        <v>0</v>
      </c>
      <c r="M148" s="15">
        <f t="shared" si="288"/>
        <v>0</v>
      </c>
      <c r="N148" s="15">
        <f t="shared" si="267"/>
        <v>0</v>
      </c>
      <c r="O148" s="15">
        <f t="shared" ref="O148:Z148" si="289">O153</f>
        <v>352144.3</v>
      </c>
      <c r="P148" s="15">
        <f t="shared" si="289"/>
        <v>0</v>
      </c>
      <c r="Q148" s="15">
        <f t="shared" si="196"/>
        <v>352144.3</v>
      </c>
      <c r="R148" s="15">
        <f t="shared" ref="R148:T148" si="290">R153</f>
        <v>-352144.3</v>
      </c>
      <c r="S148" s="15">
        <f t="shared" si="270"/>
        <v>0</v>
      </c>
      <c r="T148" s="15">
        <f t="shared" si="290"/>
        <v>0</v>
      </c>
      <c r="U148" s="15">
        <f t="shared" si="271"/>
        <v>0</v>
      </c>
      <c r="V148" s="31">
        <f t="shared" ref="V148:X148" si="291">V153</f>
        <v>0</v>
      </c>
      <c r="W148" s="15">
        <f t="shared" si="273"/>
        <v>0</v>
      </c>
      <c r="X148" s="15">
        <f t="shared" si="291"/>
        <v>0</v>
      </c>
      <c r="Y148" s="15">
        <f t="shared" si="274"/>
        <v>0</v>
      </c>
      <c r="Z148" s="15">
        <f t="shared" si="289"/>
        <v>0</v>
      </c>
      <c r="AA148" s="15">
        <f t="shared" ref="AA148:AC148" si="292">AA153</f>
        <v>0</v>
      </c>
      <c r="AB148" s="15">
        <f t="shared" si="197"/>
        <v>0</v>
      </c>
      <c r="AC148" s="15">
        <f t="shared" si="292"/>
        <v>0</v>
      </c>
      <c r="AD148" s="15">
        <f t="shared" si="276"/>
        <v>0</v>
      </c>
      <c r="AE148" s="31">
        <f t="shared" ref="AE148:AG148" si="293">AE153</f>
        <v>0</v>
      </c>
      <c r="AF148" s="15">
        <f t="shared" si="278"/>
        <v>0</v>
      </c>
      <c r="AG148" s="15">
        <f t="shared" si="293"/>
        <v>0</v>
      </c>
      <c r="AH148" s="15">
        <f t="shared" si="279"/>
        <v>0</v>
      </c>
      <c r="AI148" s="16"/>
      <c r="AJ148" s="17" t="s">
        <v>25</v>
      </c>
      <c r="AK148" s="24"/>
    </row>
    <row r="149" spans="1:37" s="2" customFormat="1" ht="36" hidden="1" x14ac:dyDescent="0.35">
      <c r="A149" s="26" t="s">
        <v>176</v>
      </c>
      <c r="B149" s="28" t="s">
        <v>82</v>
      </c>
      <c r="C149" s="41" t="s">
        <v>37</v>
      </c>
      <c r="D149" s="32">
        <f>D151+D152+D153</f>
        <v>1087961.7</v>
      </c>
      <c r="E149" s="31">
        <f>E151+E152+E153</f>
        <v>-17300.919000000002</v>
      </c>
      <c r="F149" s="31">
        <f t="shared" si="195"/>
        <v>1070660.781</v>
      </c>
      <c r="G149" s="31">
        <f>G151+G152+G153</f>
        <v>-1070660.781</v>
      </c>
      <c r="H149" s="31">
        <f t="shared" si="263"/>
        <v>0</v>
      </c>
      <c r="I149" s="31">
        <f>I151+I152+I153</f>
        <v>0</v>
      </c>
      <c r="J149" s="31">
        <f t="shared" si="264"/>
        <v>0</v>
      </c>
      <c r="K149" s="31">
        <f>K151+K152+K153</f>
        <v>0</v>
      </c>
      <c r="L149" s="31">
        <f t="shared" si="266"/>
        <v>0</v>
      </c>
      <c r="M149" s="35">
        <f>M151+M152+M153</f>
        <v>0</v>
      </c>
      <c r="N149" s="31">
        <f t="shared" si="267"/>
        <v>0</v>
      </c>
      <c r="O149" s="32">
        <f t="shared" ref="O149:Z149" si="294">O151+O152+O153</f>
        <v>375557.5</v>
      </c>
      <c r="P149" s="31">
        <f>P151+P152+P153</f>
        <v>-4508.25</v>
      </c>
      <c r="Q149" s="31">
        <f t="shared" si="196"/>
        <v>371049.25</v>
      </c>
      <c r="R149" s="31">
        <f>R151+R152+R153</f>
        <v>-371049.25</v>
      </c>
      <c r="S149" s="31">
        <f t="shared" si="270"/>
        <v>0</v>
      </c>
      <c r="T149" s="31">
        <f>T151+T152+T153</f>
        <v>0</v>
      </c>
      <c r="U149" s="31">
        <f t="shared" si="271"/>
        <v>0</v>
      </c>
      <c r="V149" s="31">
        <f>V151+V152+V153</f>
        <v>0</v>
      </c>
      <c r="W149" s="31">
        <f t="shared" si="273"/>
        <v>0</v>
      </c>
      <c r="X149" s="35">
        <f>X151+X152+X153</f>
        <v>0</v>
      </c>
      <c r="Y149" s="31">
        <f t="shared" si="274"/>
        <v>0</v>
      </c>
      <c r="Z149" s="32">
        <f t="shared" si="294"/>
        <v>0</v>
      </c>
      <c r="AA149" s="32">
        <f>AA151+AA152+AA153</f>
        <v>0</v>
      </c>
      <c r="AB149" s="31">
        <f t="shared" si="197"/>
        <v>0</v>
      </c>
      <c r="AC149" s="31">
        <f>AC151+AC152+AC153</f>
        <v>0</v>
      </c>
      <c r="AD149" s="31">
        <f t="shared" si="276"/>
        <v>0</v>
      </c>
      <c r="AE149" s="31">
        <f>AE151+AE152+AE153</f>
        <v>0</v>
      </c>
      <c r="AF149" s="31">
        <f t="shared" si="278"/>
        <v>0</v>
      </c>
      <c r="AG149" s="35">
        <f>AG151+AG152+AG153</f>
        <v>0</v>
      </c>
      <c r="AH149" s="31">
        <f t="shared" si="279"/>
        <v>0</v>
      </c>
      <c r="AI149" s="12"/>
      <c r="AJ149" s="9" t="s">
        <v>25</v>
      </c>
      <c r="AK149" s="33"/>
    </row>
    <row r="150" spans="1:37" s="2" customFormat="1" hidden="1" x14ac:dyDescent="0.35">
      <c r="A150" s="26"/>
      <c r="B150" s="28" t="s">
        <v>5</v>
      </c>
      <c r="C150" s="41"/>
      <c r="D150" s="32"/>
      <c r="E150" s="31"/>
      <c r="F150" s="31"/>
      <c r="G150" s="31"/>
      <c r="H150" s="31"/>
      <c r="I150" s="31"/>
      <c r="J150" s="31"/>
      <c r="K150" s="31"/>
      <c r="L150" s="31"/>
      <c r="M150" s="35"/>
      <c r="N150" s="31"/>
      <c r="O150" s="32"/>
      <c r="P150" s="31"/>
      <c r="Q150" s="31"/>
      <c r="R150" s="31"/>
      <c r="S150" s="31"/>
      <c r="T150" s="31"/>
      <c r="U150" s="31"/>
      <c r="V150" s="31"/>
      <c r="W150" s="31"/>
      <c r="X150" s="35"/>
      <c r="Y150" s="31"/>
      <c r="Z150" s="32"/>
      <c r="AA150" s="32"/>
      <c r="AB150" s="31"/>
      <c r="AC150" s="31"/>
      <c r="AD150" s="31"/>
      <c r="AE150" s="31"/>
      <c r="AF150" s="31"/>
      <c r="AG150" s="35"/>
      <c r="AH150" s="31"/>
      <c r="AI150" s="12"/>
      <c r="AJ150" s="9" t="s">
        <v>25</v>
      </c>
      <c r="AK150" s="33"/>
    </row>
    <row r="151" spans="1:37" s="2" customFormat="1" hidden="1" x14ac:dyDescent="0.35">
      <c r="A151" s="26"/>
      <c r="B151" s="44" t="s">
        <v>6</v>
      </c>
      <c r="C151" s="48"/>
      <c r="D151" s="31">
        <v>18371.599999999999</v>
      </c>
      <c r="E151" s="31">
        <v>-17300.919000000002</v>
      </c>
      <c r="F151" s="31">
        <f t="shared" si="195"/>
        <v>1070.6809999999969</v>
      </c>
      <c r="G151" s="31">
        <v>-1070.681</v>
      </c>
      <c r="H151" s="31">
        <f t="shared" ref="H151:H180" si="295">F151+G151</f>
        <v>-3.1832314562052488E-12</v>
      </c>
      <c r="I151" s="31"/>
      <c r="J151" s="31">
        <f t="shared" ref="J151:J180" si="296">H151+I151</f>
        <v>-3.1832314562052488E-12</v>
      </c>
      <c r="K151" s="31"/>
      <c r="L151" s="31">
        <f t="shared" ref="L151:L180" si="297">J151+K151</f>
        <v>-3.1832314562052488E-12</v>
      </c>
      <c r="M151" s="35"/>
      <c r="N151" s="31">
        <f t="shared" ref="N151:N180" si="298">L151+M151</f>
        <v>-3.1832314562052488E-12</v>
      </c>
      <c r="O151" s="31">
        <v>4879.3</v>
      </c>
      <c r="P151" s="31">
        <v>-4508.25</v>
      </c>
      <c r="Q151" s="31">
        <f t="shared" si="196"/>
        <v>371.05000000000018</v>
      </c>
      <c r="R151" s="31">
        <v>-371.05</v>
      </c>
      <c r="S151" s="31">
        <f t="shared" ref="S151:S180" si="299">Q151+R151</f>
        <v>0</v>
      </c>
      <c r="T151" s="31"/>
      <c r="U151" s="31">
        <f t="shared" ref="U151:U180" si="300">S151+T151</f>
        <v>0</v>
      </c>
      <c r="V151" s="31"/>
      <c r="W151" s="31">
        <f t="shared" ref="W151:W180" si="301">U151+V151</f>
        <v>0</v>
      </c>
      <c r="X151" s="35"/>
      <c r="Y151" s="31">
        <f t="shared" ref="Y151:Y180" si="302">W151+X151</f>
        <v>0</v>
      </c>
      <c r="Z151" s="31">
        <v>0</v>
      </c>
      <c r="AA151" s="32"/>
      <c r="AB151" s="31">
        <f t="shared" si="197"/>
        <v>0</v>
      </c>
      <c r="AC151" s="31"/>
      <c r="AD151" s="31">
        <f t="shared" ref="AD151:AD180" si="303">AB151+AC151</f>
        <v>0</v>
      </c>
      <c r="AE151" s="31"/>
      <c r="AF151" s="31">
        <f t="shared" ref="AF151:AF180" si="304">AD151+AE151</f>
        <v>0</v>
      </c>
      <c r="AG151" s="35"/>
      <c r="AH151" s="31">
        <f t="shared" ref="AH151:AH180" si="305">AF151+AG151</f>
        <v>0</v>
      </c>
      <c r="AI151" s="12" t="s">
        <v>99</v>
      </c>
      <c r="AJ151" s="9" t="s">
        <v>25</v>
      </c>
      <c r="AK151" s="33"/>
    </row>
    <row r="152" spans="1:37" s="2" customFormat="1" hidden="1" x14ac:dyDescent="0.35">
      <c r="A152" s="26"/>
      <c r="B152" s="28" t="s">
        <v>64</v>
      </c>
      <c r="C152" s="41"/>
      <c r="D152" s="32">
        <v>53479.5</v>
      </c>
      <c r="E152" s="31"/>
      <c r="F152" s="31">
        <f t="shared" si="195"/>
        <v>53479.5</v>
      </c>
      <c r="G152" s="31">
        <v>-53479.5</v>
      </c>
      <c r="H152" s="31">
        <f t="shared" si="295"/>
        <v>0</v>
      </c>
      <c r="I152" s="31"/>
      <c r="J152" s="31">
        <f t="shared" si="296"/>
        <v>0</v>
      </c>
      <c r="K152" s="31"/>
      <c r="L152" s="31">
        <f t="shared" si="297"/>
        <v>0</v>
      </c>
      <c r="M152" s="35"/>
      <c r="N152" s="31">
        <f t="shared" si="298"/>
        <v>0</v>
      </c>
      <c r="O152" s="32">
        <v>18533.900000000001</v>
      </c>
      <c r="P152" s="31"/>
      <c r="Q152" s="31">
        <f t="shared" si="196"/>
        <v>18533.900000000001</v>
      </c>
      <c r="R152" s="31">
        <v>-18533.900000000001</v>
      </c>
      <c r="S152" s="31">
        <f t="shared" si="299"/>
        <v>0</v>
      </c>
      <c r="T152" s="31"/>
      <c r="U152" s="31">
        <f t="shared" si="300"/>
        <v>0</v>
      </c>
      <c r="V152" s="31"/>
      <c r="W152" s="31">
        <f t="shared" si="301"/>
        <v>0</v>
      </c>
      <c r="X152" s="35"/>
      <c r="Y152" s="31">
        <f t="shared" si="302"/>
        <v>0</v>
      </c>
      <c r="Z152" s="32">
        <v>0</v>
      </c>
      <c r="AA152" s="32"/>
      <c r="AB152" s="31">
        <f t="shared" si="197"/>
        <v>0</v>
      </c>
      <c r="AC152" s="31"/>
      <c r="AD152" s="31">
        <f t="shared" si="303"/>
        <v>0</v>
      </c>
      <c r="AE152" s="31"/>
      <c r="AF152" s="31">
        <f t="shared" si="304"/>
        <v>0</v>
      </c>
      <c r="AG152" s="35"/>
      <c r="AH152" s="31">
        <f t="shared" si="305"/>
        <v>0</v>
      </c>
      <c r="AI152" s="12" t="s">
        <v>99</v>
      </c>
      <c r="AJ152" s="9" t="s">
        <v>25</v>
      </c>
      <c r="AK152" s="33"/>
    </row>
    <row r="153" spans="1:37" s="2" customFormat="1" hidden="1" x14ac:dyDescent="0.35">
      <c r="A153" s="26"/>
      <c r="B153" s="28" t="s">
        <v>17</v>
      </c>
      <c r="C153" s="41"/>
      <c r="D153" s="32">
        <v>1016110.6</v>
      </c>
      <c r="E153" s="31"/>
      <c r="F153" s="31">
        <f t="shared" si="195"/>
        <v>1016110.6</v>
      </c>
      <c r="G153" s="31">
        <v>-1016110.6</v>
      </c>
      <c r="H153" s="31">
        <f t="shared" si="295"/>
        <v>0</v>
      </c>
      <c r="I153" s="31"/>
      <c r="J153" s="31">
        <f t="shared" si="296"/>
        <v>0</v>
      </c>
      <c r="K153" s="31"/>
      <c r="L153" s="31">
        <f t="shared" si="297"/>
        <v>0</v>
      </c>
      <c r="M153" s="35"/>
      <c r="N153" s="31">
        <f t="shared" si="298"/>
        <v>0</v>
      </c>
      <c r="O153" s="32">
        <v>352144.3</v>
      </c>
      <c r="P153" s="31"/>
      <c r="Q153" s="31">
        <f t="shared" si="196"/>
        <v>352144.3</v>
      </c>
      <c r="R153" s="31">
        <v>-352144.3</v>
      </c>
      <c r="S153" s="31">
        <f t="shared" si="299"/>
        <v>0</v>
      </c>
      <c r="T153" s="31"/>
      <c r="U153" s="31">
        <f t="shared" si="300"/>
        <v>0</v>
      </c>
      <c r="V153" s="31"/>
      <c r="W153" s="31">
        <f t="shared" si="301"/>
        <v>0</v>
      </c>
      <c r="X153" s="35"/>
      <c r="Y153" s="31">
        <f t="shared" si="302"/>
        <v>0</v>
      </c>
      <c r="Z153" s="32">
        <v>0</v>
      </c>
      <c r="AA153" s="32"/>
      <c r="AB153" s="31">
        <f t="shared" si="197"/>
        <v>0</v>
      </c>
      <c r="AC153" s="31"/>
      <c r="AD153" s="31">
        <f t="shared" si="303"/>
        <v>0</v>
      </c>
      <c r="AE153" s="31"/>
      <c r="AF153" s="31">
        <f t="shared" si="304"/>
        <v>0</v>
      </c>
      <c r="AG153" s="35"/>
      <c r="AH153" s="31">
        <f t="shared" si="305"/>
        <v>0</v>
      </c>
      <c r="AI153" s="12" t="s">
        <v>99</v>
      </c>
      <c r="AJ153" s="9" t="s">
        <v>25</v>
      </c>
      <c r="AK153" s="33"/>
    </row>
    <row r="154" spans="1:37" x14ac:dyDescent="0.35">
      <c r="A154" s="71"/>
      <c r="B154" s="77" t="s">
        <v>219</v>
      </c>
      <c r="C154" s="80"/>
      <c r="D154" s="15"/>
      <c r="E154" s="15"/>
      <c r="F154" s="15"/>
      <c r="G154" s="15">
        <f>G155</f>
        <v>82484.097999999998</v>
      </c>
      <c r="H154" s="15">
        <f t="shared" si="295"/>
        <v>82484.097999999998</v>
      </c>
      <c r="I154" s="15">
        <f>I155</f>
        <v>0</v>
      </c>
      <c r="J154" s="15">
        <f t="shared" si="296"/>
        <v>82484.097999999998</v>
      </c>
      <c r="K154" s="31">
        <f>K155</f>
        <v>0</v>
      </c>
      <c r="L154" s="15">
        <f t="shared" si="297"/>
        <v>82484.097999999998</v>
      </c>
      <c r="M154" s="15">
        <f>M155</f>
        <v>0</v>
      </c>
      <c r="N154" s="32">
        <f t="shared" si="298"/>
        <v>82484.097999999998</v>
      </c>
      <c r="O154" s="15"/>
      <c r="P154" s="15"/>
      <c r="Q154" s="15"/>
      <c r="R154" s="15">
        <f>R155</f>
        <v>0</v>
      </c>
      <c r="S154" s="15">
        <f t="shared" si="299"/>
        <v>0</v>
      </c>
      <c r="T154" s="15">
        <f>T155</f>
        <v>0</v>
      </c>
      <c r="U154" s="15">
        <f t="shared" si="300"/>
        <v>0</v>
      </c>
      <c r="V154" s="31">
        <f>V155</f>
        <v>0</v>
      </c>
      <c r="W154" s="15">
        <f t="shared" si="301"/>
        <v>0</v>
      </c>
      <c r="X154" s="15">
        <f>X155</f>
        <v>0</v>
      </c>
      <c r="Y154" s="32">
        <f t="shared" si="302"/>
        <v>0</v>
      </c>
      <c r="Z154" s="15"/>
      <c r="AA154" s="15"/>
      <c r="AB154" s="15"/>
      <c r="AC154" s="15">
        <f>AC155</f>
        <v>0</v>
      </c>
      <c r="AD154" s="15">
        <f t="shared" si="303"/>
        <v>0</v>
      </c>
      <c r="AE154" s="31">
        <f>AE155</f>
        <v>0</v>
      </c>
      <c r="AF154" s="15">
        <f t="shared" si="304"/>
        <v>0</v>
      </c>
      <c r="AG154" s="15">
        <f>AG155</f>
        <v>0</v>
      </c>
      <c r="AH154" s="32">
        <f t="shared" si="305"/>
        <v>0</v>
      </c>
      <c r="AI154" s="16"/>
      <c r="AJ154" s="17"/>
      <c r="AK154" s="24"/>
    </row>
    <row r="155" spans="1:37" ht="54" x14ac:dyDescent="0.35">
      <c r="A155" s="71" t="s">
        <v>184</v>
      </c>
      <c r="B155" s="77" t="s">
        <v>220</v>
      </c>
      <c r="C155" s="80" t="s">
        <v>28</v>
      </c>
      <c r="D155" s="32"/>
      <c r="E155" s="31"/>
      <c r="F155" s="31"/>
      <c r="G155" s="31">
        <v>82484.097999999998</v>
      </c>
      <c r="H155" s="31">
        <f t="shared" si="295"/>
        <v>82484.097999999998</v>
      </c>
      <c r="I155" s="31"/>
      <c r="J155" s="31">
        <f t="shared" si="296"/>
        <v>82484.097999999998</v>
      </c>
      <c r="K155" s="31"/>
      <c r="L155" s="31">
        <f t="shared" si="297"/>
        <v>82484.097999999998</v>
      </c>
      <c r="M155" s="35"/>
      <c r="N155" s="32">
        <f t="shared" si="298"/>
        <v>82484.097999999998</v>
      </c>
      <c r="O155" s="32"/>
      <c r="P155" s="31"/>
      <c r="Q155" s="31"/>
      <c r="R155" s="31"/>
      <c r="S155" s="31">
        <f t="shared" si="299"/>
        <v>0</v>
      </c>
      <c r="T155" s="31"/>
      <c r="U155" s="31">
        <f t="shared" si="300"/>
        <v>0</v>
      </c>
      <c r="V155" s="31"/>
      <c r="W155" s="31">
        <f t="shared" si="301"/>
        <v>0</v>
      </c>
      <c r="X155" s="35"/>
      <c r="Y155" s="32">
        <f t="shared" si="302"/>
        <v>0</v>
      </c>
      <c r="Z155" s="32"/>
      <c r="AA155" s="32"/>
      <c r="AB155" s="31"/>
      <c r="AC155" s="31"/>
      <c r="AD155" s="31">
        <f t="shared" si="303"/>
        <v>0</v>
      </c>
      <c r="AE155" s="31"/>
      <c r="AF155" s="31">
        <f t="shared" si="304"/>
        <v>0</v>
      </c>
      <c r="AG155" s="35"/>
      <c r="AH155" s="32">
        <f t="shared" si="305"/>
        <v>0</v>
      </c>
      <c r="AI155" s="12" t="s">
        <v>221</v>
      </c>
      <c r="AK155" s="33"/>
    </row>
    <row r="156" spans="1:37" x14ac:dyDescent="0.35">
      <c r="A156" s="71"/>
      <c r="B156" s="77" t="s">
        <v>7</v>
      </c>
      <c r="C156" s="77"/>
      <c r="D156" s="15">
        <f>D157+D158</f>
        <v>34000.1</v>
      </c>
      <c r="E156" s="15">
        <f>E157+E158</f>
        <v>0</v>
      </c>
      <c r="F156" s="15">
        <f t="shared" si="195"/>
        <v>34000.1</v>
      </c>
      <c r="G156" s="15">
        <f>G157+G158+G159+G160</f>
        <v>156277.141</v>
      </c>
      <c r="H156" s="15">
        <f t="shared" si="295"/>
        <v>190277.24100000001</v>
      </c>
      <c r="I156" s="15">
        <f>I157+I158+I159+I160</f>
        <v>0</v>
      </c>
      <c r="J156" s="15">
        <f t="shared" si="296"/>
        <v>190277.24100000001</v>
      </c>
      <c r="K156" s="31">
        <f>K157+K158+K159+K160</f>
        <v>0</v>
      </c>
      <c r="L156" s="15">
        <f t="shared" si="297"/>
        <v>190277.24100000001</v>
      </c>
      <c r="M156" s="15">
        <f>M157+M158+M159+M160</f>
        <v>0</v>
      </c>
      <c r="N156" s="32">
        <f t="shared" si="298"/>
        <v>190277.24100000001</v>
      </c>
      <c r="O156" s="15">
        <f t="shared" ref="O156:Z156" si="306">O157+O158</f>
        <v>350759.2</v>
      </c>
      <c r="P156" s="15">
        <f>P157+P158</f>
        <v>-5270.1</v>
      </c>
      <c r="Q156" s="15">
        <f t="shared" si="196"/>
        <v>345489.10000000003</v>
      </c>
      <c r="R156" s="15">
        <f>R157+R158+R159+R160</f>
        <v>0</v>
      </c>
      <c r="S156" s="15">
        <f t="shared" si="299"/>
        <v>345489.10000000003</v>
      </c>
      <c r="T156" s="15">
        <f>T157+T158+T159+T160</f>
        <v>0</v>
      </c>
      <c r="U156" s="15">
        <f t="shared" si="300"/>
        <v>345489.10000000003</v>
      </c>
      <c r="V156" s="31">
        <f>V157+V158+V159+V160</f>
        <v>0</v>
      </c>
      <c r="W156" s="15">
        <f t="shared" si="301"/>
        <v>345489.10000000003</v>
      </c>
      <c r="X156" s="15">
        <f>X157+X158+X159+X160</f>
        <v>0</v>
      </c>
      <c r="Y156" s="32">
        <f t="shared" si="302"/>
        <v>345489.10000000003</v>
      </c>
      <c r="Z156" s="15">
        <f t="shared" si="306"/>
        <v>313169.8</v>
      </c>
      <c r="AA156" s="15">
        <f>AA157+AA158</f>
        <v>0</v>
      </c>
      <c r="AB156" s="15">
        <f t="shared" si="197"/>
        <v>313169.8</v>
      </c>
      <c r="AC156" s="15">
        <f>AC157+AC158+AC159+AC160</f>
        <v>0</v>
      </c>
      <c r="AD156" s="15">
        <f t="shared" si="303"/>
        <v>313169.8</v>
      </c>
      <c r="AE156" s="31">
        <f>AE157+AE158+AE159+AE160</f>
        <v>0</v>
      </c>
      <c r="AF156" s="15">
        <f t="shared" si="304"/>
        <v>313169.8</v>
      </c>
      <c r="AG156" s="15">
        <f>AG157+AG158+AG159+AG160</f>
        <v>0</v>
      </c>
      <c r="AH156" s="32">
        <f t="shared" si="305"/>
        <v>313169.8</v>
      </c>
      <c r="AI156" s="16"/>
      <c r="AJ156" s="17"/>
      <c r="AK156" s="24"/>
    </row>
    <row r="157" spans="1:37" ht="54" x14ac:dyDescent="0.35">
      <c r="A157" s="71" t="s">
        <v>185</v>
      </c>
      <c r="B157" s="77" t="s">
        <v>79</v>
      </c>
      <c r="C157" s="80" t="s">
        <v>28</v>
      </c>
      <c r="D157" s="32">
        <v>34000.1</v>
      </c>
      <c r="E157" s="31"/>
      <c r="F157" s="31">
        <f t="shared" si="195"/>
        <v>34000.1</v>
      </c>
      <c r="G157" s="31"/>
      <c r="H157" s="31">
        <f t="shared" si="295"/>
        <v>34000.1</v>
      </c>
      <c r="I157" s="31"/>
      <c r="J157" s="31">
        <f t="shared" si="296"/>
        <v>34000.1</v>
      </c>
      <c r="K157" s="31"/>
      <c r="L157" s="31">
        <f t="shared" si="297"/>
        <v>34000.1</v>
      </c>
      <c r="M157" s="35"/>
      <c r="N157" s="32">
        <f t="shared" si="298"/>
        <v>34000.1</v>
      </c>
      <c r="O157" s="32">
        <v>190073.7</v>
      </c>
      <c r="P157" s="31"/>
      <c r="Q157" s="31">
        <f t="shared" si="196"/>
        <v>190073.7</v>
      </c>
      <c r="R157" s="31"/>
      <c r="S157" s="31">
        <f t="shared" si="299"/>
        <v>190073.7</v>
      </c>
      <c r="T157" s="31"/>
      <c r="U157" s="31">
        <f t="shared" si="300"/>
        <v>190073.7</v>
      </c>
      <c r="V157" s="31"/>
      <c r="W157" s="31">
        <f t="shared" si="301"/>
        <v>190073.7</v>
      </c>
      <c r="X157" s="35"/>
      <c r="Y157" s="32">
        <f t="shared" si="302"/>
        <v>190073.7</v>
      </c>
      <c r="Z157" s="32">
        <v>313169.8</v>
      </c>
      <c r="AA157" s="32"/>
      <c r="AB157" s="31">
        <f t="shared" si="197"/>
        <v>313169.8</v>
      </c>
      <c r="AC157" s="31"/>
      <c r="AD157" s="31">
        <f t="shared" si="303"/>
        <v>313169.8</v>
      </c>
      <c r="AE157" s="31"/>
      <c r="AF157" s="31">
        <f t="shared" si="304"/>
        <v>313169.8</v>
      </c>
      <c r="AG157" s="35"/>
      <c r="AH157" s="32">
        <f t="shared" si="305"/>
        <v>313169.8</v>
      </c>
      <c r="AI157" s="12" t="s">
        <v>100</v>
      </c>
      <c r="AK157" s="33"/>
    </row>
    <row r="158" spans="1:37" ht="54" x14ac:dyDescent="0.35">
      <c r="A158" s="82" t="s">
        <v>179</v>
      </c>
      <c r="B158" s="77" t="s">
        <v>80</v>
      </c>
      <c r="C158" s="80" t="s">
        <v>28</v>
      </c>
      <c r="D158" s="32">
        <v>0</v>
      </c>
      <c r="E158" s="31"/>
      <c r="F158" s="31">
        <f t="shared" si="195"/>
        <v>0</v>
      </c>
      <c r="G158" s="31"/>
      <c r="H158" s="31">
        <f t="shared" si="295"/>
        <v>0</v>
      </c>
      <c r="I158" s="31"/>
      <c r="J158" s="31">
        <f t="shared" si="296"/>
        <v>0</v>
      </c>
      <c r="K158" s="31"/>
      <c r="L158" s="31">
        <f t="shared" si="297"/>
        <v>0</v>
      </c>
      <c r="M158" s="35"/>
      <c r="N158" s="32">
        <f t="shared" si="298"/>
        <v>0</v>
      </c>
      <c r="O158" s="32">
        <v>160685.5</v>
      </c>
      <c r="P158" s="31">
        <v>-5270.1</v>
      </c>
      <c r="Q158" s="31">
        <f t="shared" si="196"/>
        <v>155415.4</v>
      </c>
      <c r="R158" s="31"/>
      <c r="S158" s="31">
        <f t="shared" si="299"/>
        <v>155415.4</v>
      </c>
      <c r="T158" s="31"/>
      <c r="U158" s="31">
        <f t="shared" si="300"/>
        <v>155415.4</v>
      </c>
      <c r="V158" s="31"/>
      <c r="W158" s="31">
        <f t="shared" si="301"/>
        <v>155415.4</v>
      </c>
      <c r="X158" s="35"/>
      <c r="Y158" s="32">
        <f t="shared" si="302"/>
        <v>155415.4</v>
      </c>
      <c r="Z158" s="32">
        <v>0</v>
      </c>
      <c r="AA158" s="32"/>
      <c r="AB158" s="31">
        <f t="shared" si="197"/>
        <v>0</v>
      </c>
      <c r="AC158" s="31"/>
      <c r="AD158" s="31">
        <f t="shared" si="303"/>
        <v>0</v>
      </c>
      <c r="AE158" s="31"/>
      <c r="AF158" s="31">
        <f t="shared" si="304"/>
        <v>0</v>
      </c>
      <c r="AG158" s="35"/>
      <c r="AH158" s="32">
        <f t="shared" si="305"/>
        <v>0</v>
      </c>
      <c r="AI158" s="12" t="s">
        <v>101</v>
      </c>
      <c r="AK158" s="33"/>
    </row>
    <row r="159" spans="1:37" ht="54" x14ac:dyDescent="0.35">
      <c r="A159" s="82" t="s">
        <v>186</v>
      </c>
      <c r="B159" s="77" t="s">
        <v>236</v>
      </c>
      <c r="C159" s="80" t="s">
        <v>28</v>
      </c>
      <c r="D159" s="32"/>
      <c r="E159" s="31"/>
      <c r="F159" s="31"/>
      <c r="G159" s="31">
        <v>116033.47199999999</v>
      </c>
      <c r="H159" s="31">
        <f t="shared" si="295"/>
        <v>116033.47199999999</v>
      </c>
      <c r="I159" s="31"/>
      <c r="J159" s="31">
        <f t="shared" si="296"/>
        <v>116033.47199999999</v>
      </c>
      <c r="K159" s="31"/>
      <c r="L159" s="31">
        <f t="shared" si="297"/>
        <v>116033.47199999999</v>
      </c>
      <c r="M159" s="35"/>
      <c r="N159" s="32">
        <f t="shared" si="298"/>
        <v>116033.47199999999</v>
      </c>
      <c r="O159" s="32"/>
      <c r="P159" s="31"/>
      <c r="Q159" s="31"/>
      <c r="R159" s="31"/>
      <c r="S159" s="31">
        <f t="shared" si="299"/>
        <v>0</v>
      </c>
      <c r="T159" s="31"/>
      <c r="U159" s="31">
        <f t="shared" si="300"/>
        <v>0</v>
      </c>
      <c r="V159" s="31"/>
      <c r="W159" s="31">
        <f t="shared" si="301"/>
        <v>0</v>
      </c>
      <c r="X159" s="35"/>
      <c r="Y159" s="32">
        <f t="shared" si="302"/>
        <v>0</v>
      </c>
      <c r="Z159" s="32"/>
      <c r="AA159" s="32"/>
      <c r="AB159" s="31"/>
      <c r="AC159" s="31"/>
      <c r="AD159" s="31">
        <f t="shared" si="303"/>
        <v>0</v>
      </c>
      <c r="AE159" s="31"/>
      <c r="AF159" s="31">
        <f t="shared" si="304"/>
        <v>0</v>
      </c>
      <c r="AG159" s="35"/>
      <c r="AH159" s="32">
        <f t="shared" si="305"/>
        <v>0</v>
      </c>
      <c r="AI159" s="12" t="s">
        <v>222</v>
      </c>
      <c r="AK159" s="33"/>
    </row>
    <row r="160" spans="1:37" ht="54" x14ac:dyDescent="0.35">
      <c r="A160" s="82" t="s">
        <v>187</v>
      </c>
      <c r="B160" s="77" t="s">
        <v>223</v>
      </c>
      <c r="C160" s="80" t="s">
        <v>28</v>
      </c>
      <c r="D160" s="32"/>
      <c r="E160" s="31"/>
      <c r="F160" s="31"/>
      <c r="G160" s="31">
        <v>40243.669000000002</v>
      </c>
      <c r="H160" s="31">
        <f t="shared" si="295"/>
        <v>40243.669000000002</v>
      </c>
      <c r="I160" s="31"/>
      <c r="J160" s="31">
        <f t="shared" si="296"/>
        <v>40243.669000000002</v>
      </c>
      <c r="K160" s="31"/>
      <c r="L160" s="31">
        <f t="shared" si="297"/>
        <v>40243.669000000002</v>
      </c>
      <c r="M160" s="35"/>
      <c r="N160" s="32">
        <f t="shared" si="298"/>
        <v>40243.669000000002</v>
      </c>
      <c r="O160" s="32"/>
      <c r="P160" s="31"/>
      <c r="Q160" s="31"/>
      <c r="R160" s="31"/>
      <c r="S160" s="31">
        <f t="shared" si="299"/>
        <v>0</v>
      </c>
      <c r="T160" s="31"/>
      <c r="U160" s="31">
        <f t="shared" si="300"/>
        <v>0</v>
      </c>
      <c r="V160" s="31"/>
      <c r="W160" s="31">
        <f t="shared" si="301"/>
        <v>0</v>
      </c>
      <c r="X160" s="35"/>
      <c r="Y160" s="32">
        <f t="shared" si="302"/>
        <v>0</v>
      </c>
      <c r="Z160" s="32"/>
      <c r="AA160" s="32"/>
      <c r="AB160" s="31"/>
      <c r="AC160" s="31"/>
      <c r="AD160" s="31">
        <f t="shared" si="303"/>
        <v>0</v>
      </c>
      <c r="AE160" s="31"/>
      <c r="AF160" s="31">
        <f t="shared" si="304"/>
        <v>0</v>
      </c>
      <c r="AG160" s="35"/>
      <c r="AH160" s="32">
        <f t="shared" si="305"/>
        <v>0</v>
      </c>
      <c r="AI160" s="12" t="s">
        <v>224</v>
      </c>
      <c r="AK160" s="33"/>
    </row>
    <row r="161" spans="1:37" x14ac:dyDescent="0.35">
      <c r="A161" s="71"/>
      <c r="B161" s="77" t="s">
        <v>13</v>
      </c>
      <c r="C161" s="77"/>
      <c r="D161" s="15">
        <f>D162+D163+D164+D165+D166+D167+D168+D169+D170+D171+D172</f>
        <v>118230.2</v>
      </c>
      <c r="E161" s="15">
        <f>E162+E163+E164+E165+E166+E167+E168+E169+E170+E171+E172</f>
        <v>0</v>
      </c>
      <c r="F161" s="15">
        <f t="shared" si="195"/>
        <v>118230.2</v>
      </c>
      <c r="G161" s="15">
        <f>G162+G163+G164+G165+G166+G167+G168+G169+G170+G171+G172+G173</f>
        <v>8333.732</v>
      </c>
      <c r="H161" s="15">
        <f t="shared" si="295"/>
        <v>126563.932</v>
      </c>
      <c r="I161" s="15">
        <f>I162+I163+I164+I165+I166+I167+I168+I169+I170+I171+I172+I173</f>
        <v>0</v>
      </c>
      <c r="J161" s="15">
        <f t="shared" si="296"/>
        <v>126563.932</v>
      </c>
      <c r="K161" s="31">
        <f>K162+K163+K164+K165+K166+K167+K168+K169+K170+K171+K172+K173</f>
        <v>0</v>
      </c>
      <c r="L161" s="15">
        <f t="shared" si="297"/>
        <v>126563.932</v>
      </c>
      <c r="M161" s="15">
        <f>M162+M163+M164+M165+M166+M167+M168+M169+M170+M171+M172+M173</f>
        <v>0</v>
      </c>
      <c r="N161" s="32">
        <f t="shared" si="298"/>
        <v>126563.932</v>
      </c>
      <c r="O161" s="15">
        <f t="shared" ref="O161:Z161" si="307">O162+O163+O164+O165+O166+O167+O168+O169+O170+O171+O172</f>
        <v>161204.80000000002</v>
      </c>
      <c r="P161" s="15">
        <f>P162+P163+P164+P165+P166+P167+P168+P169+P170+P171+P172</f>
        <v>0</v>
      </c>
      <c r="Q161" s="15">
        <f t="shared" si="196"/>
        <v>161204.80000000002</v>
      </c>
      <c r="R161" s="15">
        <f>R162+R163+R164+R165+R166+R167+R168+R169+R170+R171+R172+R173</f>
        <v>0</v>
      </c>
      <c r="S161" s="15">
        <f t="shared" si="299"/>
        <v>161204.80000000002</v>
      </c>
      <c r="T161" s="15">
        <f>T162+T163+T164+T165+T166+T167+T168+T169+T170+T171+T172+T173</f>
        <v>0</v>
      </c>
      <c r="U161" s="15">
        <f t="shared" si="300"/>
        <v>161204.80000000002</v>
      </c>
      <c r="V161" s="31">
        <f>V162+V163+V164+V165+V166+V167+V168+V169+V170+V171+V172+V173</f>
        <v>0</v>
      </c>
      <c r="W161" s="15">
        <f t="shared" si="301"/>
        <v>161204.80000000002</v>
      </c>
      <c r="X161" s="15">
        <f>X162+X163+X164+X165+X166+X167+X168+X169+X170+X171+X172+X173</f>
        <v>0</v>
      </c>
      <c r="Y161" s="32">
        <f t="shared" si="302"/>
        <v>161204.80000000002</v>
      </c>
      <c r="Z161" s="15">
        <f t="shared" si="307"/>
        <v>18530.999999999996</v>
      </c>
      <c r="AA161" s="15">
        <f>AA162+AA163+AA164+AA165+AA166+AA167+AA168+AA169+AA170+AA171+AA172</f>
        <v>0</v>
      </c>
      <c r="AB161" s="15">
        <f t="shared" si="197"/>
        <v>18530.999999999996</v>
      </c>
      <c r="AC161" s="15">
        <f>AC162+AC163+AC164+AC165+AC166+AC167+AC168+AC169+AC170+AC171+AC172+AC173</f>
        <v>0</v>
      </c>
      <c r="AD161" s="15">
        <f t="shared" si="303"/>
        <v>18530.999999999996</v>
      </c>
      <c r="AE161" s="31">
        <f>AE162+AE163+AE164+AE165+AE166+AE167+AE168+AE169+AE170+AE171+AE172+AE173</f>
        <v>0</v>
      </c>
      <c r="AF161" s="15">
        <f t="shared" si="304"/>
        <v>18530.999999999996</v>
      </c>
      <c r="AG161" s="15">
        <f>AG162+AG163+AG164+AG165+AG166+AG167+AG168+AG169+AG170+AG171+AG172+AG173</f>
        <v>0</v>
      </c>
      <c r="AH161" s="32">
        <f t="shared" si="305"/>
        <v>18530.999999999996</v>
      </c>
      <c r="AI161" s="16"/>
      <c r="AJ161" s="17"/>
      <c r="AK161" s="24"/>
    </row>
    <row r="162" spans="1:37" ht="54" x14ac:dyDescent="0.35">
      <c r="A162" s="71" t="s">
        <v>188</v>
      </c>
      <c r="B162" s="77" t="s">
        <v>46</v>
      </c>
      <c r="C162" s="80" t="s">
        <v>28</v>
      </c>
      <c r="D162" s="32">
        <v>35549</v>
      </c>
      <c r="E162" s="31"/>
      <c r="F162" s="31">
        <f t="shared" si="195"/>
        <v>35549</v>
      </c>
      <c r="G162" s="31"/>
      <c r="H162" s="31">
        <f t="shared" si="295"/>
        <v>35549</v>
      </c>
      <c r="I162" s="31"/>
      <c r="J162" s="31">
        <f t="shared" si="296"/>
        <v>35549</v>
      </c>
      <c r="K162" s="31"/>
      <c r="L162" s="31">
        <f t="shared" si="297"/>
        <v>35549</v>
      </c>
      <c r="M162" s="35"/>
      <c r="N162" s="32">
        <f t="shared" si="298"/>
        <v>35549</v>
      </c>
      <c r="O162" s="32">
        <v>0</v>
      </c>
      <c r="P162" s="31"/>
      <c r="Q162" s="31">
        <f t="shared" si="196"/>
        <v>0</v>
      </c>
      <c r="R162" s="31"/>
      <c r="S162" s="31">
        <f t="shared" si="299"/>
        <v>0</v>
      </c>
      <c r="T162" s="31"/>
      <c r="U162" s="31">
        <f t="shared" si="300"/>
        <v>0</v>
      </c>
      <c r="V162" s="31"/>
      <c r="W162" s="31">
        <f t="shared" si="301"/>
        <v>0</v>
      </c>
      <c r="X162" s="35"/>
      <c r="Y162" s="32">
        <f t="shared" si="302"/>
        <v>0</v>
      </c>
      <c r="Z162" s="32">
        <v>0</v>
      </c>
      <c r="AA162" s="32"/>
      <c r="AB162" s="31">
        <f t="shared" si="197"/>
        <v>0</v>
      </c>
      <c r="AC162" s="31"/>
      <c r="AD162" s="31">
        <f t="shared" si="303"/>
        <v>0</v>
      </c>
      <c r="AE162" s="31"/>
      <c r="AF162" s="31">
        <f t="shared" si="304"/>
        <v>0</v>
      </c>
      <c r="AG162" s="35"/>
      <c r="AH162" s="32">
        <f t="shared" si="305"/>
        <v>0</v>
      </c>
      <c r="AI162" s="12" t="s">
        <v>102</v>
      </c>
      <c r="AK162" s="33"/>
    </row>
    <row r="163" spans="1:37" ht="54" x14ac:dyDescent="0.35">
      <c r="A163" s="71" t="s">
        <v>189</v>
      </c>
      <c r="B163" s="77" t="s">
        <v>47</v>
      </c>
      <c r="C163" s="80" t="s">
        <v>28</v>
      </c>
      <c r="D163" s="32">
        <v>57683.9</v>
      </c>
      <c r="E163" s="31"/>
      <c r="F163" s="31">
        <f t="shared" si="195"/>
        <v>57683.9</v>
      </c>
      <c r="G163" s="31"/>
      <c r="H163" s="31">
        <f t="shared" si="295"/>
        <v>57683.9</v>
      </c>
      <c r="I163" s="31"/>
      <c r="J163" s="31">
        <f t="shared" si="296"/>
        <v>57683.9</v>
      </c>
      <c r="K163" s="31"/>
      <c r="L163" s="31">
        <f t="shared" si="297"/>
        <v>57683.9</v>
      </c>
      <c r="M163" s="35"/>
      <c r="N163" s="32">
        <f t="shared" si="298"/>
        <v>57683.9</v>
      </c>
      <c r="O163" s="32">
        <v>151968.9</v>
      </c>
      <c r="P163" s="31"/>
      <c r="Q163" s="31">
        <f t="shared" si="196"/>
        <v>151968.9</v>
      </c>
      <c r="R163" s="31"/>
      <c r="S163" s="31">
        <f t="shared" si="299"/>
        <v>151968.9</v>
      </c>
      <c r="T163" s="31"/>
      <c r="U163" s="31">
        <f t="shared" si="300"/>
        <v>151968.9</v>
      </c>
      <c r="V163" s="31"/>
      <c r="W163" s="31">
        <f t="shared" si="301"/>
        <v>151968.9</v>
      </c>
      <c r="X163" s="35"/>
      <c r="Y163" s="32">
        <f t="shared" si="302"/>
        <v>151968.9</v>
      </c>
      <c r="Z163" s="32">
        <v>0</v>
      </c>
      <c r="AA163" s="32"/>
      <c r="AB163" s="31">
        <f t="shared" si="197"/>
        <v>0</v>
      </c>
      <c r="AC163" s="31"/>
      <c r="AD163" s="31">
        <f t="shared" si="303"/>
        <v>0</v>
      </c>
      <c r="AE163" s="31"/>
      <c r="AF163" s="31">
        <f t="shared" si="304"/>
        <v>0</v>
      </c>
      <c r="AG163" s="35"/>
      <c r="AH163" s="32">
        <f t="shared" si="305"/>
        <v>0</v>
      </c>
      <c r="AI163" s="12" t="s">
        <v>103</v>
      </c>
      <c r="AK163" s="33"/>
    </row>
    <row r="164" spans="1:37" ht="54" x14ac:dyDescent="0.35">
      <c r="A164" s="71" t="s">
        <v>190</v>
      </c>
      <c r="B164" s="77" t="s">
        <v>48</v>
      </c>
      <c r="C164" s="80" t="s">
        <v>28</v>
      </c>
      <c r="D164" s="32">
        <v>9209.2999999999993</v>
      </c>
      <c r="E164" s="31"/>
      <c r="F164" s="31">
        <f t="shared" si="195"/>
        <v>9209.2999999999993</v>
      </c>
      <c r="G164" s="31"/>
      <c r="H164" s="31">
        <f t="shared" si="295"/>
        <v>9209.2999999999993</v>
      </c>
      <c r="I164" s="31"/>
      <c r="J164" s="31">
        <f t="shared" si="296"/>
        <v>9209.2999999999993</v>
      </c>
      <c r="K164" s="31"/>
      <c r="L164" s="31">
        <f t="shared" si="297"/>
        <v>9209.2999999999993</v>
      </c>
      <c r="M164" s="35"/>
      <c r="N164" s="32">
        <f t="shared" si="298"/>
        <v>9209.2999999999993</v>
      </c>
      <c r="O164" s="32">
        <v>0</v>
      </c>
      <c r="P164" s="31"/>
      <c r="Q164" s="31">
        <f t="shared" si="196"/>
        <v>0</v>
      </c>
      <c r="R164" s="31"/>
      <c r="S164" s="31">
        <f t="shared" si="299"/>
        <v>0</v>
      </c>
      <c r="T164" s="31"/>
      <c r="U164" s="31">
        <f t="shared" si="300"/>
        <v>0</v>
      </c>
      <c r="V164" s="31"/>
      <c r="W164" s="31">
        <f t="shared" si="301"/>
        <v>0</v>
      </c>
      <c r="X164" s="35"/>
      <c r="Y164" s="32">
        <f t="shared" si="302"/>
        <v>0</v>
      </c>
      <c r="Z164" s="32">
        <v>0</v>
      </c>
      <c r="AA164" s="32"/>
      <c r="AB164" s="31">
        <f t="shared" si="197"/>
        <v>0</v>
      </c>
      <c r="AC164" s="31"/>
      <c r="AD164" s="31">
        <f t="shared" si="303"/>
        <v>0</v>
      </c>
      <c r="AE164" s="31"/>
      <c r="AF164" s="31">
        <f t="shared" si="304"/>
        <v>0</v>
      </c>
      <c r="AG164" s="35"/>
      <c r="AH164" s="32">
        <f t="shared" si="305"/>
        <v>0</v>
      </c>
      <c r="AI164" s="12" t="s">
        <v>104</v>
      </c>
      <c r="AK164" s="33"/>
    </row>
    <row r="165" spans="1:37" ht="54" x14ac:dyDescent="0.35">
      <c r="A165" s="71" t="s">
        <v>191</v>
      </c>
      <c r="B165" s="77" t="s">
        <v>49</v>
      </c>
      <c r="C165" s="80" t="s">
        <v>28</v>
      </c>
      <c r="D165" s="32">
        <v>7574</v>
      </c>
      <c r="E165" s="31"/>
      <c r="F165" s="31">
        <f t="shared" si="195"/>
        <v>7574</v>
      </c>
      <c r="G165" s="31">
        <v>314.48500000000001</v>
      </c>
      <c r="H165" s="31">
        <f t="shared" si="295"/>
        <v>7888.4849999999997</v>
      </c>
      <c r="I165" s="31"/>
      <c r="J165" s="31">
        <f t="shared" si="296"/>
        <v>7888.4849999999997</v>
      </c>
      <c r="K165" s="31"/>
      <c r="L165" s="31">
        <f t="shared" si="297"/>
        <v>7888.4849999999997</v>
      </c>
      <c r="M165" s="35"/>
      <c r="N165" s="32">
        <f t="shared" si="298"/>
        <v>7888.4849999999997</v>
      </c>
      <c r="O165" s="32">
        <v>0</v>
      </c>
      <c r="P165" s="31"/>
      <c r="Q165" s="31">
        <f t="shared" si="196"/>
        <v>0</v>
      </c>
      <c r="R165" s="31"/>
      <c r="S165" s="31">
        <f t="shared" si="299"/>
        <v>0</v>
      </c>
      <c r="T165" s="31"/>
      <c r="U165" s="31">
        <f t="shared" si="300"/>
        <v>0</v>
      </c>
      <c r="V165" s="31"/>
      <c r="W165" s="31">
        <f t="shared" si="301"/>
        <v>0</v>
      </c>
      <c r="X165" s="35"/>
      <c r="Y165" s="32">
        <f t="shared" si="302"/>
        <v>0</v>
      </c>
      <c r="Z165" s="32">
        <v>0</v>
      </c>
      <c r="AA165" s="32"/>
      <c r="AB165" s="31">
        <f t="shared" si="197"/>
        <v>0</v>
      </c>
      <c r="AC165" s="31"/>
      <c r="AD165" s="31">
        <f t="shared" si="303"/>
        <v>0</v>
      </c>
      <c r="AE165" s="31"/>
      <c r="AF165" s="31">
        <f t="shared" si="304"/>
        <v>0</v>
      </c>
      <c r="AG165" s="35"/>
      <c r="AH165" s="32">
        <f t="shared" si="305"/>
        <v>0</v>
      </c>
      <c r="AI165" s="12" t="s">
        <v>105</v>
      </c>
      <c r="AK165" s="33"/>
    </row>
    <row r="166" spans="1:37" ht="54" x14ac:dyDescent="0.35">
      <c r="A166" s="71" t="s">
        <v>208</v>
      </c>
      <c r="B166" s="77" t="s">
        <v>50</v>
      </c>
      <c r="C166" s="80" t="s">
        <v>28</v>
      </c>
      <c r="D166" s="32">
        <v>640.5</v>
      </c>
      <c r="E166" s="31"/>
      <c r="F166" s="31">
        <f t="shared" si="195"/>
        <v>640.5</v>
      </c>
      <c r="G166" s="31"/>
      <c r="H166" s="31">
        <f t="shared" si="295"/>
        <v>640.5</v>
      </c>
      <c r="I166" s="31"/>
      <c r="J166" s="31">
        <f t="shared" si="296"/>
        <v>640.5</v>
      </c>
      <c r="K166" s="31"/>
      <c r="L166" s="31">
        <f t="shared" si="297"/>
        <v>640.5</v>
      </c>
      <c r="M166" s="35"/>
      <c r="N166" s="32">
        <f t="shared" si="298"/>
        <v>640.5</v>
      </c>
      <c r="O166" s="32">
        <v>7899.7</v>
      </c>
      <c r="P166" s="31"/>
      <c r="Q166" s="31">
        <f t="shared" si="196"/>
        <v>7899.7</v>
      </c>
      <c r="R166" s="31"/>
      <c r="S166" s="31">
        <f t="shared" si="299"/>
        <v>7899.7</v>
      </c>
      <c r="T166" s="31"/>
      <c r="U166" s="31">
        <f t="shared" si="300"/>
        <v>7899.7</v>
      </c>
      <c r="V166" s="31"/>
      <c r="W166" s="31">
        <f t="shared" si="301"/>
        <v>7899.7</v>
      </c>
      <c r="X166" s="35"/>
      <c r="Y166" s="32">
        <f t="shared" si="302"/>
        <v>7899.7</v>
      </c>
      <c r="Z166" s="32">
        <v>0</v>
      </c>
      <c r="AA166" s="32"/>
      <c r="AB166" s="31">
        <f t="shared" si="197"/>
        <v>0</v>
      </c>
      <c r="AC166" s="31"/>
      <c r="AD166" s="31">
        <f t="shared" si="303"/>
        <v>0</v>
      </c>
      <c r="AE166" s="31"/>
      <c r="AF166" s="31">
        <f t="shared" si="304"/>
        <v>0</v>
      </c>
      <c r="AG166" s="35"/>
      <c r="AH166" s="32">
        <f t="shared" si="305"/>
        <v>0</v>
      </c>
      <c r="AI166" s="12" t="s">
        <v>106</v>
      </c>
      <c r="AK166" s="33"/>
    </row>
    <row r="167" spans="1:37" ht="54" x14ac:dyDescent="0.35">
      <c r="A167" s="71" t="s">
        <v>209</v>
      </c>
      <c r="B167" s="77" t="s">
        <v>51</v>
      </c>
      <c r="C167" s="80" t="s">
        <v>28</v>
      </c>
      <c r="D167" s="32">
        <v>7573.5</v>
      </c>
      <c r="E167" s="31"/>
      <c r="F167" s="31">
        <f t="shared" si="195"/>
        <v>7573.5</v>
      </c>
      <c r="G167" s="31">
        <v>314.48500000000001</v>
      </c>
      <c r="H167" s="31">
        <f t="shared" si="295"/>
        <v>7887.9849999999997</v>
      </c>
      <c r="I167" s="31"/>
      <c r="J167" s="31">
        <f t="shared" si="296"/>
        <v>7887.9849999999997</v>
      </c>
      <c r="K167" s="31"/>
      <c r="L167" s="31">
        <f t="shared" si="297"/>
        <v>7887.9849999999997</v>
      </c>
      <c r="M167" s="35"/>
      <c r="N167" s="32">
        <f t="shared" si="298"/>
        <v>7887.9849999999997</v>
      </c>
      <c r="O167" s="32">
        <v>0</v>
      </c>
      <c r="P167" s="31"/>
      <c r="Q167" s="31">
        <f t="shared" si="196"/>
        <v>0</v>
      </c>
      <c r="R167" s="31"/>
      <c r="S167" s="31">
        <f t="shared" si="299"/>
        <v>0</v>
      </c>
      <c r="T167" s="31"/>
      <c r="U167" s="31">
        <f t="shared" si="300"/>
        <v>0</v>
      </c>
      <c r="V167" s="31"/>
      <c r="W167" s="31">
        <f t="shared" si="301"/>
        <v>0</v>
      </c>
      <c r="X167" s="35"/>
      <c r="Y167" s="32">
        <f t="shared" si="302"/>
        <v>0</v>
      </c>
      <c r="Z167" s="32">
        <v>0</v>
      </c>
      <c r="AA167" s="32"/>
      <c r="AB167" s="31">
        <f t="shared" si="197"/>
        <v>0</v>
      </c>
      <c r="AC167" s="31"/>
      <c r="AD167" s="31">
        <f t="shared" si="303"/>
        <v>0</v>
      </c>
      <c r="AE167" s="31"/>
      <c r="AF167" s="31">
        <f t="shared" si="304"/>
        <v>0</v>
      </c>
      <c r="AG167" s="35"/>
      <c r="AH167" s="32">
        <f t="shared" si="305"/>
        <v>0</v>
      </c>
      <c r="AI167" s="12" t="s">
        <v>107</v>
      </c>
      <c r="AK167" s="33"/>
    </row>
    <row r="168" spans="1:37" ht="54" x14ac:dyDescent="0.35">
      <c r="A168" s="71" t="s">
        <v>212</v>
      </c>
      <c r="B168" s="77" t="s">
        <v>52</v>
      </c>
      <c r="C168" s="80" t="s">
        <v>28</v>
      </c>
      <c r="D168" s="32">
        <v>0</v>
      </c>
      <c r="E168" s="31"/>
      <c r="F168" s="31">
        <f t="shared" si="195"/>
        <v>0</v>
      </c>
      <c r="G168" s="31"/>
      <c r="H168" s="31">
        <f t="shared" si="295"/>
        <v>0</v>
      </c>
      <c r="I168" s="31"/>
      <c r="J168" s="31">
        <f t="shared" si="296"/>
        <v>0</v>
      </c>
      <c r="K168" s="31"/>
      <c r="L168" s="31">
        <f t="shared" si="297"/>
        <v>0</v>
      </c>
      <c r="M168" s="35"/>
      <c r="N168" s="32">
        <f t="shared" si="298"/>
        <v>0</v>
      </c>
      <c r="O168" s="32">
        <v>668.1</v>
      </c>
      <c r="P168" s="31"/>
      <c r="Q168" s="31">
        <f t="shared" si="196"/>
        <v>668.1</v>
      </c>
      <c r="R168" s="31"/>
      <c r="S168" s="31">
        <f t="shared" si="299"/>
        <v>668.1</v>
      </c>
      <c r="T168" s="31"/>
      <c r="U168" s="31">
        <f t="shared" si="300"/>
        <v>668.1</v>
      </c>
      <c r="V168" s="31"/>
      <c r="W168" s="31">
        <f t="shared" si="301"/>
        <v>668.1</v>
      </c>
      <c r="X168" s="35"/>
      <c r="Y168" s="32">
        <f t="shared" si="302"/>
        <v>668.1</v>
      </c>
      <c r="Z168" s="32">
        <v>8231.5</v>
      </c>
      <c r="AA168" s="32"/>
      <c r="AB168" s="31">
        <f t="shared" si="197"/>
        <v>8231.5</v>
      </c>
      <c r="AC168" s="31"/>
      <c r="AD168" s="31">
        <f t="shared" si="303"/>
        <v>8231.5</v>
      </c>
      <c r="AE168" s="31"/>
      <c r="AF168" s="31">
        <f t="shared" si="304"/>
        <v>8231.5</v>
      </c>
      <c r="AG168" s="35"/>
      <c r="AH168" s="32">
        <f t="shared" si="305"/>
        <v>8231.5</v>
      </c>
      <c r="AI168" s="12" t="s">
        <v>108</v>
      </c>
      <c r="AK168" s="33"/>
    </row>
    <row r="169" spans="1:37" ht="54" x14ac:dyDescent="0.35">
      <c r="A169" s="71" t="s">
        <v>227</v>
      </c>
      <c r="B169" s="77" t="s">
        <v>53</v>
      </c>
      <c r="C169" s="80" t="s">
        <v>28</v>
      </c>
      <c r="D169" s="32">
        <v>0</v>
      </c>
      <c r="E169" s="31"/>
      <c r="F169" s="31">
        <f t="shared" si="195"/>
        <v>0</v>
      </c>
      <c r="G169" s="31"/>
      <c r="H169" s="31">
        <f t="shared" si="295"/>
        <v>0</v>
      </c>
      <c r="I169" s="31"/>
      <c r="J169" s="31">
        <f t="shared" si="296"/>
        <v>0</v>
      </c>
      <c r="K169" s="31"/>
      <c r="L169" s="31">
        <f t="shared" si="297"/>
        <v>0</v>
      </c>
      <c r="M169" s="35"/>
      <c r="N169" s="32">
        <f t="shared" si="298"/>
        <v>0</v>
      </c>
      <c r="O169" s="32">
        <v>668.1</v>
      </c>
      <c r="P169" s="31"/>
      <c r="Q169" s="31">
        <f t="shared" si="196"/>
        <v>668.1</v>
      </c>
      <c r="R169" s="31"/>
      <c r="S169" s="31">
        <f t="shared" si="299"/>
        <v>668.1</v>
      </c>
      <c r="T169" s="31"/>
      <c r="U169" s="31">
        <f t="shared" si="300"/>
        <v>668.1</v>
      </c>
      <c r="V169" s="31"/>
      <c r="W169" s="31">
        <f t="shared" si="301"/>
        <v>668.1</v>
      </c>
      <c r="X169" s="35"/>
      <c r="Y169" s="32">
        <f t="shared" si="302"/>
        <v>668.1</v>
      </c>
      <c r="Z169" s="32">
        <v>8231.5</v>
      </c>
      <c r="AA169" s="32"/>
      <c r="AB169" s="31">
        <f t="shared" si="197"/>
        <v>8231.5</v>
      </c>
      <c r="AC169" s="31"/>
      <c r="AD169" s="31">
        <f t="shared" si="303"/>
        <v>8231.5</v>
      </c>
      <c r="AE169" s="31"/>
      <c r="AF169" s="31">
        <f t="shared" si="304"/>
        <v>8231.5</v>
      </c>
      <c r="AG169" s="35"/>
      <c r="AH169" s="32">
        <f t="shared" si="305"/>
        <v>8231.5</v>
      </c>
      <c r="AI169" s="12" t="s">
        <v>109</v>
      </c>
      <c r="AK169" s="33"/>
    </row>
    <row r="170" spans="1:37" ht="54" x14ac:dyDescent="0.35">
      <c r="A170" s="71" t="s">
        <v>228</v>
      </c>
      <c r="B170" s="77" t="s">
        <v>110</v>
      </c>
      <c r="C170" s="80" t="s">
        <v>28</v>
      </c>
      <c r="D170" s="32">
        <v>0</v>
      </c>
      <c r="E170" s="31"/>
      <c r="F170" s="31">
        <f t="shared" si="195"/>
        <v>0</v>
      </c>
      <c r="G170" s="31"/>
      <c r="H170" s="31">
        <f t="shared" si="295"/>
        <v>0</v>
      </c>
      <c r="I170" s="31"/>
      <c r="J170" s="31">
        <f t="shared" si="296"/>
        <v>0</v>
      </c>
      <c r="K170" s="31"/>
      <c r="L170" s="31">
        <f t="shared" si="297"/>
        <v>0</v>
      </c>
      <c r="M170" s="35"/>
      <c r="N170" s="32">
        <f t="shared" si="298"/>
        <v>0</v>
      </c>
      <c r="O170" s="32">
        <v>0</v>
      </c>
      <c r="P170" s="31"/>
      <c r="Q170" s="31">
        <f t="shared" si="196"/>
        <v>0</v>
      </c>
      <c r="R170" s="31"/>
      <c r="S170" s="31">
        <f t="shared" si="299"/>
        <v>0</v>
      </c>
      <c r="T170" s="31"/>
      <c r="U170" s="31">
        <f t="shared" si="300"/>
        <v>0</v>
      </c>
      <c r="V170" s="31"/>
      <c r="W170" s="31">
        <f t="shared" si="301"/>
        <v>0</v>
      </c>
      <c r="X170" s="35"/>
      <c r="Y170" s="32">
        <f t="shared" si="302"/>
        <v>0</v>
      </c>
      <c r="Z170" s="32">
        <v>675.8</v>
      </c>
      <c r="AA170" s="32"/>
      <c r="AB170" s="31">
        <f t="shared" si="197"/>
        <v>675.8</v>
      </c>
      <c r="AC170" s="31"/>
      <c r="AD170" s="31">
        <f t="shared" si="303"/>
        <v>675.8</v>
      </c>
      <c r="AE170" s="31"/>
      <c r="AF170" s="31">
        <f t="shared" si="304"/>
        <v>675.8</v>
      </c>
      <c r="AG170" s="35"/>
      <c r="AH170" s="32">
        <f t="shared" si="305"/>
        <v>675.8</v>
      </c>
      <c r="AI170" s="12" t="s">
        <v>111</v>
      </c>
      <c r="AK170" s="33"/>
    </row>
    <row r="171" spans="1:37" ht="54" x14ac:dyDescent="0.35">
      <c r="A171" s="71" t="s">
        <v>229</v>
      </c>
      <c r="B171" s="77" t="s">
        <v>112</v>
      </c>
      <c r="C171" s="80" t="s">
        <v>28</v>
      </c>
      <c r="D171" s="32">
        <v>0</v>
      </c>
      <c r="E171" s="31"/>
      <c r="F171" s="31">
        <f t="shared" si="195"/>
        <v>0</v>
      </c>
      <c r="G171" s="31"/>
      <c r="H171" s="31">
        <f t="shared" si="295"/>
        <v>0</v>
      </c>
      <c r="I171" s="31"/>
      <c r="J171" s="31">
        <f t="shared" si="296"/>
        <v>0</v>
      </c>
      <c r="K171" s="31"/>
      <c r="L171" s="31">
        <f t="shared" si="297"/>
        <v>0</v>
      </c>
      <c r="M171" s="35"/>
      <c r="N171" s="32">
        <f t="shared" si="298"/>
        <v>0</v>
      </c>
      <c r="O171" s="32">
        <v>0</v>
      </c>
      <c r="P171" s="31"/>
      <c r="Q171" s="31">
        <f t="shared" si="196"/>
        <v>0</v>
      </c>
      <c r="R171" s="31"/>
      <c r="S171" s="31">
        <f t="shared" si="299"/>
        <v>0</v>
      </c>
      <c r="T171" s="31"/>
      <c r="U171" s="31">
        <f t="shared" si="300"/>
        <v>0</v>
      </c>
      <c r="V171" s="31"/>
      <c r="W171" s="31">
        <f t="shared" si="301"/>
        <v>0</v>
      </c>
      <c r="X171" s="35"/>
      <c r="Y171" s="32">
        <f t="shared" si="302"/>
        <v>0</v>
      </c>
      <c r="Z171" s="32">
        <v>696.1</v>
      </c>
      <c r="AA171" s="32"/>
      <c r="AB171" s="31">
        <f t="shared" si="197"/>
        <v>696.1</v>
      </c>
      <c r="AC171" s="31"/>
      <c r="AD171" s="31">
        <f t="shared" si="303"/>
        <v>696.1</v>
      </c>
      <c r="AE171" s="31"/>
      <c r="AF171" s="31">
        <f t="shared" si="304"/>
        <v>696.1</v>
      </c>
      <c r="AG171" s="35"/>
      <c r="AH171" s="32">
        <f t="shared" si="305"/>
        <v>696.1</v>
      </c>
      <c r="AI171" s="12" t="s">
        <v>113</v>
      </c>
      <c r="AK171" s="33"/>
    </row>
    <row r="172" spans="1:37" ht="54" x14ac:dyDescent="0.35">
      <c r="A172" s="71" t="s">
        <v>230</v>
      </c>
      <c r="B172" s="77" t="s">
        <v>54</v>
      </c>
      <c r="C172" s="80" t="s">
        <v>28</v>
      </c>
      <c r="D172" s="32">
        <v>0</v>
      </c>
      <c r="E172" s="31"/>
      <c r="F172" s="31">
        <f t="shared" si="195"/>
        <v>0</v>
      </c>
      <c r="G172" s="31"/>
      <c r="H172" s="31">
        <f t="shared" si="295"/>
        <v>0</v>
      </c>
      <c r="I172" s="31"/>
      <c r="J172" s="31">
        <f t="shared" si="296"/>
        <v>0</v>
      </c>
      <c r="K172" s="31"/>
      <c r="L172" s="31">
        <f t="shared" si="297"/>
        <v>0</v>
      </c>
      <c r="M172" s="35"/>
      <c r="N172" s="32">
        <f t="shared" si="298"/>
        <v>0</v>
      </c>
      <c r="O172" s="32">
        <v>0</v>
      </c>
      <c r="P172" s="31"/>
      <c r="Q172" s="31">
        <f t="shared" si="196"/>
        <v>0</v>
      </c>
      <c r="R172" s="31"/>
      <c r="S172" s="31">
        <f t="shared" si="299"/>
        <v>0</v>
      </c>
      <c r="T172" s="31"/>
      <c r="U172" s="31">
        <f t="shared" si="300"/>
        <v>0</v>
      </c>
      <c r="V172" s="31"/>
      <c r="W172" s="31">
        <f t="shared" si="301"/>
        <v>0</v>
      </c>
      <c r="X172" s="35"/>
      <c r="Y172" s="32">
        <f t="shared" si="302"/>
        <v>0</v>
      </c>
      <c r="Z172" s="32">
        <v>696.1</v>
      </c>
      <c r="AA172" s="32"/>
      <c r="AB172" s="31">
        <f t="shared" si="197"/>
        <v>696.1</v>
      </c>
      <c r="AC172" s="31"/>
      <c r="AD172" s="31">
        <f t="shared" si="303"/>
        <v>696.1</v>
      </c>
      <c r="AE172" s="31"/>
      <c r="AF172" s="31">
        <f t="shared" si="304"/>
        <v>696.1</v>
      </c>
      <c r="AG172" s="35"/>
      <c r="AH172" s="32">
        <f t="shared" si="305"/>
        <v>696.1</v>
      </c>
      <c r="AI172" s="12" t="s">
        <v>114</v>
      </c>
      <c r="AK172" s="33"/>
    </row>
    <row r="173" spans="1:37" ht="54" x14ac:dyDescent="0.35">
      <c r="A173" s="71" t="s">
        <v>231</v>
      </c>
      <c r="B173" s="77" t="s">
        <v>213</v>
      </c>
      <c r="C173" s="80" t="s">
        <v>28</v>
      </c>
      <c r="D173" s="32"/>
      <c r="E173" s="31"/>
      <c r="F173" s="31"/>
      <c r="G173" s="31">
        <v>7704.7619999999997</v>
      </c>
      <c r="H173" s="31">
        <f t="shared" si="295"/>
        <v>7704.7619999999997</v>
      </c>
      <c r="I173" s="31"/>
      <c r="J173" s="31">
        <f t="shared" si="296"/>
        <v>7704.7619999999997</v>
      </c>
      <c r="K173" s="31"/>
      <c r="L173" s="31">
        <f t="shared" si="297"/>
        <v>7704.7619999999997</v>
      </c>
      <c r="M173" s="35"/>
      <c r="N173" s="32">
        <f t="shared" si="298"/>
        <v>7704.7619999999997</v>
      </c>
      <c r="O173" s="32"/>
      <c r="P173" s="31"/>
      <c r="Q173" s="31"/>
      <c r="R173" s="31"/>
      <c r="S173" s="31">
        <f t="shared" si="299"/>
        <v>0</v>
      </c>
      <c r="T173" s="31"/>
      <c r="U173" s="31">
        <f t="shared" si="300"/>
        <v>0</v>
      </c>
      <c r="V173" s="31"/>
      <c r="W173" s="31">
        <f t="shared" si="301"/>
        <v>0</v>
      </c>
      <c r="X173" s="35"/>
      <c r="Y173" s="32">
        <f t="shared" si="302"/>
        <v>0</v>
      </c>
      <c r="Z173" s="32"/>
      <c r="AA173" s="32"/>
      <c r="AB173" s="31"/>
      <c r="AC173" s="31"/>
      <c r="AD173" s="31">
        <f t="shared" si="303"/>
        <v>0</v>
      </c>
      <c r="AE173" s="31"/>
      <c r="AF173" s="31">
        <f t="shared" si="304"/>
        <v>0</v>
      </c>
      <c r="AG173" s="35"/>
      <c r="AH173" s="32">
        <f t="shared" si="305"/>
        <v>0</v>
      </c>
      <c r="AI173" s="12" t="s">
        <v>214</v>
      </c>
      <c r="AK173" s="33"/>
    </row>
    <row r="174" spans="1:37" x14ac:dyDescent="0.35">
      <c r="A174" s="71"/>
      <c r="B174" s="77" t="s">
        <v>55</v>
      </c>
      <c r="C174" s="83"/>
      <c r="D174" s="15">
        <f>D175+D176+D177+D178+D179</f>
        <v>87804.5</v>
      </c>
      <c r="E174" s="15">
        <f>E175+E176+E177+E178+E179</f>
        <v>0</v>
      </c>
      <c r="F174" s="15">
        <f t="shared" si="195"/>
        <v>87804.5</v>
      </c>
      <c r="G174" s="15">
        <f>G175+G176+G177+G178+G179</f>
        <v>0</v>
      </c>
      <c r="H174" s="15">
        <f t="shared" si="295"/>
        <v>87804.5</v>
      </c>
      <c r="I174" s="15">
        <f>I175+I176+I177+I178+I179</f>
        <v>0</v>
      </c>
      <c r="J174" s="15">
        <f t="shared" si="296"/>
        <v>87804.5</v>
      </c>
      <c r="K174" s="31">
        <f>K175+K176+K177+K178+K179</f>
        <v>-12157.376</v>
      </c>
      <c r="L174" s="15">
        <f t="shared" si="297"/>
        <v>75647.123999999996</v>
      </c>
      <c r="M174" s="15">
        <f>M175+M176+M177+M178+M179</f>
        <v>12157.376</v>
      </c>
      <c r="N174" s="32">
        <f t="shared" si="298"/>
        <v>87804.5</v>
      </c>
      <c r="O174" s="15">
        <f t="shared" ref="O174:Z174" si="308">O175+O176+O177+O178+O179</f>
        <v>31210.5</v>
      </c>
      <c r="P174" s="15">
        <f>P175+P176+P177+P178+P179</f>
        <v>0</v>
      </c>
      <c r="Q174" s="15">
        <f t="shared" si="196"/>
        <v>31210.5</v>
      </c>
      <c r="R174" s="15">
        <f>R175+R176+R177+R178+R179</f>
        <v>0</v>
      </c>
      <c r="S174" s="15">
        <f t="shared" si="299"/>
        <v>31210.5</v>
      </c>
      <c r="T174" s="15">
        <f>T175+T176+T177+T178+T179</f>
        <v>0</v>
      </c>
      <c r="U174" s="15">
        <f t="shared" si="300"/>
        <v>31210.5</v>
      </c>
      <c r="V174" s="31">
        <f>V175+V176+V177+V178+V179</f>
        <v>0</v>
      </c>
      <c r="W174" s="15">
        <f t="shared" si="301"/>
        <v>31210.5</v>
      </c>
      <c r="X174" s="15">
        <f>X175+X176+X177+X178+X179</f>
        <v>0</v>
      </c>
      <c r="Y174" s="32">
        <f t="shared" si="302"/>
        <v>31210.5</v>
      </c>
      <c r="Z174" s="15">
        <f t="shared" si="308"/>
        <v>32708.6</v>
      </c>
      <c r="AA174" s="15">
        <f>AA175+AA176+AA177+AA178+AA179</f>
        <v>0</v>
      </c>
      <c r="AB174" s="15">
        <f t="shared" si="197"/>
        <v>32708.6</v>
      </c>
      <c r="AC174" s="15">
        <f>AC175+AC176+AC177+AC178+AC179</f>
        <v>0</v>
      </c>
      <c r="AD174" s="15">
        <f t="shared" si="303"/>
        <v>32708.6</v>
      </c>
      <c r="AE174" s="31">
        <f>AE175+AE176+AE177+AE178+AE179</f>
        <v>0</v>
      </c>
      <c r="AF174" s="15">
        <f t="shared" si="304"/>
        <v>32708.6</v>
      </c>
      <c r="AG174" s="15">
        <f>AG175+AG176+AG177+AG178+AG179</f>
        <v>0</v>
      </c>
      <c r="AH174" s="32">
        <f t="shared" si="305"/>
        <v>32708.6</v>
      </c>
      <c r="AI174" s="16"/>
      <c r="AJ174" s="17"/>
      <c r="AK174" s="24"/>
    </row>
    <row r="175" spans="1:37" ht="54" x14ac:dyDescent="0.35">
      <c r="A175" s="71" t="s">
        <v>232</v>
      </c>
      <c r="B175" s="77" t="s">
        <v>56</v>
      </c>
      <c r="C175" s="80" t="s">
        <v>28</v>
      </c>
      <c r="D175" s="32">
        <v>28242.400000000001</v>
      </c>
      <c r="E175" s="31"/>
      <c r="F175" s="31">
        <f t="shared" si="195"/>
        <v>28242.400000000001</v>
      </c>
      <c r="G175" s="31"/>
      <c r="H175" s="31">
        <f t="shared" si="295"/>
        <v>28242.400000000001</v>
      </c>
      <c r="I175" s="31"/>
      <c r="J175" s="31">
        <f t="shared" si="296"/>
        <v>28242.400000000001</v>
      </c>
      <c r="K175" s="31">
        <v>-4183.57</v>
      </c>
      <c r="L175" s="31">
        <f t="shared" si="297"/>
        <v>24058.83</v>
      </c>
      <c r="M175" s="35">
        <v>4183.57</v>
      </c>
      <c r="N175" s="32">
        <f t="shared" si="298"/>
        <v>28242.400000000001</v>
      </c>
      <c r="O175" s="32">
        <v>0</v>
      </c>
      <c r="P175" s="31"/>
      <c r="Q175" s="31">
        <f t="shared" si="196"/>
        <v>0</v>
      </c>
      <c r="R175" s="31"/>
      <c r="S175" s="31">
        <f t="shared" si="299"/>
        <v>0</v>
      </c>
      <c r="T175" s="31"/>
      <c r="U175" s="31">
        <f t="shared" si="300"/>
        <v>0</v>
      </c>
      <c r="V175" s="31"/>
      <c r="W175" s="31">
        <f t="shared" si="301"/>
        <v>0</v>
      </c>
      <c r="X175" s="35"/>
      <c r="Y175" s="32">
        <f t="shared" si="302"/>
        <v>0</v>
      </c>
      <c r="Z175" s="32">
        <v>0</v>
      </c>
      <c r="AA175" s="32"/>
      <c r="AB175" s="31">
        <f t="shared" si="197"/>
        <v>0</v>
      </c>
      <c r="AC175" s="31"/>
      <c r="AD175" s="31">
        <f t="shared" si="303"/>
        <v>0</v>
      </c>
      <c r="AE175" s="31"/>
      <c r="AF175" s="31">
        <f t="shared" si="304"/>
        <v>0</v>
      </c>
      <c r="AG175" s="35"/>
      <c r="AH175" s="32">
        <f t="shared" si="305"/>
        <v>0</v>
      </c>
      <c r="AI175" s="12" t="s">
        <v>115</v>
      </c>
      <c r="AK175" s="33"/>
    </row>
    <row r="176" spans="1:37" ht="54" x14ac:dyDescent="0.35">
      <c r="A176" s="71" t="s">
        <v>233</v>
      </c>
      <c r="B176" s="77" t="s">
        <v>57</v>
      </c>
      <c r="C176" s="80" t="s">
        <v>28</v>
      </c>
      <c r="D176" s="32">
        <v>29781.1</v>
      </c>
      <c r="E176" s="31"/>
      <c r="F176" s="31">
        <f t="shared" si="195"/>
        <v>29781.1</v>
      </c>
      <c r="G176" s="31"/>
      <c r="H176" s="31">
        <f t="shared" si="295"/>
        <v>29781.1</v>
      </c>
      <c r="I176" s="31"/>
      <c r="J176" s="31">
        <f t="shared" si="296"/>
        <v>29781.1</v>
      </c>
      <c r="K176" s="31">
        <v>-3986.9029999999998</v>
      </c>
      <c r="L176" s="31">
        <f t="shared" si="297"/>
        <v>25794.197</v>
      </c>
      <c r="M176" s="35">
        <v>3986.9029999999998</v>
      </c>
      <c r="N176" s="32">
        <f t="shared" si="298"/>
        <v>29781.1</v>
      </c>
      <c r="O176" s="32">
        <v>0</v>
      </c>
      <c r="P176" s="31"/>
      <c r="Q176" s="31">
        <f t="shared" si="196"/>
        <v>0</v>
      </c>
      <c r="R176" s="31"/>
      <c r="S176" s="31">
        <f t="shared" si="299"/>
        <v>0</v>
      </c>
      <c r="T176" s="31"/>
      <c r="U176" s="31">
        <f t="shared" si="300"/>
        <v>0</v>
      </c>
      <c r="V176" s="31"/>
      <c r="W176" s="31">
        <f t="shared" si="301"/>
        <v>0</v>
      </c>
      <c r="X176" s="35"/>
      <c r="Y176" s="32">
        <f t="shared" si="302"/>
        <v>0</v>
      </c>
      <c r="Z176" s="32">
        <v>0</v>
      </c>
      <c r="AA176" s="32"/>
      <c r="AB176" s="31">
        <f t="shared" si="197"/>
        <v>0</v>
      </c>
      <c r="AC176" s="31"/>
      <c r="AD176" s="31">
        <f t="shared" si="303"/>
        <v>0</v>
      </c>
      <c r="AE176" s="31"/>
      <c r="AF176" s="31">
        <f t="shared" si="304"/>
        <v>0</v>
      </c>
      <c r="AG176" s="35"/>
      <c r="AH176" s="32">
        <f t="shared" si="305"/>
        <v>0</v>
      </c>
      <c r="AI176" s="12" t="s">
        <v>116</v>
      </c>
      <c r="AK176" s="33"/>
    </row>
    <row r="177" spans="1:37" ht="54" x14ac:dyDescent="0.35">
      <c r="A177" s="71" t="s">
        <v>237</v>
      </c>
      <c r="B177" s="77" t="s">
        <v>58</v>
      </c>
      <c r="C177" s="80" t="s">
        <v>28</v>
      </c>
      <c r="D177" s="32">
        <v>29781</v>
      </c>
      <c r="E177" s="31"/>
      <c r="F177" s="31">
        <f t="shared" si="195"/>
        <v>29781</v>
      </c>
      <c r="G177" s="31"/>
      <c r="H177" s="31">
        <f t="shared" si="295"/>
        <v>29781</v>
      </c>
      <c r="I177" s="31"/>
      <c r="J177" s="31">
        <f t="shared" si="296"/>
        <v>29781</v>
      </c>
      <c r="K177" s="31">
        <v>-3986.9029999999998</v>
      </c>
      <c r="L177" s="31">
        <f t="shared" si="297"/>
        <v>25794.097000000002</v>
      </c>
      <c r="M177" s="35">
        <v>3986.9029999999998</v>
      </c>
      <c r="N177" s="32">
        <f t="shared" si="298"/>
        <v>29781</v>
      </c>
      <c r="O177" s="32">
        <v>0</v>
      </c>
      <c r="P177" s="31"/>
      <c r="Q177" s="31">
        <f t="shared" si="196"/>
        <v>0</v>
      </c>
      <c r="R177" s="31"/>
      <c r="S177" s="31">
        <f t="shared" si="299"/>
        <v>0</v>
      </c>
      <c r="T177" s="31"/>
      <c r="U177" s="31">
        <f t="shared" si="300"/>
        <v>0</v>
      </c>
      <c r="V177" s="31"/>
      <c r="W177" s="31">
        <f t="shared" si="301"/>
        <v>0</v>
      </c>
      <c r="X177" s="35"/>
      <c r="Y177" s="32">
        <f t="shared" si="302"/>
        <v>0</v>
      </c>
      <c r="Z177" s="32">
        <v>0</v>
      </c>
      <c r="AA177" s="32"/>
      <c r="AB177" s="31">
        <f t="shared" si="197"/>
        <v>0</v>
      </c>
      <c r="AC177" s="31"/>
      <c r="AD177" s="31">
        <f t="shared" si="303"/>
        <v>0</v>
      </c>
      <c r="AE177" s="31"/>
      <c r="AF177" s="31">
        <f t="shared" si="304"/>
        <v>0</v>
      </c>
      <c r="AG177" s="35"/>
      <c r="AH177" s="32">
        <f t="shared" si="305"/>
        <v>0</v>
      </c>
      <c r="AI177" s="12" t="s">
        <v>117</v>
      </c>
      <c r="AK177" s="33"/>
    </row>
    <row r="178" spans="1:37" ht="54" x14ac:dyDescent="0.35">
      <c r="A178" s="71" t="s">
        <v>246</v>
      </c>
      <c r="B178" s="77" t="s">
        <v>59</v>
      </c>
      <c r="C178" s="80" t="s">
        <v>28</v>
      </c>
      <c r="D178" s="32">
        <v>0</v>
      </c>
      <c r="E178" s="31"/>
      <c r="F178" s="31">
        <f t="shared" si="195"/>
        <v>0</v>
      </c>
      <c r="G178" s="31"/>
      <c r="H178" s="31">
        <f t="shared" si="295"/>
        <v>0</v>
      </c>
      <c r="I178" s="31"/>
      <c r="J178" s="31">
        <f t="shared" si="296"/>
        <v>0</v>
      </c>
      <c r="K178" s="31"/>
      <c r="L178" s="31">
        <f t="shared" si="297"/>
        <v>0</v>
      </c>
      <c r="M178" s="35"/>
      <c r="N178" s="32">
        <f t="shared" si="298"/>
        <v>0</v>
      </c>
      <c r="O178" s="32">
        <v>31210.5</v>
      </c>
      <c r="P178" s="31"/>
      <c r="Q178" s="31">
        <f t="shared" si="196"/>
        <v>31210.5</v>
      </c>
      <c r="R178" s="31"/>
      <c r="S178" s="31">
        <f t="shared" si="299"/>
        <v>31210.5</v>
      </c>
      <c r="T178" s="31"/>
      <c r="U178" s="31">
        <f t="shared" si="300"/>
        <v>31210.5</v>
      </c>
      <c r="V178" s="31"/>
      <c r="W178" s="31">
        <f t="shared" si="301"/>
        <v>31210.5</v>
      </c>
      <c r="X178" s="35"/>
      <c r="Y178" s="32">
        <f t="shared" si="302"/>
        <v>31210.5</v>
      </c>
      <c r="Z178" s="32">
        <v>0</v>
      </c>
      <c r="AA178" s="32"/>
      <c r="AB178" s="31">
        <f t="shared" si="197"/>
        <v>0</v>
      </c>
      <c r="AC178" s="31"/>
      <c r="AD178" s="31">
        <f t="shared" si="303"/>
        <v>0</v>
      </c>
      <c r="AE178" s="31"/>
      <c r="AF178" s="31">
        <f t="shared" si="304"/>
        <v>0</v>
      </c>
      <c r="AG178" s="35"/>
      <c r="AH178" s="32">
        <f t="shared" si="305"/>
        <v>0</v>
      </c>
      <c r="AI178" s="12" t="s">
        <v>118</v>
      </c>
      <c r="AK178" s="33"/>
    </row>
    <row r="179" spans="1:37" ht="54" x14ac:dyDescent="0.35">
      <c r="A179" s="71" t="s">
        <v>250</v>
      </c>
      <c r="B179" s="77" t="s">
        <v>60</v>
      </c>
      <c r="C179" s="80" t="s">
        <v>28</v>
      </c>
      <c r="D179" s="32">
        <v>0</v>
      </c>
      <c r="E179" s="31"/>
      <c r="F179" s="31">
        <f t="shared" si="195"/>
        <v>0</v>
      </c>
      <c r="G179" s="31"/>
      <c r="H179" s="31">
        <f t="shared" si="295"/>
        <v>0</v>
      </c>
      <c r="I179" s="31"/>
      <c r="J179" s="31">
        <f t="shared" si="296"/>
        <v>0</v>
      </c>
      <c r="K179" s="31"/>
      <c r="L179" s="31">
        <f t="shared" si="297"/>
        <v>0</v>
      </c>
      <c r="M179" s="35"/>
      <c r="N179" s="32">
        <f t="shared" si="298"/>
        <v>0</v>
      </c>
      <c r="O179" s="32">
        <v>0</v>
      </c>
      <c r="P179" s="31"/>
      <c r="Q179" s="31">
        <f t="shared" si="196"/>
        <v>0</v>
      </c>
      <c r="R179" s="31"/>
      <c r="S179" s="31">
        <f t="shared" si="299"/>
        <v>0</v>
      </c>
      <c r="T179" s="31"/>
      <c r="U179" s="31">
        <f t="shared" si="300"/>
        <v>0</v>
      </c>
      <c r="V179" s="31"/>
      <c r="W179" s="31">
        <f t="shared" si="301"/>
        <v>0</v>
      </c>
      <c r="X179" s="35"/>
      <c r="Y179" s="32">
        <f t="shared" si="302"/>
        <v>0</v>
      </c>
      <c r="Z179" s="32">
        <v>32708.6</v>
      </c>
      <c r="AA179" s="32"/>
      <c r="AB179" s="31">
        <f t="shared" si="197"/>
        <v>32708.6</v>
      </c>
      <c r="AC179" s="31"/>
      <c r="AD179" s="31">
        <f t="shared" si="303"/>
        <v>32708.6</v>
      </c>
      <c r="AE179" s="31"/>
      <c r="AF179" s="31">
        <f t="shared" si="304"/>
        <v>32708.6</v>
      </c>
      <c r="AG179" s="35"/>
      <c r="AH179" s="32">
        <f t="shared" si="305"/>
        <v>32708.6</v>
      </c>
      <c r="AI179" s="12" t="s">
        <v>119</v>
      </c>
      <c r="AK179" s="33"/>
    </row>
    <row r="180" spans="1:37" x14ac:dyDescent="0.35">
      <c r="A180" s="71"/>
      <c r="B180" s="107" t="s">
        <v>8</v>
      </c>
      <c r="C180" s="108"/>
      <c r="D180" s="15">
        <f>D17+D66+D109+D120+D144+D156+D161+D174</f>
        <v>5567816.5999999996</v>
      </c>
      <c r="E180" s="15">
        <f>E17+E66+E109+E120+E144+E156+E161+E174</f>
        <v>-68981.171000000002</v>
      </c>
      <c r="F180" s="15">
        <f t="shared" si="195"/>
        <v>5498835.4289999995</v>
      </c>
      <c r="G180" s="15">
        <f>G17+G66+G109+G120+G144+G156+G161+G174+G154</f>
        <v>-626761.71999999986</v>
      </c>
      <c r="H180" s="15">
        <f t="shared" si="295"/>
        <v>4872073.7089999998</v>
      </c>
      <c r="I180" s="15">
        <f>I17+I66+I109+I120+I144+I156+I161+I174+I154</f>
        <v>29454.86</v>
      </c>
      <c r="J180" s="15">
        <f t="shared" si="296"/>
        <v>4901528.5690000001</v>
      </c>
      <c r="K180" s="31">
        <f>K17+K66+K109+K120+K144+K156+K161+K174+K154</f>
        <v>327961.42799999996</v>
      </c>
      <c r="L180" s="15">
        <f t="shared" si="297"/>
        <v>5229489.9970000004</v>
      </c>
      <c r="M180" s="15">
        <f>M17+M66+M109+M120+M144+M156+M161+M174+M154</f>
        <v>489064.26299999998</v>
      </c>
      <c r="N180" s="32">
        <f t="shared" si="298"/>
        <v>5718554.2600000007</v>
      </c>
      <c r="O180" s="15">
        <f>O17+O66+O109+O120+O144+O156+O161+O174</f>
        <v>4489082.5</v>
      </c>
      <c r="P180" s="15">
        <f>P17+P66+P109+P120+P144+P156+P161+P174</f>
        <v>4975.3069999999989</v>
      </c>
      <c r="Q180" s="15">
        <f t="shared" si="196"/>
        <v>4494057.807</v>
      </c>
      <c r="R180" s="15">
        <f>R17+R66+R109+R120+R144+R156+R161+R174+R154</f>
        <v>977618.13899999997</v>
      </c>
      <c r="S180" s="15">
        <f t="shared" si="299"/>
        <v>5471675.9460000005</v>
      </c>
      <c r="T180" s="15">
        <f>T17+T66+T109+T120+T144+T156+T161+T174+T154</f>
        <v>11818.026999999973</v>
      </c>
      <c r="U180" s="15">
        <f t="shared" si="300"/>
        <v>5483493.9730000002</v>
      </c>
      <c r="V180" s="31">
        <f>V17+V66+V109+V120+V144+V156+V161+V174+V154</f>
        <v>-4998.4359999999997</v>
      </c>
      <c r="W180" s="15">
        <f t="shared" si="301"/>
        <v>5478495.5370000005</v>
      </c>
      <c r="X180" s="15">
        <f>X17+X66+X109+X120+X144+X156+X161+X174+X154</f>
        <v>156443.87800000003</v>
      </c>
      <c r="Y180" s="32">
        <f t="shared" si="302"/>
        <v>5634939.415000001</v>
      </c>
      <c r="Z180" s="15">
        <f>Z17+Z66+Z109+Z120+Z144+Z156+Z161+Z174</f>
        <v>3929971.9999999995</v>
      </c>
      <c r="AA180" s="15">
        <f>AA17+AA66+AA109+AA120+AA144+AA156+AA161+AA174</f>
        <v>-70868.899999999994</v>
      </c>
      <c r="AB180" s="15">
        <f t="shared" si="197"/>
        <v>3859103.0999999996</v>
      </c>
      <c r="AC180" s="15">
        <f>AC17+AC66+AC109+AC120+AC144+AC156+AC161+AC174+AC154</f>
        <v>380618.08399999997</v>
      </c>
      <c r="AD180" s="15">
        <f t="shared" si="303"/>
        <v>4239721.1839999994</v>
      </c>
      <c r="AE180" s="31">
        <f>AE17+AE66+AE109+AE120+AE144+AE156+AE161+AE174+AE154</f>
        <v>0</v>
      </c>
      <c r="AF180" s="15">
        <f t="shared" si="304"/>
        <v>4239721.1839999994</v>
      </c>
      <c r="AG180" s="15">
        <f>AG17+AG66+AG109+AG120+AG144+AG156+AG161+AG174+AG154</f>
        <v>250797.6</v>
      </c>
      <c r="AH180" s="32">
        <f t="shared" si="305"/>
        <v>4490518.7839999991</v>
      </c>
      <c r="AI180" s="16"/>
      <c r="AJ180" s="17"/>
      <c r="AK180" s="24"/>
    </row>
    <row r="181" spans="1:37" x14ac:dyDescent="0.35">
      <c r="A181" s="71"/>
      <c r="B181" s="107" t="s">
        <v>9</v>
      </c>
      <c r="C181" s="109"/>
      <c r="D181" s="32"/>
      <c r="E181" s="31"/>
      <c r="F181" s="31"/>
      <c r="G181" s="31"/>
      <c r="H181" s="31"/>
      <c r="I181" s="31"/>
      <c r="J181" s="31"/>
      <c r="K181" s="31"/>
      <c r="L181" s="31"/>
      <c r="M181" s="35"/>
      <c r="N181" s="32"/>
      <c r="O181" s="32"/>
      <c r="P181" s="31"/>
      <c r="Q181" s="31"/>
      <c r="R181" s="31"/>
      <c r="S181" s="31"/>
      <c r="T181" s="31"/>
      <c r="U181" s="31"/>
      <c r="V181" s="31"/>
      <c r="W181" s="31"/>
      <c r="X181" s="35"/>
      <c r="Y181" s="32"/>
      <c r="Z181" s="32"/>
      <c r="AA181" s="32"/>
      <c r="AB181" s="31"/>
      <c r="AC181" s="31"/>
      <c r="AD181" s="31"/>
      <c r="AE181" s="31"/>
      <c r="AF181" s="31"/>
      <c r="AG181" s="35"/>
      <c r="AH181" s="32"/>
      <c r="AI181" s="12"/>
      <c r="AK181" s="33"/>
    </row>
    <row r="182" spans="1:37" x14ac:dyDescent="0.35">
      <c r="A182" s="71"/>
      <c r="B182" s="107" t="s">
        <v>71</v>
      </c>
      <c r="C182" s="109"/>
      <c r="D182" s="32">
        <f>D123</f>
        <v>14572.000000000002</v>
      </c>
      <c r="E182" s="31">
        <f>E123</f>
        <v>0</v>
      </c>
      <c r="F182" s="31">
        <f t="shared" si="195"/>
        <v>14572.000000000002</v>
      </c>
      <c r="G182" s="31">
        <f>G123</f>
        <v>0</v>
      </c>
      <c r="H182" s="31">
        <f t="shared" ref="H182:H185" si="309">F182+G182</f>
        <v>14572.000000000002</v>
      </c>
      <c r="I182" s="31">
        <f>I123</f>
        <v>0</v>
      </c>
      <c r="J182" s="31">
        <f t="shared" ref="J182:J185" si="310">H182+I182</f>
        <v>14572.000000000002</v>
      </c>
      <c r="K182" s="31">
        <f>K123</f>
        <v>0</v>
      </c>
      <c r="L182" s="31">
        <f t="shared" ref="L182:L185" si="311">J182+K182</f>
        <v>14572.000000000002</v>
      </c>
      <c r="M182" s="35">
        <f>M123</f>
        <v>0</v>
      </c>
      <c r="N182" s="32">
        <f t="shared" ref="N182:N185" si="312">L182+M182</f>
        <v>14572.000000000002</v>
      </c>
      <c r="O182" s="32">
        <f t="shared" ref="O182:Z182" si="313">O123</f>
        <v>40592.799999999996</v>
      </c>
      <c r="P182" s="31">
        <f>P123</f>
        <v>0</v>
      </c>
      <c r="Q182" s="31">
        <f t="shared" si="196"/>
        <v>40592.799999999996</v>
      </c>
      <c r="R182" s="31">
        <f>R123</f>
        <v>0</v>
      </c>
      <c r="S182" s="31">
        <f t="shared" ref="S182:S185" si="314">Q182+R182</f>
        <v>40592.799999999996</v>
      </c>
      <c r="T182" s="31">
        <f>T123</f>
        <v>0</v>
      </c>
      <c r="U182" s="31">
        <f t="shared" ref="U182:U185" si="315">S182+T182</f>
        <v>40592.799999999996</v>
      </c>
      <c r="V182" s="31">
        <f>V123</f>
        <v>0</v>
      </c>
      <c r="W182" s="31">
        <f t="shared" ref="W182:W185" si="316">U182+V182</f>
        <v>40592.799999999996</v>
      </c>
      <c r="X182" s="35">
        <f>X123</f>
        <v>0</v>
      </c>
      <c r="Y182" s="32">
        <f t="shared" ref="Y182:Y185" si="317">W182+X182</f>
        <v>40592.799999999996</v>
      </c>
      <c r="Z182" s="32">
        <f t="shared" si="313"/>
        <v>10393.299999999999</v>
      </c>
      <c r="AA182" s="32">
        <f>AA123</f>
        <v>0</v>
      </c>
      <c r="AB182" s="31">
        <f t="shared" si="197"/>
        <v>10393.299999999999</v>
      </c>
      <c r="AC182" s="31">
        <f>AC123</f>
        <v>0</v>
      </c>
      <c r="AD182" s="31">
        <f t="shared" ref="AD182:AD185" si="318">AB182+AC182</f>
        <v>10393.299999999999</v>
      </c>
      <c r="AE182" s="31">
        <f>AE123</f>
        <v>0</v>
      </c>
      <c r="AF182" s="31">
        <f t="shared" ref="AF182:AF185" si="319">AD182+AE182</f>
        <v>10393.299999999999</v>
      </c>
      <c r="AG182" s="35">
        <f>AG123</f>
        <v>0</v>
      </c>
      <c r="AH182" s="32">
        <f t="shared" ref="AH182:AH185" si="320">AF182+AG182</f>
        <v>10393.299999999999</v>
      </c>
      <c r="AI182" s="12"/>
      <c r="AK182" s="33"/>
    </row>
    <row r="183" spans="1:37" x14ac:dyDescent="0.35">
      <c r="A183" s="71"/>
      <c r="B183" s="107" t="s">
        <v>64</v>
      </c>
      <c r="C183" s="114"/>
      <c r="D183" s="32">
        <f>D20+D69+D112+D147</f>
        <v>1249242.7</v>
      </c>
      <c r="E183" s="31">
        <f>E20+E69+E112+E147</f>
        <v>0</v>
      </c>
      <c r="F183" s="31">
        <f t="shared" si="195"/>
        <v>1249242.7</v>
      </c>
      <c r="G183" s="31">
        <f>G20+G69+G112+G147</f>
        <v>-96028.394</v>
      </c>
      <c r="H183" s="31">
        <f t="shared" si="309"/>
        <v>1153214.3059999999</v>
      </c>
      <c r="I183" s="31">
        <f>I20+I69+I112+I147</f>
        <v>0</v>
      </c>
      <c r="J183" s="31">
        <f t="shared" si="310"/>
        <v>1153214.3059999999</v>
      </c>
      <c r="K183" s="31">
        <f>K20+K69+K112+K147</f>
        <v>106161.625</v>
      </c>
      <c r="L183" s="31">
        <f t="shared" si="311"/>
        <v>1259375.9309999999</v>
      </c>
      <c r="M183" s="35">
        <f>M20+M69+M112+M147</f>
        <v>0</v>
      </c>
      <c r="N183" s="32">
        <f t="shared" si="312"/>
        <v>1259375.9309999999</v>
      </c>
      <c r="O183" s="32">
        <f>O20+O69+O112+O147</f>
        <v>715222.20000000007</v>
      </c>
      <c r="P183" s="31">
        <f>P20+P69+P112+P147</f>
        <v>0</v>
      </c>
      <c r="Q183" s="31">
        <f t="shared" si="196"/>
        <v>715222.20000000007</v>
      </c>
      <c r="R183" s="31">
        <f>R20+R69+R112+R147</f>
        <v>746029.62399999995</v>
      </c>
      <c r="S183" s="31">
        <f t="shared" si="314"/>
        <v>1461251.824</v>
      </c>
      <c r="T183" s="31">
        <f>T20+T69+T112+T147</f>
        <v>34761.445000000007</v>
      </c>
      <c r="U183" s="31">
        <f t="shared" si="315"/>
        <v>1496013.2690000001</v>
      </c>
      <c r="V183" s="31">
        <f>V20+V69+V112+V147</f>
        <v>0</v>
      </c>
      <c r="W183" s="31">
        <f t="shared" si="316"/>
        <v>1496013.2690000001</v>
      </c>
      <c r="X183" s="35">
        <f>X20+X69+X112+X147</f>
        <v>0</v>
      </c>
      <c r="Y183" s="32">
        <f t="shared" si="317"/>
        <v>1496013.2690000001</v>
      </c>
      <c r="Z183" s="32">
        <f>Z20+Z69+Z112+Z147</f>
        <v>241189.8</v>
      </c>
      <c r="AA183" s="32">
        <f>AA20+AA69+AA112+AA147</f>
        <v>0</v>
      </c>
      <c r="AB183" s="31">
        <f t="shared" si="197"/>
        <v>241189.8</v>
      </c>
      <c r="AC183" s="31">
        <f>AC20+AC69+AC112+AC147</f>
        <v>0</v>
      </c>
      <c r="AD183" s="31">
        <f t="shared" si="318"/>
        <v>241189.8</v>
      </c>
      <c r="AE183" s="31">
        <f>AE20+AE69+AE112+AE147</f>
        <v>0</v>
      </c>
      <c r="AF183" s="31">
        <f t="shared" si="319"/>
        <v>241189.8</v>
      </c>
      <c r="AG183" s="35">
        <f>AG20+AG69+AG112+AG147</f>
        <v>0</v>
      </c>
      <c r="AH183" s="32">
        <f t="shared" si="320"/>
        <v>241189.8</v>
      </c>
      <c r="AI183" s="12"/>
      <c r="AK183" s="33"/>
    </row>
    <row r="184" spans="1:37" x14ac:dyDescent="0.35">
      <c r="A184" s="71"/>
      <c r="B184" s="107" t="s">
        <v>17</v>
      </c>
      <c r="C184" s="114"/>
      <c r="D184" s="32">
        <f>D21+D70+D148</f>
        <v>2064318</v>
      </c>
      <c r="E184" s="31">
        <f>E21+E70+E148</f>
        <v>0</v>
      </c>
      <c r="F184" s="31">
        <f t="shared" si="195"/>
        <v>2064318</v>
      </c>
      <c r="G184" s="31">
        <f>G21+G70+G148</f>
        <v>-1344806.76</v>
      </c>
      <c r="H184" s="31">
        <f t="shared" si="309"/>
        <v>719511.24</v>
      </c>
      <c r="I184" s="31">
        <f>I21+I70+I148</f>
        <v>0</v>
      </c>
      <c r="J184" s="31">
        <f t="shared" si="310"/>
        <v>719511.24</v>
      </c>
      <c r="K184" s="31">
        <f>K21+K70+K148</f>
        <v>111172.70600000001</v>
      </c>
      <c r="L184" s="31">
        <f t="shared" si="311"/>
        <v>830683.946</v>
      </c>
      <c r="M184" s="35">
        <f>M21+M70+M148</f>
        <v>0</v>
      </c>
      <c r="N184" s="32">
        <f t="shared" si="312"/>
        <v>830683.946</v>
      </c>
      <c r="O184" s="32">
        <f>O21+O70+O148</f>
        <v>550659.80000000005</v>
      </c>
      <c r="P184" s="31">
        <f>P21+P70+P148</f>
        <v>0</v>
      </c>
      <c r="Q184" s="31">
        <f t="shared" si="196"/>
        <v>550659.80000000005</v>
      </c>
      <c r="R184" s="31">
        <f>R21+R70+R148</f>
        <v>-352144.3</v>
      </c>
      <c r="S184" s="31">
        <f t="shared" si="314"/>
        <v>198515.50000000006</v>
      </c>
      <c r="T184" s="31">
        <f>T21+T70+T148</f>
        <v>0</v>
      </c>
      <c r="U184" s="31">
        <f t="shared" si="315"/>
        <v>198515.50000000006</v>
      </c>
      <c r="V184" s="31">
        <f>V21+V70+V148</f>
        <v>0</v>
      </c>
      <c r="W184" s="31">
        <f t="shared" si="316"/>
        <v>198515.50000000006</v>
      </c>
      <c r="X184" s="35">
        <f>X21+X70+X148</f>
        <v>0</v>
      </c>
      <c r="Y184" s="32">
        <f t="shared" si="317"/>
        <v>198515.50000000006</v>
      </c>
      <c r="Z184" s="32">
        <f>Z21+Z70+Z148</f>
        <v>200913.8</v>
      </c>
      <c r="AA184" s="32">
        <f>AA21+AA70+AA148</f>
        <v>0</v>
      </c>
      <c r="AB184" s="31">
        <f t="shared" si="197"/>
        <v>200913.8</v>
      </c>
      <c r="AC184" s="31">
        <f>AC21+AC70+AC148</f>
        <v>0</v>
      </c>
      <c r="AD184" s="31">
        <f t="shared" si="318"/>
        <v>200913.8</v>
      </c>
      <c r="AE184" s="31">
        <f>AE21+AE70+AE148</f>
        <v>0</v>
      </c>
      <c r="AF184" s="31">
        <f t="shared" si="319"/>
        <v>200913.8</v>
      </c>
      <c r="AG184" s="35">
        <f>AG21+AG70+AG148</f>
        <v>0</v>
      </c>
      <c r="AH184" s="32">
        <f t="shared" si="320"/>
        <v>200913.8</v>
      </c>
      <c r="AI184" s="12"/>
      <c r="AK184" s="33"/>
    </row>
    <row r="185" spans="1:37" x14ac:dyDescent="0.35">
      <c r="A185" s="71"/>
      <c r="B185" s="107" t="s">
        <v>198</v>
      </c>
      <c r="C185" s="114"/>
      <c r="D185" s="32"/>
      <c r="E185" s="31">
        <f>E22</f>
        <v>122807.7</v>
      </c>
      <c r="F185" s="31">
        <f t="shared" si="195"/>
        <v>122807.7</v>
      </c>
      <c r="G185" s="31">
        <f>G22</f>
        <v>545340.29700000002</v>
      </c>
      <c r="H185" s="31">
        <f t="shared" si="309"/>
        <v>668147.99699999997</v>
      </c>
      <c r="I185" s="31">
        <f>I22</f>
        <v>0</v>
      </c>
      <c r="J185" s="31">
        <f t="shared" si="310"/>
        <v>668147.99699999997</v>
      </c>
      <c r="K185" s="31">
        <f>K22</f>
        <v>184348.644</v>
      </c>
      <c r="L185" s="31">
        <f t="shared" si="311"/>
        <v>852496.64099999995</v>
      </c>
      <c r="M185" s="35">
        <f>M22</f>
        <v>281632.84299999999</v>
      </c>
      <c r="N185" s="32">
        <f t="shared" si="312"/>
        <v>1134129.4839999999</v>
      </c>
      <c r="O185" s="32"/>
      <c r="P185" s="31">
        <f>P22</f>
        <v>0</v>
      </c>
      <c r="Q185" s="31">
        <f t="shared" si="196"/>
        <v>0</v>
      </c>
      <c r="R185" s="31">
        <f>R22</f>
        <v>0</v>
      </c>
      <c r="S185" s="31">
        <f t="shared" si="314"/>
        <v>0</v>
      </c>
      <c r="T185" s="31">
        <f>T22</f>
        <v>0</v>
      </c>
      <c r="U185" s="31">
        <f t="shared" si="315"/>
        <v>0</v>
      </c>
      <c r="V185" s="31">
        <f>V22</f>
        <v>0</v>
      </c>
      <c r="W185" s="31">
        <f t="shared" si="316"/>
        <v>0</v>
      </c>
      <c r="X185" s="35">
        <f>X22</f>
        <v>0</v>
      </c>
      <c r="Y185" s="32">
        <f t="shared" si="317"/>
        <v>0</v>
      </c>
      <c r="Z185" s="32"/>
      <c r="AA185" s="32">
        <f>AA22</f>
        <v>0</v>
      </c>
      <c r="AB185" s="31">
        <f t="shared" si="197"/>
        <v>0</v>
      </c>
      <c r="AC185" s="31">
        <f>AC22</f>
        <v>0</v>
      </c>
      <c r="AD185" s="31">
        <f t="shared" si="318"/>
        <v>0</v>
      </c>
      <c r="AE185" s="31">
        <f>AE22</f>
        <v>0</v>
      </c>
      <c r="AF185" s="31">
        <f t="shared" si="319"/>
        <v>0</v>
      </c>
      <c r="AG185" s="35">
        <f>AG22</f>
        <v>0</v>
      </c>
      <c r="AH185" s="32">
        <f t="shared" si="320"/>
        <v>0</v>
      </c>
      <c r="AI185" s="12"/>
      <c r="AK185" s="33"/>
    </row>
    <row r="186" spans="1:37" x14ac:dyDescent="0.35">
      <c r="A186" s="71"/>
      <c r="B186" s="105" t="s">
        <v>10</v>
      </c>
      <c r="C186" s="105"/>
      <c r="D186" s="32"/>
      <c r="E186" s="31"/>
      <c r="F186" s="31"/>
      <c r="G186" s="31"/>
      <c r="H186" s="31"/>
      <c r="I186" s="31"/>
      <c r="J186" s="31"/>
      <c r="K186" s="31"/>
      <c r="L186" s="31"/>
      <c r="M186" s="35"/>
      <c r="N186" s="32"/>
      <c r="O186" s="32"/>
      <c r="P186" s="31"/>
      <c r="Q186" s="31"/>
      <c r="R186" s="31"/>
      <c r="S186" s="31"/>
      <c r="T186" s="31"/>
      <c r="U186" s="31"/>
      <c r="V186" s="31"/>
      <c r="W186" s="31"/>
      <c r="X186" s="35"/>
      <c r="Y186" s="32"/>
      <c r="Z186" s="32"/>
      <c r="AA186" s="32"/>
      <c r="AB186" s="31"/>
      <c r="AC186" s="31"/>
      <c r="AD186" s="31"/>
      <c r="AE186" s="31"/>
      <c r="AF186" s="31"/>
      <c r="AG186" s="35"/>
      <c r="AH186" s="32"/>
      <c r="AI186" s="12"/>
      <c r="AK186" s="33"/>
    </row>
    <row r="187" spans="1:37" x14ac:dyDescent="0.35">
      <c r="A187" s="71"/>
      <c r="B187" s="104" t="s">
        <v>12</v>
      </c>
      <c r="C187" s="104"/>
      <c r="D187" s="32">
        <f>D71+D72+D74+D79+D82+D162+D163+D164+D165+D166+D167+D168+D169+D170+D171+D172+D175+D176+D177+D178+D179+D95+D98+D101+D157+D158+D113+D23+D24+D26+D31+D40+D46+D51+D53+D55</f>
        <v>2897651.4000000004</v>
      </c>
      <c r="E187" s="31">
        <f>E71+E72+E74+E79+E82+E162+E163+E164+E165+E166+E167+E168+E169+E170+E171+E172+E175+E176+E177+E178+E179+E95+E98+E101+E157+E158+E113+E23+E24+E26+E31+E40+E46+E51+E53+E55</f>
        <v>-254.47299999999814</v>
      </c>
      <c r="F187" s="31">
        <f t="shared" si="195"/>
        <v>2897396.9270000001</v>
      </c>
      <c r="G187" s="31">
        <f>G71+G72+G74+G79+G82+G162+G163+G164+G165+G166+G167+G168+G169+G170+G171+G172+G175+G176+G177+G178+G179+G95+G98+G101+G157+G158+G113+G23+G24+G26+G31+G40+G46+G51+G53+G55+G57+G173+G61+G155+G159+G160+G119+G65</f>
        <v>502617.81699999998</v>
      </c>
      <c r="H187" s="31">
        <f t="shared" ref="H187:H192" si="321">F187+G187</f>
        <v>3400014.7439999999</v>
      </c>
      <c r="I187" s="31">
        <f>I71+I72+I74+I79+I82+I162+I163+I164+I165+I166+I167+I168+I169+I170+I171+I172+I175+I176+I177+I178+I179+I95+I98+I101+I157+I158+I113+I23+I24+I26+I31+I40+I46+I51+I53+I55+I57+I173+I61+I155+I159+I160+I119+I65</f>
        <v>0</v>
      </c>
      <c r="J187" s="31">
        <f t="shared" ref="J187:J192" si="322">H187+I187</f>
        <v>3400014.7439999999</v>
      </c>
      <c r="K187" s="31">
        <f>K71+K72+K74+K79+K82+K162+K163+K164+K165+K166+K167+K168+K169+K170+K171+K172+K175+K176+K177+K178+K179+K95+K98+K101+K157+K158+K113+K23+K24+K26+K31+K40+K46+K51+K53+K55+K57+K173+K61+K155+K159+K160+K119+K65+K107+K108</f>
        <v>2449.1629999999932</v>
      </c>
      <c r="L187" s="31">
        <f t="shared" ref="L187:L192" si="323">J187+K187</f>
        <v>3402463.9070000001</v>
      </c>
      <c r="M187" s="35">
        <f>M71+M72+M74+M79+M82+M162+M163+M164+M165+M166+M167+M168+M169+M170+M171+M172+M175+M176+M177+M178+M179+M95+M98+M101+M157+M158+M113+M23+M24+M26+M31+M40+M46+M51+M53+M55+M57+M173+M61+M155+M159+M160+M119+M65+M107+M108</f>
        <v>211362.43100000001</v>
      </c>
      <c r="N187" s="32">
        <f t="shared" ref="N187:N192" si="324">L187+M187</f>
        <v>3613826.338</v>
      </c>
      <c r="O187" s="32">
        <f>O71+O72+O74+O79+O82+O162+O163+O164+O165+O166+O167+O168+O169+O170+O171+O172+O175+O176+O177+O178+O179+O95+O98+O101+O157+O158+O113+O23+O24+O26+O31+O40+O46+O51+O53+O55</f>
        <v>2607969.9</v>
      </c>
      <c r="P187" s="31">
        <f>P71+P72+P74+P79+P82+P162+P163+P164+P165+P166+P167+P168+P169+P170+P171+P172+P175+P176+P177+P178+P179+P95+P98+P101+P157+P158+P113+P23+P24+P26+P31+P40+P46+P51+P53+P55</f>
        <v>-58456.7</v>
      </c>
      <c r="Q187" s="31">
        <f t="shared" si="196"/>
        <v>2549513.1999999997</v>
      </c>
      <c r="R187" s="31">
        <f>R71+R72+R74+R79+R82+R162+R163+R164+R165+R166+R167+R168+R169+R170+R171+R172+R175+R176+R177+R178+R179+R95+R98+R101+R157+R158+R113+R23+R24+R26+R31+R40+R46+R51+R53+R55+R57+R173+R61+R155+R159+R160+R119+R65</f>
        <v>985514.01100000006</v>
      </c>
      <c r="S187" s="31">
        <f t="shared" ref="S187:S192" si="325">Q187+R187</f>
        <v>3535027.2109999997</v>
      </c>
      <c r="T187" s="31">
        <f>T71+T72+T74+T79+T82+T162+T163+T164+T165+T166+T167+T168+T169+T170+T171+T172+T175+T176+T177+T178+T179+T95+T98+T101+T157+T158+T113+T23+T24+T26+T31+T40+T46+T51+T53+T55+T57+T173+T61+T155+T159+T160+T119+T65+T107+T108</f>
        <v>231196.41700000002</v>
      </c>
      <c r="U187" s="31">
        <f t="shared" ref="U187:U192" si="326">S187+T187</f>
        <v>3766223.6279999996</v>
      </c>
      <c r="V187" s="31">
        <f>V71+V72+V74+V79+V82+V162+V163+V164+V165+V166+V167+V168+V169+V170+V171+V172+V175+V176+V177+V178+V179+V95+V98+V101+V157+V158+V113+V23+V24+V26+V31+V40+V46+V51+V53+V55+V57+V173+V61+V155+V159+V160+V119+V65+V107+V108</f>
        <v>-4998.4359999999997</v>
      </c>
      <c r="W187" s="31">
        <f t="shared" ref="W187:W192" si="327">U187+V187</f>
        <v>3761225.1919999993</v>
      </c>
      <c r="X187" s="35">
        <f>X71+X72+X74+X79+X82+X162+X163+X164+X165+X166+X167+X168+X169+X170+X171+X172+X175+X176+X177+X178+X179+X95+X98+X101+X157+X158+X113+X23+X24+X26+X31+X40+X46+X51+X53+X55+X57+X173+X61+X155+X159+X160+X119+X65+X107+X108</f>
        <v>187061.36600000001</v>
      </c>
      <c r="Y187" s="32">
        <f t="shared" ref="Y187:Y192" si="328">W187+X187</f>
        <v>3948286.5579999993</v>
      </c>
      <c r="Z187" s="32">
        <f>Z71+Z72+Z74+Z79+Z82+Z162+Z163+Z164+Z165+Z166+Z167+Z168+Z169+Z170+Z171+Z172+Z175+Z176+Z177+Z178+Z179+Z95+Z98+Z101+Z157+Z158+Z113+Z23+Z24+Z26+Z31+Z40+Z46+Z51+Z53+Z55</f>
        <v>2622854.3999999994</v>
      </c>
      <c r="AA187" s="32">
        <f>AA71+AA72+AA74+AA79+AA82+AA162+AA163+AA164+AA165+AA166+AA167+AA168+AA169+AA170+AA171+AA172+AA175+AA176+AA177+AA178+AA179+AA95+AA98+AA101+AA157+AA158+AA113+AA23+AA24+AA26+AA31+AA40+AA46+AA51+AA53+AA55</f>
        <v>-70868.899999999994</v>
      </c>
      <c r="AB187" s="31">
        <f t="shared" si="197"/>
        <v>2551985.4999999995</v>
      </c>
      <c r="AC187" s="31">
        <f>AC71+AC72+AC74+AC79+AC82+AC162+AC163+AC164+AC165+AC166+AC167+AC168+AC169+AC170+AC171+AC172+AC175+AC176+AC177+AC178+AC179+AC95+AC98+AC101+AC157+AC158+AC113+AC23+AC24+AC26+AC31+AC40+AC46+AC51+AC53+AC55+AC57+AC173+AC61+AC155+AC159+AC160+AC119+AC65</f>
        <v>380618.08399999997</v>
      </c>
      <c r="AD187" s="31">
        <f t="shared" ref="AD187:AD192" si="329">AB187+AC187</f>
        <v>2932603.5839999993</v>
      </c>
      <c r="AE187" s="31">
        <f>AE71+AE72+AE74+AE79+AE82+AE162+AE163+AE164+AE165+AE166+AE167+AE168+AE169+AE170+AE171+AE172+AE175+AE176+AE177+AE178+AE179+AE95+AE98+AE101+AE157+AE158+AE113+AE23+AE24+AE26+AE31+AE40+AE46+AE51+AE53+AE55+AE57+AE173+AE61+AE155+AE159+AE160+AE119+AE65+AE107+AE108</f>
        <v>0</v>
      </c>
      <c r="AF187" s="31">
        <f t="shared" ref="AF187:AF192" si="330">AD187+AE187</f>
        <v>2932603.5839999993</v>
      </c>
      <c r="AG187" s="35">
        <f>AG71+AG72+AG74+AG79+AG82+AG162+AG163+AG164+AG165+AG166+AG167+AG168+AG169+AG170+AG171+AG172+AG175+AG176+AG177+AG178+AG179+AG95+AG98+AG101+AG157+AG158+AG113+AG23+AG24+AG26+AG31+AG40+AG46+AG51+AG53+AG55+AG57+AG173+AG61+AG155+AG159+AG160+AG119+AG65+AG107+AG108</f>
        <v>250797.6</v>
      </c>
      <c r="AH187" s="32">
        <f t="shared" ref="AH187:AH192" si="331">AF187+AG187</f>
        <v>3183401.1839999994</v>
      </c>
      <c r="AI187" s="12"/>
      <c r="AK187" s="33"/>
    </row>
    <row r="188" spans="1:37" x14ac:dyDescent="0.35">
      <c r="A188" s="71"/>
      <c r="B188" s="104" t="s">
        <v>38</v>
      </c>
      <c r="C188" s="104"/>
      <c r="D188" s="32">
        <f>D30+D36+D52+D54+D56+D25</f>
        <v>56532.9</v>
      </c>
      <c r="E188" s="31">
        <f>E30+E36+E52+E54+E56+E25</f>
        <v>0</v>
      </c>
      <c r="F188" s="31">
        <f t="shared" si="195"/>
        <v>56532.9</v>
      </c>
      <c r="G188" s="31">
        <f>G30+G36+G52+G54+G56+G25</f>
        <v>0</v>
      </c>
      <c r="H188" s="31">
        <f t="shared" si="321"/>
        <v>56532.9</v>
      </c>
      <c r="I188" s="31">
        <f>I30+I36+I52+I54+I56+I25</f>
        <v>0</v>
      </c>
      <c r="J188" s="31">
        <f t="shared" si="322"/>
        <v>56532.9</v>
      </c>
      <c r="K188" s="31">
        <f>K30+K36+K52+K54+K56+K25</f>
        <v>45436.972000000002</v>
      </c>
      <c r="L188" s="31">
        <f t="shared" si="323"/>
        <v>101969.872</v>
      </c>
      <c r="M188" s="35">
        <f>M30+M36+M52+M54+M56+M25</f>
        <v>0</v>
      </c>
      <c r="N188" s="32">
        <f t="shared" si="324"/>
        <v>101969.872</v>
      </c>
      <c r="O188" s="32">
        <f>O30+O36+O52+O54+O56+O25</f>
        <v>27420.3</v>
      </c>
      <c r="P188" s="31">
        <f>P30+P36+P52+P54+P56+P25</f>
        <v>0</v>
      </c>
      <c r="Q188" s="31">
        <f t="shared" si="196"/>
        <v>27420.3</v>
      </c>
      <c r="R188" s="31">
        <f>R30+R36+R52+R54+R56+R25</f>
        <v>40308.101999999999</v>
      </c>
      <c r="S188" s="31">
        <f t="shared" si="325"/>
        <v>67728.402000000002</v>
      </c>
      <c r="T188" s="31">
        <f>T30+T36+T52+T54+T56+T25</f>
        <v>0</v>
      </c>
      <c r="U188" s="31">
        <f t="shared" si="326"/>
        <v>67728.402000000002</v>
      </c>
      <c r="V188" s="31">
        <f>V30+V36+V52+V54+V56+V25</f>
        <v>0</v>
      </c>
      <c r="W188" s="31">
        <f t="shared" si="327"/>
        <v>67728.402000000002</v>
      </c>
      <c r="X188" s="35">
        <f>X30+X36+X52+X54+X56+X25</f>
        <v>0</v>
      </c>
      <c r="Y188" s="32">
        <f t="shared" si="328"/>
        <v>67728.402000000002</v>
      </c>
      <c r="Z188" s="32">
        <f>Z30+Z36+Z52+Z54+Z56+Z25</f>
        <v>54620.7</v>
      </c>
      <c r="AA188" s="32">
        <f>AA30+AA36+AA52+AA54+AA56+AA25</f>
        <v>0</v>
      </c>
      <c r="AB188" s="31">
        <f t="shared" si="197"/>
        <v>54620.7</v>
      </c>
      <c r="AC188" s="31">
        <f>AC30+AC36+AC52+AC54+AC56+AC25</f>
        <v>0</v>
      </c>
      <c r="AD188" s="31">
        <f t="shared" si="329"/>
        <v>54620.7</v>
      </c>
      <c r="AE188" s="31">
        <f>AE30+AE36+AE52+AE54+AE56+AE25</f>
        <v>0</v>
      </c>
      <c r="AF188" s="31">
        <f t="shared" si="330"/>
        <v>54620.7</v>
      </c>
      <c r="AG188" s="35">
        <f>AG30+AG36+AG52+AG54+AG56+AG25</f>
        <v>0</v>
      </c>
      <c r="AH188" s="32">
        <f t="shared" si="331"/>
        <v>54620.7</v>
      </c>
      <c r="AI188" s="12"/>
      <c r="AK188" s="33"/>
    </row>
    <row r="189" spans="1:37" x14ac:dyDescent="0.35">
      <c r="A189" s="71"/>
      <c r="B189" s="106" t="s">
        <v>3</v>
      </c>
      <c r="C189" s="101"/>
      <c r="D189" s="32">
        <f>D83+D88+D91</f>
        <v>799449.8</v>
      </c>
      <c r="E189" s="31">
        <f>E83+E88+E91</f>
        <v>0</v>
      </c>
      <c r="F189" s="31">
        <f t="shared" ref="F189:F192" si="332">D189+E189</f>
        <v>799449.8</v>
      </c>
      <c r="G189" s="31">
        <f>G83+G88+G91</f>
        <v>77205.544999999998</v>
      </c>
      <c r="H189" s="31">
        <f t="shared" si="321"/>
        <v>876655.34500000009</v>
      </c>
      <c r="I189" s="31">
        <f>I83+I88+I91</f>
        <v>29454.86</v>
      </c>
      <c r="J189" s="31">
        <f t="shared" si="322"/>
        <v>906110.20500000007</v>
      </c>
      <c r="K189" s="31">
        <f>K83+K88+K91</f>
        <v>411929.23599999998</v>
      </c>
      <c r="L189" s="31">
        <f t="shared" si="323"/>
        <v>1318039.4410000001</v>
      </c>
      <c r="M189" s="35">
        <f>M83+M88+M91</f>
        <v>283052.84399999998</v>
      </c>
      <c r="N189" s="32">
        <f t="shared" si="324"/>
        <v>1601092.2850000001</v>
      </c>
      <c r="O189" s="32">
        <f>O83+O88+O91</f>
        <v>1350023</v>
      </c>
      <c r="P189" s="31">
        <f>P83+P88+P91</f>
        <v>0</v>
      </c>
      <c r="Q189" s="31">
        <f t="shared" ref="Q189:Q192" si="333">O189+P189</f>
        <v>1350023</v>
      </c>
      <c r="R189" s="31">
        <f>R83+R88+R91</f>
        <v>122845.276</v>
      </c>
      <c r="S189" s="31">
        <f t="shared" si="325"/>
        <v>1472868.2760000001</v>
      </c>
      <c r="T189" s="31">
        <f>T83+T88+T91</f>
        <v>-351891.95999999996</v>
      </c>
      <c r="U189" s="31">
        <f t="shared" si="326"/>
        <v>1120976.3160000001</v>
      </c>
      <c r="V189" s="31">
        <f>V83+V88+V91</f>
        <v>0</v>
      </c>
      <c r="W189" s="31">
        <f t="shared" si="327"/>
        <v>1120976.3160000001</v>
      </c>
      <c r="X189" s="35">
        <f>X83+X88+X91</f>
        <v>-32531.488000000012</v>
      </c>
      <c r="Y189" s="32">
        <f t="shared" si="328"/>
        <v>1088444.8280000002</v>
      </c>
      <c r="Z189" s="32">
        <f>Z83+Z88+Z91</f>
        <v>1242103.6000000001</v>
      </c>
      <c r="AA189" s="32">
        <f>AA83+AA88+AA91</f>
        <v>0</v>
      </c>
      <c r="AB189" s="31">
        <f t="shared" ref="AB189:AB192" si="334">Z189+AA189</f>
        <v>1242103.6000000001</v>
      </c>
      <c r="AC189" s="31">
        <f>AC83+AC88+AC91</f>
        <v>0</v>
      </c>
      <c r="AD189" s="31">
        <f t="shared" si="329"/>
        <v>1242103.6000000001</v>
      </c>
      <c r="AE189" s="31">
        <f>AE83+AE88+AE91</f>
        <v>0</v>
      </c>
      <c r="AF189" s="31">
        <f t="shared" si="330"/>
        <v>1242103.6000000001</v>
      </c>
      <c r="AG189" s="35">
        <f>AG83+AG88+AG91</f>
        <v>0</v>
      </c>
      <c r="AH189" s="32">
        <f t="shared" si="331"/>
        <v>1242103.6000000001</v>
      </c>
      <c r="AI189" s="12"/>
      <c r="AK189" s="33"/>
    </row>
    <row r="190" spans="1:37" x14ac:dyDescent="0.35">
      <c r="A190" s="71"/>
      <c r="B190" s="105" t="s">
        <v>22</v>
      </c>
      <c r="C190" s="101"/>
      <c r="D190" s="32">
        <f>D114+D115+D124+D125+D126+D127+D128+D129+D133+D137</f>
        <v>715952.79999999993</v>
      </c>
      <c r="E190" s="31">
        <f>E114+E115+E124+E125+E126+E127+E128+E129+E133+E137</f>
        <v>-51425.779000000002</v>
      </c>
      <c r="F190" s="31">
        <f t="shared" si="332"/>
        <v>664527.02099999995</v>
      </c>
      <c r="G190" s="31">
        <f>G114+G115+G124+G125+G126+G127+G128+G129+G133+G137+G141+G142+G143</f>
        <v>-152281.30100000001</v>
      </c>
      <c r="H190" s="31">
        <f t="shared" si="321"/>
        <v>512245.72</v>
      </c>
      <c r="I190" s="31">
        <f>I114+I115+I124+I125+I126+I127+I128+I129+I133+I137+I141+I142+I143</f>
        <v>0</v>
      </c>
      <c r="J190" s="31">
        <f t="shared" si="322"/>
        <v>512245.72</v>
      </c>
      <c r="K190" s="31">
        <f>K114+K115+K124+K125+K126+K127+K128+K129+K133+K137+K141+K142+K143</f>
        <v>-122863.94300000001</v>
      </c>
      <c r="L190" s="31">
        <f t="shared" si="323"/>
        <v>389381.77699999994</v>
      </c>
      <c r="M190" s="35">
        <f>M114+M115+M124+M125+M126+M127+M128+M129+M133+M137+M141+M142+M143</f>
        <v>-5351.0120000000006</v>
      </c>
      <c r="N190" s="32">
        <f t="shared" si="324"/>
        <v>384030.76499999996</v>
      </c>
      <c r="O190" s="32">
        <f>O114+O115+O124+O125+O126+O127+O128+O129+O133+O137</f>
        <v>128111.79999999999</v>
      </c>
      <c r="P190" s="31">
        <f>P114+P115+P124+P125+P126+P127+P128+P129+P133+P137</f>
        <v>67940.256999999998</v>
      </c>
      <c r="Q190" s="31">
        <f t="shared" si="333"/>
        <v>196052.05699999997</v>
      </c>
      <c r="R190" s="31">
        <f>R114+R115+R124+R125+R126+R127+R128+R129+R133+R137+R141+R142+R143</f>
        <v>200000</v>
      </c>
      <c r="S190" s="31">
        <f t="shared" si="325"/>
        <v>396052.05699999997</v>
      </c>
      <c r="T190" s="31">
        <f>T114+T115+T124+T125+T126+T127+T128+T129+T133+T137+T141+T142+T143</f>
        <v>123523.57</v>
      </c>
      <c r="U190" s="31">
        <f t="shared" si="326"/>
        <v>519575.62699999998</v>
      </c>
      <c r="V190" s="31">
        <f>V114+V115+V124+V125+V126+V127+V128+V129+V133+V137+V141+V142+V143</f>
        <v>0</v>
      </c>
      <c r="W190" s="31">
        <f t="shared" si="327"/>
        <v>519575.62699999998</v>
      </c>
      <c r="X190" s="35">
        <f>X114+X115+X124+X125+X126+X127+X128+X129+X133+X137+X141+X142+X143</f>
        <v>1914</v>
      </c>
      <c r="Y190" s="32">
        <f t="shared" si="328"/>
        <v>521489.62699999998</v>
      </c>
      <c r="Z190" s="32">
        <f>Z114+Z115+Z124+Z125+Z126+Z127+Z128+Z129+Z133+Z137</f>
        <v>10393.299999999999</v>
      </c>
      <c r="AA190" s="32">
        <f>AA114+AA115+AA124+AA125+AA126+AA127+AA128+AA129+AA133+AA137</f>
        <v>0</v>
      </c>
      <c r="AB190" s="31">
        <f t="shared" si="334"/>
        <v>10393.299999999999</v>
      </c>
      <c r="AC190" s="31">
        <f>AC114+AC115+AC124+AC125+AC126+AC127+AC128+AC129+AC133+AC137+AC141+AC142+AC143</f>
        <v>0</v>
      </c>
      <c r="AD190" s="31">
        <f t="shared" si="329"/>
        <v>10393.299999999999</v>
      </c>
      <c r="AE190" s="31">
        <f>AE114+AE115+AE124+AE125+AE126+AE127+AE128+AE129+AE133+AE137+AE141+AE142+AE143</f>
        <v>0</v>
      </c>
      <c r="AF190" s="31">
        <f t="shared" si="330"/>
        <v>10393.299999999999</v>
      </c>
      <c r="AG190" s="35">
        <f>AG114+AG115+AG124+AG125+AG126+AG127+AG128+AG129+AG133+AG137+AG141+AG142+AG143</f>
        <v>0</v>
      </c>
      <c r="AH190" s="32">
        <f t="shared" si="331"/>
        <v>10393.299999999999</v>
      </c>
      <c r="AI190" s="12"/>
      <c r="AK190" s="33"/>
    </row>
    <row r="191" spans="1:37" s="2" customFormat="1" hidden="1" x14ac:dyDescent="0.35">
      <c r="A191" s="26"/>
      <c r="B191" s="102" t="s">
        <v>37</v>
      </c>
      <c r="C191" s="103"/>
      <c r="D191" s="32">
        <f>D149</f>
        <v>1087961.7</v>
      </c>
      <c r="E191" s="31">
        <f>E149</f>
        <v>-17300.919000000002</v>
      </c>
      <c r="F191" s="31">
        <f t="shared" si="332"/>
        <v>1070660.781</v>
      </c>
      <c r="G191" s="31">
        <f>G149</f>
        <v>-1070660.781</v>
      </c>
      <c r="H191" s="31">
        <f t="shared" si="321"/>
        <v>0</v>
      </c>
      <c r="I191" s="31">
        <f>I149</f>
        <v>0</v>
      </c>
      <c r="J191" s="31">
        <f t="shared" si="322"/>
        <v>0</v>
      </c>
      <c r="K191" s="31">
        <f>K149</f>
        <v>0</v>
      </c>
      <c r="L191" s="31">
        <f t="shared" si="323"/>
        <v>0</v>
      </c>
      <c r="M191" s="35">
        <f>M149</f>
        <v>0</v>
      </c>
      <c r="N191" s="31">
        <f t="shared" si="324"/>
        <v>0</v>
      </c>
      <c r="O191" s="32">
        <f t="shared" ref="O191:Z191" si="335">O149</f>
        <v>375557.5</v>
      </c>
      <c r="P191" s="31">
        <f>P149</f>
        <v>-4508.25</v>
      </c>
      <c r="Q191" s="31">
        <f t="shared" si="333"/>
        <v>371049.25</v>
      </c>
      <c r="R191" s="31">
        <f>R149</f>
        <v>-371049.25</v>
      </c>
      <c r="S191" s="31">
        <f t="shared" si="325"/>
        <v>0</v>
      </c>
      <c r="T191" s="31">
        <f>T149</f>
        <v>0</v>
      </c>
      <c r="U191" s="31">
        <f t="shared" si="326"/>
        <v>0</v>
      </c>
      <c r="V191" s="31">
        <f>V149</f>
        <v>0</v>
      </c>
      <c r="W191" s="31">
        <f t="shared" si="327"/>
        <v>0</v>
      </c>
      <c r="X191" s="35">
        <f>X149</f>
        <v>0</v>
      </c>
      <c r="Y191" s="31">
        <f t="shared" si="328"/>
        <v>0</v>
      </c>
      <c r="Z191" s="32">
        <f t="shared" si="335"/>
        <v>0</v>
      </c>
      <c r="AA191" s="32">
        <f>AA149</f>
        <v>0</v>
      </c>
      <c r="AB191" s="31">
        <f t="shared" si="334"/>
        <v>0</v>
      </c>
      <c r="AC191" s="31">
        <f>AC149</f>
        <v>0</v>
      </c>
      <c r="AD191" s="31">
        <f t="shared" si="329"/>
        <v>0</v>
      </c>
      <c r="AE191" s="31">
        <f>AE149</f>
        <v>0</v>
      </c>
      <c r="AF191" s="31">
        <f t="shared" si="330"/>
        <v>0</v>
      </c>
      <c r="AG191" s="35">
        <f>AG149</f>
        <v>0</v>
      </c>
      <c r="AH191" s="31">
        <f t="shared" si="331"/>
        <v>0</v>
      </c>
      <c r="AI191" s="12"/>
      <c r="AJ191" s="9" t="s">
        <v>25</v>
      </c>
    </row>
    <row r="192" spans="1:37" x14ac:dyDescent="0.35">
      <c r="A192" s="71"/>
      <c r="B192" s="101" t="s">
        <v>24</v>
      </c>
      <c r="C192" s="101"/>
      <c r="D192" s="32">
        <f>D73+D80+D81</f>
        <v>10268</v>
      </c>
      <c r="E192" s="31">
        <f>E73+E80+E81</f>
        <v>0</v>
      </c>
      <c r="F192" s="31">
        <f t="shared" si="332"/>
        <v>10268</v>
      </c>
      <c r="G192" s="31">
        <f>G73+G80+G81+G118</f>
        <v>16357</v>
      </c>
      <c r="H192" s="31">
        <f t="shared" si="321"/>
        <v>26625</v>
      </c>
      <c r="I192" s="31">
        <f>I73+I80+I81+I118</f>
        <v>0</v>
      </c>
      <c r="J192" s="31">
        <f t="shared" si="322"/>
        <v>26625</v>
      </c>
      <c r="K192" s="31">
        <f>K73+K80+K81+K118</f>
        <v>-8990</v>
      </c>
      <c r="L192" s="31">
        <f t="shared" si="323"/>
        <v>17635</v>
      </c>
      <c r="M192" s="35">
        <f>M73+M80+M81+M118</f>
        <v>0</v>
      </c>
      <c r="N192" s="32">
        <f t="shared" si="324"/>
        <v>17635</v>
      </c>
      <c r="O192" s="32">
        <f t="shared" ref="O192:Z192" si="336">O73+O80+O81</f>
        <v>0</v>
      </c>
      <c r="P192" s="31">
        <f>P73+P80+P81</f>
        <v>0</v>
      </c>
      <c r="Q192" s="31">
        <f t="shared" si="333"/>
        <v>0</v>
      </c>
      <c r="R192" s="31">
        <f>R73+R80+R81+R118</f>
        <v>0</v>
      </c>
      <c r="S192" s="31">
        <f t="shared" si="325"/>
        <v>0</v>
      </c>
      <c r="T192" s="31">
        <f>T73+T80+T81+T118</f>
        <v>8990</v>
      </c>
      <c r="U192" s="31">
        <f t="shared" si="326"/>
        <v>8990</v>
      </c>
      <c r="V192" s="31">
        <f>V73+V80+V81+V118</f>
        <v>0</v>
      </c>
      <c r="W192" s="31">
        <f t="shared" si="327"/>
        <v>8990</v>
      </c>
      <c r="X192" s="35">
        <f>X73+X80+X81+X118</f>
        <v>0</v>
      </c>
      <c r="Y192" s="32">
        <f t="shared" si="328"/>
        <v>8990</v>
      </c>
      <c r="Z192" s="32">
        <f t="shared" si="336"/>
        <v>0</v>
      </c>
      <c r="AA192" s="32">
        <f>AA73+AA80+AA81</f>
        <v>0</v>
      </c>
      <c r="AB192" s="31">
        <f t="shared" si="334"/>
        <v>0</v>
      </c>
      <c r="AC192" s="31">
        <f>AC73+AC80+AC81+AC118</f>
        <v>0</v>
      </c>
      <c r="AD192" s="31">
        <f t="shared" si="329"/>
        <v>0</v>
      </c>
      <c r="AE192" s="31">
        <f>AE73+AE80+AE81+AE118</f>
        <v>0</v>
      </c>
      <c r="AF192" s="31">
        <f t="shared" si="330"/>
        <v>0</v>
      </c>
      <c r="AG192" s="35">
        <f>AG73+AG80+AG81+AG118</f>
        <v>0</v>
      </c>
      <c r="AH192" s="32">
        <f t="shared" si="331"/>
        <v>0</v>
      </c>
      <c r="AI192" s="12"/>
    </row>
    <row r="193" spans="2:34" x14ac:dyDescent="0.35">
      <c r="D193" s="50"/>
      <c r="E193" s="51"/>
      <c r="F193" s="51"/>
      <c r="G193" s="51"/>
      <c r="H193" s="51"/>
      <c r="I193" s="51"/>
      <c r="J193" s="51"/>
      <c r="K193" s="51"/>
      <c r="L193" s="51"/>
      <c r="M193" s="52"/>
      <c r="N193" s="50"/>
      <c r="O193" s="51">
        <f t="shared" ref="O193:AG193" si="337">O180-O187-O188-O189-O190-O192</f>
        <v>375557.50000000006</v>
      </c>
      <c r="P193" s="51">
        <f t="shared" si="337"/>
        <v>-4508.25</v>
      </c>
      <c r="Q193" s="51">
        <f t="shared" si="337"/>
        <v>371049.25000000029</v>
      </c>
      <c r="R193" s="51">
        <f t="shared" si="337"/>
        <v>-371049.25000000012</v>
      </c>
      <c r="S193" s="51">
        <f t="shared" si="337"/>
        <v>7.5669959187507629E-10</v>
      </c>
      <c r="T193" s="51">
        <f t="shared" si="337"/>
        <v>-8.7311491370201111E-11</v>
      </c>
      <c r="U193" s="51">
        <f t="shared" si="337"/>
        <v>5.8207660913467407E-10</v>
      </c>
      <c r="V193" s="51">
        <f t="shared" si="337"/>
        <v>0</v>
      </c>
      <c r="W193" s="51">
        <f t="shared" si="337"/>
        <v>1.0477378964424133E-9</v>
      </c>
      <c r="X193" s="51">
        <f t="shared" si="337"/>
        <v>2.9103830456733704E-11</v>
      </c>
      <c r="Y193" s="50"/>
      <c r="Z193" s="51">
        <f t="shared" si="337"/>
        <v>4.7293724492192268E-11</v>
      </c>
      <c r="AA193" s="51">
        <f t="shared" si="337"/>
        <v>0</v>
      </c>
      <c r="AB193" s="51">
        <f t="shared" si="337"/>
        <v>4.7293724492192268E-11</v>
      </c>
      <c r="AC193" s="51">
        <f t="shared" si="337"/>
        <v>0</v>
      </c>
      <c r="AD193" s="51">
        <f t="shared" si="337"/>
        <v>4.7293724492192268E-11</v>
      </c>
      <c r="AE193" s="51">
        <f t="shared" si="337"/>
        <v>0</v>
      </c>
      <c r="AF193" s="51">
        <f t="shared" si="337"/>
        <v>4.7293724492192268E-11</v>
      </c>
      <c r="AG193" s="51">
        <f t="shared" si="337"/>
        <v>0</v>
      </c>
      <c r="AH193" s="50"/>
    </row>
    <row r="194" spans="2:34" x14ac:dyDescent="0.35">
      <c r="D194" s="50"/>
      <c r="E194" s="51"/>
      <c r="F194" s="51"/>
      <c r="G194" s="51"/>
      <c r="H194" s="51"/>
      <c r="I194" s="51"/>
      <c r="J194" s="51"/>
      <c r="K194" s="51"/>
      <c r="L194" s="51"/>
      <c r="M194" s="52"/>
      <c r="N194" s="50"/>
      <c r="O194" s="50"/>
      <c r="P194" s="51"/>
      <c r="Q194" s="51"/>
      <c r="R194" s="51"/>
      <c r="S194" s="51"/>
      <c r="T194" s="51"/>
      <c r="U194" s="51"/>
      <c r="V194" s="51"/>
      <c r="W194" s="51"/>
      <c r="X194" s="52"/>
      <c r="Y194" s="50"/>
      <c r="Z194" s="50"/>
      <c r="AA194" s="50"/>
      <c r="AB194" s="51"/>
      <c r="AC194" s="51"/>
      <c r="AD194" s="51"/>
      <c r="AE194" s="51"/>
      <c r="AF194" s="51"/>
      <c r="AG194" s="52"/>
      <c r="AH194" s="50"/>
    </row>
    <row r="197" spans="2:34" x14ac:dyDescent="0.35">
      <c r="B197" s="68" t="s">
        <v>247</v>
      </c>
    </row>
  </sheetData>
  <sheetProtection password="CF5C" sheet="1" objects="1" scenarios="1"/>
  <autoFilter ref="A16:AK193">
    <filterColumn colId="35">
      <filters blank="1"/>
    </filterColumn>
  </autoFilter>
  <mergeCells count="61">
    <mergeCell ref="AF15:AF16"/>
    <mergeCell ref="X15:X16"/>
    <mergeCell ref="Y15:Y16"/>
    <mergeCell ref="AC15:AC16"/>
    <mergeCell ref="AD15:AD16"/>
    <mergeCell ref="AE15:AE16"/>
    <mergeCell ref="V15:V16"/>
    <mergeCell ref="W15:W16"/>
    <mergeCell ref="M15:M16"/>
    <mergeCell ref="N15:N16"/>
    <mergeCell ref="K15:K16"/>
    <mergeCell ref="L15:L16"/>
    <mergeCell ref="T15:T16"/>
    <mergeCell ref="U15:U16"/>
    <mergeCell ref="B25:B26"/>
    <mergeCell ref="A53:A54"/>
    <mergeCell ref="B55:B56"/>
    <mergeCell ref="A55:A56"/>
    <mergeCell ref="A30:A31"/>
    <mergeCell ref="B51:B52"/>
    <mergeCell ref="A51:A52"/>
    <mergeCell ref="A36:A45"/>
    <mergeCell ref="A25:A26"/>
    <mergeCell ref="B186:C186"/>
    <mergeCell ref="O15:O16"/>
    <mergeCell ref="B180:C180"/>
    <mergeCell ref="B181:C181"/>
    <mergeCell ref="B182:C182"/>
    <mergeCell ref="B15:B16"/>
    <mergeCell ref="E15:E16"/>
    <mergeCell ref="B185:C185"/>
    <mergeCell ref="G15:G16"/>
    <mergeCell ref="H15:H16"/>
    <mergeCell ref="F15:F16"/>
    <mergeCell ref="B53:B54"/>
    <mergeCell ref="C15:C16"/>
    <mergeCell ref="B183:C183"/>
    <mergeCell ref="B184:C184"/>
    <mergeCell ref="B30:B31"/>
    <mergeCell ref="B192:C192"/>
    <mergeCell ref="B191:C191"/>
    <mergeCell ref="B187:C187"/>
    <mergeCell ref="B190:C190"/>
    <mergeCell ref="B189:C189"/>
    <mergeCell ref="B188:C188"/>
    <mergeCell ref="Y4:AH4"/>
    <mergeCell ref="AG15:AG16"/>
    <mergeCell ref="AH15:AH16"/>
    <mergeCell ref="A11:AH11"/>
    <mergeCell ref="A12:AH13"/>
    <mergeCell ref="P15:P16"/>
    <mergeCell ref="AA15:AA16"/>
    <mergeCell ref="Q15:Q16"/>
    <mergeCell ref="AB15:AB16"/>
    <mergeCell ref="D15:D16"/>
    <mergeCell ref="A15:A16"/>
    <mergeCell ref="Z15:Z16"/>
    <mergeCell ref="R15:R16"/>
    <mergeCell ref="S15:S16"/>
    <mergeCell ref="I15:I16"/>
    <mergeCell ref="J15:J16"/>
  </mergeCells>
  <pageMargins left="0.78740157480314965" right="0.15748031496062992" top="0.31" bottom="0.39370078740157483" header="0.51181102362204722" footer="0.11811023622047245"/>
  <pageSetup paperSize="9" scale="58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2024-06-24T07:23:34Z</cp:lastPrinted>
  <dcterms:created xsi:type="dcterms:W3CDTF">2014-02-04T08:37:28Z</dcterms:created>
  <dcterms:modified xsi:type="dcterms:W3CDTF">2024-06-25T09:49:24Z</dcterms:modified>
</cp:coreProperties>
</file>