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24-2026" sheetId="1" r:id="rId1"/>
  </sheets>
  <definedNames>
    <definedName name="_xlnm._FilterDatabase" localSheetId="0" hidden="1">'2024-2026'!$A$17:$AU$203</definedName>
    <definedName name="_xlnm.Print_Titles" localSheetId="0">'2024-2026'!$16:$17</definedName>
    <definedName name="_xlnm.Print_Area" localSheetId="0">'2024-2026'!$A$1:$AR$202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0" i="1" l="1"/>
  <c r="AF131" i="1"/>
  <c r="Q73" i="1" l="1"/>
  <c r="O73" i="1"/>
  <c r="M73" i="1"/>
  <c r="M74" i="1"/>
  <c r="AQ21" i="1"/>
  <c r="AF21" i="1"/>
  <c r="Q21" i="1"/>
  <c r="Q20" i="1"/>
  <c r="Q27" i="1"/>
  <c r="AQ202" i="1" l="1"/>
  <c r="AF202" i="1"/>
  <c r="Q202" i="1"/>
  <c r="AQ73" i="1"/>
  <c r="AF73" i="1"/>
  <c r="AR114" i="1"/>
  <c r="AG114" i="1"/>
  <c r="R114" i="1"/>
  <c r="AQ129" i="1" l="1"/>
  <c r="AQ128" i="1"/>
  <c r="AF129" i="1"/>
  <c r="AF128" i="1"/>
  <c r="Q129" i="1"/>
  <c r="Q128" i="1"/>
  <c r="AR152" i="1"/>
  <c r="AR153" i="1"/>
  <c r="AG152" i="1"/>
  <c r="AG153" i="1"/>
  <c r="R152" i="1"/>
  <c r="R153" i="1"/>
  <c r="AQ150" i="1"/>
  <c r="AR150" i="1" s="1"/>
  <c r="Q150" i="1"/>
  <c r="R150" i="1" s="1"/>
  <c r="AF150" i="1"/>
  <c r="AG150" i="1" s="1"/>
  <c r="AR67" i="1"/>
  <c r="AR69" i="1"/>
  <c r="AR70" i="1"/>
  <c r="AG67" i="1"/>
  <c r="AG69" i="1"/>
  <c r="AG70" i="1"/>
  <c r="R69" i="1"/>
  <c r="R70" i="1"/>
  <c r="Q67" i="1"/>
  <c r="R67" i="1" s="1"/>
  <c r="AF184" i="1" l="1"/>
  <c r="AF171" i="1"/>
  <c r="AF166" i="1"/>
  <c r="AF164" i="1"/>
  <c r="AF159" i="1"/>
  <c r="AF158" i="1"/>
  <c r="AF157" i="1"/>
  <c r="AF156" i="1"/>
  <c r="AF154" i="1"/>
  <c r="AF143" i="1"/>
  <c r="AF139" i="1"/>
  <c r="AF135" i="1"/>
  <c r="AF192" i="1"/>
  <c r="AF121" i="1"/>
  <c r="AF118" i="1"/>
  <c r="AF117" i="1"/>
  <c r="AF106" i="1"/>
  <c r="AF103" i="1"/>
  <c r="AF100" i="1"/>
  <c r="AF96" i="1"/>
  <c r="AF93" i="1"/>
  <c r="AF88" i="1"/>
  <c r="AF79" i="1"/>
  <c r="AF75" i="1"/>
  <c r="AF74" i="1"/>
  <c r="AF47" i="1"/>
  <c r="AF41" i="1"/>
  <c r="AF37" i="1"/>
  <c r="AF198" i="1" s="1"/>
  <c r="AF32" i="1"/>
  <c r="AF27" i="1"/>
  <c r="AF23" i="1"/>
  <c r="AF195" i="1" s="1"/>
  <c r="AF22" i="1"/>
  <c r="Q192" i="1"/>
  <c r="Q184" i="1"/>
  <c r="Q171" i="1"/>
  <c r="Q166" i="1"/>
  <c r="Q164" i="1"/>
  <c r="Q159" i="1"/>
  <c r="Q201" i="1" s="1"/>
  <c r="Q158" i="1"/>
  <c r="Q157" i="1"/>
  <c r="Q156" i="1"/>
  <c r="Q143" i="1"/>
  <c r="Q139" i="1"/>
  <c r="Q135" i="1"/>
  <c r="Q121" i="1"/>
  <c r="Q115" i="1" s="1"/>
  <c r="Q118" i="1"/>
  <c r="Q117" i="1"/>
  <c r="Q106" i="1"/>
  <c r="Q103" i="1"/>
  <c r="Q100" i="1"/>
  <c r="Q96" i="1"/>
  <c r="Q93" i="1"/>
  <c r="Q88" i="1"/>
  <c r="Q79" i="1"/>
  <c r="Q75" i="1"/>
  <c r="Q74" i="1"/>
  <c r="Q62" i="1"/>
  <c r="Q58" i="1"/>
  <c r="Q47" i="1"/>
  <c r="Q41" i="1"/>
  <c r="Q37" i="1"/>
  <c r="Q198" i="1" s="1"/>
  <c r="Q32" i="1"/>
  <c r="Q23" i="1"/>
  <c r="Q195" i="1" s="1"/>
  <c r="Q22" i="1"/>
  <c r="Q18" i="1" l="1"/>
  <c r="Q71" i="1"/>
  <c r="AF200" i="1"/>
  <c r="AF193" i="1"/>
  <c r="AF20" i="1"/>
  <c r="AF18" i="1"/>
  <c r="Q154" i="1"/>
  <c r="AF197" i="1"/>
  <c r="AF71" i="1"/>
  <c r="AF201" i="1"/>
  <c r="Q126" i="1"/>
  <c r="AF194" i="1"/>
  <c r="AF199" i="1"/>
  <c r="AF126" i="1"/>
  <c r="Q200" i="1"/>
  <c r="AF115" i="1"/>
  <c r="Q199" i="1"/>
  <c r="Q197" i="1"/>
  <c r="Q193" i="1"/>
  <c r="Q194" i="1"/>
  <c r="AQ184" i="1"/>
  <c r="AQ171" i="1"/>
  <c r="AQ166" i="1"/>
  <c r="AQ164" i="1"/>
  <c r="AQ159" i="1"/>
  <c r="AQ201" i="1" s="1"/>
  <c r="AQ158" i="1"/>
  <c r="AQ157" i="1"/>
  <c r="AQ156" i="1"/>
  <c r="AQ154" i="1"/>
  <c r="AQ143" i="1"/>
  <c r="AQ139" i="1"/>
  <c r="AQ135" i="1"/>
  <c r="AQ192" i="1"/>
  <c r="AQ121" i="1"/>
  <c r="AQ118" i="1"/>
  <c r="AQ117" i="1"/>
  <c r="AQ106" i="1"/>
  <c r="AQ103" i="1"/>
  <c r="AQ100" i="1"/>
  <c r="AQ96" i="1"/>
  <c r="AQ93" i="1"/>
  <c r="AQ88" i="1"/>
  <c r="AQ79" i="1"/>
  <c r="AQ75" i="1"/>
  <c r="AQ74" i="1"/>
  <c r="AQ47" i="1"/>
  <c r="AQ41" i="1"/>
  <c r="AQ37" i="1"/>
  <c r="AQ198" i="1" s="1"/>
  <c r="AQ32" i="1"/>
  <c r="AQ27" i="1"/>
  <c r="AQ23" i="1"/>
  <c r="AQ195" i="1" s="1"/>
  <c r="AQ22" i="1"/>
  <c r="AD202" i="1"/>
  <c r="AD184" i="1"/>
  <c r="AD171" i="1"/>
  <c r="AD166" i="1"/>
  <c r="AD164" i="1"/>
  <c r="AD159" i="1"/>
  <c r="AD201" i="1" s="1"/>
  <c r="AD158" i="1"/>
  <c r="AD157" i="1"/>
  <c r="AD156" i="1"/>
  <c r="AD143" i="1"/>
  <c r="AD139" i="1"/>
  <c r="AD135" i="1"/>
  <c r="AD129" i="1"/>
  <c r="AD192" i="1" s="1"/>
  <c r="AD128" i="1"/>
  <c r="AD121" i="1"/>
  <c r="AD115" i="1" s="1"/>
  <c r="AD118" i="1"/>
  <c r="AD117" i="1"/>
  <c r="AD103" i="1"/>
  <c r="AD100" i="1"/>
  <c r="AD96" i="1"/>
  <c r="AD93" i="1"/>
  <c r="AD88" i="1"/>
  <c r="AD79" i="1"/>
  <c r="AD75" i="1"/>
  <c r="AD74" i="1"/>
  <c r="AD73" i="1"/>
  <c r="AD47" i="1"/>
  <c r="AD41" i="1"/>
  <c r="AD37" i="1"/>
  <c r="AD198" i="1" s="1"/>
  <c r="AD32" i="1"/>
  <c r="AD27" i="1"/>
  <c r="AD23" i="1"/>
  <c r="AD195" i="1" s="1"/>
  <c r="AD22" i="1"/>
  <c r="AD21" i="1"/>
  <c r="AD20" i="1"/>
  <c r="O202" i="1"/>
  <c r="O184" i="1"/>
  <c r="O171" i="1"/>
  <c r="O166" i="1"/>
  <c r="O164" i="1"/>
  <c r="O159" i="1"/>
  <c r="O201" i="1" s="1"/>
  <c r="O158" i="1"/>
  <c r="O157" i="1"/>
  <c r="O156" i="1"/>
  <c r="O154" i="1"/>
  <c r="O143" i="1"/>
  <c r="O139" i="1"/>
  <c r="O135" i="1"/>
  <c r="O129" i="1"/>
  <c r="O128" i="1"/>
  <c r="O121" i="1"/>
  <c r="O115" i="1" s="1"/>
  <c r="O118" i="1"/>
  <c r="O117" i="1"/>
  <c r="O106" i="1"/>
  <c r="O103" i="1"/>
  <c r="O100" i="1"/>
  <c r="O96" i="1"/>
  <c r="O93" i="1"/>
  <c r="O88" i="1"/>
  <c r="O79" i="1"/>
  <c r="O75" i="1"/>
  <c r="O74" i="1"/>
  <c r="O62" i="1"/>
  <c r="O58" i="1"/>
  <c r="O47" i="1"/>
  <c r="O41" i="1"/>
  <c r="O37" i="1"/>
  <c r="O198" i="1" s="1"/>
  <c r="O32" i="1"/>
  <c r="O27" i="1"/>
  <c r="O23" i="1"/>
  <c r="O195" i="1" s="1"/>
  <c r="O22" i="1"/>
  <c r="O21" i="1"/>
  <c r="O20" i="1"/>
  <c r="O126" i="1" l="1"/>
  <c r="AF190" i="1"/>
  <c r="AF203" i="1" s="1"/>
  <c r="AQ193" i="1"/>
  <c r="AQ194" i="1"/>
  <c r="AD194" i="1"/>
  <c r="AQ200" i="1"/>
  <c r="AD199" i="1"/>
  <c r="AD126" i="1"/>
  <c r="AQ71" i="1"/>
  <c r="AQ115" i="1"/>
  <c r="AD154" i="1"/>
  <c r="O199" i="1"/>
  <c r="AD200" i="1"/>
  <c r="AQ199" i="1"/>
  <c r="AQ126" i="1"/>
  <c r="AQ197" i="1"/>
  <c r="AQ20" i="1"/>
  <c r="AQ18" i="1"/>
  <c r="Q190" i="1"/>
  <c r="Q203" i="1" s="1"/>
  <c r="AD193" i="1"/>
  <c r="AD18" i="1"/>
  <c r="AD106" i="1"/>
  <c r="O200" i="1"/>
  <c r="O193" i="1"/>
  <c r="O71" i="1"/>
  <c r="O18" i="1"/>
  <c r="O192" i="1"/>
  <c r="O194" i="1"/>
  <c r="O197" i="1"/>
  <c r="AB91" i="1"/>
  <c r="AQ190" i="1" l="1"/>
  <c r="AQ203" i="1" s="1"/>
  <c r="AD71" i="1"/>
  <c r="AD197" i="1"/>
  <c r="O190" i="1"/>
  <c r="M91" i="1"/>
  <c r="AB109" i="1"/>
  <c r="AB106" i="1" s="1"/>
  <c r="AP108" i="1"/>
  <c r="AR108" i="1" s="1"/>
  <c r="AC108" i="1"/>
  <c r="AE108" i="1" s="1"/>
  <c r="AG108" i="1" s="1"/>
  <c r="N108" i="1"/>
  <c r="P108" i="1" s="1"/>
  <c r="R108" i="1" s="1"/>
  <c r="AO106" i="1"/>
  <c r="M106" i="1"/>
  <c r="AD190" i="1" l="1"/>
  <c r="AD203" i="1" s="1"/>
  <c r="AO23" i="1"/>
  <c r="AB23" i="1"/>
  <c r="M23" i="1"/>
  <c r="AO27" i="1"/>
  <c r="AI27" i="1"/>
  <c r="AB27" i="1"/>
  <c r="U27" i="1"/>
  <c r="W27" i="1" s="1"/>
  <c r="Y27" i="1" s="1"/>
  <c r="AA27" i="1" s="1"/>
  <c r="M27" i="1"/>
  <c r="D27" i="1"/>
  <c r="AP30" i="1"/>
  <c r="AR30" i="1" s="1"/>
  <c r="AC30" i="1"/>
  <c r="AE30" i="1" s="1"/>
  <c r="AG30" i="1" s="1"/>
  <c r="F29" i="1"/>
  <c r="H29" i="1" s="1"/>
  <c r="J29" i="1" s="1"/>
  <c r="L29" i="1" s="1"/>
  <c r="N29" i="1" s="1"/>
  <c r="P29" i="1" s="1"/>
  <c r="R29" i="1" s="1"/>
  <c r="F30" i="1"/>
  <c r="H30" i="1" s="1"/>
  <c r="J30" i="1" s="1"/>
  <c r="L30" i="1" s="1"/>
  <c r="N30" i="1" s="1"/>
  <c r="P30" i="1" s="1"/>
  <c r="R30" i="1" s="1"/>
  <c r="AJ29" i="1"/>
  <c r="AL29" i="1" s="1"/>
  <c r="AN29" i="1" s="1"/>
  <c r="AP29" i="1" s="1"/>
  <c r="AR29" i="1" s="1"/>
  <c r="U29" i="1"/>
  <c r="W29" i="1" s="1"/>
  <c r="Y29" i="1" s="1"/>
  <c r="AA29" i="1" s="1"/>
  <c r="AC29" i="1" s="1"/>
  <c r="AE29" i="1" s="1"/>
  <c r="AG29" i="1" s="1"/>
  <c r="F27" i="1" l="1"/>
  <c r="H27" i="1"/>
  <c r="J27" i="1"/>
  <c r="L27" i="1" s="1"/>
  <c r="M149" i="1"/>
  <c r="M90" i="1" l="1"/>
  <c r="AO202" i="1" l="1"/>
  <c r="AO184" i="1"/>
  <c r="AO171" i="1"/>
  <c r="AO166" i="1"/>
  <c r="AO164" i="1"/>
  <c r="AO159" i="1"/>
  <c r="AO201" i="1" s="1"/>
  <c r="AO158" i="1"/>
  <c r="AO157" i="1"/>
  <c r="AO156" i="1"/>
  <c r="AO154" i="1"/>
  <c r="AO143" i="1"/>
  <c r="AO139" i="1"/>
  <c r="AO135" i="1"/>
  <c r="AO129" i="1"/>
  <c r="AO192" i="1" s="1"/>
  <c r="AO128" i="1"/>
  <c r="AO121" i="1"/>
  <c r="AO115" i="1" s="1"/>
  <c r="AO118" i="1"/>
  <c r="AO117" i="1"/>
  <c r="AO103" i="1"/>
  <c r="AO100" i="1"/>
  <c r="AO96" i="1"/>
  <c r="AO93" i="1"/>
  <c r="AO88" i="1"/>
  <c r="AO79" i="1"/>
  <c r="AO75" i="1"/>
  <c r="AO74" i="1"/>
  <c r="AO73" i="1"/>
  <c r="AO47" i="1"/>
  <c r="AO41" i="1"/>
  <c r="AO37" i="1"/>
  <c r="AO198" i="1" s="1"/>
  <c r="AO32" i="1"/>
  <c r="AO22" i="1"/>
  <c r="AO21" i="1"/>
  <c r="AO20" i="1"/>
  <c r="AB202" i="1"/>
  <c r="AB184" i="1"/>
  <c r="AB171" i="1"/>
  <c r="AB166" i="1"/>
  <c r="AB164" i="1"/>
  <c r="AB159" i="1"/>
  <c r="AB201" i="1" s="1"/>
  <c r="AB158" i="1"/>
  <c r="AB157" i="1"/>
  <c r="AB156" i="1"/>
  <c r="AB143" i="1"/>
  <c r="AB139" i="1"/>
  <c r="AB135" i="1"/>
  <c r="AB129" i="1"/>
  <c r="AB192" i="1" s="1"/>
  <c r="AB128" i="1"/>
  <c r="AB121" i="1"/>
  <c r="AB118" i="1"/>
  <c r="AB117" i="1"/>
  <c r="AB103" i="1"/>
  <c r="AB100" i="1"/>
  <c r="AB96" i="1"/>
  <c r="AB93" i="1"/>
  <c r="AB88" i="1"/>
  <c r="AB79" i="1"/>
  <c r="AB75" i="1"/>
  <c r="AB74" i="1"/>
  <c r="AB73" i="1"/>
  <c r="AB47" i="1"/>
  <c r="AB41" i="1"/>
  <c r="AB37" i="1"/>
  <c r="AB32" i="1"/>
  <c r="AB22" i="1"/>
  <c r="AB21" i="1"/>
  <c r="AB20" i="1"/>
  <c r="M202" i="1"/>
  <c r="M184" i="1"/>
  <c r="M171" i="1"/>
  <c r="M166" i="1"/>
  <c r="M164" i="1"/>
  <c r="M159" i="1"/>
  <c r="M201" i="1" s="1"/>
  <c r="M158" i="1"/>
  <c r="M157" i="1"/>
  <c r="M156" i="1"/>
  <c r="M154" i="1"/>
  <c r="M143" i="1"/>
  <c r="M139" i="1"/>
  <c r="M135" i="1"/>
  <c r="M129" i="1"/>
  <c r="M192" i="1" s="1"/>
  <c r="M128" i="1"/>
  <c r="M121" i="1"/>
  <c r="M115" i="1" s="1"/>
  <c r="M118" i="1"/>
  <c r="M117" i="1"/>
  <c r="M103" i="1"/>
  <c r="M100" i="1"/>
  <c r="M96" i="1"/>
  <c r="M93" i="1"/>
  <c r="M88" i="1"/>
  <c r="M79" i="1"/>
  <c r="M75" i="1"/>
  <c r="M62" i="1"/>
  <c r="M58" i="1"/>
  <c r="M47" i="1"/>
  <c r="M41" i="1"/>
  <c r="M37" i="1"/>
  <c r="M198" i="1" s="1"/>
  <c r="M32" i="1"/>
  <c r="M22" i="1"/>
  <c r="M21" i="1"/>
  <c r="M20" i="1"/>
  <c r="M71" i="1" l="1"/>
  <c r="AB154" i="1"/>
  <c r="AB126" i="1"/>
  <c r="AB194" i="1"/>
  <c r="AB199" i="1"/>
  <c r="AO126" i="1"/>
  <c r="AO194" i="1"/>
  <c r="AO197" i="1"/>
  <c r="AB200" i="1"/>
  <c r="AB115" i="1"/>
  <c r="AO200" i="1"/>
  <c r="M200" i="1"/>
  <c r="AB197" i="1"/>
  <c r="AO18" i="1"/>
  <c r="AO199" i="1"/>
  <c r="AO193" i="1"/>
  <c r="AO195" i="1"/>
  <c r="AO71" i="1"/>
  <c r="AB193" i="1"/>
  <c r="AB195" i="1"/>
  <c r="AB198" i="1"/>
  <c r="AB18" i="1"/>
  <c r="AB71" i="1"/>
  <c r="M194" i="1"/>
  <c r="M195" i="1"/>
  <c r="M193" i="1"/>
  <c r="M197" i="1"/>
  <c r="M199" i="1"/>
  <c r="M18" i="1"/>
  <c r="M126" i="1"/>
  <c r="AO190" i="1" l="1"/>
  <c r="AO203" i="1" s="1"/>
  <c r="AB190" i="1"/>
  <c r="AB203" i="1" s="1"/>
  <c r="M190" i="1"/>
  <c r="Z202" i="1"/>
  <c r="Z184" i="1"/>
  <c r="Z171" i="1"/>
  <c r="Z166" i="1"/>
  <c r="Z164" i="1"/>
  <c r="Z159" i="1"/>
  <c r="Z201" i="1" s="1"/>
  <c r="Z158" i="1"/>
  <c r="Z157" i="1"/>
  <c r="Z156" i="1"/>
  <c r="Z143" i="1"/>
  <c r="Z139" i="1"/>
  <c r="Z135" i="1"/>
  <c r="Z129" i="1"/>
  <c r="Z192" i="1" s="1"/>
  <c r="Z128" i="1"/>
  <c r="Z121" i="1"/>
  <c r="Z118" i="1"/>
  <c r="Z117" i="1"/>
  <c r="Z106" i="1"/>
  <c r="Z103" i="1"/>
  <c r="Z100" i="1"/>
  <c r="Z96" i="1"/>
  <c r="Z93" i="1"/>
  <c r="Z88" i="1"/>
  <c r="Z79" i="1"/>
  <c r="Z75" i="1"/>
  <c r="Z74" i="1"/>
  <c r="Z73" i="1"/>
  <c r="Z47" i="1"/>
  <c r="Z41" i="1"/>
  <c r="Z37" i="1"/>
  <c r="Z32" i="1"/>
  <c r="Z23" i="1"/>
  <c r="Z22" i="1"/>
  <c r="Z194" i="1" s="1"/>
  <c r="Z21" i="1"/>
  <c r="Z126" i="1" l="1"/>
  <c r="Z200" i="1"/>
  <c r="Z115" i="1"/>
  <c r="Z154" i="1"/>
  <c r="Z199" i="1"/>
  <c r="Z197" i="1"/>
  <c r="Z18" i="1"/>
  <c r="Z193" i="1"/>
  <c r="Z195" i="1"/>
  <c r="Z198" i="1"/>
  <c r="Z71" i="1"/>
  <c r="Z20" i="1"/>
  <c r="K74" i="1"/>
  <c r="I74" i="1"/>
  <c r="G74" i="1"/>
  <c r="E74" i="1"/>
  <c r="D74" i="1"/>
  <c r="V74" i="1"/>
  <c r="X74" i="1"/>
  <c r="T74" i="1"/>
  <c r="S74" i="1"/>
  <c r="F109" i="1"/>
  <c r="H109" i="1" s="1"/>
  <c r="J109" i="1" s="1"/>
  <c r="L109" i="1" s="1"/>
  <c r="N109" i="1" s="1"/>
  <c r="P109" i="1" s="1"/>
  <c r="R109" i="1" s="1"/>
  <c r="W109" i="1"/>
  <c r="Y109" i="1" s="1"/>
  <c r="AA109" i="1" s="1"/>
  <c r="AC109" i="1" s="1"/>
  <c r="AE109" i="1" s="1"/>
  <c r="AG109" i="1" s="1"/>
  <c r="K106" i="1"/>
  <c r="AN109" i="1"/>
  <c r="AP109" i="1" s="1"/>
  <c r="AR109" i="1" s="1"/>
  <c r="AM106" i="1"/>
  <c r="X106" i="1"/>
  <c r="V106" i="1"/>
  <c r="K75" i="1"/>
  <c r="X49" i="1"/>
  <c r="F74" i="1" l="1"/>
  <c r="U74" i="1"/>
  <c r="Z190" i="1"/>
  <c r="Z203" i="1" s="1"/>
  <c r="AM21" i="1"/>
  <c r="X21" i="1"/>
  <c r="K21" i="1"/>
  <c r="AM47" i="1"/>
  <c r="X47" i="1"/>
  <c r="K47" i="1"/>
  <c r="AN50" i="1"/>
  <c r="AP50" i="1" s="1"/>
  <c r="AR50" i="1" s="1"/>
  <c r="Y50" i="1"/>
  <c r="AA50" i="1" s="1"/>
  <c r="AC50" i="1" s="1"/>
  <c r="AE50" i="1" s="1"/>
  <c r="AG50" i="1" s="1"/>
  <c r="L50" i="1"/>
  <c r="N50" i="1" s="1"/>
  <c r="P50" i="1" s="1"/>
  <c r="R50" i="1" s="1"/>
  <c r="AM73" i="1"/>
  <c r="X73" i="1"/>
  <c r="K73" i="1"/>
  <c r="AN113" i="1"/>
  <c r="AP113" i="1" s="1"/>
  <c r="AR113" i="1" s="1"/>
  <c r="Y113" i="1"/>
  <c r="AA113" i="1" s="1"/>
  <c r="AC113" i="1" s="1"/>
  <c r="AE113" i="1" s="1"/>
  <c r="AG113" i="1" s="1"/>
  <c r="L113" i="1"/>
  <c r="N113" i="1" s="1"/>
  <c r="P113" i="1" s="1"/>
  <c r="R113" i="1" s="1"/>
  <c r="AN112" i="1" l="1"/>
  <c r="AP112" i="1" s="1"/>
  <c r="AR112" i="1" s="1"/>
  <c r="Y112" i="1"/>
  <c r="AA112" i="1" s="1"/>
  <c r="AC112" i="1" s="1"/>
  <c r="AE112" i="1" s="1"/>
  <c r="AG112" i="1" s="1"/>
  <c r="L112" i="1"/>
  <c r="N112" i="1" s="1"/>
  <c r="P112" i="1" s="1"/>
  <c r="R112" i="1" s="1"/>
  <c r="AM75" i="1" l="1"/>
  <c r="X75" i="1"/>
  <c r="AN92" i="1"/>
  <c r="AP92" i="1" s="1"/>
  <c r="AR92" i="1" s="1"/>
  <c r="Y92" i="1"/>
  <c r="AA92" i="1" s="1"/>
  <c r="AC92" i="1" s="1"/>
  <c r="AE92" i="1" s="1"/>
  <c r="AG92" i="1" s="1"/>
  <c r="L92" i="1"/>
  <c r="N92" i="1" s="1"/>
  <c r="P92" i="1" s="1"/>
  <c r="R92" i="1" s="1"/>
  <c r="AM88" i="1"/>
  <c r="X88" i="1"/>
  <c r="K88" i="1"/>
  <c r="K202" i="1" l="1"/>
  <c r="K184" i="1"/>
  <c r="K171" i="1"/>
  <c r="K166" i="1"/>
  <c r="K164" i="1"/>
  <c r="K159" i="1"/>
  <c r="K201" i="1" s="1"/>
  <c r="K158" i="1"/>
  <c r="K157" i="1"/>
  <c r="K156" i="1"/>
  <c r="K154" i="1"/>
  <c r="K143" i="1"/>
  <c r="K139" i="1"/>
  <c r="K135" i="1"/>
  <c r="K129" i="1"/>
  <c r="K128" i="1"/>
  <c r="K121" i="1"/>
  <c r="K115" i="1" s="1"/>
  <c r="K118" i="1"/>
  <c r="K117" i="1"/>
  <c r="K103" i="1"/>
  <c r="K100" i="1"/>
  <c r="K96" i="1"/>
  <c r="K93" i="1"/>
  <c r="K79" i="1"/>
  <c r="K62" i="1"/>
  <c r="K58" i="1"/>
  <c r="K41" i="1"/>
  <c r="K37" i="1"/>
  <c r="K198" i="1" s="1"/>
  <c r="K32" i="1"/>
  <c r="K23" i="1"/>
  <c r="K195" i="1" s="1"/>
  <c r="K22" i="1"/>
  <c r="K20" i="1"/>
  <c r="K197" i="1" l="1"/>
  <c r="K71" i="1"/>
  <c r="K193" i="1"/>
  <c r="K200" i="1"/>
  <c r="K192" i="1"/>
  <c r="K18" i="1"/>
  <c r="K199" i="1"/>
  <c r="K194" i="1"/>
  <c r="K126" i="1"/>
  <c r="AM202" i="1"/>
  <c r="AM184" i="1"/>
  <c r="AM171" i="1"/>
  <c r="AM166" i="1"/>
  <c r="AM164" i="1"/>
  <c r="AM159" i="1"/>
  <c r="AM201" i="1" s="1"/>
  <c r="AM158" i="1"/>
  <c r="AM157" i="1"/>
  <c r="AM156" i="1"/>
  <c r="AM143" i="1"/>
  <c r="AM139" i="1"/>
  <c r="AM135" i="1"/>
  <c r="AM129" i="1"/>
  <c r="AM128" i="1"/>
  <c r="AM121" i="1"/>
  <c r="AM118" i="1"/>
  <c r="AM117" i="1"/>
  <c r="AM103" i="1"/>
  <c r="AM100" i="1"/>
  <c r="AM96" i="1"/>
  <c r="AM93" i="1"/>
  <c r="AM79" i="1"/>
  <c r="AM74" i="1"/>
  <c r="AM41" i="1"/>
  <c r="AM37" i="1"/>
  <c r="AM198" i="1" s="1"/>
  <c r="AM32" i="1"/>
  <c r="AM23" i="1"/>
  <c r="AM22" i="1"/>
  <c r="AM20" i="1"/>
  <c r="X202" i="1"/>
  <c r="X184" i="1"/>
  <c r="X171" i="1"/>
  <c r="X166" i="1"/>
  <c r="X164" i="1"/>
  <c r="X159" i="1"/>
  <c r="X201" i="1" s="1"/>
  <c r="X158" i="1"/>
  <c r="X157" i="1"/>
  <c r="X156" i="1"/>
  <c r="X143" i="1"/>
  <c r="X139" i="1"/>
  <c r="X135" i="1"/>
  <c r="X129" i="1"/>
  <c r="X128" i="1"/>
  <c r="X121" i="1"/>
  <c r="X115" i="1" s="1"/>
  <c r="X118" i="1"/>
  <c r="X117" i="1"/>
  <c r="X103" i="1"/>
  <c r="X100" i="1"/>
  <c r="X96" i="1"/>
  <c r="X93" i="1"/>
  <c r="X79" i="1"/>
  <c r="X41" i="1"/>
  <c r="X37" i="1"/>
  <c r="X198" i="1" s="1"/>
  <c r="X32" i="1"/>
  <c r="X23" i="1"/>
  <c r="X195" i="1" s="1"/>
  <c r="X22" i="1"/>
  <c r="X20" i="1"/>
  <c r="I202" i="1"/>
  <c r="I184" i="1"/>
  <c r="I171" i="1"/>
  <c r="I166" i="1"/>
  <c r="I164" i="1"/>
  <c r="I159" i="1"/>
  <c r="I201" i="1" s="1"/>
  <c r="I158" i="1"/>
  <c r="I157" i="1"/>
  <c r="I156" i="1"/>
  <c r="I143" i="1"/>
  <c r="I139" i="1"/>
  <c r="I135" i="1"/>
  <c r="I129" i="1"/>
  <c r="I128" i="1"/>
  <c r="I121" i="1"/>
  <c r="I115" i="1" s="1"/>
  <c r="I118" i="1"/>
  <c r="I117" i="1"/>
  <c r="I106" i="1"/>
  <c r="I103" i="1"/>
  <c r="I100" i="1"/>
  <c r="I96" i="1"/>
  <c r="I93" i="1"/>
  <c r="I88" i="1"/>
  <c r="I79" i="1"/>
  <c r="I75" i="1"/>
  <c r="I73" i="1"/>
  <c r="I62" i="1"/>
  <c r="I58" i="1"/>
  <c r="I47" i="1"/>
  <c r="I41" i="1"/>
  <c r="I37" i="1"/>
  <c r="I198" i="1" s="1"/>
  <c r="I32" i="1"/>
  <c r="I23" i="1"/>
  <c r="I195" i="1" s="1"/>
  <c r="I22" i="1"/>
  <c r="I21" i="1"/>
  <c r="I20" i="1"/>
  <c r="AM154" i="1" l="1"/>
  <c r="X199" i="1"/>
  <c r="AM193" i="1"/>
  <c r="X197" i="1"/>
  <c r="AM194" i="1"/>
  <c r="AM199" i="1"/>
  <c r="AM18" i="1"/>
  <c r="AM115" i="1"/>
  <c r="X192" i="1"/>
  <c r="I192" i="1"/>
  <c r="X200" i="1"/>
  <c r="X154" i="1"/>
  <c r="AM197" i="1"/>
  <c r="AM71" i="1"/>
  <c r="X71" i="1"/>
  <c r="AM192" i="1"/>
  <c r="K190" i="1"/>
  <c r="AM126" i="1"/>
  <c r="AM195" i="1"/>
  <c r="AM200" i="1"/>
  <c r="X194" i="1"/>
  <c r="X193" i="1"/>
  <c r="X18" i="1"/>
  <c r="X126" i="1"/>
  <c r="I154" i="1"/>
  <c r="I200" i="1"/>
  <c r="I193" i="1"/>
  <c r="I199" i="1"/>
  <c r="I71" i="1"/>
  <c r="I18" i="1"/>
  <c r="I194" i="1"/>
  <c r="I197" i="1"/>
  <c r="I126" i="1"/>
  <c r="AK23" i="1"/>
  <c r="AK22" i="1"/>
  <c r="AK21" i="1"/>
  <c r="AK20" i="1"/>
  <c r="V23" i="1"/>
  <c r="V22" i="1"/>
  <c r="V21" i="1"/>
  <c r="V20" i="1"/>
  <c r="G23" i="1"/>
  <c r="G20" i="1"/>
  <c r="AL66" i="1"/>
  <c r="AN66" i="1" s="1"/>
  <c r="AP66" i="1" s="1"/>
  <c r="AR66" i="1" s="1"/>
  <c r="W66" i="1"/>
  <c r="Y66" i="1" s="1"/>
  <c r="AA66" i="1" s="1"/>
  <c r="AC66" i="1" s="1"/>
  <c r="AE66" i="1" s="1"/>
  <c r="AG66" i="1" s="1"/>
  <c r="H66" i="1"/>
  <c r="J66" i="1" s="1"/>
  <c r="L66" i="1" s="1"/>
  <c r="N66" i="1" s="1"/>
  <c r="P66" i="1" s="1"/>
  <c r="R66" i="1" s="1"/>
  <c r="AK47" i="1"/>
  <c r="V47" i="1"/>
  <c r="G47" i="1"/>
  <c r="AL49" i="1"/>
  <c r="AN49" i="1" s="1"/>
  <c r="AP49" i="1" s="1"/>
  <c r="AR49" i="1" s="1"/>
  <c r="AL51" i="1"/>
  <c r="AN51" i="1" s="1"/>
  <c r="AP51" i="1" s="1"/>
  <c r="AR51" i="1" s="1"/>
  <c r="W49" i="1"/>
  <c r="Y49" i="1" s="1"/>
  <c r="AA49" i="1" s="1"/>
  <c r="AC49" i="1" s="1"/>
  <c r="AE49" i="1" s="1"/>
  <c r="AG49" i="1" s="1"/>
  <c r="W51" i="1"/>
  <c r="Y51" i="1" s="1"/>
  <c r="AA51" i="1" s="1"/>
  <c r="AC51" i="1" s="1"/>
  <c r="AE51" i="1" s="1"/>
  <c r="AG51" i="1" s="1"/>
  <c r="H49" i="1"/>
  <c r="J49" i="1" s="1"/>
  <c r="L49" i="1" s="1"/>
  <c r="N49" i="1" s="1"/>
  <c r="P49" i="1" s="1"/>
  <c r="R49" i="1" s="1"/>
  <c r="H51" i="1"/>
  <c r="J51" i="1" s="1"/>
  <c r="L51" i="1" s="1"/>
  <c r="N51" i="1" s="1"/>
  <c r="P51" i="1" s="1"/>
  <c r="R51" i="1" s="1"/>
  <c r="AK41" i="1"/>
  <c r="V41" i="1"/>
  <c r="AL46" i="1"/>
  <c r="AN46" i="1" s="1"/>
  <c r="AP46" i="1" s="1"/>
  <c r="AR46" i="1" s="1"/>
  <c r="W46" i="1"/>
  <c r="Y46" i="1" s="1"/>
  <c r="AA46" i="1" s="1"/>
  <c r="AC46" i="1" s="1"/>
  <c r="AE46" i="1" s="1"/>
  <c r="AG46" i="1" s="1"/>
  <c r="H46" i="1"/>
  <c r="J46" i="1" s="1"/>
  <c r="L46" i="1" s="1"/>
  <c r="N46" i="1" s="1"/>
  <c r="P46" i="1" s="1"/>
  <c r="R46" i="1" s="1"/>
  <c r="AK37" i="1"/>
  <c r="V37" i="1"/>
  <c r="G37" i="1"/>
  <c r="AL39" i="1"/>
  <c r="AN39" i="1" s="1"/>
  <c r="AP39" i="1" s="1"/>
  <c r="AR39" i="1" s="1"/>
  <c r="AL40" i="1"/>
  <c r="AN40" i="1" s="1"/>
  <c r="AP40" i="1" s="1"/>
  <c r="AR40" i="1" s="1"/>
  <c r="W39" i="1"/>
  <c r="Y39" i="1" s="1"/>
  <c r="AA39" i="1" s="1"/>
  <c r="AC39" i="1" s="1"/>
  <c r="AE39" i="1" s="1"/>
  <c r="AG39" i="1" s="1"/>
  <c r="W40" i="1"/>
  <c r="Y40" i="1" s="1"/>
  <c r="AA40" i="1" s="1"/>
  <c r="AC40" i="1" s="1"/>
  <c r="AE40" i="1" s="1"/>
  <c r="AG40" i="1" s="1"/>
  <c r="H39" i="1"/>
  <c r="J39" i="1" s="1"/>
  <c r="L39" i="1" s="1"/>
  <c r="N39" i="1" s="1"/>
  <c r="P39" i="1" s="1"/>
  <c r="R39" i="1" s="1"/>
  <c r="H40" i="1"/>
  <c r="J40" i="1" s="1"/>
  <c r="L40" i="1" s="1"/>
  <c r="N40" i="1" s="1"/>
  <c r="P40" i="1" s="1"/>
  <c r="R40" i="1" s="1"/>
  <c r="G44" i="1"/>
  <c r="G21" i="1" s="1"/>
  <c r="AM190" i="1" l="1"/>
  <c r="AM203" i="1" s="1"/>
  <c r="X190" i="1"/>
  <c r="X203" i="1" s="1"/>
  <c r="I190" i="1"/>
  <c r="G41" i="1"/>
  <c r="AK117" i="1"/>
  <c r="V117" i="1"/>
  <c r="AL125" i="1"/>
  <c r="AN125" i="1" s="1"/>
  <c r="AP125" i="1" s="1"/>
  <c r="AR125" i="1" s="1"/>
  <c r="W125" i="1"/>
  <c r="Y125" i="1" s="1"/>
  <c r="AA125" i="1" s="1"/>
  <c r="AC125" i="1" s="1"/>
  <c r="AE125" i="1" s="1"/>
  <c r="AG125" i="1" s="1"/>
  <c r="H125" i="1"/>
  <c r="J125" i="1" s="1"/>
  <c r="L125" i="1" s="1"/>
  <c r="N125" i="1" s="1"/>
  <c r="P125" i="1" s="1"/>
  <c r="R125" i="1" s="1"/>
  <c r="AK166" i="1"/>
  <c r="V166" i="1"/>
  <c r="G166" i="1"/>
  <c r="AL170" i="1"/>
  <c r="AN170" i="1" s="1"/>
  <c r="AP170" i="1" s="1"/>
  <c r="AR170" i="1" s="1"/>
  <c r="W170" i="1"/>
  <c r="Y170" i="1" s="1"/>
  <c r="AA170" i="1" s="1"/>
  <c r="AC170" i="1" s="1"/>
  <c r="AE170" i="1" s="1"/>
  <c r="AG170" i="1" s="1"/>
  <c r="H170" i="1"/>
  <c r="J170" i="1" s="1"/>
  <c r="L170" i="1" s="1"/>
  <c r="N170" i="1" s="1"/>
  <c r="P170" i="1" s="1"/>
  <c r="R170" i="1" s="1"/>
  <c r="AL169" i="1"/>
  <c r="AN169" i="1" s="1"/>
  <c r="AP169" i="1" s="1"/>
  <c r="AR169" i="1" s="1"/>
  <c r="W169" i="1"/>
  <c r="Y169" i="1" s="1"/>
  <c r="AA169" i="1" s="1"/>
  <c r="AC169" i="1" s="1"/>
  <c r="AE169" i="1" s="1"/>
  <c r="AG169" i="1" s="1"/>
  <c r="H169" i="1"/>
  <c r="J169" i="1" s="1"/>
  <c r="L169" i="1" s="1"/>
  <c r="N169" i="1" s="1"/>
  <c r="P169" i="1" s="1"/>
  <c r="R169" i="1" s="1"/>
  <c r="AL165" i="1"/>
  <c r="AN165" i="1" s="1"/>
  <c r="AP165" i="1" s="1"/>
  <c r="AR165" i="1" s="1"/>
  <c r="W165" i="1"/>
  <c r="Y165" i="1" s="1"/>
  <c r="AA165" i="1" s="1"/>
  <c r="AC165" i="1" s="1"/>
  <c r="AE165" i="1" s="1"/>
  <c r="AG165" i="1" s="1"/>
  <c r="H165" i="1"/>
  <c r="J165" i="1" s="1"/>
  <c r="L165" i="1" s="1"/>
  <c r="N165" i="1" s="1"/>
  <c r="P165" i="1" s="1"/>
  <c r="R165" i="1" s="1"/>
  <c r="AK164" i="1"/>
  <c r="AL164" i="1" s="1"/>
  <c r="AN164" i="1" s="1"/>
  <c r="AP164" i="1" s="1"/>
  <c r="AR164" i="1" s="1"/>
  <c r="V164" i="1"/>
  <c r="W164" i="1" s="1"/>
  <c r="Y164" i="1" s="1"/>
  <c r="AA164" i="1" s="1"/>
  <c r="AC164" i="1" s="1"/>
  <c r="AE164" i="1" s="1"/>
  <c r="AG164" i="1" s="1"/>
  <c r="G164" i="1"/>
  <c r="H164" i="1" s="1"/>
  <c r="J164" i="1" s="1"/>
  <c r="L164" i="1" s="1"/>
  <c r="N164" i="1" s="1"/>
  <c r="P164" i="1" s="1"/>
  <c r="R164" i="1" s="1"/>
  <c r="AL61" i="1"/>
  <c r="AN61" i="1" s="1"/>
  <c r="AP61" i="1" s="1"/>
  <c r="AR61" i="1" s="1"/>
  <c r="AL62" i="1"/>
  <c r="AN62" i="1" s="1"/>
  <c r="AP62" i="1" s="1"/>
  <c r="AR62" i="1" s="1"/>
  <c r="AL64" i="1"/>
  <c r="AN64" i="1" s="1"/>
  <c r="AP64" i="1" s="1"/>
  <c r="AR64" i="1" s="1"/>
  <c r="AL65" i="1"/>
  <c r="AN65" i="1" s="1"/>
  <c r="AP65" i="1" s="1"/>
  <c r="AR65" i="1" s="1"/>
  <c r="W62" i="1"/>
  <c r="Y62" i="1" s="1"/>
  <c r="AA62" i="1" s="1"/>
  <c r="AC62" i="1" s="1"/>
  <c r="AE62" i="1" s="1"/>
  <c r="AG62" i="1" s="1"/>
  <c r="W64" i="1"/>
  <c r="Y64" i="1" s="1"/>
  <c r="AA64" i="1" s="1"/>
  <c r="AC64" i="1" s="1"/>
  <c r="AE64" i="1" s="1"/>
  <c r="AG64" i="1" s="1"/>
  <c r="W65" i="1"/>
  <c r="Y65" i="1" s="1"/>
  <c r="AA65" i="1" s="1"/>
  <c r="AC65" i="1" s="1"/>
  <c r="AE65" i="1" s="1"/>
  <c r="AG65" i="1" s="1"/>
  <c r="H64" i="1"/>
  <c r="J64" i="1" s="1"/>
  <c r="L64" i="1" s="1"/>
  <c r="N64" i="1" s="1"/>
  <c r="P64" i="1" s="1"/>
  <c r="R64" i="1" s="1"/>
  <c r="H65" i="1"/>
  <c r="J65" i="1" s="1"/>
  <c r="L65" i="1" s="1"/>
  <c r="N65" i="1" s="1"/>
  <c r="P65" i="1" s="1"/>
  <c r="R65" i="1" s="1"/>
  <c r="G62" i="1"/>
  <c r="H62" i="1" s="1"/>
  <c r="J62" i="1" s="1"/>
  <c r="L62" i="1" s="1"/>
  <c r="N62" i="1" s="1"/>
  <c r="P62" i="1" s="1"/>
  <c r="R62" i="1" s="1"/>
  <c r="G171" i="1"/>
  <c r="AL60" i="1"/>
  <c r="AN60" i="1" s="1"/>
  <c r="AP60" i="1" s="1"/>
  <c r="AR60" i="1" s="1"/>
  <c r="W60" i="1"/>
  <c r="Y60" i="1" s="1"/>
  <c r="AA60" i="1" s="1"/>
  <c r="AC60" i="1" s="1"/>
  <c r="AE60" i="1" s="1"/>
  <c r="AG60" i="1" s="1"/>
  <c r="W61" i="1"/>
  <c r="Y61" i="1" s="1"/>
  <c r="AA61" i="1" s="1"/>
  <c r="AC61" i="1" s="1"/>
  <c r="AE61" i="1" s="1"/>
  <c r="AG61" i="1" s="1"/>
  <c r="H60" i="1"/>
  <c r="J60" i="1" s="1"/>
  <c r="L60" i="1" s="1"/>
  <c r="N60" i="1" s="1"/>
  <c r="P60" i="1" s="1"/>
  <c r="R60" i="1" s="1"/>
  <c r="H61" i="1"/>
  <c r="J61" i="1" s="1"/>
  <c r="L61" i="1" s="1"/>
  <c r="N61" i="1" s="1"/>
  <c r="P61" i="1" s="1"/>
  <c r="R61" i="1" s="1"/>
  <c r="G58" i="1"/>
  <c r="AL58" i="1" l="1"/>
  <c r="AN58" i="1" s="1"/>
  <c r="AP58" i="1" s="1"/>
  <c r="AR58" i="1" s="1"/>
  <c r="W58" i="1"/>
  <c r="Y58" i="1" s="1"/>
  <c r="AA58" i="1" s="1"/>
  <c r="AC58" i="1" s="1"/>
  <c r="AE58" i="1" s="1"/>
  <c r="AG58" i="1" s="1"/>
  <c r="H58" i="1"/>
  <c r="J58" i="1" s="1"/>
  <c r="L58" i="1" s="1"/>
  <c r="N58" i="1" s="1"/>
  <c r="P58" i="1" s="1"/>
  <c r="R58" i="1" s="1"/>
  <c r="AK171" i="1"/>
  <c r="V171" i="1"/>
  <c r="AL183" i="1"/>
  <c r="AN183" i="1" s="1"/>
  <c r="AP183" i="1" s="1"/>
  <c r="AR183" i="1" s="1"/>
  <c r="W183" i="1"/>
  <c r="Y183" i="1" s="1"/>
  <c r="AA183" i="1" s="1"/>
  <c r="AC183" i="1" s="1"/>
  <c r="AE183" i="1" s="1"/>
  <c r="AG183" i="1" s="1"/>
  <c r="H183" i="1"/>
  <c r="J183" i="1" s="1"/>
  <c r="L183" i="1" s="1"/>
  <c r="N183" i="1" s="1"/>
  <c r="P183" i="1" s="1"/>
  <c r="R183" i="1" s="1"/>
  <c r="AK202" i="1" l="1"/>
  <c r="V202" i="1"/>
  <c r="G202" i="1"/>
  <c r="AL124" i="1"/>
  <c r="AN124" i="1" s="1"/>
  <c r="AP124" i="1" s="1"/>
  <c r="AR124" i="1" s="1"/>
  <c r="W124" i="1"/>
  <c r="Y124" i="1" s="1"/>
  <c r="AA124" i="1" s="1"/>
  <c r="AC124" i="1" s="1"/>
  <c r="AE124" i="1" s="1"/>
  <c r="AG124" i="1" s="1"/>
  <c r="H124" i="1"/>
  <c r="J124" i="1" s="1"/>
  <c r="L124" i="1" s="1"/>
  <c r="N124" i="1" s="1"/>
  <c r="P124" i="1" s="1"/>
  <c r="R124" i="1" s="1"/>
  <c r="G120" i="1" l="1"/>
  <c r="AK128" i="1"/>
  <c r="V128" i="1"/>
  <c r="G128" i="1"/>
  <c r="AL149" i="1"/>
  <c r="AN149" i="1" s="1"/>
  <c r="AP149" i="1" s="1"/>
  <c r="AR149" i="1" s="1"/>
  <c r="W149" i="1"/>
  <c r="Y149" i="1" s="1"/>
  <c r="AA149" i="1" s="1"/>
  <c r="AC149" i="1" s="1"/>
  <c r="AE149" i="1" s="1"/>
  <c r="AG149" i="1" s="1"/>
  <c r="H149" i="1"/>
  <c r="J149" i="1" s="1"/>
  <c r="L149" i="1" s="1"/>
  <c r="N149" i="1" s="1"/>
  <c r="P149" i="1" s="1"/>
  <c r="R149" i="1" s="1"/>
  <c r="AL148" i="1"/>
  <c r="AN148" i="1" s="1"/>
  <c r="AP148" i="1" s="1"/>
  <c r="AR148" i="1" s="1"/>
  <c r="W148" i="1"/>
  <c r="Y148" i="1" s="1"/>
  <c r="AA148" i="1" s="1"/>
  <c r="AC148" i="1" s="1"/>
  <c r="AE148" i="1" s="1"/>
  <c r="AG148" i="1" s="1"/>
  <c r="H148" i="1"/>
  <c r="J148" i="1" s="1"/>
  <c r="L148" i="1" s="1"/>
  <c r="N148" i="1" s="1"/>
  <c r="P148" i="1" s="1"/>
  <c r="R148" i="1" s="1"/>
  <c r="AL147" i="1"/>
  <c r="AN147" i="1" s="1"/>
  <c r="AP147" i="1" s="1"/>
  <c r="AR147" i="1" s="1"/>
  <c r="W147" i="1"/>
  <c r="Y147" i="1" s="1"/>
  <c r="AA147" i="1" s="1"/>
  <c r="AC147" i="1" s="1"/>
  <c r="AE147" i="1" s="1"/>
  <c r="AG147" i="1" s="1"/>
  <c r="H147" i="1"/>
  <c r="J147" i="1" s="1"/>
  <c r="L147" i="1" s="1"/>
  <c r="N147" i="1" s="1"/>
  <c r="P147" i="1" s="1"/>
  <c r="R147" i="1" s="1"/>
  <c r="AK74" i="1"/>
  <c r="AK106" i="1"/>
  <c r="G106" i="1"/>
  <c r="AL111" i="1"/>
  <c r="AN111" i="1" s="1"/>
  <c r="AP111" i="1" s="1"/>
  <c r="AR111" i="1" s="1"/>
  <c r="W111" i="1"/>
  <c r="Y111" i="1" s="1"/>
  <c r="AA111" i="1" s="1"/>
  <c r="AC111" i="1" s="1"/>
  <c r="AE111" i="1" s="1"/>
  <c r="AG111" i="1" s="1"/>
  <c r="H111" i="1"/>
  <c r="J111" i="1" s="1"/>
  <c r="L111" i="1" s="1"/>
  <c r="N111" i="1" s="1"/>
  <c r="P111" i="1" s="1"/>
  <c r="R111" i="1" s="1"/>
  <c r="AI73" i="1"/>
  <c r="AI75" i="1"/>
  <c r="AI74" i="1"/>
  <c r="S75" i="1"/>
  <c r="S73" i="1"/>
  <c r="AK75" i="1"/>
  <c r="AK73" i="1"/>
  <c r="V75" i="1"/>
  <c r="V73" i="1"/>
  <c r="G75" i="1"/>
  <c r="G73" i="1"/>
  <c r="E73" i="1"/>
  <c r="E75" i="1"/>
  <c r="D75" i="1"/>
  <c r="D73" i="1"/>
  <c r="F82" i="1"/>
  <c r="H82" i="1" s="1"/>
  <c r="J82" i="1" s="1"/>
  <c r="L82" i="1" s="1"/>
  <c r="N82" i="1" s="1"/>
  <c r="P82" i="1" s="1"/>
  <c r="R82" i="1" s="1"/>
  <c r="D79" i="1"/>
  <c r="AL82" i="1"/>
  <c r="AN82" i="1" s="1"/>
  <c r="AP82" i="1" s="1"/>
  <c r="AR82" i="1" s="1"/>
  <c r="W82" i="1"/>
  <c r="Y82" i="1" s="1"/>
  <c r="AA82" i="1" s="1"/>
  <c r="AC82" i="1" s="1"/>
  <c r="AE82" i="1" s="1"/>
  <c r="AG82" i="1" s="1"/>
  <c r="AK79" i="1"/>
  <c r="V79" i="1"/>
  <c r="G79" i="1"/>
  <c r="AJ81" i="1"/>
  <c r="AL81" i="1" s="1"/>
  <c r="AN81" i="1" s="1"/>
  <c r="AP81" i="1" s="1"/>
  <c r="AR81" i="1" s="1"/>
  <c r="AJ83" i="1"/>
  <c r="AL83" i="1" s="1"/>
  <c r="AN83" i="1" s="1"/>
  <c r="AP83" i="1" s="1"/>
  <c r="AR83" i="1" s="1"/>
  <c r="U81" i="1"/>
  <c r="W81" i="1" s="1"/>
  <c r="Y81" i="1" s="1"/>
  <c r="AA81" i="1" s="1"/>
  <c r="AC81" i="1" s="1"/>
  <c r="AE81" i="1" s="1"/>
  <c r="AG81" i="1" s="1"/>
  <c r="U83" i="1"/>
  <c r="W83" i="1" s="1"/>
  <c r="Y83" i="1" s="1"/>
  <c r="AA83" i="1" s="1"/>
  <c r="AC83" i="1" s="1"/>
  <c r="AE83" i="1" s="1"/>
  <c r="AG83" i="1" s="1"/>
  <c r="F81" i="1"/>
  <c r="H81" i="1" s="1"/>
  <c r="J81" i="1" s="1"/>
  <c r="L81" i="1" s="1"/>
  <c r="N81" i="1" s="1"/>
  <c r="P81" i="1" s="1"/>
  <c r="R81" i="1" s="1"/>
  <c r="F83" i="1"/>
  <c r="H83" i="1" s="1"/>
  <c r="J83" i="1" s="1"/>
  <c r="L83" i="1" s="1"/>
  <c r="N83" i="1" s="1"/>
  <c r="P83" i="1" s="1"/>
  <c r="R83" i="1" s="1"/>
  <c r="G117" i="1" l="1"/>
  <c r="F79" i="1"/>
  <c r="AK198" i="1"/>
  <c r="AK184" i="1"/>
  <c r="AK159" i="1"/>
  <c r="AK201" i="1" s="1"/>
  <c r="AK158" i="1"/>
  <c r="AK157" i="1"/>
  <c r="AK156" i="1"/>
  <c r="AK143" i="1"/>
  <c r="AK139" i="1"/>
  <c r="AK135" i="1"/>
  <c r="AK129" i="1"/>
  <c r="AK192" i="1" s="1"/>
  <c r="AK121" i="1"/>
  <c r="AK115" i="1" s="1"/>
  <c r="AK118" i="1"/>
  <c r="AK103" i="1"/>
  <c r="AK100" i="1"/>
  <c r="AK96" i="1"/>
  <c r="AK93" i="1"/>
  <c r="AK88" i="1"/>
  <c r="AK32" i="1"/>
  <c r="AK18" i="1" s="1"/>
  <c r="V198" i="1"/>
  <c r="V184" i="1"/>
  <c r="V159" i="1"/>
  <c r="V158" i="1"/>
  <c r="V157" i="1"/>
  <c r="V156" i="1"/>
  <c r="V143" i="1"/>
  <c r="V139" i="1"/>
  <c r="V135" i="1"/>
  <c r="V129" i="1"/>
  <c r="V192" i="1" s="1"/>
  <c r="V121" i="1"/>
  <c r="V115" i="1" s="1"/>
  <c r="V118" i="1"/>
  <c r="V103" i="1"/>
  <c r="V100" i="1"/>
  <c r="V96" i="1"/>
  <c r="V93" i="1"/>
  <c r="V88" i="1"/>
  <c r="V32" i="1"/>
  <c r="V18" i="1" s="1"/>
  <c r="V195" i="1"/>
  <c r="G198" i="1"/>
  <c r="G184" i="1"/>
  <c r="G159" i="1"/>
  <c r="G158" i="1"/>
  <c r="G157" i="1"/>
  <c r="G156" i="1"/>
  <c r="G143" i="1"/>
  <c r="G139" i="1"/>
  <c r="G135" i="1"/>
  <c r="G129" i="1"/>
  <c r="G192" i="1" s="1"/>
  <c r="G121" i="1"/>
  <c r="G115" i="1" s="1"/>
  <c r="G118" i="1"/>
  <c r="G103" i="1"/>
  <c r="G100" i="1"/>
  <c r="G96" i="1"/>
  <c r="G93" i="1"/>
  <c r="G88" i="1"/>
  <c r="G32" i="1"/>
  <c r="G18" i="1" s="1"/>
  <c r="G22" i="1"/>
  <c r="V197" i="1" l="1"/>
  <c r="G197" i="1"/>
  <c r="V193" i="1"/>
  <c r="AK197" i="1"/>
  <c r="G199" i="1"/>
  <c r="AK154" i="1"/>
  <c r="V200" i="1"/>
  <c r="AK126" i="1"/>
  <c r="V199" i="1"/>
  <c r="V126" i="1"/>
  <c r="AK200" i="1"/>
  <c r="G200" i="1"/>
  <c r="G126" i="1"/>
  <c r="V71" i="1"/>
  <c r="V194" i="1"/>
  <c r="AK194" i="1"/>
  <c r="AK199" i="1"/>
  <c r="AK193" i="1"/>
  <c r="AK195" i="1"/>
  <c r="AK71" i="1"/>
  <c r="V201" i="1"/>
  <c r="V154" i="1"/>
  <c r="G201" i="1"/>
  <c r="G154" i="1"/>
  <c r="G194" i="1"/>
  <c r="G193" i="1"/>
  <c r="G195" i="1"/>
  <c r="G71" i="1"/>
  <c r="E32" i="1"/>
  <c r="V190" i="1" l="1"/>
  <c r="V203" i="1" s="1"/>
  <c r="G190" i="1"/>
  <c r="AK190" i="1"/>
  <c r="AK203" i="1" s="1"/>
  <c r="AI23" i="1"/>
  <c r="AI195" i="1" s="1"/>
  <c r="AJ195" i="1" s="1"/>
  <c r="AL195" i="1" s="1"/>
  <c r="AN195" i="1" s="1"/>
  <c r="AP195" i="1" s="1"/>
  <c r="AR195" i="1" s="1"/>
  <c r="T23" i="1"/>
  <c r="T195" i="1" s="1"/>
  <c r="U195" i="1" s="1"/>
  <c r="W195" i="1" s="1"/>
  <c r="Y195" i="1" s="1"/>
  <c r="AA195" i="1" s="1"/>
  <c r="AC195" i="1" s="1"/>
  <c r="AE195" i="1" s="1"/>
  <c r="AG195" i="1" s="1"/>
  <c r="E23" i="1"/>
  <c r="E195" i="1" s="1"/>
  <c r="F195" i="1" s="1"/>
  <c r="H195" i="1" s="1"/>
  <c r="J195" i="1" s="1"/>
  <c r="L195" i="1" s="1"/>
  <c r="N195" i="1" s="1"/>
  <c r="P195" i="1" s="1"/>
  <c r="R195" i="1" s="1"/>
  <c r="AJ36" i="1"/>
  <c r="AL36" i="1" s="1"/>
  <c r="AN36" i="1" s="1"/>
  <c r="AP36" i="1" s="1"/>
  <c r="AR36" i="1" s="1"/>
  <c r="U36" i="1"/>
  <c r="W36" i="1" s="1"/>
  <c r="Y36" i="1" s="1"/>
  <c r="AA36" i="1" s="1"/>
  <c r="AC36" i="1" s="1"/>
  <c r="AE36" i="1" s="1"/>
  <c r="AG36" i="1" s="1"/>
  <c r="F36" i="1"/>
  <c r="H36" i="1" s="1"/>
  <c r="J36" i="1" s="1"/>
  <c r="L36" i="1" s="1"/>
  <c r="N36" i="1" s="1"/>
  <c r="P36" i="1" s="1"/>
  <c r="R36" i="1" s="1"/>
  <c r="F23" i="1" l="1"/>
  <c r="H23" i="1" s="1"/>
  <c r="J23" i="1" s="1"/>
  <c r="L23" i="1" s="1"/>
  <c r="N23" i="1" s="1"/>
  <c r="P23" i="1" s="1"/>
  <c r="R23" i="1" s="1"/>
  <c r="U23" i="1"/>
  <c r="W23" i="1" s="1"/>
  <c r="Y23" i="1" s="1"/>
  <c r="AA23" i="1" s="1"/>
  <c r="AC23" i="1" s="1"/>
  <c r="AE23" i="1" s="1"/>
  <c r="AG23" i="1" s="1"/>
  <c r="AJ23" i="1"/>
  <c r="AL23" i="1" s="1"/>
  <c r="AN23" i="1" s="1"/>
  <c r="AP23" i="1" s="1"/>
  <c r="AR23" i="1" s="1"/>
  <c r="AJ189" i="1"/>
  <c r="AL189" i="1" s="1"/>
  <c r="AN189" i="1" s="1"/>
  <c r="AP189" i="1" s="1"/>
  <c r="AR189" i="1" s="1"/>
  <c r="AJ188" i="1"/>
  <c r="AL188" i="1" s="1"/>
  <c r="AN188" i="1" s="1"/>
  <c r="AP188" i="1" s="1"/>
  <c r="AR188" i="1" s="1"/>
  <c r="AJ187" i="1"/>
  <c r="AL187" i="1" s="1"/>
  <c r="AN187" i="1" s="1"/>
  <c r="AP187" i="1" s="1"/>
  <c r="AR187" i="1" s="1"/>
  <c r="AJ186" i="1"/>
  <c r="AL186" i="1" s="1"/>
  <c r="AN186" i="1" s="1"/>
  <c r="AP186" i="1" s="1"/>
  <c r="AR186" i="1" s="1"/>
  <c r="AJ185" i="1"/>
  <c r="AL185" i="1" s="1"/>
  <c r="AN185" i="1" s="1"/>
  <c r="AP185" i="1" s="1"/>
  <c r="AR185" i="1" s="1"/>
  <c r="AJ182" i="1"/>
  <c r="AL182" i="1" s="1"/>
  <c r="AN182" i="1" s="1"/>
  <c r="AP182" i="1" s="1"/>
  <c r="AR182" i="1" s="1"/>
  <c r="AJ181" i="1"/>
  <c r="AL181" i="1" s="1"/>
  <c r="AN181" i="1" s="1"/>
  <c r="AP181" i="1" s="1"/>
  <c r="AR181" i="1" s="1"/>
  <c r="AJ180" i="1"/>
  <c r="AL180" i="1" s="1"/>
  <c r="AN180" i="1" s="1"/>
  <c r="AP180" i="1" s="1"/>
  <c r="AR180" i="1" s="1"/>
  <c r="AJ179" i="1"/>
  <c r="AL179" i="1" s="1"/>
  <c r="AN179" i="1" s="1"/>
  <c r="AP179" i="1" s="1"/>
  <c r="AR179" i="1" s="1"/>
  <c r="AJ178" i="1"/>
  <c r="AL178" i="1" s="1"/>
  <c r="AN178" i="1" s="1"/>
  <c r="AP178" i="1" s="1"/>
  <c r="AR178" i="1" s="1"/>
  <c r="AJ177" i="1"/>
  <c r="AL177" i="1" s="1"/>
  <c r="AN177" i="1" s="1"/>
  <c r="AP177" i="1" s="1"/>
  <c r="AR177" i="1" s="1"/>
  <c r="AJ176" i="1"/>
  <c r="AL176" i="1" s="1"/>
  <c r="AN176" i="1" s="1"/>
  <c r="AP176" i="1" s="1"/>
  <c r="AR176" i="1" s="1"/>
  <c r="AJ175" i="1"/>
  <c r="AL175" i="1" s="1"/>
  <c r="AN175" i="1" s="1"/>
  <c r="AP175" i="1" s="1"/>
  <c r="AR175" i="1" s="1"/>
  <c r="AJ174" i="1"/>
  <c r="AL174" i="1" s="1"/>
  <c r="AN174" i="1" s="1"/>
  <c r="AP174" i="1" s="1"/>
  <c r="AR174" i="1" s="1"/>
  <c r="AJ173" i="1"/>
  <c r="AL173" i="1" s="1"/>
  <c r="AN173" i="1" s="1"/>
  <c r="AP173" i="1" s="1"/>
  <c r="AR173" i="1" s="1"/>
  <c r="AJ172" i="1"/>
  <c r="AL172" i="1" s="1"/>
  <c r="AN172" i="1" s="1"/>
  <c r="AP172" i="1" s="1"/>
  <c r="AR172" i="1" s="1"/>
  <c r="AJ168" i="1"/>
  <c r="AL168" i="1" s="1"/>
  <c r="AN168" i="1" s="1"/>
  <c r="AP168" i="1" s="1"/>
  <c r="AR168" i="1" s="1"/>
  <c r="AJ167" i="1"/>
  <c r="AL167" i="1" s="1"/>
  <c r="AN167" i="1" s="1"/>
  <c r="AP167" i="1" s="1"/>
  <c r="AR167" i="1" s="1"/>
  <c r="AJ163" i="1"/>
  <c r="AL163" i="1" s="1"/>
  <c r="AN163" i="1" s="1"/>
  <c r="AP163" i="1" s="1"/>
  <c r="AR163" i="1" s="1"/>
  <c r="AJ162" i="1"/>
  <c r="AL162" i="1" s="1"/>
  <c r="AN162" i="1" s="1"/>
  <c r="AP162" i="1" s="1"/>
  <c r="AR162" i="1" s="1"/>
  <c r="AJ161" i="1"/>
  <c r="AL161" i="1" s="1"/>
  <c r="AN161" i="1" s="1"/>
  <c r="AP161" i="1" s="1"/>
  <c r="AR161" i="1" s="1"/>
  <c r="AJ146" i="1"/>
  <c r="AL146" i="1" s="1"/>
  <c r="AN146" i="1" s="1"/>
  <c r="AP146" i="1" s="1"/>
  <c r="AR146" i="1" s="1"/>
  <c r="AJ145" i="1"/>
  <c r="AL145" i="1" s="1"/>
  <c r="AN145" i="1" s="1"/>
  <c r="AP145" i="1" s="1"/>
  <c r="AR145" i="1" s="1"/>
  <c r="AJ142" i="1"/>
  <c r="AL142" i="1" s="1"/>
  <c r="AN142" i="1" s="1"/>
  <c r="AP142" i="1" s="1"/>
  <c r="AR142" i="1" s="1"/>
  <c r="AJ141" i="1"/>
  <c r="AL141" i="1" s="1"/>
  <c r="AN141" i="1" s="1"/>
  <c r="AP141" i="1" s="1"/>
  <c r="AR141" i="1" s="1"/>
  <c r="AJ138" i="1"/>
  <c r="AL138" i="1" s="1"/>
  <c r="AN138" i="1" s="1"/>
  <c r="AP138" i="1" s="1"/>
  <c r="AR138" i="1" s="1"/>
  <c r="AJ137" i="1"/>
  <c r="AL137" i="1" s="1"/>
  <c r="AN137" i="1" s="1"/>
  <c r="AP137" i="1" s="1"/>
  <c r="AR137" i="1" s="1"/>
  <c r="AJ134" i="1"/>
  <c r="AL134" i="1" s="1"/>
  <c r="AN134" i="1" s="1"/>
  <c r="AP134" i="1" s="1"/>
  <c r="AR134" i="1" s="1"/>
  <c r="AJ133" i="1"/>
  <c r="AL133" i="1" s="1"/>
  <c r="AN133" i="1" s="1"/>
  <c r="AP133" i="1" s="1"/>
  <c r="AR133" i="1" s="1"/>
  <c r="AJ132" i="1"/>
  <c r="AL132" i="1" s="1"/>
  <c r="AN132" i="1" s="1"/>
  <c r="AP132" i="1" s="1"/>
  <c r="AR132" i="1" s="1"/>
  <c r="AJ131" i="1"/>
  <c r="AL131" i="1" s="1"/>
  <c r="AN131" i="1" s="1"/>
  <c r="AP131" i="1" s="1"/>
  <c r="AR131" i="1" s="1"/>
  <c r="AJ130" i="1"/>
  <c r="AL130" i="1" s="1"/>
  <c r="AN130" i="1" s="1"/>
  <c r="AP130" i="1" s="1"/>
  <c r="AR130" i="1" s="1"/>
  <c r="AJ123" i="1"/>
  <c r="AL123" i="1" s="1"/>
  <c r="AN123" i="1" s="1"/>
  <c r="AP123" i="1" s="1"/>
  <c r="AR123" i="1" s="1"/>
  <c r="AJ120" i="1"/>
  <c r="AL120" i="1" s="1"/>
  <c r="AN120" i="1" s="1"/>
  <c r="AP120" i="1" s="1"/>
  <c r="AR120" i="1" s="1"/>
  <c r="AJ119" i="1"/>
  <c r="AL119" i="1" s="1"/>
  <c r="AN119" i="1" s="1"/>
  <c r="AP119" i="1" s="1"/>
  <c r="AR119" i="1" s="1"/>
  <c r="AJ110" i="1"/>
  <c r="AL110" i="1" s="1"/>
  <c r="AN110" i="1" s="1"/>
  <c r="AP110" i="1" s="1"/>
  <c r="AR110" i="1" s="1"/>
  <c r="AJ105" i="1"/>
  <c r="AL105" i="1" s="1"/>
  <c r="AN105" i="1" s="1"/>
  <c r="AP105" i="1" s="1"/>
  <c r="AR105" i="1" s="1"/>
  <c r="AJ102" i="1"/>
  <c r="AL102" i="1" s="1"/>
  <c r="AN102" i="1" s="1"/>
  <c r="AP102" i="1" s="1"/>
  <c r="AR102" i="1" s="1"/>
  <c r="AJ99" i="1"/>
  <c r="AL99" i="1" s="1"/>
  <c r="AN99" i="1" s="1"/>
  <c r="AP99" i="1" s="1"/>
  <c r="AR99" i="1" s="1"/>
  <c r="AJ98" i="1"/>
  <c r="AL98" i="1" s="1"/>
  <c r="AN98" i="1" s="1"/>
  <c r="AP98" i="1" s="1"/>
  <c r="AR98" i="1" s="1"/>
  <c r="AJ95" i="1"/>
  <c r="AL95" i="1" s="1"/>
  <c r="AN95" i="1" s="1"/>
  <c r="AP95" i="1" s="1"/>
  <c r="AR95" i="1" s="1"/>
  <c r="AJ91" i="1"/>
  <c r="AL91" i="1" s="1"/>
  <c r="AN91" i="1" s="1"/>
  <c r="AP91" i="1" s="1"/>
  <c r="AR91" i="1" s="1"/>
  <c r="AJ90" i="1"/>
  <c r="AL90" i="1" s="1"/>
  <c r="AN90" i="1" s="1"/>
  <c r="AP90" i="1" s="1"/>
  <c r="AR90" i="1" s="1"/>
  <c r="AJ87" i="1"/>
  <c r="AL87" i="1" s="1"/>
  <c r="AN87" i="1" s="1"/>
  <c r="AP87" i="1" s="1"/>
  <c r="AR87" i="1" s="1"/>
  <c r="AJ86" i="1"/>
  <c r="AL86" i="1" s="1"/>
  <c r="AN86" i="1" s="1"/>
  <c r="AP86" i="1" s="1"/>
  <c r="AR86" i="1" s="1"/>
  <c r="AJ85" i="1"/>
  <c r="AL85" i="1" s="1"/>
  <c r="AN85" i="1" s="1"/>
  <c r="AP85" i="1" s="1"/>
  <c r="AR85" i="1" s="1"/>
  <c r="AJ84" i="1"/>
  <c r="AL84" i="1" s="1"/>
  <c r="AN84" i="1" s="1"/>
  <c r="AP84" i="1" s="1"/>
  <c r="AR84" i="1" s="1"/>
  <c r="AJ79" i="1"/>
  <c r="AL79" i="1" s="1"/>
  <c r="AN79" i="1" s="1"/>
  <c r="AP79" i="1" s="1"/>
  <c r="AR79" i="1" s="1"/>
  <c r="AJ78" i="1"/>
  <c r="AL78" i="1" s="1"/>
  <c r="AN78" i="1" s="1"/>
  <c r="AP78" i="1" s="1"/>
  <c r="AR78" i="1" s="1"/>
  <c r="AJ77" i="1"/>
  <c r="AL77" i="1" s="1"/>
  <c r="AN77" i="1" s="1"/>
  <c r="AP77" i="1" s="1"/>
  <c r="AR77" i="1" s="1"/>
  <c r="AJ76" i="1"/>
  <c r="AL76" i="1" s="1"/>
  <c r="AN76" i="1" s="1"/>
  <c r="AP76" i="1" s="1"/>
  <c r="AR76" i="1" s="1"/>
  <c r="AJ57" i="1"/>
  <c r="AL57" i="1" s="1"/>
  <c r="AN57" i="1" s="1"/>
  <c r="AP57" i="1" s="1"/>
  <c r="AR57" i="1" s="1"/>
  <c r="AJ56" i="1"/>
  <c r="AL56" i="1" s="1"/>
  <c r="AN56" i="1" s="1"/>
  <c r="AP56" i="1" s="1"/>
  <c r="AR56" i="1" s="1"/>
  <c r="AJ55" i="1"/>
  <c r="AL55" i="1" s="1"/>
  <c r="AN55" i="1" s="1"/>
  <c r="AP55" i="1" s="1"/>
  <c r="AR55" i="1" s="1"/>
  <c r="AJ54" i="1"/>
  <c r="AL54" i="1" s="1"/>
  <c r="AN54" i="1" s="1"/>
  <c r="AP54" i="1" s="1"/>
  <c r="AR54" i="1" s="1"/>
  <c r="AJ53" i="1"/>
  <c r="AL53" i="1" s="1"/>
  <c r="AN53" i="1" s="1"/>
  <c r="AP53" i="1" s="1"/>
  <c r="AR53" i="1" s="1"/>
  <c r="AJ52" i="1"/>
  <c r="AL52" i="1" s="1"/>
  <c r="AN52" i="1" s="1"/>
  <c r="AP52" i="1" s="1"/>
  <c r="AR52" i="1" s="1"/>
  <c r="AJ47" i="1"/>
  <c r="AL47" i="1" s="1"/>
  <c r="AN47" i="1" s="1"/>
  <c r="AP47" i="1" s="1"/>
  <c r="AR47" i="1" s="1"/>
  <c r="AJ45" i="1"/>
  <c r="AL45" i="1" s="1"/>
  <c r="AN45" i="1" s="1"/>
  <c r="AP45" i="1" s="1"/>
  <c r="AR45" i="1" s="1"/>
  <c r="AJ44" i="1"/>
  <c r="AL44" i="1" s="1"/>
  <c r="AN44" i="1" s="1"/>
  <c r="AP44" i="1" s="1"/>
  <c r="AR44" i="1" s="1"/>
  <c r="AJ43" i="1"/>
  <c r="AL43" i="1" s="1"/>
  <c r="AN43" i="1" s="1"/>
  <c r="AP43" i="1" s="1"/>
  <c r="AR43" i="1" s="1"/>
  <c r="AJ37" i="1"/>
  <c r="AL37" i="1" s="1"/>
  <c r="AN37" i="1" s="1"/>
  <c r="AP37" i="1" s="1"/>
  <c r="AR37" i="1" s="1"/>
  <c r="AJ35" i="1"/>
  <c r="AL35" i="1" s="1"/>
  <c r="AN35" i="1" s="1"/>
  <c r="AP35" i="1" s="1"/>
  <c r="AR35" i="1" s="1"/>
  <c r="AJ34" i="1"/>
  <c r="AL34" i="1" s="1"/>
  <c r="AN34" i="1" s="1"/>
  <c r="AP34" i="1" s="1"/>
  <c r="AR34" i="1" s="1"/>
  <c r="AJ31" i="1"/>
  <c r="AL31" i="1" s="1"/>
  <c r="AN31" i="1" s="1"/>
  <c r="AP31" i="1" s="1"/>
  <c r="AR31" i="1" s="1"/>
  <c r="AJ27" i="1"/>
  <c r="AL27" i="1" s="1"/>
  <c r="AN27" i="1" s="1"/>
  <c r="AP27" i="1" s="1"/>
  <c r="AR27" i="1" s="1"/>
  <c r="AJ26" i="1"/>
  <c r="AL26" i="1" s="1"/>
  <c r="AN26" i="1" s="1"/>
  <c r="AP26" i="1" s="1"/>
  <c r="AR26" i="1" s="1"/>
  <c r="AJ25" i="1"/>
  <c r="AL25" i="1" s="1"/>
  <c r="AN25" i="1" s="1"/>
  <c r="AP25" i="1" s="1"/>
  <c r="AR25" i="1" s="1"/>
  <c r="AJ24" i="1"/>
  <c r="AL24" i="1" s="1"/>
  <c r="AN24" i="1" s="1"/>
  <c r="AP24" i="1" s="1"/>
  <c r="AR24" i="1" s="1"/>
  <c r="U189" i="1"/>
  <c r="W189" i="1" s="1"/>
  <c r="Y189" i="1" s="1"/>
  <c r="AA189" i="1" s="1"/>
  <c r="AC189" i="1" s="1"/>
  <c r="AE189" i="1" s="1"/>
  <c r="AG189" i="1" s="1"/>
  <c r="U188" i="1"/>
  <c r="W188" i="1" s="1"/>
  <c r="Y188" i="1" s="1"/>
  <c r="AA188" i="1" s="1"/>
  <c r="AC188" i="1" s="1"/>
  <c r="AE188" i="1" s="1"/>
  <c r="AG188" i="1" s="1"/>
  <c r="U187" i="1"/>
  <c r="W187" i="1" s="1"/>
  <c r="Y187" i="1" s="1"/>
  <c r="AA187" i="1" s="1"/>
  <c r="AC187" i="1" s="1"/>
  <c r="AE187" i="1" s="1"/>
  <c r="AG187" i="1" s="1"/>
  <c r="U186" i="1"/>
  <c r="W186" i="1" s="1"/>
  <c r="Y186" i="1" s="1"/>
  <c r="AA186" i="1" s="1"/>
  <c r="AC186" i="1" s="1"/>
  <c r="AE186" i="1" s="1"/>
  <c r="AG186" i="1" s="1"/>
  <c r="U185" i="1"/>
  <c r="W185" i="1" s="1"/>
  <c r="Y185" i="1" s="1"/>
  <c r="AA185" i="1" s="1"/>
  <c r="AC185" i="1" s="1"/>
  <c r="AE185" i="1" s="1"/>
  <c r="AG185" i="1" s="1"/>
  <c r="U182" i="1"/>
  <c r="W182" i="1" s="1"/>
  <c r="Y182" i="1" s="1"/>
  <c r="AA182" i="1" s="1"/>
  <c r="AC182" i="1" s="1"/>
  <c r="AE182" i="1" s="1"/>
  <c r="AG182" i="1" s="1"/>
  <c r="U181" i="1"/>
  <c r="W181" i="1" s="1"/>
  <c r="Y181" i="1" s="1"/>
  <c r="AA181" i="1" s="1"/>
  <c r="AC181" i="1" s="1"/>
  <c r="AE181" i="1" s="1"/>
  <c r="AG181" i="1" s="1"/>
  <c r="U180" i="1"/>
  <c r="W180" i="1" s="1"/>
  <c r="Y180" i="1" s="1"/>
  <c r="AA180" i="1" s="1"/>
  <c r="AC180" i="1" s="1"/>
  <c r="AE180" i="1" s="1"/>
  <c r="AG180" i="1" s="1"/>
  <c r="U179" i="1"/>
  <c r="W179" i="1" s="1"/>
  <c r="Y179" i="1" s="1"/>
  <c r="AA179" i="1" s="1"/>
  <c r="AC179" i="1" s="1"/>
  <c r="AE179" i="1" s="1"/>
  <c r="AG179" i="1" s="1"/>
  <c r="U178" i="1"/>
  <c r="W178" i="1" s="1"/>
  <c r="Y178" i="1" s="1"/>
  <c r="AA178" i="1" s="1"/>
  <c r="AC178" i="1" s="1"/>
  <c r="AE178" i="1" s="1"/>
  <c r="AG178" i="1" s="1"/>
  <c r="U177" i="1"/>
  <c r="W177" i="1" s="1"/>
  <c r="Y177" i="1" s="1"/>
  <c r="AA177" i="1" s="1"/>
  <c r="AC177" i="1" s="1"/>
  <c r="AE177" i="1" s="1"/>
  <c r="AG177" i="1" s="1"/>
  <c r="U176" i="1"/>
  <c r="W176" i="1" s="1"/>
  <c r="Y176" i="1" s="1"/>
  <c r="AA176" i="1" s="1"/>
  <c r="AC176" i="1" s="1"/>
  <c r="AE176" i="1" s="1"/>
  <c r="AG176" i="1" s="1"/>
  <c r="U175" i="1"/>
  <c r="W175" i="1" s="1"/>
  <c r="Y175" i="1" s="1"/>
  <c r="AA175" i="1" s="1"/>
  <c r="AC175" i="1" s="1"/>
  <c r="AE175" i="1" s="1"/>
  <c r="AG175" i="1" s="1"/>
  <c r="U174" i="1"/>
  <c r="W174" i="1" s="1"/>
  <c r="Y174" i="1" s="1"/>
  <c r="AA174" i="1" s="1"/>
  <c r="AC174" i="1" s="1"/>
  <c r="AE174" i="1" s="1"/>
  <c r="AG174" i="1" s="1"/>
  <c r="U173" i="1"/>
  <c r="W173" i="1" s="1"/>
  <c r="Y173" i="1" s="1"/>
  <c r="AA173" i="1" s="1"/>
  <c r="AC173" i="1" s="1"/>
  <c r="AE173" i="1" s="1"/>
  <c r="AG173" i="1" s="1"/>
  <c r="U172" i="1"/>
  <c r="W172" i="1" s="1"/>
  <c r="Y172" i="1" s="1"/>
  <c r="AA172" i="1" s="1"/>
  <c r="AC172" i="1" s="1"/>
  <c r="AE172" i="1" s="1"/>
  <c r="AG172" i="1" s="1"/>
  <c r="U168" i="1"/>
  <c r="W168" i="1" s="1"/>
  <c r="Y168" i="1" s="1"/>
  <c r="AA168" i="1" s="1"/>
  <c r="AC168" i="1" s="1"/>
  <c r="AE168" i="1" s="1"/>
  <c r="AG168" i="1" s="1"/>
  <c r="U167" i="1"/>
  <c r="W167" i="1" s="1"/>
  <c r="Y167" i="1" s="1"/>
  <c r="AA167" i="1" s="1"/>
  <c r="AC167" i="1" s="1"/>
  <c r="AE167" i="1" s="1"/>
  <c r="AG167" i="1" s="1"/>
  <c r="U163" i="1"/>
  <c r="W163" i="1" s="1"/>
  <c r="Y163" i="1" s="1"/>
  <c r="AA163" i="1" s="1"/>
  <c r="AC163" i="1" s="1"/>
  <c r="AE163" i="1" s="1"/>
  <c r="AG163" i="1" s="1"/>
  <c r="U162" i="1"/>
  <c r="W162" i="1" s="1"/>
  <c r="Y162" i="1" s="1"/>
  <c r="AA162" i="1" s="1"/>
  <c r="AC162" i="1" s="1"/>
  <c r="AE162" i="1" s="1"/>
  <c r="AG162" i="1" s="1"/>
  <c r="U161" i="1"/>
  <c r="W161" i="1" s="1"/>
  <c r="Y161" i="1" s="1"/>
  <c r="AA161" i="1" s="1"/>
  <c r="AC161" i="1" s="1"/>
  <c r="AE161" i="1" s="1"/>
  <c r="AG161" i="1" s="1"/>
  <c r="U146" i="1"/>
  <c r="W146" i="1" s="1"/>
  <c r="Y146" i="1" s="1"/>
  <c r="AA146" i="1" s="1"/>
  <c r="AC146" i="1" s="1"/>
  <c r="AE146" i="1" s="1"/>
  <c r="AG146" i="1" s="1"/>
  <c r="U145" i="1"/>
  <c r="W145" i="1" s="1"/>
  <c r="Y145" i="1" s="1"/>
  <c r="AA145" i="1" s="1"/>
  <c r="AC145" i="1" s="1"/>
  <c r="AE145" i="1" s="1"/>
  <c r="AG145" i="1" s="1"/>
  <c r="U142" i="1"/>
  <c r="W142" i="1" s="1"/>
  <c r="Y142" i="1" s="1"/>
  <c r="AA142" i="1" s="1"/>
  <c r="AC142" i="1" s="1"/>
  <c r="AE142" i="1" s="1"/>
  <c r="AG142" i="1" s="1"/>
  <c r="U141" i="1"/>
  <c r="W141" i="1" s="1"/>
  <c r="Y141" i="1" s="1"/>
  <c r="AA141" i="1" s="1"/>
  <c r="AC141" i="1" s="1"/>
  <c r="AE141" i="1" s="1"/>
  <c r="AG141" i="1" s="1"/>
  <c r="U138" i="1"/>
  <c r="W138" i="1" s="1"/>
  <c r="Y138" i="1" s="1"/>
  <c r="AA138" i="1" s="1"/>
  <c r="AC138" i="1" s="1"/>
  <c r="AE138" i="1" s="1"/>
  <c r="AG138" i="1" s="1"/>
  <c r="U137" i="1"/>
  <c r="W137" i="1" s="1"/>
  <c r="Y137" i="1" s="1"/>
  <c r="AA137" i="1" s="1"/>
  <c r="AC137" i="1" s="1"/>
  <c r="AE137" i="1" s="1"/>
  <c r="AG137" i="1" s="1"/>
  <c r="U134" i="1"/>
  <c r="W134" i="1" s="1"/>
  <c r="Y134" i="1" s="1"/>
  <c r="AA134" i="1" s="1"/>
  <c r="AC134" i="1" s="1"/>
  <c r="AE134" i="1" s="1"/>
  <c r="AG134" i="1" s="1"/>
  <c r="U133" i="1"/>
  <c r="W133" i="1" s="1"/>
  <c r="Y133" i="1" s="1"/>
  <c r="AA133" i="1" s="1"/>
  <c r="AC133" i="1" s="1"/>
  <c r="AE133" i="1" s="1"/>
  <c r="AG133" i="1" s="1"/>
  <c r="U132" i="1"/>
  <c r="W132" i="1" s="1"/>
  <c r="Y132" i="1" s="1"/>
  <c r="AA132" i="1" s="1"/>
  <c r="AC132" i="1" s="1"/>
  <c r="AE132" i="1" s="1"/>
  <c r="AG132" i="1" s="1"/>
  <c r="U131" i="1"/>
  <c r="W131" i="1" s="1"/>
  <c r="Y131" i="1" s="1"/>
  <c r="AA131" i="1" s="1"/>
  <c r="AC131" i="1" s="1"/>
  <c r="AE131" i="1" s="1"/>
  <c r="AG131" i="1" s="1"/>
  <c r="U130" i="1"/>
  <c r="W130" i="1" s="1"/>
  <c r="Y130" i="1" s="1"/>
  <c r="AA130" i="1" s="1"/>
  <c r="AC130" i="1" s="1"/>
  <c r="AE130" i="1" s="1"/>
  <c r="AG130" i="1" s="1"/>
  <c r="U123" i="1"/>
  <c r="W123" i="1" s="1"/>
  <c r="Y123" i="1" s="1"/>
  <c r="AA123" i="1" s="1"/>
  <c r="AC123" i="1" s="1"/>
  <c r="AE123" i="1" s="1"/>
  <c r="AG123" i="1" s="1"/>
  <c r="U120" i="1"/>
  <c r="W120" i="1" s="1"/>
  <c r="Y120" i="1" s="1"/>
  <c r="AA120" i="1" s="1"/>
  <c r="AC120" i="1" s="1"/>
  <c r="AE120" i="1" s="1"/>
  <c r="AG120" i="1" s="1"/>
  <c r="U119" i="1"/>
  <c r="W119" i="1" s="1"/>
  <c r="Y119" i="1" s="1"/>
  <c r="AA119" i="1" s="1"/>
  <c r="AC119" i="1" s="1"/>
  <c r="AE119" i="1" s="1"/>
  <c r="AG119" i="1" s="1"/>
  <c r="U110" i="1"/>
  <c r="W110" i="1" s="1"/>
  <c r="Y110" i="1" s="1"/>
  <c r="AA110" i="1" s="1"/>
  <c r="AC110" i="1" s="1"/>
  <c r="AE110" i="1" s="1"/>
  <c r="AG110" i="1" s="1"/>
  <c r="U105" i="1"/>
  <c r="W105" i="1" s="1"/>
  <c r="Y105" i="1" s="1"/>
  <c r="AA105" i="1" s="1"/>
  <c r="AC105" i="1" s="1"/>
  <c r="AE105" i="1" s="1"/>
  <c r="AG105" i="1" s="1"/>
  <c r="U102" i="1"/>
  <c r="W102" i="1" s="1"/>
  <c r="Y102" i="1" s="1"/>
  <c r="AA102" i="1" s="1"/>
  <c r="AC102" i="1" s="1"/>
  <c r="AE102" i="1" s="1"/>
  <c r="AG102" i="1" s="1"/>
  <c r="U99" i="1"/>
  <c r="W99" i="1" s="1"/>
  <c r="Y99" i="1" s="1"/>
  <c r="AA99" i="1" s="1"/>
  <c r="AC99" i="1" s="1"/>
  <c r="AE99" i="1" s="1"/>
  <c r="AG99" i="1" s="1"/>
  <c r="U98" i="1"/>
  <c r="W98" i="1" s="1"/>
  <c r="Y98" i="1" s="1"/>
  <c r="AA98" i="1" s="1"/>
  <c r="AC98" i="1" s="1"/>
  <c r="AE98" i="1" s="1"/>
  <c r="AG98" i="1" s="1"/>
  <c r="U95" i="1"/>
  <c r="W95" i="1" s="1"/>
  <c r="Y95" i="1" s="1"/>
  <c r="AA95" i="1" s="1"/>
  <c r="AC95" i="1" s="1"/>
  <c r="AE95" i="1" s="1"/>
  <c r="AG95" i="1" s="1"/>
  <c r="U91" i="1"/>
  <c r="W91" i="1" s="1"/>
  <c r="Y91" i="1" s="1"/>
  <c r="AA91" i="1" s="1"/>
  <c r="AC91" i="1" s="1"/>
  <c r="AE91" i="1" s="1"/>
  <c r="AG91" i="1" s="1"/>
  <c r="U90" i="1"/>
  <c r="W90" i="1" s="1"/>
  <c r="Y90" i="1" s="1"/>
  <c r="AA90" i="1" s="1"/>
  <c r="AC90" i="1" s="1"/>
  <c r="AE90" i="1" s="1"/>
  <c r="AG90" i="1" s="1"/>
  <c r="U87" i="1"/>
  <c r="W87" i="1" s="1"/>
  <c r="Y87" i="1" s="1"/>
  <c r="AA87" i="1" s="1"/>
  <c r="AC87" i="1" s="1"/>
  <c r="AE87" i="1" s="1"/>
  <c r="AG87" i="1" s="1"/>
  <c r="U86" i="1"/>
  <c r="W86" i="1" s="1"/>
  <c r="Y86" i="1" s="1"/>
  <c r="AA86" i="1" s="1"/>
  <c r="AC86" i="1" s="1"/>
  <c r="AE86" i="1" s="1"/>
  <c r="AG86" i="1" s="1"/>
  <c r="U85" i="1"/>
  <c r="W85" i="1" s="1"/>
  <c r="Y85" i="1" s="1"/>
  <c r="AA85" i="1" s="1"/>
  <c r="AC85" i="1" s="1"/>
  <c r="AE85" i="1" s="1"/>
  <c r="AG85" i="1" s="1"/>
  <c r="U84" i="1"/>
  <c r="W84" i="1" s="1"/>
  <c r="Y84" i="1" s="1"/>
  <c r="AA84" i="1" s="1"/>
  <c r="AC84" i="1" s="1"/>
  <c r="AE84" i="1" s="1"/>
  <c r="AG84" i="1" s="1"/>
  <c r="U79" i="1"/>
  <c r="W79" i="1" s="1"/>
  <c r="Y79" i="1" s="1"/>
  <c r="AA79" i="1" s="1"/>
  <c r="AC79" i="1" s="1"/>
  <c r="AE79" i="1" s="1"/>
  <c r="AG79" i="1" s="1"/>
  <c r="U78" i="1"/>
  <c r="W78" i="1" s="1"/>
  <c r="Y78" i="1" s="1"/>
  <c r="AA78" i="1" s="1"/>
  <c r="AC78" i="1" s="1"/>
  <c r="AE78" i="1" s="1"/>
  <c r="AG78" i="1" s="1"/>
  <c r="U77" i="1"/>
  <c r="W77" i="1" s="1"/>
  <c r="Y77" i="1" s="1"/>
  <c r="AA77" i="1" s="1"/>
  <c r="AC77" i="1" s="1"/>
  <c r="AE77" i="1" s="1"/>
  <c r="AG77" i="1" s="1"/>
  <c r="U76" i="1"/>
  <c r="W76" i="1" s="1"/>
  <c r="Y76" i="1" s="1"/>
  <c r="AA76" i="1" s="1"/>
  <c r="AC76" i="1" s="1"/>
  <c r="AE76" i="1" s="1"/>
  <c r="AG76" i="1" s="1"/>
  <c r="U57" i="1"/>
  <c r="W57" i="1" s="1"/>
  <c r="Y57" i="1" s="1"/>
  <c r="AA57" i="1" s="1"/>
  <c r="AC57" i="1" s="1"/>
  <c r="AE57" i="1" s="1"/>
  <c r="AG57" i="1" s="1"/>
  <c r="U56" i="1"/>
  <c r="W56" i="1" s="1"/>
  <c r="Y56" i="1" s="1"/>
  <c r="AA56" i="1" s="1"/>
  <c r="AC56" i="1" s="1"/>
  <c r="AE56" i="1" s="1"/>
  <c r="AG56" i="1" s="1"/>
  <c r="U55" i="1"/>
  <c r="W55" i="1" s="1"/>
  <c r="Y55" i="1" s="1"/>
  <c r="AA55" i="1" s="1"/>
  <c r="AC55" i="1" s="1"/>
  <c r="AE55" i="1" s="1"/>
  <c r="AG55" i="1" s="1"/>
  <c r="U54" i="1"/>
  <c r="W54" i="1" s="1"/>
  <c r="Y54" i="1" s="1"/>
  <c r="AA54" i="1" s="1"/>
  <c r="AC54" i="1" s="1"/>
  <c r="AE54" i="1" s="1"/>
  <c r="AG54" i="1" s="1"/>
  <c r="U53" i="1"/>
  <c r="W53" i="1" s="1"/>
  <c r="Y53" i="1" s="1"/>
  <c r="AA53" i="1" s="1"/>
  <c r="AC53" i="1" s="1"/>
  <c r="AE53" i="1" s="1"/>
  <c r="AG53" i="1" s="1"/>
  <c r="U52" i="1"/>
  <c r="W52" i="1" s="1"/>
  <c r="Y52" i="1" s="1"/>
  <c r="AA52" i="1" s="1"/>
  <c r="AC52" i="1" s="1"/>
  <c r="AE52" i="1" s="1"/>
  <c r="AG52" i="1" s="1"/>
  <c r="U47" i="1"/>
  <c r="W47" i="1" s="1"/>
  <c r="Y47" i="1" s="1"/>
  <c r="AA47" i="1" s="1"/>
  <c r="AC47" i="1" s="1"/>
  <c r="AE47" i="1" s="1"/>
  <c r="AG47" i="1" s="1"/>
  <c r="U45" i="1"/>
  <c r="W45" i="1" s="1"/>
  <c r="Y45" i="1" s="1"/>
  <c r="AA45" i="1" s="1"/>
  <c r="AC45" i="1" s="1"/>
  <c r="AE45" i="1" s="1"/>
  <c r="AG45" i="1" s="1"/>
  <c r="U44" i="1"/>
  <c r="W44" i="1" s="1"/>
  <c r="Y44" i="1" s="1"/>
  <c r="AA44" i="1" s="1"/>
  <c r="AC44" i="1" s="1"/>
  <c r="AE44" i="1" s="1"/>
  <c r="AG44" i="1" s="1"/>
  <c r="U43" i="1"/>
  <c r="W43" i="1" s="1"/>
  <c r="Y43" i="1" s="1"/>
  <c r="AA43" i="1" s="1"/>
  <c r="AC43" i="1" s="1"/>
  <c r="AE43" i="1" s="1"/>
  <c r="AG43" i="1" s="1"/>
  <c r="U37" i="1"/>
  <c r="W37" i="1" s="1"/>
  <c r="Y37" i="1" s="1"/>
  <c r="AA37" i="1" s="1"/>
  <c r="AC37" i="1" s="1"/>
  <c r="AE37" i="1" s="1"/>
  <c r="AG37" i="1" s="1"/>
  <c r="U35" i="1"/>
  <c r="W35" i="1" s="1"/>
  <c r="Y35" i="1" s="1"/>
  <c r="AA35" i="1" s="1"/>
  <c r="AC35" i="1" s="1"/>
  <c r="AE35" i="1" s="1"/>
  <c r="AG35" i="1" s="1"/>
  <c r="U34" i="1"/>
  <c r="W34" i="1" s="1"/>
  <c r="Y34" i="1" s="1"/>
  <c r="AA34" i="1" s="1"/>
  <c r="AC34" i="1" s="1"/>
  <c r="AE34" i="1" s="1"/>
  <c r="AG34" i="1" s="1"/>
  <c r="U31" i="1"/>
  <c r="W31" i="1" s="1"/>
  <c r="Y31" i="1" s="1"/>
  <c r="AA31" i="1" s="1"/>
  <c r="AC31" i="1" s="1"/>
  <c r="AE31" i="1" s="1"/>
  <c r="AG31" i="1" s="1"/>
  <c r="AC27" i="1"/>
  <c r="AE27" i="1" s="1"/>
  <c r="AG27" i="1" s="1"/>
  <c r="U26" i="1"/>
  <c r="W26" i="1" s="1"/>
  <c r="Y26" i="1" s="1"/>
  <c r="AA26" i="1" s="1"/>
  <c r="AC26" i="1" s="1"/>
  <c r="AE26" i="1" s="1"/>
  <c r="AG26" i="1" s="1"/>
  <c r="U25" i="1"/>
  <c r="W25" i="1" s="1"/>
  <c r="Y25" i="1" s="1"/>
  <c r="AA25" i="1" s="1"/>
  <c r="AC25" i="1" s="1"/>
  <c r="AE25" i="1" s="1"/>
  <c r="AG25" i="1" s="1"/>
  <c r="U24" i="1"/>
  <c r="W24" i="1" s="1"/>
  <c r="Y24" i="1" s="1"/>
  <c r="AA24" i="1" s="1"/>
  <c r="AC24" i="1" s="1"/>
  <c r="AE24" i="1" s="1"/>
  <c r="AG24" i="1" s="1"/>
  <c r="F189" i="1"/>
  <c r="H189" i="1" s="1"/>
  <c r="J189" i="1" s="1"/>
  <c r="L189" i="1" s="1"/>
  <c r="N189" i="1" s="1"/>
  <c r="P189" i="1" s="1"/>
  <c r="R189" i="1" s="1"/>
  <c r="F188" i="1"/>
  <c r="H188" i="1" s="1"/>
  <c r="J188" i="1" s="1"/>
  <c r="L188" i="1" s="1"/>
  <c r="N188" i="1" s="1"/>
  <c r="P188" i="1" s="1"/>
  <c r="R188" i="1" s="1"/>
  <c r="F187" i="1"/>
  <c r="H187" i="1" s="1"/>
  <c r="J187" i="1" s="1"/>
  <c r="L187" i="1" s="1"/>
  <c r="N187" i="1" s="1"/>
  <c r="P187" i="1" s="1"/>
  <c r="R187" i="1" s="1"/>
  <c r="F186" i="1"/>
  <c r="H186" i="1" s="1"/>
  <c r="J186" i="1" s="1"/>
  <c r="L186" i="1" s="1"/>
  <c r="N186" i="1" s="1"/>
  <c r="P186" i="1" s="1"/>
  <c r="R186" i="1" s="1"/>
  <c r="F185" i="1"/>
  <c r="H185" i="1" s="1"/>
  <c r="J185" i="1" s="1"/>
  <c r="L185" i="1" s="1"/>
  <c r="N185" i="1" s="1"/>
  <c r="P185" i="1" s="1"/>
  <c r="R185" i="1" s="1"/>
  <c r="F182" i="1"/>
  <c r="H182" i="1" s="1"/>
  <c r="J182" i="1" s="1"/>
  <c r="L182" i="1" s="1"/>
  <c r="N182" i="1" s="1"/>
  <c r="P182" i="1" s="1"/>
  <c r="R182" i="1" s="1"/>
  <c r="F181" i="1"/>
  <c r="H181" i="1" s="1"/>
  <c r="J181" i="1" s="1"/>
  <c r="L181" i="1" s="1"/>
  <c r="N181" i="1" s="1"/>
  <c r="P181" i="1" s="1"/>
  <c r="R181" i="1" s="1"/>
  <c r="F180" i="1"/>
  <c r="H180" i="1" s="1"/>
  <c r="J180" i="1" s="1"/>
  <c r="L180" i="1" s="1"/>
  <c r="N180" i="1" s="1"/>
  <c r="P180" i="1" s="1"/>
  <c r="R180" i="1" s="1"/>
  <c r="F179" i="1"/>
  <c r="H179" i="1" s="1"/>
  <c r="J179" i="1" s="1"/>
  <c r="L179" i="1" s="1"/>
  <c r="N179" i="1" s="1"/>
  <c r="P179" i="1" s="1"/>
  <c r="R179" i="1" s="1"/>
  <c r="F178" i="1"/>
  <c r="H178" i="1" s="1"/>
  <c r="J178" i="1" s="1"/>
  <c r="L178" i="1" s="1"/>
  <c r="N178" i="1" s="1"/>
  <c r="P178" i="1" s="1"/>
  <c r="R178" i="1" s="1"/>
  <c r="F177" i="1"/>
  <c r="H177" i="1" s="1"/>
  <c r="J177" i="1" s="1"/>
  <c r="L177" i="1" s="1"/>
  <c r="N177" i="1" s="1"/>
  <c r="P177" i="1" s="1"/>
  <c r="R177" i="1" s="1"/>
  <c r="F176" i="1"/>
  <c r="H176" i="1" s="1"/>
  <c r="J176" i="1" s="1"/>
  <c r="L176" i="1" s="1"/>
  <c r="N176" i="1" s="1"/>
  <c r="P176" i="1" s="1"/>
  <c r="R176" i="1" s="1"/>
  <c r="F175" i="1"/>
  <c r="H175" i="1" s="1"/>
  <c r="J175" i="1" s="1"/>
  <c r="L175" i="1" s="1"/>
  <c r="N175" i="1" s="1"/>
  <c r="P175" i="1" s="1"/>
  <c r="R175" i="1" s="1"/>
  <c r="F174" i="1"/>
  <c r="H174" i="1" s="1"/>
  <c r="J174" i="1" s="1"/>
  <c r="L174" i="1" s="1"/>
  <c r="N174" i="1" s="1"/>
  <c r="P174" i="1" s="1"/>
  <c r="R174" i="1" s="1"/>
  <c r="F173" i="1"/>
  <c r="H173" i="1" s="1"/>
  <c r="J173" i="1" s="1"/>
  <c r="L173" i="1" s="1"/>
  <c r="N173" i="1" s="1"/>
  <c r="P173" i="1" s="1"/>
  <c r="R173" i="1" s="1"/>
  <c r="F172" i="1"/>
  <c r="H172" i="1" s="1"/>
  <c r="J172" i="1" s="1"/>
  <c r="L172" i="1" s="1"/>
  <c r="N172" i="1" s="1"/>
  <c r="P172" i="1" s="1"/>
  <c r="R172" i="1" s="1"/>
  <c r="F168" i="1"/>
  <c r="H168" i="1" s="1"/>
  <c r="J168" i="1" s="1"/>
  <c r="L168" i="1" s="1"/>
  <c r="N168" i="1" s="1"/>
  <c r="P168" i="1" s="1"/>
  <c r="R168" i="1" s="1"/>
  <c r="F167" i="1"/>
  <c r="H167" i="1" s="1"/>
  <c r="J167" i="1" s="1"/>
  <c r="L167" i="1" s="1"/>
  <c r="N167" i="1" s="1"/>
  <c r="P167" i="1" s="1"/>
  <c r="R167" i="1" s="1"/>
  <c r="F163" i="1"/>
  <c r="H163" i="1" s="1"/>
  <c r="J163" i="1" s="1"/>
  <c r="L163" i="1" s="1"/>
  <c r="N163" i="1" s="1"/>
  <c r="P163" i="1" s="1"/>
  <c r="R163" i="1" s="1"/>
  <c r="F162" i="1"/>
  <c r="H162" i="1" s="1"/>
  <c r="J162" i="1" s="1"/>
  <c r="L162" i="1" s="1"/>
  <c r="N162" i="1" s="1"/>
  <c r="P162" i="1" s="1"/>
  <c r="R162" i="1" s="1"/>
  <c r="F161" i="1"/>
  <c r="H161" i="1" s="1"/>
  <c r="J161" i="1" s="1"/>
  <c r="L161" i="1" s="1"/>
  <c r="N161" i="1" s="1"/>
  <c r="P161" i="1" s="1"/>
  <c r="R161" i="1" s="1"/>
  <c r="F146" i="1"/>
  <c r="H146" i="1" s="1"/>
  <c r="J146" i="1" s="1"/>
  <c r="L146" i="1" s="1"/>
  <c r="N146" i="1" s="1"/>
  <c r="P146" i="1" s="1"/>
  <c r="R146" i="1" s="1"/>
  <c r="F145" i="1"/>
  <c r="H145" i="1" s="1"/>
  <c r="J145" i="1" s="1"/>
  <c r="L145" i="1" s="1"/>
  <c r="N145" i="1" s="1"/>
  <c r="P145" i="1" s="1"/>
  <c r="R145" i="1" s="1"/>
  <c r="F142" i="1"/>
  <c r="H142" i="1" s="1"/>
  <c r="J142" i="1" s="1"/>
  <c r="L142" i="1" s="1"/>
  <c r="N142" i="1" s="1"/>
  <c r="P142" i="1" s="1"/>
  <c r="R142" i="1" s="1"/>
  <c r="F141" i="1"/>
  <c r="H141" i="1" s="1"/>
  <c r="J141" i="1" s="1"/>
  <c r="L141" i="1" s="1"/>
  <c r="N141" i="1" s="1"/>
  <c r="P141" i="1" s="1"/>
  <c r="R141" i="1" s="1"/>
  <c r="F138" i="1"/>
  <c r="H138" i="1" s="1"/>
  <c r="J138" i="1" s="1"/>
  <c r="L138" i="1" s="1"/>
  <c r="N138" i="1" s="1"/>
  <c r="P138" i="1" s="1"/>
  <c r="R138" i="1" s="1"/>
  <c r="F137" i="1"/>
  <c r="H137" i="1" s="1"/>
  <c r="J137" i="1" s="1"/>
  <c r="L137" i="1" s="1"/>
  <c r="N137" i="1" s="1"/>
  <c r="P137" i="1" s="1"/>
  <c r="R137" i="1" s="1"/>
  <c r="F134" i="1"/>
  <c r="H134" i="1" s="1"/>
  <c r="J134" i="1" s="1"/>
  <c r="L134" i="1" s="1"/>
  <c r="N134" i="1" s="1"/>
  <c r="P134" i="1" s="1"/>
  <c r="R134" i="1" s="1"/>
  <c r="F133" i="1"/>
  <c r="H133" i="1" s="1"/>
  <c r="J133" i="1" s="1"/>
  <c r="L133" i="1" s="1"/>
  <c r="N133" i="1" s="1"/>
  <c r="P133" i="1" s="1"/>
  <c r="R133" i="1" s="1"/>
  <c r="F132" i="1"/>
  <c r="H132" i="1" s="1"/>
  <c r="J132" i="1" s="1"/>
  <c r="L132" i="1" s="1"/>
  <c r="N132" i="1" s="1"/>
  <c r="P132" i="1" s="1"/>
  <c r="R132" i="1" s="1"/>
  <c r="F131" i="1"/>
  <c r="H131" i="1" s="1"/>
  <c r="J131" i="1" s="1"/>
  <c r="L131" i="1" s="1"/>
  <c r="N131" i="1" s="1"/>
  <c r="P131" i="1" s="1"/>
  <c r="R131" i="1" s="1"/>
  <c r="F130" i="1"/>
  <c r="H130" i="1" s="1"/>
  <c r="J130" i="1" s="1"/>
  <c r="L130" i="1" s="1"/>
  <c r="N130" i="1" s="1"/>
  <c r="P130" i="1" s="1"/>
  <c r="R130" i="1" s="1"/>
  <c r="F123" i="1"/>
  <c r="H123" i="1" s="1"/>
  <c r="J123" i="1" s="1"/>
  <c r="L123" i="1" s="1"/>
  <c r="N123" i="1" s="1"/>
  <c r="P123" i="1" s="1"/>
  <c r="R123" i="1" s="1"/>
  <c r="F120" i="1"/>
  <c r="H120" i="1" s="1"/>
  <c r="J120" i="1" s="1"/>
  <c r="L120" i="1" s="1"/>
  <c r="N120" i="1" s="1"/>
  <c r="P120" i="1" s="1"/>
  <c r="R120" i="1" s="1"/>
  <c r="F119" i="1"/>
  <c r="H119" i="1" s="1"/>
  <c r="J119" i="1" s="1"/>
  <c r="L119" i="1" s="1"/>
  <c r="N119" i="1" s="1"/>
  <c r="P119" i="1" s="1"/>
  <c r="R119" i="1" s="1"/>
  <c r="F110" i="1"/>
  <c r="H110" i="1" s="1"/>
  <c r="J110" i="1" s="1"/>
  <c r="L110" i="1" s="1"/>
  <c r="N110" i="1" s="1"/>
  <c r="P110" i="1" s="1"/>
  <c r="R110" i="1" s="1"/>
  <c r="F105" i="1"/>
  <c r="H105" i="1" s="1"/>
  <c r="J105" i="1" s="1"/>
  <c r="L105" i="1" s="1"/>
  <c r="N105" i="1" s="1"/>
  <c r="P105" i="1" s="1"/>
  <c r="R105" i="1" s="1"/>
  <c r="F102" i="1"/>
  <c r="H102" i="1" s="1"/>
  <c r="J102" i="1" s="1"/>
  <c r="L102" i="1" s="1"/>
  <c r="N102" i="1" s="1"/>
  <c r="P102" i="1" s="1"/>
  <c r="R102" i="1" s="1"/>
  <c r="F99" i="1"/>
  <c r="H99" i="1" s="1"/>
  <c r="J99" i="1" s="1"/>
  <c r="L99" i="1" s="1"/>
  <c r="N99" i="1" s="1"/>
  <c r="P99" i="1" s="1"/>
  <c r="R99" i="1" s="1"/>
  <c r="F98" i="1"/>
  <c r="H98" i="1" s="1"/>
  <c r="J98" i="1" s="1"/>
  <c r="L98" i="1" s="1"/>
  <c r="N98" i="1" s="1"/>
  <c r="P98" i="1" s="1"/>
  <c r="R98" i="1" s="1"/>
  <c r="F95" i="1"/>
  <c r="H95" i="1" s="1"/>
  <c r="J95" i="1" s="1"/>
  <c r="L95" i="1" s="1"/>
  <c r="N95" i="1" s="1"/>
  <c r="P95" i="1" s="1"/>
  <c r="R95" i="1" s="1"/>
  <c r="F91" i="1"/>
  <c r="H91" i="1" s="1"/>
  <c r="J91" i="1" s="1"/>
  <c r="L91" i="1" s="1"/>
  <c r="N91" i="1" s="1"/>
  <c r="P91" i="1" s="1"/>
  <c r="R91" i="1" s="1"/>
  <c r="F90" i="1"/>
  <c r="H90" i="1" s="1"/>
  <c r="J90" i="1" s="1"/>
  <c r="L90" i="1" s="1"/>
  <c r="N90" i="1" s="1"/>
  <c r="P90" i="1" s="1"/>
  <c r="R90" i="1" s="1"/>
  <c r="F87" i="1"/>
  <c r="H87" i="1" s="1"/>
  <c r="J87" i="1" s="1"/>
  <c r="L87" i="1" s="1"/>
  <c r="N87" i="1" s="1"/>
  <c r="P87" i="1" s="1"/>
  <c r="R87" i="1" s="1"/>
  <c r="F86" i="1"/>
  <c r="H86" i="1" s="1"/>
  <c r="J86" i="1" s="1"/>
  <c r="L86" i="1" s="1"/>
  <c r="N86" i="1" s="1"/>
  <c r="P86" i="1" s="1"/>
  <c r="R86" i="1" s="1"/>
  <c r="F85" i="1"/>
  <c r="H85" i="1" s="1"/>
  <c r="J85" i="1" s="1"/>
  <c r="L85" i="1" s="1"/>
  <c r="N85" i="1" s="1"/>
  <c r="P85" i="1" s="1"/>
  <c r="R85" i="1" s="1"/>
  <c r="F84" i="1"/>
  <c r="H84" i="1" s="1"/>
  <c r="J84" i="1" s="1"/>
  <c r="L84" i="1" s="1"/>
  <c r="N84" i="1" s="1"/>
  <c r="P84" i="1" s="1"/>
  <c r="R84" i="1" s="1"/>
  <c r="H79" i="1"/>
  <c r="J79" i="1" s="1"/>
  <c r="L79" i="1" s="1"/>
  <c r="N79" i="1" s="1"/>
  <c r="P79" i="1" s="1"/>
  <c r="R79" i="1" s="1"/>
  <c r="F78" i="1"/>
  <c r="H78" i="1" s="1"/>
  <c r="J78" i="1" s="1"/>
  <c r="L78" i="1" s="1"/>
  <c r="N78" i="1" s="1"/>
  <c r="P78" i="1" s="1"/>
  <c r="R78" i="1" s="1"/>
  <c r="F77" i="1"/>
  <c r="H77" i="1" s="1"/>
  <c r="J77" i="1" s="1"/>
  <c r="L77" i="1" s="1"/>
  <c r="N77" i="1" s="1"/>
  <c r="P77" i="1" s="1"/>
  <c r="R77" i="1" s="1"/>
  <c r="F76" i="1"/>
  <c r="H76" i="1" s="1"/>
  <c r="J76" i="1" s="1"/>
  <c r="L76" i="1" s="1"/>
  <c r="N76" i="1" s="1"/>
  <c r="P76" i="1" s="1"/>
  <c r="R76" i="1" s="1"/>
  <c r="F57" i="1"/>
  <c r="H57" i="1" s="1"/>
  <c r="J57" i="1" s="1"/>
  <c r="L57" i="1" s="1"/>
  <c r="N57" i="1" s="1"/>
  <c r="P57" i="1" s="1"/>
  <c r="R57" i="1" s="1"/>
  <c r="F56" i="1"/>
  <c r="H56" i="1" s="1"/>
  <c r="J56" i="1" s="1"/>
  <c r="L56" i="1" s="1"/>
  <c r="N56" i="1" s="1"/>
  <c r="P56" i="1" s="1"/>
  <c r="R56" i="1" s="1"/>
  <c r="F55" i="1"/>
  <c r="H55" i="1" s="1"/>
  <c r="J55" i="1" s="1"/>
  <c r="L55" i="1" s="1"/>
  <c r="N55" i="1" s="1"/>
  <c r="P55" i="1" s="1"/>
  <c r="R55" i="1" s="1"/>
  <c r="F54" i="1"/>
  <c r="H54" i="1" s="1"/>
  <c r="J54" i="1" s="1"/>
  <c r="L54" i="1" s="1"/>
  <c r="N54" i="1" s="1"/>
  <c r="P54" i="1" s="1"/>
  <c r="R54" i="1" s="1"/>
  <c r="F53" i="1"/>
  <c r="H53" i="1" s="1"/>
  <c r="J53" i="1" s="1"/>
  <c r="L53" i="1" s="1"/>
  <c r="N53" i="1" s="1"/>
  <c r="P53" i="1" s="1"/>
  <c r="R53" i="1" s="1"/>
  <c r="F52" i="1"/>
  <c r="H52" i="1" s="1"/>
  <c r="J52" i="1" s="1"/>
  <c r="L52" i="1" s="1"/>
  <c r="N52" i="1" s="1"/>
  <c r="P52" i="1" s="1"/>
  <c r="R52" i="1" s="1"/>
  <c r="F47" i="1"/>
  <c r="H47" i="1" s="1"/>
  <c r="J47" i="1" s="1"/>
  <c r="L47" i="1" s="1"/>
  <c r="N47" i="1" s="1"/>
  <c r="P47" i="1" s="1"/>
  <c r="R47" i="1" s="1"/>
  <c r="F45" i="1"/>
  <c r="H45" i="1" s="1"/>
  <c r="J45" i="1" s="1"/>
  <c r="L45" i="1" s="1"/>
  <c r="N45" i="1" s="1"/>
  <c r="P45" i="1" s="1"/>
  <c r="R45" i="1" s="1"/>
  <c r="F44" i="1"/>
  <c r="H44" i="1" s="1"/>
  <c r="J44" i="1" s="1"/>
  <c r="L44" i="1" s="1"/>
  <c r="N44" i="1" s="1"/>
  <c r="P44" i="1" s="1"/>
  <c r="R44" i="1" s="1"/>
  <c r="F43" i="1"/>
  <c r="H43" i="1" s="1"/>
  <c r="J43" i="1" s="1"/>
  <c r="L43" i="1" s="1"/>
  <c r="N43" i="1" s="1"/>
  <c r="P43" i="1" s="1"/>
  <c r="R43" i="1" s="1"/>
  <c r="F37" i="1"/>
  <c r="H37" i="1" s="1"/>
  <c r="J37" i="1" s="1"/>
  <c r="L37" i="1" s="1"/>
  <c r="N37" i="1" s="1"/>
  <c r="P37" i="1" s="1"/>
  <c r="R37" i="1" s="1"/>
  <c r="F35" i="1"/>
  <c r="H35" i="1" s="1"/>
  <c r="J35" i="1" s="1"/>
  <c r="L35" i="1" s="1"/>
  <c r="N35" i="1" s="1"/>
  <c r="P35" i="1" s="1"/>
  <c r="R35" i="1" s="1"/>
  <c r="F34" i="1"/>
  <c r="H34" i="1" s="1"/>
  <c r="J34" i="1" s="1"/>
  <c r="L34" i="1" s="1"/>
  <c r="N34" i="1" s="1"/>
  <c r="P34" i="1" s="1"/>
  <c r="R34" i="1" s="1"/>
  <c r="F31" i="1"/>
  <c r="H31" i="1" s="1"/>
  <c r="J31" i="1" s="1"/>
  <c r="L31" i="1" s="1"/>
  <c r="N31" i="1" s="1"/>
  <c r="P31" i="1" s="1"/>
  <c r="R31" i="1" s="1"/>
  <c r="N27" i="1"/>
  <c r="P27" i="1" s="1"/>
  <c r="R27" i="1" s="1"/>
  <c r="F26" i="1"/>
  <c r="H26" i="1" s="1"/>
  <c r="J26" i="1" s="1"/>
  <c r="L26" i="1" s="1"/>
  <c r="N26" i="1" s="1"/>
  <c r="P26" i="1" s="1"/>
  <c r="R26" i="1" s="1"/>
  <c r="F25" i="1"/>
  <c r="H25" i="1" s="1"/>
  <c r="J25" i="1" s="1"/>
  <c r="L25" i="1" s="1"/>
  <c r="N25" i="1" s="1"/>
  <c r="P25" i="1" s="1"/>
  <c r="R25" i="1" s="1"/>
  <c r="F24" i="1"/>
  <c r="H24" i="1" s="1"/>
  <c r="J24" i="1" s="1"/>
  <c r="L24" i="1" s="1"/>
  <c r="N24" i="1" s="1"/>
  <c r="P24" i="1" s="1"/>
  <c r="R24" i="1" s="1"/>
  <c r="AI202" i="1" l="1"/>
  <c r="AI198" i="1"/>
  <c r="AI184" i="1"/>
  <c r="AI171" i="1"/>
  <c r="AI166" i="1"/>
  <c r="AI159" i="1"/>
  <c r="AI201" i="1" s="1"/>
  <c r="AI158" i="1"/>
  <c r="AI157" i="1"/>
  <c r="AI156" i="1"/>
  <c r="AI143" i="1"/>
  <c r="AI139" i="1"/>
  <c r="AI135" i="1"/>
  <c r="AI129" i="1"/>
  <c r="AI192" i="1" s="1"/>
  <c r="AI128" i="1"/>
  <c r="AI121" i="1"/>
  <c r="AI118" i="1"/>
  <c r="AI117" i="1"/>
  <c r="AI106" i="1"/>
  <c r="AI103" i="1"/>
  <c r="AI100" i="1"/>
  <c r="AI96" i="1"/>
  <c r="AI93" i="1"/>
  <c r="AI88" i="1"/>
  <c r="AI41" i="1"/>
  <c r="AI32" i="1"/>
  <c r="AI22" i="1"/>
  <c r="AI21" i="1"/>
  <c r="AI20" i="1"/>
  <c r="T202" i="1"/>
  <c r="T198" i="1"/>
  <c r="T184" i="1"/>
  <c r="T171" i="1"/>
  <c r="T166" i="1"/>
  <c r="T159" i="1"/>
  <c r="T201" i="1" s="1"/>
  <c r="T158" i="1"/>
  <c r="T157" i="1"/>
  <c r="T156" i="1"/>
  <c r="T143" i="1"/>
  <c r="T139" i="1"/>
  <c r="T135" i="1"/>
  <c r="T129" i="1"/>
  <c r="T192" i="1" s="1"/>
  <c r="T128" i="1"/>
  <c r="T121" i="1"/>
  <c r="T115" i="1" s="1"/>
  <c r="T118" i="1"/>
  <c r="T117" i="1"/>
  <c r="T106" i="1"/>
  <c r="T103" i="1"/>
  <c r="T100" i="1"/>
  <c r="T96" i="1"/>
  <c r="T93" i="1"/>
  <c r="T88" i="1"/>
  <c r="T75" i="1"/>
  <c r="T73" i="1"/>
  <c r="T41" i="1"/>
  <c r="T32" i="1"/>
  <c r="T22" i="1"/>
  <c r="T21" i="1"/>
  <c r="T20" i="1"/>
  <c r="AI199" i="1" l="1"/>
  <c r="AI197" i="1"/>
  <c r="AI194" i="1"/>
  <c r="AI154" i="1"/>
  <c r="AI200" i="1"/>
  <c r="AI193" i="1"/>
  <c r="AI71" i="1"/>
  <c r="AI18" i="1"/>
  <c r="T126" i="1"/>
  <c r="T154" i="1"/>
  <c r="T18" i="1"/>
  <c r="T193" i="1"/>
  <c r="T199" i="1"/>
  <c r="T200" i="1"/>
  <c r="T71" i="1"/>
  <c r="T194" i="1"/>
  <c r="T197" i="1"/>
  <c r="AI126" i="1"/>
  <c r="AI115" i="1"/>
  <c r="E103" i="1"/>
  <c r="E202" i="1"/>
  <c r="E198" i="1"/>
  <c r="E184" i="1"/>
  <c r="E171" i="1"/>
  <c r="E166" i="1"/>
  <c r="E159" i="1"/>
  <c r="E201" i="1" s="1"/>
  <c r="E158" i="1"/>
  <c r="E157" i="1"/>
  <c r="E156" i="1"/>
  <c r="E143" i="1"/>
  <c r="E139" i="1"/>
  <c r="E135" i="1"/>
  <c r="E129" i="1"/>
  <c r="E192" i="1" s="1"/>
  <c r="E128" i="1"/>
  <c r="E121" i="1"/>
  <c r="E115" i="1" s="1"/>
  <c r="E118" i="1"/>
  <c r="E117" i="1"/>
  <c r="E106" i="1"/>
  <c r="E100" i="1"/>
  <c r="E96" i="1"/>
  <c r="E93" i="1"/>
  <c r="E88" i="1"/>
  <c r="E41" i="1"/>
  <c r="E22" i="1"/>
  <c r="E21" i="1"/>
  <c r="E20" i="1"/>
  <c r="AI190" i="1" l="1"/>
  <c r="AI203" i="1" s="1"/>
  <c r="T190" i="1"/>
  <c r="T203" i="1" s="1"/>
  <c r="E154" i="1"/>
  <c r="E194" i="1"/>
  <c r="E18" i="1"/>
  <c r="E126" i="1"/>
  <c r="E199" i="1"/>
  <c r="E193" i="1"/>
  <c r="E197" i="1"/>
  <c r="E71" i="1"/>
  <c r="E200" i="1"/>
  <c r="S198" i="1"/>
  <c r="U198" i="1" s="1"/>
  <c r="W198" i="1" s="1"/>
  <c r="Y198" i="1" s="1"/>
  <c r="AA198" i="1" s="1"/>
  <c r="AC198" i="1" s="1"/>
  <c r="AE198" i="1" s="1"/>
  <c r="AG198" i="1" s="1"/>
  <c r="AH198" i="1"/>
  <c r="AJ198" i="1" s="1"/>
  <c r="AL198" i="1" s="1"/>
  <c r="AN198" i="1" s="1"/>
  <c r="AP198" i="1" s="1"/>
  <c r="AR198" i="1" s="1"/>
  <c r="D198" i="1"/>
  <c r="F198" i="1" s="1"/>
  <c r="H198" i="1" s="1"/>
  <c r="J198" i="1" s="1"/>
  <c r="L198" i="1" s="1"/>
  <c r="N198" i="1" s="1"/>
  <c r="P198" i="1" s="1"/>
  <c r="R198" i="1" s="1"/>
  <c r="S20" i="1"/>
  <c r="U20" i="1" s="1"/>
  <c r="W20" i="1" s="1"/>
  <c r="Y20" i="1" s="1"/>
  <c r="AA20" i="1" s="1"/>
  <c r="AC20" i="1" s="1"/>
  <c r="AE20" i="1" s="1"/>
  <c r="AG20" i="1" s="1"/>
  <c r="AH20" i="1"/>
  <c r="AJ20" i="1" s="1"/>
  <c r="AL20" i="1" s="1"/>
  <c r="AN20" i="1" s="1"/>
  <c r="AP20" i="1" s="1"/>
  <c r="AR20" i="1" s="1"/>
  <c r="D20" i="1"/>
  <c r="F20" i="1" s="1"/>
  <c r="H20" i="1" s="1"/>
  <c r="J20" i="1" s="1"/>
  <c r="L20" i="1" s="1"/>
  <c r="N20" i="1" s="1"/>
  <c r="P20" i="1" s="1"/>
  <c r="R20" i="1" s="1"/>
  <c r="E190" i="1" l="1"/>
  <c r="S22" i="1"/>
  <c r="U22" i="1" s="1"/>
  <c r="W22" i="1" s="1"/>
  <c r="Y22" i="1" s="1"/>
  <c r="AA22" i="1" s="1"/>
  <c r="AC22" i="1" s="1"/>
  <c r="AE22" i="1" s="1"/>
  <c r="AG22" i="1" s="1"/>
  <c r="AH22" i="1"/>
  <c r="AJ22" i="1" s="1"/>
  <c r="AL22" i="1" s="1"/>
  <c r="AN22" i="1" s="1"/>
  <c r="AP22" i="1" s="1"/>
  <c r="AR22" i="1" s="1"/>
  <c r="D22" i="1"/>
  <c r="F22" i="1" s="1"/>
  <c r="H22" i="1" s="1"/>
  <c r="J22" i="1" s="1"/>
  <c r="L22" i="1" s="1"/>
  <c r="N22" i="1" s="1"/>
  <c r="P22" i="1" s="1"/>
  <c r="R22" i="1" s="1"/>
  <c r="S21" i="1"/>
  <c r="U21" i="1" s="1"/>
  <c r="W21" i="1" s="1"/>
  <c r="Y21" i="1" s="1"/>
  <c r="AA21" i="1" s="1"/>
  <c r="AC21" i="1" s="1"/>
  <c r="AE21" i="1" s="1"/>
  <c r="AG21" i="1" s="1"/>
  <c r="AH21" i="1"/>
  <c r="AJ21" i="1" s="1"/>
  <c r="AL21" i="1" s="1"/>
  <c r="AN21" i="1" s="1"/>
  <c r="AP21" i="1" s="1"/>
  <c r="AR21" i="1" s="1"/>
  <c r="D21" i="1"/>
  <c r="F21" i="1" s="1"/>
  <c r="H21" i="1" s="1"/>
  <c r="J21" i="1" s="1"/>
  <c r="L21" i="1" s="1"/>
  <c r="N21" i="1" s="1"/>
  <c r="P21" i="1" s="1"/>
  <c r="R21" i="1" s="1"/>
  <c r="S41" i="1"/>
  <c r="U41" i="1" s="1"/>
  <c r="W41" i="1" s="1"/>
  <c r="Y41" i="1" s="1"/>
  <c r="AA41" i="1" s="1"/>
  <c r="AC41" i="1" s="1"/>
  <c r="AE41" i="1" s="1"/>
  <c r="AG41" i="1" s="1"/>
  <c r="AH41" i="1"/>
  <c r="AJ41" i="1" s="1"/>
  <c r="AL41" i="1" s="1"/>
  <c r="AN41" i="1" s="1"/>
  <c r="AP41" i="1" s="1"/>
  <c r="AR41" i="1" s="1"/>
  <c r="D41" i="1"/>
  <c r="F41" i="1" s="1"/>
  <c r="H41" i="1" s="1"/>
  <c r="J41" i="1" s="1"/>
  <c r="L41" i="1" s="1"/>
  <c r="N41" i="1" s="1"/>
  <c r="P41" i="1" s="1"/>
  <c r="R41" i="1" s="1"/>
  <c r="S32" i="1"/>
  <c r="U32" i="1" s="1"/>
  <c r="W32" i="1" s="1"/>
  <c r="Y32" i="1" s="1"/>
  <c r="AA32" i="1" s="1"/>
  <c r="AC32" i="1" s="1"/>
  <c r="AE32" i="1" s="1"/>
  <c r="AG32" i="1" s="1"/>
  <c r="AH32" i="1"/>
  <c r="AJ32" i="1" s="1"/>
  <c r="AL32" i="1" s="1"/>
  <c r="AN32" i="1" s="1"/>
  <c r="AP32" i="1" s="1"/>
  <c r="AR32" i="1" s="1"/>
  <c r="D32" i="1"/>
  <c r="D18" i="1" l="1"/>
  <c r="F18" i="1" s="1"/>
  <c r="H18" i="1" s="1"/>
  <c r="J18" i="1" s="1"/>
  <c r="L18" i="1" s="1"/>
  <c r="N18" i="1" s="1"/>
  <c r="P18" i="1" s="1"/>
  <c r="R18" i="1" s="1"/>
  <c r="F32" i="1"/>
  <c r="H32" i="1" s="1"/>
  <c r="J32" i="1" s="1"/>
  <c r="L32" i="1" s="1"/>
  <c r="N32" i="1" s="1"/>
  <c r="P32" i="1" s="1"/>
  <c r="R32" i="1" s="1"/>
  <c r="AH18" i="1"/>
  <c r="AJ18" i="1" s="1"/>
  <c r="AL18" i="1" s="1"/>
  <c r="AN18" i="1" s="1"/>
  <c r="AP18" i="1" s="1"/>
  <c r="AR18" i="1" s="1"/>
  <c r="S18" i="1"/>
  <c r="U18" i="1" s="1"/>
  <c r="W18" i="1" s="1"/>
  <c r="Y18" i="1" s="1"/>
  <c r="AA18" i="1" s="1"/>
  <c r="AC18" i="1" s="1"/>
  <c r="AE18" i="1" s="1"/>
  <c r="AG18" i="1" s="1"/>
  <c r="S202" i="1"/>
  <c r="U202" i="1" s="1"/>
  <c r="W202" i="1" s="1"/>
  <c r="Y202" i="1" s="1"/>
  <c r="AA202" i="1" s="1"/>
  <c r="AC202" i="1" s="1"/>
  <c r="AE202" i="1" s="1"/>
  <c r="AG202" i="1" s="1"/>
  <c r="AH202" i="1"/>
  <c r="AJ202" i="1" s="1"/>
  <c r="AL202" i="1" s="1"/>
  <c r="AN202" i="1" s="1"/>
  <c r="AP202" i="1" s="1"/>
  <c r="AR202" i="1" s="1"/>
  <c r="S156" i="1"/>
  <c r="U156" i="1" s="1"/>
  <c r="W156" i="1" s="1"/>
  <c r="Y156" i="1" s="1"/>
  <c r="AA156" i="1" s="1"/>
  <c r="AC156" i="1" s="1"/>
  <c r="AE156" i="1" s="1"/>
  <c r="AG156" i="1" s="1"/>
  <c r="AH156" i="1"/>
  <c r="AJ156" i="1" s="1"/>
  <c r="AL156" i="1" s="1"/>
  <c r="AN156" i="1" s="1"/>
  <c r="AP156" i="1" s="1"/>
  <c r="AR156" i="1" s="1"/>
  <c r="S157" i="1"/>
  <c r="U157" i="1" s="1"/>
  <c r="W157" i="1" s="1"/>
  <c r="Y157" i="1" s="1"/>
  <c r="AA157" i="1" s="1"/>
  <c r="AC157" i="1" s="1"/>
  <c r="AE157" i="1" s="1"/>
  <c r="AG157" i="1" s="1"/>
  <c r="AH157" i="1"/>
  <c r="AJ157" i="1" s="1"/>
  <c r="AL157" i="1" s="1"/>
  <c r="AN157" i="1" s="1"/>
  <c r="AP157" i="1" s="1"/>
  <c r="AR157" i="1" s="1"/>
  <c r="S158" i="1"/>
  <c r="U158" i="1" s="1"/>
  <c r="W158" i="1" s="1"/>
  <c r="Y158" i="1" s="1"/>
  <c r="AA158" i="1" s="1"/>
  <c r="AC158" i="1" s="1"/>
  <c r="AE158" i="1" s="1"/>
  <c r="AG158" i="1" s="1"/>
  <c r="AH158" i="1"/>
  <c r="AJ158" i="1" s="1"/>
  <c r="AL158" i="1" s="1"/>
  <c r="AN158" i="1" s="1"/>
  <c r="AP158" i="1" s="1"/>
  <c r="AR158" i="1" s="1"/>
  <c r="D158" i="1"/>
  <c r="F158" i="1" s="1"/>
  <c r="H158" i="1" s="1"/>
  <c r="J158" i="1" s="1"/>
  <c r="L158" i="1" s="1"/>
  <c r="N158" i="1" s="1"/>
  <c r="P158" i="1" s="1"/>
  <c r="R158" i="1" s="1"/>
  <c r="D157" i="1"/>
  <c r="F157" i="1" s="1"/>
  <c r="H157" i="1" s="1"/>
  <c r="J157" i="1" s="1"/>
  <c r="L157" i="1" s="1"/>
  <c r="N157" i="1" s="1"/>
  <c r="P157" i="1" s="1"/>
  <c r="R157" i="1" s="1"/>
  <c r="D156" i="1"/>
  <c r="F156" i="1" s="1"/>
  <c r="H156" i="1" s="1"/>
  <c r="J156" i="1" s="1"/>
  <c r="L156" i="1" s="1"/>
  <c r="N156" i="1" s="1"/>
  <c r="P156" i="1" s="1"/>
  <c r="R156" i="1" s="1"/>
  <c r="D159" i="1"/>
  <c r="S159" i="1"/>
  <c r="AH159" i="1"/>
  <c r="S166" i="1"/>
  <c r="U166" i="1" s="1"/>
  <c r="W166" i="1" s="1"/>
  <c r="Y166" i="1" s="1"/>
  <c r="AA166" i="1" s="1"/>
  <c r="AC166" i="1" s="1"/>
  <c r="AE166" i="1" s="1"/>
  <c r="AG166" i="1" s="1"/>
  <c r="AH166" i="1"/>
  <c r="AJ166" i="1" s="1"/>
  <c r="AL166" i="1" s="1"/>
  <c r="AN166" i="1" s="1"/>
  <c r="AP166" i="1" s="1"/>
  <c r="AR166" i="1" s="1"/>
  <c r="D166" i="1"/>
  <c r="F166" i="1" s="1"/>
  <c r="H166" i="1" s="1"/>
  <c r="J166" i="1" s="1"/>
  <c r="L166" i="1" s="1"/>
  <c r="N166" i="1" s="1"/>
  <c r="P166" i="1" s="1"/>
  <c r="R166" i="1" s="1"/>
  <c r="U75" i="1"/>
  <c r="W75" i="1" s="1"/>
  <c r="Y75" i="1" s="1"/>
  <c r="AA75" i="1" s="1"/>
  <c r="AC75" i="1" s="1"/>
  <c r="AE75" i="1" s="1"/>
  <c r="AG75" i="1" s="1"/>
  <c r="AH75" i="1"/>
  <c r="AJ75" i="1" s="1"/>
  <c r="AL75" i="1" s="1"/>
  <c r="AN75" i="1" s="1"/>
  <c r="AP75" i="1" s="1"/>
  <c r="AR75" i="1" s="1"/>
  <c r="F75" i="1"/>
  <c r="H75" i="1" s="1"/>
  <c r="J75" i="1" s="1"/>
  <c r="L75" i="1" s="1"/>
  <c r="N75" i="1" s="1"/>
  <c r="P75" i="1" s="1"/>
  <c r="R75" i="1" s="1"/>
  <c r="W74" i="1"/>
  <c r="Y74" i="1" s="1"/>
  <c r="AA74" i="1" s="1"/>
  <c r="AC74" i="1" s="1"/>
  <c r="AE74" i="1" s="1"/>
  <c r="AG74" i="1" s="1"/>
  <c r="AH74" i="1"/>
  <c r="AJ74" i="1" s="1"/>
  <c r="AL74" i="1" s="1"/>
  <c r="AN74" i="1" s="1"/>
  <c r="AP74" i="1" s="1"/>
  <c r="AR74" i="1" s="1"/>
  <c r="H74" i="1"/>
  <c r="J74" i="1" s="1"/>
  <c r="L74" i="1" s="1"/>
  <c r="N74" i="1" s="1"/>
  <c r="P74" i="1" s="1"/>
  <c r="R74" i="1" s="1"/>
  <c r="U73" i="1"/>
  <c r="W73" i="1" s="1"/>
  <c r="Y73" i="1" s="1"/>
  <c r="AA73" i="1" s="1"/>
  <c r="AC73" i="1" s="1"/>
  <c r="AE73" i="1" s="1"/>
  <c r="AG73" i="1" s="1"/>
  <c r="AH73" i="1"/>
  <c r="AJ73" i="1" s="1"/>
  <c r="AL73" i="1" s="1"/>
  <c r="AN73" i="1" s="1"/>
  <c r="AP73" i="1" s="1"/>
  <c r="AR73" i="1" s="1"/>
  <c r="S106" i="1"/>
  <c r="U106" i="1" s="1"/>
  <c r="W106" i="1" s="1"/>
  <c r="Y106" i="1" s="1"/>
  <c r="AA106" i="1" s="1"/>
  <c r="AC106" i="1" s="1"/>
  <c r="AE106" i="1" s="1"/>
  <c r="AG106" i="1" s="1"/>
  <c r="AH106" i="1"/>
  <c r="AJ106" i="1" s="1"/>
  <c r="AL106" i="1" s="1"/>
  <c r="AN106" i="1" s="1"/>
  <c r="AP106" i="1" s="1"/>
  <c r="AR106" i="1" s="1"/>
  <c r="D106" i="1"/>
  <c r="S103" i="1"/>
  <c r="U103" i="1" s="1"/>
  <c r="W103" i="1" s="1"/>
  <c r="Y103" i="1" s="1"/>
  <c r="AA103" i="1" s="1"/>
  <c r="AC103" i="1" s="1"/>
  <c r="AE103" i="1" s="1"/>
  <c r="AG103" i="1" s="1"/>
  <c r="AH103" i="1"/>
  <c r="AJ103" i="1" s="1"/>
  <c r="AL103" i="1" s="1"/>
  <c r="AN103" i="1" s="1"/>
  <c r="AP103" i="1" s="1"/>
  <c r="AR103" i="1" s="1"/>
  <c r="D103" i="1"/>
  <c r="F103" i="1" s="1"/>
  <c r="H103" i="1" s="1"/>
  <c r="J103" i="1" s="1"/>
  <c r="L103" i="1" s="1"/>
  <c r="N103" i="1" s="1"/>
  <c r="P103" i="1" s="1"/>
  <c r="R103" i="1" s="1"/>
  <c r="S100" i="1"/>
  <c r="U100" i="1" s="1"/>
  <c r="W100" i="1" s="1"/>
  <c r="Y100" i="1" s="1"/>
  <c r="AA100" i="1" s="1"/>
  <c r="AC100" i="1" s="1"/>
  <c r="AE100" i="1" s="1"/>
  <c r="AG100" i="1" s="1"/>
  <c r="AH100" i="1"/>
  <c r="AJ100" i="1" s="1"/>
  <c r="AL100" i="1" s="1"/>
  <c r="AN100" i="1" s="1"/>
  <c r="AP100" i="1" s="1"/>
  <c r="AR100" i="1" s="1"/>
  <c r="D100" i="1"/>
  <c r="F100" i="1" s="1"/>
  <c r="H100" i="1" s="1"/>
  <c r="J100" i="1" s="1"/>
  <c r="L100" i="1" s="1"/>
  <c r="N100" i="1" s="1"/>
  <c r="P100" i="1" s="1"/>
  <c r="R100" i="1" s="1"/>
  <c r="S96" i="1"/>
  <c r="U96" i="1" s="1"/>
  <c r="W96" i="1" s="1"/>
  <c r="Y96" i="1" s="1"/>
  <c r="AA96" i="1" s="1"/>
  <c r="AC96" i="1" s="1"/>
  <c r="AE96" i="1" s="1"/>
  <c r="AG96" i="1" s="1"/>
  <c r="AH96" i="1"/>
  <c r="AJ96" i="1" s="1"/>
  <c r="AL96" i="1" s="1"/>
  <c r="AN96" i="1" s="1"/>
  <c r="AP96" i="1" s="1"/>
  <c r="AR96" i="1" s="1"/>
  <c r="D96" i="1"/>
  <c r="F96" i="1" s="1"/>
  <c r="H96" i="1" s="1"/>
  <c r="J96" i="1" s="1"/>
  <c r="L96" i="1" s="1"/>
  <c r="N96" i="1" s="1"/>
  <c r="P96" i="1" s="1"/>
  <c r="R96" i="1" s="1"/>
  <c r="S93" i="1"/>
  <c r="U93" i="1" s="1"/>
  <c r="W93" i="1" s="1"/>
  <c r="Y93" i="1" s="1"/>
  <c r="AA93" i="1" s="1"/>
  <c r="AC93" i="1" s="1"/>
  <c r="AE93" i="1" s="1"/>
  <c r="AG93" i="1" s="1"/>
  <c r="AH93" i="1"/>
  <c r="AJ93" i="1" s="1"/>
  <c r="AL93" i="1" s="1"/>
  <c r="AN93" i="1" s="1"/>
  <c r="AP93" i="1" s="1"/>
  <c r="AR93" i="1" s="1"/>
  <c r="D93" i="1"/>
  <c r="F93" i="1" s="1"/>
  <c r="H93" i="1" s="1"/>
  <c r="J93" i="1" s="1"/>
  <c r="L93" i="1" s="1"/>
  <c r="N93" i="1" s="1"/>
  <c r="P93" i="1" s="1"/>
  <c r="R93" i="1" s="1"/>
  <c r="S88" i="1"/>
  <c r="U88" i="1" s="1"/>
  <c r="W88" i="1" s="1"/>
  <c r="Y88" i="1" s="1"/>
  <c r="AA88" i="1" s="1"/>
  <c r="AC88" i="1" s="1"/>
  <c r="AE88" i="1" s="1"/>
  <c r="AG88" i="1" s="1"/>
  <c r="AH88" i="1"/>
  <c r="AJ88" i="1" s="1"/>
  <c r="AL88" i="1" s="1"/>
  <c r="AN88" i="1" s="1"/>
  <c r="AP88" i="1" s="1"/>
  <c r="AR88" i="1" s="1"/>
  <c r="D88" i="1"/>
  <c r="F106" i="1" l="1"/>
  <c r="H106" i="1" s="1"/>
  <c r="J106" i="1" s="1"/>
  <c r="L106" i="1" s="1"/>
  <c r="N106" i="1" s="1"/>
  <c r="P106" i="1" s="1"/>
  <c r="R106" i="1" s="1"/>
  <c r="F88" i="1"/>
  <c r="H88" i="1" s="1"/>
  <c r="J88" i="1" s="1"/>
  <c r="L88" i="1" s="1"/>
  <c r="N88" i="1" s="1"/>
  <c r="P88" i="1" s="1"/>
  <c r="R88" i="1" s="1"/>
  <c r="D71" i="1"/>
  <c r="D154" i="1"/>
  <c r="F154" i="1" s="1"/>
  <c r="H154" i="1" s="1"/>
  <c r="J154" i="1" s="1"/>
  <c r="L154" i="1" s="1"/>
  <c r="N154" i="1" s="1"/>
  <c r="P154" i="1" s="1"/>
  <c r="R154" i="1" s="1"/>
  <c r="F159" i="1"/>
  <c r="H159" i="1" s="1"/>
  <c r="J159" i="1" s="1"/>
  <c r="L159" i="1" s="1"/>
  <c r="N159" i="1" s="1"/>
  <c r="P159" i="1" s="1"/>
  <c r="R159" i="1" s="1"/>
  <c r="AH154" i="1"/>
  <c r="AJ154" i="1" s="1"/>
  <c r="AL154" i="1" s="1"/>
  <c r="AN154" i="1" s="1"/>
  <c r="AP154" i="1" s="1"/>
  <c r="AR154" i="1" s="1"/>
  <c r="AJ159" i="1"/>
  <c r="AL159" i="1" s="1"/>
  <c r="AN159" i="1" s="1"/>
  <c r="AP159" i="1" s="1"/>
  <c r="AR159" i="1" s="1"/>
  <c r="S154" i="1"/>
  <c r="U154" i="1" s="1"/>
  <c r="W154" i="1" s="1"/>
  <c r="Y154" i="1" s="1"/>
  <c r="AA154" i="1" s="1"/>
  <c r="AC154" i="1" s="1"/>
  <c r="AE154" i="1" s="1"/>
  <c r="AG154" i="1" s="1"/>
  <c r="U159" i="1"/>
  <c r="W159" i="1" s="1"/>
  <c r="Y159" i="1" s="1"/>
  <c r="AA159" i="1" s="1"/>
  <c r="AC159" i="1" s="1"/>
  <c r="AE159" i="1" s="1"/>
  <c r="AG159" i="1" s="1"/>
  <c r="AH197" i="1"/>
  <c r="AJ197" i="1" s="1"/>
  <c r="AL197" i="1" s="1"/>
  <c r="AN197" i="1" s="1"/>
  <c r="AP197" i="1" s="1"/>
  <c r="AR197" i="1" s="1"/>
  <c r="S197" i="1"/>
  <c r="U197" i="1" s="1"/>
  <c r="W197" i="1" s="1"/>
  <c r="Y197" i="1" s="1"/>
  <c r="AA197" i="1" s="1"/>
  <c r="AC197" i="1" s="1"/>
  <c r="AE197" i="1" s="1"/>
  <c r="AG197" i="1" s="1"/>
  <c r="D194" i="1"/>
  <c r="F194" i="1" s="1"/>
  <c r="H194" i="1" s="1"/>
  <c r="J194" i="1" s="1"/>
  <c r="L194" i="1" s="1"/>
  <c r="N194" i="1" s="1"/>
  <c r="P194" i="1" s="1"/>
  <c r="R194" i="1" s="1"/>
  <c r="D201" i="1"/>
  <c r="F201" i="1" s="1"/>
  <c r="H201" i="1" s="1"/>
  <c r="J201" i="1" s="1"/>
  <c r="L201" i="1" s="1"/>
  <c r="N201" i="1" s="1"/>
  <c r="P201" i="1" s="1"/>
  <c r="R201" i="1" s="1"/>
  <c r="AH194" i="1"/>
  <c r="AJ194" i="1" s="1"/>
  <c r="AL194" i="1" s="1"/>
  <c r="AN194" i="1" s="1"/>
  <c r="AP194" i="1" s="1"/>
  <c r="AR194" i="1" s="1"/>
  <c r="S194" i="1"/>
  <c r="U194" i="1" s="1"/>
  <c r="W194" i="1" s="1"/>
  <c r="Y194" i="1" s="1"/>
  <c r="AA194" i="1" s="1"/>
  <c r="AC194" i="1" s="1"/>
  <c r="AE194" i="1" s="1"/>
  <c r="AG194" i="1" s="1"/>
  <c r="AH201" i="1"/>
  <c r="AJ201" i="1" s="1"/>
  <c r="AL201" i="1" s="1"/>
  <c r="AN201" i="1" s="1"/>
  <c r="AP201" i="1" s="1"/>
  <c r="AR201" i="1" s="1"/>
  <c r="S201" i="1"/>
  <c r="U201" i="1" s="1"/>
  <c r="W201" i="1" s="1"/>
  <c r="Y201" i="1" s="1"/>
  <c r="AA201" i="1" s="1"/>
  <c r="AC201" i="1" s="1"/>
  <c r="AE201" i="1" s="1"/>
  <c r="AG201" i="1" s="1"/>
  <c r="D199" i="1"/>
  <c r="F199" i="1" s="1"/>
  <c r="H199" i="1" s="1"/>
  <c r="J199" i="1" s="1"/>
  <c r="L199" i="1" s="1"/>
  <c r="N199" i="1" s="1"/>
  <c r="P199" i="1" s="1"/>
  <c r="R199" i="1" s="1"/>
  <c r="AH71" i="1"/>
  <c r="AJ71" i="1" s="1"/>
  <c r="AL71" i="1" s="1"/>
  <c r="AN71" i="1" s="1"/>
  <c r="AP71" i="1" s="1"/>
  <c r="AR71" i="1" s="1"/>
  <c r="S71" i="1"/>
  <c r="U71" i="1" s="1"/>
  <c r="W71" i="1" s="1"/>
  <c r="Y71" i="1" s="1"/>
  <c r="AA71" i="1" s="1"/>
  <c r="AC71" i="1" s="1"/>
  <c r="AE71" i="1" s="1"/>
  <c r="AG71" i="1" s="1"/>
  <c r="AH199" i="1"/>
  <c r="AJ199" i="1" s="1"/>
  <c r="AL199" i="1" s="1"/>
  <c r="AN199" i="1" s="1"/>
  <c r="AP199" i="1" s="1"/>
  <c r="AR199" i="1" s="1"/>
  <c r="S199" i="1"/>
  <c r="U199" i="1" s="1"/>
  <c r="W199" i="1" s="1"/>
  <c r="Y199" i="1" s="1"/>
  <c r="AA199" i="1" s="1"/>
  <c r="AC199" i="1" s="1"/>
  <c r="AE199" i="1" s="1"/>
  <c r="AG199" i="1" s="1"/>
  <c r="S129" i="1" l="1"/>
  <c r="AH129" i="1"/>
  <c r="D129" i="1"/>
  <c r="S128" i="1"/>
  <c r="U128" i="1" s="1"/>
  <c r="W128" i="1" s="1"/>
  <c r="Y128" i="1" s="1"/>
  <c r="AA128" i="1" s="1"/>
  <c r="AC128" i="1" s="1"/>
  <c r="AE128" i="1" s="1"/>
  <c r="AG128" i="1" s="1"/>
  <c r="AH128" i="1"/>
  <c r="AJ128" i="1" s="1"/>
  <c r="AL128" i="1" s="1"/>
  <c r="AN128" i="1" s="1"/>
  <c r="AP128" i="1" s="1"/>
  <c r="AR128" i="1" s="1"/>
  <c r="D128" i="1"/>
  <c r="F128" i="1" s="1"/>
  <c r="H128" i="1" s="1"/>
  <c r="J128" i="1" s="1"/>
  <c r="L128" i="1" s="1"/>
  <c r="N128" i="1" s="1"/>
  <c r="P128" i="1" s="1"/>
  <c r="R128" i="1" s="1"/>
  <c r="S143" i="1"/>
  <c r="U143" i="1" s="1"/>
  <c r="W143" i="1" s="1"/>
  <c r="Y143" i="1" s="1"/>
  <c r="AA143" i="1" s="1"/>
  <c r="AC143" i="1" s="1"/>
  <c r="AE143" i="1" s="1"/>
  <c r="AG143" i="1" s="1"/>
  <c r="AH143" i="1"/>
  <c r="AJ143" i="1" s="1"/>
  <c r="AL143" i="1" s="1"/>
  <c r="AN143" i="1" s="1"/>
  <c r="AP143" i="1" s="1"/>
  <c r="AR143" i="1" s="1"/>
  <c r="D143" i="1"/>
  <c r="F143" i="1" s="1"/>
  <c r="H143" i="1" s="1"/>
  <c r="J143" i="1" s="1"/>
  <c r="L143" i="1" s="1"/>
  <c r="N143" i="1" s="1"/>
  <c r="P143" i="1" s="1"/>
  <c r="R143" i="1" s="1"/>
  <c r="D139" i="1"/>
  <c r="F139" i="1" s="1"/>
  <c r="H139" i="1" s="1"/>
  <c r="J139" i="1" s="1"/>
  <c r="L139" i="1" s="1"/>
  <c r="N139" i="1" s="1"/>
  <c r="P139" i="1" s="1"/>
  <c r="R139" i="1" s="1"/>
  <c r="S139" i="1"/>
  <c r="U139" i="1" s="1"/>
  <c r="W139" i="1" s="1"/>
  <c r="Y139" i="1" s="1"/>
  <c r="AA139" i="1" s="1"/>
  <c r="AC139" i="1" s="1"/>
  <c r="AE139" i="1" s="1"/>
  <c r="AG139" i="1" s="1"/>
  <c r="AH139" i="1"/>
  <c r="AJ139" i="1" s="1"/>
  <c r="AL139" i="1" s="1"/>
  <c r="AN139" i="1" s="1"/>
  <c r="AP139" i="1" s="1"/>
  <c r="AR139" i="1" s="1"/>
  <c r="S135" i="1"/>
  <c r="U135" i="1" s="1"/>
  <c r="W135" i="1" s="1"/>
  <c r="Y135" i="1" s="1"/>
  <c r="AA135" i="1" s="1"/>
  <c r="AC135" i="1" s="1"/>
  <c r="AE135" i="1" s="1"/>
  <c r="AG135" i="1" s="1"/>
  <c r="AH135" i="1"/>
  <c r="AJ135" i="1" s="1"/>
  <c r="AL135" i="1" s="1"/>
  <c r="AN135" i="1" s="1"/>
  <c r="AP135" i="1" s="1"/>
  <c r="AR135" i="1" s="1"/>
  <c r="D135" i="1"/>
  <c r="F135" i="1" s="1"/>
  <c r="H135" i="1" s="1"/>
  <c r="J135" i="1" s="1"/>
  <c r="L135" i="1" s="1"/>
  <c r="N135" i="1" s="1"/>
  <c r="P135" i="1" s="1"/>
  <c r="R135" i="1" s="1"/>
  <c r="S118" i="1"/>
  <c r="AH118" i="1"/>
  <c r="D118" i="1"/>
  <c r="S117" i="1"/>
  <c r="U117" i="1" s="1"/>
  <c r="W117" i="1" s="1"/>
  <c r="Y117" i="1" s="1"/>
  <c r="AA117" i="1" s="1"/>
  <c r="AC117" i="1" s="1"/>
  <c r="AE117" i="1" s="1"/>
  <c r="AG117" i="1" s="1"/>
  <c r="AH117" i="1"/>
  <c r="AJ117" i="1" s="1"/>
  <c r="AL117" i="1" s="1"/>
  <c r="AN117" i="1" s="1"/>
  <c r="AP117" i="1" s="1"/>
  <c r="AR117" i="1" s="1"/>
  <c r="D117" i="1"/>
  <c r="F117" i="1" s="1"/>
  <c r="H117" i="1" s="1"/>
  <c r="J117" i="1" s="1"/>
  <c r="L117" i="1" s="1"/>
  <c r="N117" i="1" s="1"/>
  <c r="P117" i="1" s="1"/>
  <c r="R117" i="1" s="1"/>
  <c r="S121" i="1"/>
  <c r="U121" i="1" s="1"/>
  <c r="W121" i="1" s="1"/>
  <c r="Y121" i="1" s="1"/>
  <c r="AA121" i="1" s="1"/>
  <c r="AC121" i="1" s="1"/>
  <c r="AE121" i="1" s="1"/>
  <c r="AG121" i="1" s="1"/>
  <c r="AH121" i="1"/>
  <c r="AJ121" i="1" s="1"/>
  <c r="AL121" i="1" s="1"/>
  <c r="AN121" i="1" s="1"/>
  <c r="AP121" i="1" s="1"/>
  <c r="AR121" i="1" s="1"/>
  <c r="D121" i="1"/>
  <c r="F121" i="1" s="1"/>
  <c r="H121" i="1" s="1"/>
  <c r="J121" i="1" s="1"/>
  <c r="L121" i="1" s="1"/>
  <c r="N121" i="1" s="1"/>
  <c r="P121" i="1" s="1"/>
  <c r="R121" i="1" s="1"/>
  <c r="S184" i="1"/>
  <c r="U184" i="1" s="1"/>
  <c r="W184" i="1" s="1"/>
  <c r="Y184" i="1" s="1"/>
  <c r="AA184" i="1" s="1"/>
  <c r="AC184" i="1" s="1"/>
  <c r="AE184" i="1" s="1"/>
  <c r="AG184" i="1" s="1"/>
  <c r="AH184" i="1"/>
  <c r="AJ184" i="1" s="1"/>
  <c r="AL184" i="1" s="1"/>
  <c r="AN184" i="1" s="1"/>
  <c r="AP184" i="1" s="1"/>
  <c r="AR184" i="1" s="1"/>
  <c r="D184" i="1"/>
  <c r="F184" i="1" s="1"/>
  <c r="H184" i="1" s="1"/>
  <c r="J184" i="1" s="1"/>
  <c r="L184" i="1" s="1"/>
  <c r="N184" i="1" s="1"/>
  <c r="P184" i="1" s="1"/>
  <c r="R184" i="1" s="1"/>
  <c r="S193" i="1" l="1"/>
  <c r="U193" i="1" s="1"/>
  <c r="W193" i="1" s="1"/>
  <c r="Y193" i="1" s="1"/>
  <c r="AA193" i="1" s="1"/>
  <c r="AC193" i="1" s="1"/>
  <c r="AE193" i="1" s="1"/>
  <c r="AG193" i="1" s="1"/>
  <c r="U118" i="1"/>
  <c r="W118" i="1" s="1"/>
  <c r="Y118" i="1" s="1"/>
  <c r="AA118" i="1" s="1"/>
  <c r="AC118" i="1" s="1"/>
  <c r="AE118" i="1" s="1"/>
  <c r="AG118" i="1" s="1"/>
  <c r="D192" i="1"/>
  <c r="F192" i="1" s="1"/>
  <c r="H192" i="1" s="1"/>
  <c r="J192" i="1" s="1"/>
  <c r="L192" i="1" s="1"/>
  <c r="N192" i="1" s="1"/>
  <c r="P192" i="1" s="1"/>
  <c r="R192" i="1" s="1"/>
  <c r="F129" i="1"/>
  <c r="H129" i="1" s="1"/>
  <c r="J129" i="1" s="1"/>
  <c r="L129" i="1" s="1"/>
  <c r="N129" i="1" s="1"/>
  <c r="P129" i="1" s="1"/>
  <c r="R129" i="1" s="1"/>
  <c r="D193" i="1"/>
  <c r="F193" i="1" s="1"/>
  <c r="H193" i="1" s="1"/>
  <c r="J193" i="1" s="1"/>
  <c r="L193" i="1" s="1"/>
  <c r="N193" i="1" s="1"/>
  <c r="P193" i="1" s="1"/>
  <c r="R193" i="1" s="1"/>
  <c r="F118" i="1"/>
  <c r="H118" i="1" s="1"/>
  <c r="J118" i="1" s="1"/>
  <c r="L118" i="1" s="1"/>
  <c r="N118" i="1" s="1"/>
  <c r="P118" i="1" s="1"/>
  <c r="R118" i="1" s="1"/>
  <c r="AH192" i="1"/>
  <c r="AJ192" i="1" s="1"/>
  <c r="AL192" i="1" s="1"/>
  <c r="AN192" i="1" s="1"/>
  <c r="AP192" i="1" s="1"/>
  <c r="AR192" i="1" s="1"/>
  <c r="AJ129" i="1"/>
  <c r="AL129" i="1" s="1"/>
  <c r="AN129" i="1" s="1"/>
  <c r="AP129" i="1" s="1"/>
  <c r="AR129" i="1" s="1"/>
  <c r="AH193" i="1"/>
  <c r="AJ193" i="1" s="1"/>
  <c r="AL193" i="1" s="1"/>
  <c r="AN193" i="1" s="1"/>
  <c r="AP193" i="1" s="1"/>
  <c r="AR193" i="1" s="1"/>
  <c r="AJ118" i="1"/>
  <c r="AL118" i="1" s="1"/>
  <c r="AN118" i="1" s="1"/>
  <c r="AP118" i="1" s="1"/>
  <c r="AR118" i="1" s="1"/>
  <c r="S192" i="1"/>
  <c r="U192" i="1" s="1"/>
  <c r="W192" i="1" s="1"/>
  <c r="Y192" i="1" s="1"/>
  <c r="AA192" i="1" s="1"/>
  <c r="AC192" i="1" s="1"/>
  <c r="AE192" i="1" s="1"/>
  <c r="AG192" i="1" s="1"/>
  <c r="U129" i="1"/>
  <c r="W129" i="1" s="1"/>
  <c r="Y129" i="1" s="1"/>
  <c r="AA129" i="1" s="1"/>
  <c r="AC129" i="1" s="1"/>
  <c r="AE129" i="1" s="1"/>
  <c r="AG129" i="1" s="1"/>
  <c r="D126" i="1"/>
  <c r="F126" i="1" s="1"/>
  <c r="H126" i="1" s="1"/>
  <c r="J126" i="1" s="1"/>
  <c r="L126" i="1" s="1"/>
  <c r="N126" i="1" s="1"/>
  <c r="P126" i="1" s="1"/>
  <c r="R126" i="1" s="1"/>
  <c r="S200" i="1"/>
  <c r="U200" i="1" s="1"/>
  <c r="W200" i="1" s="1"/>
  <c r="Y200" i="1" s="1"/>
  <c r="AA200" i="1" s="1"/>
  <c r="AC200" i="1" s="1"/>
  <c r="AE200" i="1" s="1"/>
  <c r="AG200" i="1" s="1"/>
  <c r="D115" i="1"/>
  <c r="F115" i="1" s="1"/>
  <c r="H115" i="1" s="1"/>
  <c r="J115" i="1" s="1"/>
  <c r="L115" i="1" s="1"/>
  <c r="N115" i="1" s="1"/>
  <c r="P115" i="1" s="1"/>
  <c r="R115" i="1" s="1"/>
  <c r="D200" i="1"/>
  <c r="F200" i="1" s="1"/>
  <c r="H200" i="1" s="1"/>
  <c r="J200" i="1" s="1"/>
  <c r="L200" i="1" s="1"/>
  <c r="N200" i="1" s="1"/>
  <c r="P200" i="1" s="1"/>
  <c r="R200" i="1" s="1"/>
  <c r="AH200" i="1"/>
  <c r="AJ200" i="1" s="1"/>
  <c r="AL200" i="1" s="1"/>
  <c r="AN200" i="1" s="1"/>
  <c r="AP200" i="1" s="1"/>
  <c r="AR200" i="1" s="1"/>
  <c r="AH126" i="1"/>
  <c r="AJ126" i="1" s="1"/>
  <c r="AL126" i="1" s="1"/>
  <c r="AN126" i="1" s="1"/>
  <c r="AP126" i="1" s="1"/>
  <c r="AR126" i="1" s="1"/>
  <c r="S126" i="1"/>
  <c r="U126" i="1" s="1"/>
  <c r="W126" i="1" s="1"/>
  <c r="Y126" i="1" s="1"/>
  <c r="AA126" i="1" s="1"/>
  <c r="AC126" i="1" s="1"/>
  <c r="AE126" i="1" s="1"/>
  <c r="AG126" i="1" s="1"/>
  <c r="S171" i="1" l="1"/>
  <c r="U171" i="1" s="1"/>
  <c r="W171" i="1" s="1"/>
  <c r="Y171" i="1" s="1"/>
  <c r="AA171" i="1" s="1"/>
  <c r="AC171" i="1" s="1"/>
  <c r="AE171" i="1" s="1"/>
  <c r="AG171" i="1" s="1"/>
  <c r="AH171" i="1"/>
  <c r="AJ171" i="1" s="1"/>
  <c r="AL171" i="1" s="1"/>
  <c r="AN171" i="1" s="1"/>
  <c r="AP171" i="1" s="1"/>
  <c r="AR171" i="1" s="1"/>
  <c r="D171" i="1"/>
  <c r="F171" i="1" s="1"/>
  <c r="H171" i="1" s="1"/>
  <c r="J171" i="1" s="1"/>
  <c r="L171" i="1" s="1"/>
  <c r="N171" i="1" s="1"/>
  <c r="P171" i="1" s="1"/>
  <c r="R171" i="1" s="1"/>
  <c r="D202" i="1" l="1"/>
  <c r="F202" i="1" s="1"/>
  <c r="H202" i="1" s="1"/>
  <c r="J202" i="1" s="1"/>
  <c r="L202" i="1" s="1"/>
  <c r="N202" i="1" s="1"/>
  <c r="P202" i="1" s="1"/>
  <c r="R202" i="1" s="1"/>
  <c r="D197" i="1"/>
  <c r="F197" i="1" s="1"/>
  <c r="H197" i="1" s="1"/>
  <c r="J197" i="1" s="1"/>
  <c r="L197" i="1" s="1"/>
  <c r="N197" i="1" s="1"/>
  <c r="P197" i="1" s="1"/>
  <c r="R197" i="1" s="1"/>
  <c r="F73" i="1" l="1"/>
  <c r="H73" i="1" s="1"/>
  <c r="J73" i="1" s="1"/>
  <c r="L73" i="1" s="1"/>
  <c r="N73" i="1" s="1"/>
  <c r="P73" i="1" s="1"/>
  <c r="R73" i="1" s="1"/>
  <c r="D190" i="1" l="1"/>
  <c r="F190" i="1" s="1"/>
  <c r="H190" i="1" s="1"/>
  <c r="J190" i="1" s="1"/>
  <c r="L190" i="1" s="1"/>
  <c r="N190" i="1" s="1"/>
  <c r="P190" i="1" s="1"/>
  <c r="R190" i="1" s="1"/>
  <c r="F71" i="1"/>
  <c r="H71" i="1" s="1"/>
  <c r="J71" i="1" s="1"/>
  <c r="L71" i="1" s="1"/>
  <c r="N71" i="1" s="1"/>
  <c r="P71" i="1" s="1"/>
  <c r="R71" i="1" s="1"/>
  <c r="S115" i="1"/>
  <c r="AH115" i="1"/>
  <c r="AH190" i="1" l="1"/>
  <c r="AH203" i="1" s="1"/>
  <c r="AJ115" i="1"/>
  <c r="AL115" i="1" s="1"/>
  <c r="AN115" i="1" s="1"/>
  <c r="AP115" i="1" s="1"/>
  <c r="AR115" i="1" s="1"/>
  <c r="S190" i="1"/>
  <c r="S203" i="1" s="1"/>
  <c r="U115" i="1"/>
  <c r="W115" i="1" s="1"/>
  <c r="Y115" i="1" s="1"/>
  <c r="AA115" i="1" s="1"/>
  <c r="AC115" i="1" s="1"/>
  <c r="AE115" i="1" s="1"/>
  <c r="AG115" i="1" s="1"/>
  <c r="U190" i="1" l="1"/>
  <c r="U203" i="1" s="1"/>
  <c r="AJ190" i="1"/>
  <c r="AJ203" i="1" s="1"/>
  <c r="AL190" i="1" l="1"/>
  <c r="AL203" i="1" s="1"/>
  <c r="W190" i="1"/>
  <c r="W203" i="1" s="1"/>
  <c r="Y190" i="1" l="1"/>
  <c r="Y203" i="1" s="1"/>
  <c r="AN190" i="1"/>
  <c r="AN203" i="1" s="1"/>
  <c r="AP190" i="1" l="1"/>
  <c r="AA190" i="1"/>
  <c r="AA203" i="1" s="1"/>
  <c r="AR190" i="1" l="1"/>
  <c r="AP203" i="1"/>
  <c r="AC190" i="1"/>
  <c r="AE190" i="1" l="1"/>
  <c r="AC203" i="1"/>
  <c r="AG190" i="1" l="1"/>
  <c r="AE203" i="1"/>
</calcChain>
</file>

<file path=xl/sharedStrings.xml><?xml version="1.0" encoding="utf-8"?>
<sst xmlns="http://schemas.openxmlformats.org/spreadsheetml/2006/main" count="518" uniqueCount="265">
  <si>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</si>
  <si>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</si>
  <si>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</si>
  <si>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</si>
  <si>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</si>
  <si>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</si>
  <si>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</si>
  <si>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</si>
  <si>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</si>
  <si>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</si>
  <si>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</si>
  <si>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</si>
  <si>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</si>
  <si>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</si>
  <si>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</si>
  <si>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</si>
  <si>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</si>
  <si>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</si>
  <si>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ПЕРЕЧЕНЬ</t>
  </si>
  <si>
    <t>Внешнее благоустройство</t>
  </si>
  <si>
    <t>Жилищно-коммунальное хозяйство</t>
  </si>
  <si>
    <t xml:space="preserve">федеральный бюджет </t>
  </si>
  <si>
    <t xml:space="preserve">Департамент дорог и благоустройства </t>
  </si>
  <si>
    <t>2024 год</t>
  </si>
  <si>
    <t>Департамент жилищно-коммунального хозяйства</t>
  </si>
  <si>
    <t>0</t>
  </si>
  <si>
    <t>ПРИЛОЖЕНИЕ 4</t>
  </si>
  <si>
    <t>2025 год</t>
  </si>
  <si>
    <t>Управление капитального строительства</t>
  </si>
  <si>
    <t>Реконструкция системы очистки сточных вод в микрорайоне «Крым» Кировского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</si>
  <si>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</si>
  <si>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</si>
  <si>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сетей водоснабжения в микрорайоне «Заозерье» для земельных участков многодетных семей</t>
  </si>
  <si>
    <t>Строительство городского питомника растений на земельном участке с кадастровым номером 59:01:0000000:91384</t>
  </si>
  <si>
    <t>1710141320</t>
  </si>
  <si>
    <t>1710143480</t>
  </si>
  <si>
    <t>Транспорт</t>
  </si>
  <si>
    <t>Департамент транспорта</t>
  </si>
  <si>
    <t>Департамент образования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</si>
  <si>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2024 год и на плановый период 2025 и 2026 годов</t>
  </si>
  <si>
    <t>Выкуп сетей водоснабжения и водоотведения, принадлежащих на праве собственности ООО «Энергия-М»</t>
  </si>
  <si>
    <t>1710141220</t>
  </si>
  <si>
    <t>1710141700</t>
  </si>
  <si>
    <t>1710141710</t>
  </si>
  <si>
    <t>1710142360</t>
  </si>
  <si>
    <t>1710142260, 171F552430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</si>
  <si>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</si>
  <si>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А, А1)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</si>
  <si>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</si>
  <si>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</si>
  <si>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</si>
  <si>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</si>
  <si>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Социалистический Орджоникидзевского района города Перми</t>
  </si>
  <si>
    <t>Строительство пожарного резервуара в микрорайоне Новобродовский Свердловского района города Перми</t>
  </si>
  <si>
    <t>Строительство пожарного резервуара в микрорайоне Химики Орджоникидзевского района города Перми</t>
  </si>
  <si>
    <t>Прочие объекты</t>
  </si>
  <si>
    <t>Строительство нежилого здания под размещение общественного центра по адресу: г. Пермь, Кировский район, ул. Батумская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</si>
  <si>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</si>
  <si>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</si>
  <si>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</si>
  <si>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</si>
  <si>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Строительство крематория на кладбище «Восточное» города Перми</t>
  </si>
  <si>
    <t>Строительство смотровой площадки по ул. Окулова, ОП «Попова»</t>
  </si>
  <si>
    <t>Департамент дорог и благоустройства</t>
  </si>
  <si>
    <t>бюджет Пермского края</t>
  </si>
  <si>
    <t>Строительство проезда на участке от ул. Уральской до ул. Степана Разина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</si>
  <si>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</si>
  <si>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</si>
  <si>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</si>
  <si>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Реконструкция Комсомольского проспекта от ул. Ленина до ул. Екатерининской по нечетной стороне, Тр-5в</t>
  </si>
  <si>
    <t>Реконструкция ул. Пермской от ул. Плеханова до ул. Попова</t>
  </si>
  <si>
    <t>дорожный фонд Пермского края</t>
  </si>
  <si>
    <t>Реконструкция ул. Карпинского от ул. Архитектора Свиязева до ул. Космонавта Леонова</t>
  </si>
  <si>
    <t>Строительство автомобильной дороги по ул. Агатовой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</si>
  <si>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</si>
  <si>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</si>
  <si>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</si>
  <si>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</si>
  <si>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</si>
  <si>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Строительство плавательного бассейна по адресу: ул. Гайвинская, 50</t>
  </si>
  <si>
    <t>Строительство спортивной трассы для лыжероллеров по адресу: г. Пермь, ул. Агрономическая, 23</t>
  </si>
  <si>
    <t>2026 год</t>
  </si>
  <si>
    <t>Реализация проекта, направленного на комплексное развитие городского наземного электрического транспорта г. Перми</t>
  </si>
  <si>
    <t>153012С080</t>
  </si>
  <si>
    <t>15301R0820</t>
  </si>
  <si>
    <t>151F367483</t>
  </si>
  <si>
    <t>151F367484</t>
  </si>
  <si>
    <t>1410743570</t>
  </si>
  <si>
    <t>1120441120</t>
  </si>
  <si>
    <t>11105SЖ410</t>
  </si>
  <si>
    <t>2010141670</t>
  </si>
  <si>
    <t>2010141990</t>
  </si>
  <si>
    <t>2010143420</t>
  </si>
  <si>
    <t>2010143430</t>
  </si>
  <si>
    <t>2010143450</t>
  </si>
  <si>
    <t>20101ST04D</t>
  </si>
  <si>
    <t>20101ST040</t>
  </si>
  <si>
    <t>20101ST04E</t>
  </si>
  <si>
    <t>20101ST04S</t>
  </si>
  <si>
    <t>121R754010</t>
  </si>
  <si>
    <t>0510141880</t>
  </si>
  <si>
    <t>0510141950</t>
  </si>
  <si>
    <t>0220241030</t>
  </si>
  <si>
    <t>0220443730</t>
  </si>
  <si>
    <t>0230243170</t>
  </si>
  <si>
    <t>0230243600</t>
  </si>
  <si>
    <t>0230243180</t>
  </si>
  <si>
    <t>0230243190</t>
  </si>
  <si>
    <t>0230241630</t>
  </si>
  <si>
    <t>0230241650</t>
  </si>
  <si>
    <t>Строительство пожарного резервуара в микрорайоне Липовая гора по ул. 4-й Липогорской Свердловского района города Перми</t>
  </si>
  <si>
    <t>0230243610</t>
  </si>
  <si>
    <t>Строительство пожарного резервуара в микрорайоне Вышка-2 по ул. Омской Мотовилихинского района города Перми</t>
  </si>
  <si>
    <t>0230243620</t>
  </si>
  <si>
    <t>0230243630</t>
  </si>
  <si>
    <t>0110441040</t>
  </si>
  <si>
    <t>0110441720</t>
  </si>
  <si>
    <t>0110441730</t>
  </si>
  <si>
    <t>0110441740</t>
  </si>
  <si>
    <t>0110441750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</si>
  <si>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</si>
  <si>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Реконструкция ледовой арены МАУ ДО «ДЮЦ «Здоровье»</t>
  </si>
  <si>
    <t>Строительство здания общеобразовательного учреждения в Индустриальном районе города Перми</t>
  </si>
  <si>
    <t>Реконструкция здания по ул. Уральской, 110 для размещения общеобразовательной организации г. Перми</t>
  </si>
  <si>
    <t>Строительство здания общеобразовательного учреждения по адресу: г. Пермь, ул. Ветлужская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</si>
  <si>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</si>
  <si>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</si>
  <si>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</si>
  <si>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0810143350</t>
  </si>
  <si>
    <t>0820141300</t>
  </si>
  <si>
    <t>0820142550</t>
  </si>
  <si>
    <t>0820143360</t>
  </si>
  <si>
    <t>0820141660</t>
  </si>
  <si>
    <t>0820141680</t>
  </si>
  <si>
    <t>0820143510</t>
  </si>
  <si>
    <t>0820143520</t>
  </si>
  <si>
    <t>08201SН070</t>
  </si>
  <si>
    <t>082E153050</t>
  </si>
  <si>
    <t>08201SН070, 082E153050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</si>
  <si>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</si>
  <si>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</si>
  <si>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</si>
  <si>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</si>
  <si>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</si>
  <si>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</si>
  <si>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</si>
  <si>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</si>
  <si>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</si>
  <si>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</si>
  <si>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</si>
  <si>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</si>
  <si>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</si>
  <si>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</si>
  <si>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</si>
  <si>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</si>
  <si>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</si>
  <si>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</si>
  <si>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</si>
  <si>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</si>
  <si>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</si>
  <si>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</si>
  <si>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</si>
  <si>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</si>
  <si>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</si>
  <si>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</si>
  <si>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</si>
  <si>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</si>
  <si>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</si>
  <si>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</si>
  <si>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</si>
  <si>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</si>
  <si>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</si>
  <si>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</si>
  <si>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</si>
  <si>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</si>
  <si>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</si>
  <si>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</si>
  <si>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</si>
  <si>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47.</t>
  </si>
  <si>
    <t>41.</t>
  </si>
  <si>
    <t>42.</t>
  </si>
  <si>
    <t>43.</t>
  </si>
  <si>
    <t>44.</t>
  </si>
  <si>
    <t>45.</t>
  </si>
  <si>
    <t>46.</t>
  </si>
  <si>
    <t>48.</t>
  </si>
  <si>
    <t>49.</t>
  </si>
  <si>
    <t>50.</t>
  </si>
  <si>
    <t>51.</t>
  </si>
  <si>
    <t>52.</t>
  </si>
  <si>
    <t>53.</t>
  </si>
  <si>
    <t>Строительство нового корпуса МАОУ «Инженерная школа» г. Перми по ул. Академика Веденеева</t>
  </si>
  <si>
    <t>Строительство водопроводных сетей в микрорайоне «Вышка-1» Мотовилихинского района города Перми</t>
  </si>
  <si>
    <t>Выкуп сетей водоотведения по адресу: г. Пермь, ул. Монастырская, 61</t>
  </si>
  <si>
    <t>Реконструкция канализационной насосной станции «Речник» Дзержинского района города Перми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</si>
  <si>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</si>
  <si>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Поправки</t>
  </si>
  <si>
    <t>безвозмездные поступления</t>
  </si>
  <si>
    <t>Уточнение февраль</t>
  </si>
  <si>
    <t>171F552430</t>
  </si>
  <si>
    <t>15101SЖ860, 151F367484</t>
  </si>
  <si>
    <t>Строительство автомобильной дороги по ул. Монастырской на участке от площади Трех столетий до территории Мотовилихинских заводов</t>
  </si>
  <si>
    <t>2010141760</t>
  </si>
  <si>
    <t>Реконструкция ул. Героев Хасана от ул. Хлебозаводская до ул. Василия Васильева</t>
  </si>
  <si>
    <t>2010142570</t>
  </si>
  <si>
    <t>Строительство автомобильной дороги по ул. Топазной</t>
  </si>
  <si>
    <t>2010143400</t>
  </si>
  <si>
    <t>54.</t>
  </si>
  <si>
    <t>55.</t>
  </si>
  <si>
    <t>Строительство места отвала снега по ул. Промышленной</t>
  </si>
  <si>
    <t>1710643460</t>
  </si>
  <si>
    <t>56.</t>
  </si>
  <si>
    <t>Строительство пожарного резервуара в д. Ласьвинские хутора Кировского района города Перми</t>
  </si>
  <si>
    <t>0230243210</t>
  </si>
  <si>
    <t>Реконструкция здания под размещение общеобразовательной организации по ул. Целинной, 15</t>
  </si>
  <si>
    <t>0820141160</t>
  </si>
  <si>
    <t>Строительство корпуса МАОУ «Школа дизайна «Точка» г. Перми</t>
  </si>
  <si>
    <t>0820143500</t>
  </si>
  <si>
    <t>Культура и молодежная политика</t>
  </si>
  <si>
    <t>Реконструкция здания МАУ «Дворец молодежи» г. Перми</t>
  </si>
  <si>
    <t>0410241910</t>
  </si>
  <si>
    <t>05101SФ280</t>
  </si>
  <si>
    <t>Строительство плавательного бассейна по адресу: ул. Гашкова, 20а</t>
  </si>
  <si>
    <t>0510141470</t>
  </si>
  <si>
    <t>Строительство подпорной стенки с устройством противопожарного проезда по ул. Льва Шатрова, 35</t>
  </si>
  <si>
    <t>2010343340</t>
  </si>
  <si>
    <t>57.</t>
  </si>
  <si>
    <t>58.</t>
  </si>
  <si>
    <t>59.</t>
  </si>
  <si>
    <t>60.</t>
  </si>
  <si>
    <t>61.</t>
  </si>
  <si>
    <t>62.</t>
  </si>
  <si>
    <t>63.</t>
  </si>
  <si>
    <t>Строительство школы в м/р ДКЖ г. Перми</t>
  </si>
  <si>
    <t>0820141230</t>
  </si>
  <si>
    <t>Реконструкция физкультурно-оздоровительного комплекса по адресу: г. Пермь, ул. Рабочая, 9</t>
  </si>
  <si>
    <t>64.</t>
  </si>
  <si>
    <t>от 19.12.2023 № 265</t>
  </si>
  <si>
    <t>Комитет февраль</t>
  </si>
  <si>
    <t>1510121480, 1530343260</t>
  </si>
  <si>
    <t>Уточнение апрель</t>
  </si>
  <si>
    <t>Строительство водопроводных сетей в микрорайоне Турбино</t>
  </si>
  <si>
    <t>1710141770</t>
  </si>
  <si>
    <t>Строительство водопроводных сетей по ул. 2-я Мулянская Дзержинского района города Перми</t>
  </si>
  <si>
    <t>1710141780</t>
  </si>
  <si>
    <t>65.</t>
  </si>
  <si>
    <t xml:space="preserve"> </t>
  </si>
  <si>
    <t>Комитет апрель</t>
  </si>
  <si>
    <t>Уточнение июнь</t>
  </si>
  <si>
    <t>66.</t>
  </si>
  <si>
    <t>151F36748S</t>
  </si>
  <si>
    <t>0820242640</t>
  </si>
  <si>
    <t>Комитет июнь</t>
  </si>
  <si>
    <t>Уточнение август</t>
  </si>
  <si>
    <t>Устройство спортивных площадок МАОУ «Гимназия № 5» г. Перми по адресу: г. Пермь, ул. КИМ, 90</t>
  </si>
  <si>
    <t>08202SФ231</t>
  </si>
  <si>
    <t>08202SФ230</t>
  </si>
  <si>
    <t>Реконструкция автомобильной дороги по ул. Мира на участке от транспортной развязки на пересечении улиц Мира, Стахановская, Карпинского до шоссе Космонавтов</t>
  </si>
  <si>
    <t>20101ST04A</t>
  </si>
  <si>
    <t>Выкуп центрального теплового пункта по адресу: ул. Веры Засулич, 50 б</t>
  </si>
  <si>
    <t>1710741790</t>
  </si>
  <si>
    <t>67.</t>
  </si>
  <si>
    <t>68.</t>
  </si>
  <si>
    <t>13.</t>
  </si>
  <si>
    <t>от 27.08.2024 №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</si>
</sst>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8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7" fillId="0" borderId="0"/>
  </cellStyleXfs>
  <cellXfs count="150">
    <xf numFmtId="0" fontId="0" fillId="0" borderId="0" xfId="0"/>
    <xf numFmtId="164" fontId="2" fillId="4" borderId="5" xfId="0" applyNumberFormat="1" applyFont="1" applyFill="1" applyBorder="1" applyAlignment="1">
      <alignment horizontal="right" vertical="center"/>
    </xf>
    <xf numFmtId="0" fontId="2" fillId="2" borderId="0" xfId="0" applyFont="1" applyFill="1"/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9" fontId="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top"/>
    </xf>
    <xf numFmtId="164" fontId="2" fillId="3" borderId="5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49" fontId="3" fillId="3" borderId="0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vertical="center"/>
    </xf>
    <xf numFmtId="0" fontId="2" fillId="3" borderId="0" xfId="0" applyFont="1" applyFill="1"/>
    <xf numFmtId="164" fontId="2" fillId="3" borderId="1" xfId="0" applyNumberFormat="1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vertical="top"/>
    </xf>
    <xf numFmtId="164" fontId="2" fillId="3" borderId="5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49" fontId="3" fillId="3" borderId="0" xfId="0" applyNumberFormat="1" applyFont="1" applyFill="1" applyBorder="1" applyAlignment="1">
      <alignment horizontal="left"/>
    </xf>
    <xf numFmtId="1" fontId="2" fillId="3" borderId="0" xfId="0" applyNumberFormat="1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164" fontId="2" fillId="0" borderId="5" xfId="0" applyNumberFormat="1" applyFont="1" applyFill="1" applyBorder="1" applyAlignment="1">
      <alignment horizontal="right" vertical="center"/>
    </xf>
    <xf numFmtId="164" fontId="2" fillId="2" borderId="5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top" wrapText="1"/>
    </xf>
    <xf numFmtId="49" fontId="3" fillId="2" borderId="0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164" fontId="1" fillId="2" borderId="0" xfId="3" applyNumberFormat="1" applyFont="1" applyFill="1" applyBorder="1" applyAlignment="1">
      <alignment horizontal="right"/>
    </xf>
    <xf numFmtId="164" fontId="1" fillId="2" borderId="0" xfId="3" applyNumberFormat="1" applyFont="1" applyFill="1" applyBorder="1" applyAlignment="1">
      <alignment horizontal="right" vertical="top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5" borderId="1" xfId="0" applyFont="1" applyFill="1" applyBorder="1" applyAlignment="1">
      <alignment horizontal="center" vertical="top"/>
    </xf>
    <xf numFmtId="49" fontId="2" fillId="5" borderId="1" xfId="0" applyNumberFormat="1" applyFont="1" applyFill="1" applyBorder="1" applyAlignment="1">
      <alignment horizontal="left" vertical="top" wrapText="1"/>
    </xf>
    <xf numFmtId="164" fontId="2" fillId="5" borderId="5" xfId="0" applyNumberFormat="1" applyFont="1" applyFill="1" applyBorder="1" applyAlignment="1">
      <alignment horizontal="right" vertical="center"/>
    </xf>
    <xf numFmtId="164" fontId="2" fillId="5" borderId="1" xfId="0" applyNumberFormat="1" applyFont="1" applyFill="1" applyBorder="1" applyAlignment="1">
      <alignment horizontal="right" vertical="center"/>
    </xf>
    <xf numFmtId="0" fontId="2" fillId="5" borderId="0" xfId="0" applyFont="1" applyFill="1"/>
    <xf numFmtId="49" fontId="2" fillId="5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64" fontId="1" fillId="0" borderId="0" xfId="3" applyNumberFormat="1" applyFont="1" applyFill="1" applyBorder="1" applyAlignment="1">
      <alignment horizontal="right"/>
    </xf>
    <xf numFmtId="164" fontId="1" fillId="0" borderId="0" xfId="3" applyNumberFormat="1" applyFont="1" applyFill="1" applyBorder="1" applyAlignment="1">
      <alignment horizontal="right" vertical="top"/>
    </xf>
    <xf numFmtId="0" fontId="0" fillId="0" borderId="0" xfId="0" applyFill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49" fontId="5" fillId="0" borderId="8" xfId="0" applyNumberFormat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left" vertical="top" wrapText="1"/>
    </xf>
    <xf numFmtId="49" fontId="2" fillId="0" borderId="7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3" xfId="2"/>
    <cellStyle name="Обычный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V207"/>
  <sheetViews>
    <sheetView tabSelected="1" zoomScale="70" zoomScaleNormal="70" workbookViewId="0">
      <selection activeCell="B7" sqref="B7"/>
    </sheetView>
  </sheetViews>
  <sheetFormatPr defaultColWidth="9.109375" defaultRowHeight="18" x14ac:dyDescent="0.35"/>
  <cols>
    <col min="1" max="1" width="5.5546875" style="83" customWidth="1"/>
    <col min="2" max="2" width="86" style="84" customWidth="1"/>
    <col min="3" max="3" width="21.33203125" style="84" customWidth="1"/>
    <col min="4" max="4" width="17.5546875" style="3" hidden="1" customWidth="1"/>
    <col min="5" max="16" width="17.5546875" style="4" hidden="1" customWidth="1"/>
    <col min="17" max="17" width="17.44140625" style="5" hidden="1" customWidth="1"/>
    <col min="18" max="18" width="17.5546875" style="3" customWidth="1"/>
    <col min="19" max="19" width="17.5546875" style="3" hidden="1" customWidth="1"/>
    <col min="20" max="31" width="17.5546875" style="4" hidden="1" customWidth="1"/>
    <col min="32" max="32" width="17.33203125" style="5" hidden="1" customWidth="1"/>
    <col min="33" max="33" width="17.5546875" style="3" customWidth="1"/>
    <col min="34" max="35" width="17.5546875" style="3" hidden="1" customWidth="1"/>
    <col min="36" max="42" width="17.5546875" style="4" hidden="1" customWidth="1"/>
    <col min="43" max="43" width="17.5546875" style="5" hidden="1" customWidth="1"/>
    <col min="44" max="44" width="17.5546875" style="3" customWidth="1"/>
    <col min="45" max="45" width="17.109375" style="8" hidden="1" customWidth="1"/>
    <col min="46" max="46" width="10" style="9" hidden="1" customWidth="1"/>
    <col min="47" max="47" width="9.44140625" style="2" hidden="1" customWidth="1"/>
    <col min="48" max="48" width="9.109375" style="2" hidden="1" customWidth="1"/>
    <col min="49" max="49" width="9.109375" style="83" customWidth="1"/>
    <col min="50" max="16384" width="9.109375" style="83"/>
  </cols>
  <sheetData>
    <row r="1" spans="1:45" x14ac:dyDescent="0.35">
      <c r="AH1" s="6"/>
      <c r="AJ1" s="7"/>
      <c r="AL1" s="53"/>
      <c r="AN1" s="53"/>
      <c r="AP1" s="53"/>
      <c r="AR1" s="91" t="s">
        <v>26</v>
      </c>
    </row>
    <row r="2" spans="1:45" x14ac:dyDescent="0.35">
      <c r="AH2" s="6"/>
      <c r="AJ2" s="7"/>
      <c r="AL2" s="53"/>
      <c r="AN2" s="53"/>
      <c r="AP2" s="53"/>
      <c r="AR2" s="91" t="s">
        <v>15</v>
      </c>
    </row>
    <row r="3" spans="1:45" x14ac:dyDescent="0.35">
      <c r="AH3" s="6"/>
      <c r="AJ3" s="7"/>
      <c r="AL3" s="53"/>
      <c r="AN3" s="53"/>
      <c r="AP3" s="53"/>
      <c r="AR3" s="91" t="s">
        <v>16</v>
      </c>
    </row>
    <row r="4" spans="1:45" x14ac:dyDescent="0.35">
      <c r="AG4" s="104" t="s">
        <v>264</v>
      </c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4"/>
    </row>
    <row r="5" spans="1:45" x14ac:dyDescent="0.35">
      <c r="AL5" s="54"/>
      <c r="AN5" s="54"/>
      <c r="AP5" s="54"/>
      <c r="AR5" s="92"/>
    </row>
    <row r="6" spans="1:45" x14ac:dyDescent="0.35">
      <c r="AL6" s="55"/>
      <c r="AN6" s="55"/>
      <c r="AP6" s="55"/>
      <c r="AR6" s="93" t="s">
        <v>26</v>
      </c>
    </row>
    <row r="7" spans="1:45" x14ac:dyDescent="0.35">
      <c r="AL7" s="53"/>
      <c r="AN7" s="53"/>
      <c r="AP7" s="53"/>
      <c r="AR7" s="91" t="s">
        <v>15</v>
      </c>
    </row>
    <row r="8" spans="1:45" x14ac:dyDescent="0.35">
      <c r="AL8" s="56"/>
      <c r="AN8" s="56"/>
      <c r="AP8" s="56"/>
      <c r="AR8" s="94" t="s">
        <v>16</v>
      </c>
    </row>
    <row r="9" spans="1:45" x14ac:dyDescent="0.35">
      <c r="AL9" s="56"/>
      <c r="AN9" s="56"/>
      <c r="AP9" s="56"/>
      <c r="AR9" s="94" t="s">
        <v>237</v>
      </c>
    </row>
    <row r="10" spans="1:45" x14ac:dyDescent="0.35">
      <c r="AL10" s="56"/>
      <c r="AN10" s="56"/>
      <c r="AP10" s="56"/>
      <c r="AR10" s="94"/>
    </row>
    <row r="11" spans="1:45" ht="15.75" customHeight="1" x14ac:dyDescent="0.35">
      <c r="A11" s="114" t="s">
        <v>18</v>
      </c>
      <c r="B11" s="115"/>
      <c r="C11" s="115"/>
      <c r="D11" s="116"/>
      <c r="E11" s="116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6"/>
      <c r="S11" s="116"/>
      <c r="T11" s="116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6"/>
      <c r="AH11" s="118"/>
      <c r="AI11" s="119"/>
      <c r="AJ11" s="120"/>
      <c r="AK11" s="119"/>
      <c r="AL11" s="120"/>
      <c r="AM11" s="121"/>
      <c r="AN11" s="122"/>
      <c r="AO11" s="121"/>
      <c r="AP11" s="122"/>
      <c r="AQ11" s="121"/>
      <c r="AR11" s="123"/>
      <c r="AS11" s="10"/>
    </row>
    <row r="12" spans="1:45" ht="19.5" customHeight="1" x14ac:dyDescent="0.35">
      <c r="A12" s="114" t="s">
        <v>39</v>
      </c>
      <c r="B12" s="115"/>
      <c r="C12" s="115"/>
      <c r="D12" s="116"/>
      <c r="E12" s="116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6"/>
      <c r="S12" s="116"/>
      <c r="T12" s="116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6"/>
      <c r="AH12" s="118"/>
      <c r="AI12" s="119"/>
      <c r="AJ12" s="120"/>
      <c r="AK12" s="119"/>
      <c r="AL12" s="120"/>
      <c r="AM12" s="121"/>
      <c r="AN12" s="122"/>
      <c r="AO12" s="121"/>
      <c r="AP12" s="122"/>
      <c r="AQ12" s="121"/>
      <c r="AR12" s="123"/>
      <c r="AS12" s="10"/>
    </row>
    <row r="13" spans="1:45" x14ac:dyDescent="0.35">
      <c r="A13" s="124"/>
      <c r="B13" s="115"/>
      <c r="C13" s="115"/>
      <c r="D13" s="116"/>
      <c r="E13" s="116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6"/>
      <c r="S13" s="116"/>
      <c r="T13" s="116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6"/>
      <c r="AH13" s="118"/>
      <c r="AI13" s="119"/>
      <c r="AJ13" s="120"/>
      <c r="AK13" s="119"/>
      <c r="AL13" s="120"/>
      <c r="AM13" s="121"/>
      <c r="AN13" s="122"/>
      <c r="AO13" s="121"/>
      <c r="AP13" s="122"/>
      <c r="AQ13" s="121"/>
      <c r="AR13" s="123"/>
      <c r="AS13" s="10"/>
    </row>
    <row r="14" spans="1:45" x14ac:dyDescent="0.35">
      <c r="A14" s="85"/>
      <c r="B14" s="86"/>
      <c r="C14" s="86"/>
      <c r="D14" s="69"/>
      <c r="E14" s="69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82"/>
      <c r="S14" s="69"/>
      <c r="T14" s="69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82"/>
      <c r="AH14" s="71"/>
      <c r="AI14" s="72"/>
      <c r="AJ14" s="73"/>
      <c r="AK14" s="72"/>
      <c r="AL14" s="73"/>
      <c r="AM14" s="74"/>
      <c r="AN14" s="75"/>
      <c r="AO14" s="74"/>
      <c r="AP14" s="75"/>
      <c r="AQ14" s="74"/>
      <c r="AR14" s="95"/>
      <c r="AS14" s="10"/>
    </row>
    <row r="15" spans="1:45" x14ac:dyDescent="0.35">
      <c r="A15" s="87"/>
      <c r="B15" s="88"/>
      <c r="C15" s="88"/>
      <c r="AH15" s="6"/>
      <c r="AJ15" s="7"/>
      <c r="AL15" s="7"/>
      <c r="AN15" s="7"/>
      <c r="AP15" s="7"/>
      <c r="AR15" s="6" t="s">
        <v>14</v>
      </c>
    </row>
    <row r="16" spans="1:45" ht="18.75" customHeight="1" x14ac:dyDescent="0.35">
      <c r="A16" s="138" t="s">
        <v>0</v>
      </c>
      <c r="B16" s="138" t="s">
        <v>11</v>
      </c>
      <c r="C16" s="138" t="s">
        <v>1</v>
      </c>
      <c r="D16" s="148" t="s">
        <v>23</v>
      </c>
      <c r="E16" s="108" t="s">
        <v>196</v>
      </c>
      <c r="F16" s="108" t="s">
        <v>23</v>
      </c>
      <c r="G16" s="108" t="s">
        <v>198</v>
      </c>
      <c r="H16" s="108" t="s">
        <v>23</v>
      </c>
      <c r="I16" s="108" t="s">
        <v>238</v>
      </c>
      <c r="J16" s="108" t="s">
        <v>23</v>
      </c>
      <c r="K16" s="108" t="s">
        <v>240</v>
      </c>
      <c r="L16" s="108" t="s">
        <v>23</v>
      </c>
      <c r="M16" s="108" t="s">
        <v>248</v>
      </c>
      <c r="N16" s="108" t="s">
        <v>23</v>
      </c>
      <c r="O16" s="108" t="s">
        <v>252</v>
      </c>
      <c r="P16" s="108" t="s">
        <v>23</v>
      </c>
      <c r="Q16" s="110" t="s">
        <v>253</v>
      </c>
      <c r="R16" s="148" t="s">
        <v>23</v>
      </c>
      <c r="S16" s="112" t="s">
        <v>27</v>
      </c>
      <c r="T16" s="108" t="s">
        <v>196</v>
      </c>
      <c r="U16" s="106" t="s">
        <v>27</v>
      </c>
      <c r="V16" s="108" t="s">
        <v>198</v>
      </c>
      <c r="W16" s="106" t="s">
        <v>27</v>
      </c>
      <c r="X16" s="108" t="s">
        <v>240</v>
      </c>
      <c r="Y16" s="106" t="s">
        <v>27</v>
      </c>
      <c r="Z16" s="108" t="s">
        <v>247</v>
      </c>
      <c r="AA16" s="106" t="s">
        <v>27</v>
      </c>
      <c r="AB16" s="108" t="s">
        <v>248</v>
      </c>
      <c r="AC16" s="106" t="s">
        <v>27</v>
      </c>
      <c r="AD16" s="108" t="s">
        <v>252</v>
      </c>
      <c r="AE16" s="106" t="s">
        <v>27</v>
      </c>
      <c r="AF16" s="110" t="s">
        <v>253</v>
      </c>
      <c r="AG16" s="112" t="s">
        <v>27</v>
      </c>
      <c r="AH16" s="112" t="s">
        <v>81</v>
      </c>
      <c r="AI16" s="148" t="s">
        <v>196</v>
      </c>
      <c r="AJ16" s="106" t="s">
        <v>81</v>
      </c>
      <c r="AK16" s="108" t="s">
        <v>198</v>
      </c>
      <c r="AL16" s="106" t="s">
        <v>81</v>
      </c>
      <c r="AM16" s="108" t="s">
        <v>240</v>
      </c>
      <c r="AN16" s="106" t="s">
        <v>81</v>
      </c>
      <c r="AO16" s="108" t="s">
        <v>248</v>
      </c>
      <c r="AP16" s="106" t="s">
        <v>81</v>
      </c>
      <c r="AQ16" s="110" t="s">
        <v>253</v>
      </c>
      <c r="AR16" s="112" t="s">
        <v>81</v>
      </c>
      <c r="AS16" s="11"/>
    </row>
    <row r="17" spans="1:47" x14ac:dyDescent="0.35">
      <c r="A17" s="141"/>
      <c r="B17" s="139"/>
      <c r="C17" s="141"/>
      <c r="D17" s="14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11"/>
      <c r="R17" s="149"/>
      <c r="S17" s="113"/>
      <c r="T17" s="109"/>
      <c r="U17" s="107"/>
      <c r="V17" s="109"/>
      <c r="W17" s="107"/>
      <c r="X17" s="109"/>
      <c r="Y17" s="107"/>
      <c r="Z17" s="109"/>
      <c r="AA17" s="107"/>
      <c r="AB17" s="109"/>
      <c r="AC17" s="107"/>
      <c r="AD17" s="109"/>
      <c r="AE17" s="107"/>
      <c r="AF17" s="111"/>
      <c r="AG17" s="113"/>
      <c r="AH17" s="113"/>
      <c r="AI17" s="149"/>
      <c r="AJ17" s="107"/>
      <c r="AK17" s="109"/>
      <c r="AL17" s="107"/>
      <c r="AM17" s="109"/>
      <c r="AN17" s="107"/>
      <c r="AO17" s="109"/>
      <c r="AP17" s="107"/>
      <c r="AQ17" s="111"/>
      <c r="AR17" s="113"/>
      <c r="AS17" s="12"/>
    </row>
    <row r="18" spans="1:47" x14ac:dyDescent="0.35">
      <c r="A18" s="89"/>
      <c r="B18" s="90" t="s">
        <v>2</v>
      </c>
      <c r="C18" s="90"/>
      <c r="D18" s="14">
        <f>D24+D25+D27+D31+D32+D37+D41+D47+D52+D53+D54+D55+D56+D57+D26</f>
        <v>1830812.4000000001</v>
      </c>
      <c r="E18" s="14">
        <f>E24+E25+E27+E31+E32+E37+E41+E47+E52+E53+E54+E55+E56+E57+E26</f>
        <v>-21444.351999999999</v>
      </c>
      <c r="F18" s="15">
        <f>D18+E18</f>
        <v>1809368.0480000002</v>
      </c>
      <c r="G18" s="14">
        <f>G24+G25+G27+G31+G32+G37+G41+G47+G52+G53+G54+G55+G56+G57+G26+G58+G62+G66</f>
        <v>576578.62900000007</v>
      </c>
      <c r="H18" s="15">
        <f>F18+G18</f>
        <v>2385946.6770000001</v>
      </c>
      <c r="I18" s="14">
        <f>I24+I25+I27+I31+I32+I37+I41+I47+I52+I53+I54+I55+I56+I57+I26+I58+I62+I66</f>
        <v>0</v>
      </c>
      <c r="J18" s="15">
        <f>H18+I18</f>
        <v>2385946.6770000001</v>
      </c>
      <c r="K18" s="14">
        <f>K24+K25+K27+K31+K32+K37+K41+K47+K52+K53+K54+K55+K56+K57+K26+K58+K62+K66</f>
        <v>34407.143999999993</v>
      </c>
      <c r="L18" s="15">
        <f>J18+K18</f>
        <v>2420353.821</v>
      </c>
      <c r="M18" s="14">
        <f>M24+M25+M27+M31+M32+M37+M41+M47+M52+M53+M54+M55+M56+M57+M26+M58+M62+M66</f>
        <v>94205.055000000008</v>
      </c>
      <c r="N18" s="15">
        <f>L18+M18</f>
        <v>2514558.8760000002</v>
      </c>
      <c r="O18" s="30">
        <f>O24+O25+O27+O31+O32+O37+O41+O47+O52+O53+O54+O55+O56+O57+O26+O58+O62+O66</f>
        <v>0</v>
      </c>
      <c r="P18" s="15">
        <f>N18+O18</f>
        <v>2514558.8760000002</v>
      </c>
      <c r="Q18" s="14">
        <f>Q24+Q25+Q27+Q31+Q32+Q37+Q41+Q47+Q52+Q53+Q54+Q55+Q56+Q57+Q26+Q58+Q62+Q66+Q67</f>
        <v>529479.31999999995</v>
      </c>
      <c r="R18" s="32">
        <f>P18+Q18</f>
        <v>3044038.196</v>
      </c>
      <c r="S18" s="15">
        <f>S24+S25+S27+S31+S32+S37+S41+S47+S52+S53+S54+S55+S56+S57+S26</f>
        <v>1891809.2000000002</v>
      </c>
      <c r="T18" s="14">
        <f>T24+T25+T27+T31+T32+T37+T41+T47+T52+T53+T54+T55+T56+T57+T26</f>
        <v>-53186.6</v>
      </c>
      <c r="U18" s="15">
        <f>S18+T18</f>
        <v>1838622.6</v>
      </c>
      <c r="V18" s="14">
        <f>V24+V25+V27+V31+V32+V37+V41+V47+V52+V53+V54+V55+V56+V57+V26+V58+V62+V66</f>
        <v>310354.36499999999</v>
      </c>
      <c r="W18" s="15">
        <f>U18+V18</f>
        <v>2148976.9649999999</v>
      </c>
      <c r="X18" s="14">
        <f>X24+X25+X27+X31+X32+X37+X41+X47+X52+X53+X54+X55+X56+X57+X26+X58+X62+X66</f>
        <v>248973.177</v>
      </c>
      <c r="Y18" s="15">
        <f>W18+X18</f>
        <v>2397950.142</v>
      </c>
      <c r="Z18" s="14">
        <f>Z24+Z25+Z27+Z31+Z32+Z37+Z41+Z47+Z52+Z53+Z54+Z55+Z56+Z57+Z26+Z58+Z62+Z66</f>
        <v>0</v>
      </c>
      <c r="AA18" s="15">
        <f>Y18+Z18</f>
        <v>2397950.142</v>
      </c>
      <c r="AB18" s="14">
        <f>AB24+AB25+AB27+AB31+AB32+AB37+AB41+AB47+AB52+AB53+AB54+AB55+AB56+AB57+AB26+AB58+AB62+AB66</f>
        <v>292061.36600000004</v>
      </c>
      <c r="AC18" s="15">
        <f>AA18+AB18</f>
        <v>2690011.5079999999</v>
      </c>
      <c r="AD18" s="30">
        <f>AD24+AD25+AD27+AD31+AD32+AD37+AD41+AD47+AD52+AD53+AD54+AD55+AD56+AD57+AD26+AD58+AD62+AD66</f>
        <v>0</v>
      </c>
      <c r="AE18" s="15">
        <f>AC18+AD18</f>
        <v>2690011.5079999999</v>
      </c>
      <c r="AF18" s="14">
        <f>AF24+AF25+AF27+AF31+AF32+AF37+AF41+AF47+AF52+AF53+AF54+AF55+AF56+AF57+AF26+AF58+AF62+AF66+AF67</f>
        <v>-447070.72899999999</v>
      </c>
      <c r="AG18" s="32">
        <f>AE18+AF18</f>
        <v>2242940.7790000001</v>
      </c>
      <c r="AH18" s="15">
        <f>AH24+AH25+AH27+AH31+AH32+AH37+AH41+AH47+AH52+AH53+AH54+AH55+AH56+AH57+AH26</f>
        <v>1860920.0999999999</v>
      </c>
      <c r="AI18" s="14">
        <f>AI24+AI25+AI27+AI31+AI32+AI37+AI41+AI47+AI52+AI53+AI54+AI55+AI56+AI57+AI26</f>
        <v>-70868.899999999994</v>
      </c>
      <c r="AJ18" s="15">
        <f>AH18+AI18</f>
        <v>1790051.2</v>
      </c>
      <c r="AK18" s="14">
        <f>AK24+AK25+AK27+AK31+AK32+AK37+AK41+AK47+AK52+AK53+AK54+AK55+AK56+AK57+AK26+AK58+AK62+AK66</f>
        <v>380618.08399999997</v>
      </c>
      <c r="AL18" s="15">
        <f>AJ18+AK18</f>
        <v>2170669.284</v>
      </c>
      <c r="AM18" s="14">
        <f>AM24+AM25+AM27+AM31+AM32+AM37+AM41+AM47+AM52+AM53+AM54+AM55+AM56+AM57+AM26+AM58+AM62+AM66</f>
        <v>0</v>
      </c>
      <c r="AN18" s="15">
        <f>AL18+AM18</f>
        <v>2170669.284</v>
      </c>
      <c r="AO18" s="14">
        <f>AO24+AO25+AO27+AO31+AO32+AO37+AO41+AO47+AO52+AO53+AO54+AO55+AO56+AO57+AO26+AO58+AO62+AO66</f>
        <v>250797.6</v>
      </c>
      <c r="AP18" s="15">
        <f>AN18+AO18</f>
        <v>2421466.8840000001</v>
      </c>
      <c r="AQ18" s="14">
        <f>AQ24+AQ25+AQ27+AQ31+AQ32+AQ37+AQ41+AQ47+AQ52+AQ53+AQ54+AQ55+AQ56+AQ57+AQ26+AQ58+AQ62+AQ66+AQ67</f>
        <v>0</v>
      </c>
      <c r="AR18" s="32">
        <f>AP18+AQ18</f>
        <v>2421466.8840000001</v>
      </c>
      <c r="AS18" s="16"/>
      <c r="AT18" s="17"/>
      <c r="AU18" s="18"/>
    </row>
    <row r="19" spans="1:47" x14ac:dyDescent="0.35">
      <c r="A19" s="89"/>
      <c r="B19" s="90" t="s">
        <v>5</v>
      </c>
      <c r="C19" s="90"/>
      <c r="D19" s="14"/>
      <c r="E19" s="14"/>
      <c r="F19" s="15"/>
      <c r="G19" s="14"/>
      <c r="H19" s="15"/>
      <c r="I19" s="14"/>
      <c r="J19" s="15"/>
      <c r="K19" s="14"/>
      <c r="L19" s="15"/>
      <c r="M19" s="14"/>
      <c r="N19" s="15"/>
      <c r="O19" s="30"/>
      <c r="P19" s="15"/>
      <c r="Q19" s="14"/>
      <c r="R19" s="32"/>
      <c r="S19" s="15"/>
      <c r="T19" s="14"/>
      <c r="U19" s="15"/>
      <c r="V19" s="14"/>
      <c r="W19" s="15"/>
      <c r="X19" s="14"/>
      <c r="Y19" s="15"/>
      <c r="Z19" s="14"/>
      <c r="AA19" s="15"/>
      <c r="AB19" s="14"/>
      <c r="AC19" s="15"/>
      <c r="AD19" s="30"/>
      <c r="AE19" s="15"/>
      <c r="AF19" s="14"/>
      <c r="AG19" s="32"/>
      <c r="AH19" s="15"/>
      <c r="AI19" s="14"/>
      <c r="AJ19" s="15"/>
      <c r="AK19" s="14"/>
      <c r="AL19" s="15"/>
      <c r="AM19" s="14"/>
      <c r="AN19" s="15"/>
      <c r="AO19" s="14"/>
      <c r="AP19" s="15"/>
      <c r="AQ19" s="14"/>
      <c r="AR19" s="32"/>
      <c r="AS19" s="16"/>
      <c r="AT19" s="17"/>
      <c r="AU19" s="18"/>
    </row>
    <row r="20" spans="1:47" s="18" customFormat="1" hidden="1" x14ac:dyDescent="0.35">
      <c r="A20" s="13"/>
      <c r="B20" s="19" t="s">
        <v>6</v>
      </c>
      <c r="C20" s="20"/>
      <c r="D20" s="21">
        <f>D24+D25+D27+D34+D43+D47+D52+D53+D54+D55+D56+D57+D31+D37+D26</f>
        <v>1068359.7</v>
      </c>
      <c r="E20" s="21">
        <f>E24+E25+E27+E34+E43+E47+E52+E53+E54+E55+E56+E57+E31+E37+E26</f>
        <v>-144252.052</v>
      </c>
      <c r="F20" s="22">
        <f t="shared" ref="F20:F119" si="0">D20+E20</f>
        <v>924107.64799999993</v>
      </c>
      <c r="G20" s="21">
        <f>G24+G25+G27+G34+G43+G52+G53+G54+G55+G56+G57+G31+G26+G60+G64+G39+G49+G66</f>
        <v>81296.791999999972</v>
      </c>
      <c r="H20" s="22">
        <f t="shared" ref="H20:H32" si="1">F20+G20</f>
        <v>1005404.44</v>
      </c>
      <c r="I20" s="21">
        <f>I24+I25+I27+I34+I43+I52+I53+I54+I55+I56+I57+I31+I26+I60+I64+I39+I49+I66</f>
        <v>0</v>
      </c>
      <c r="J20" s="22">
        <f t="shared" ref="J20:J32" si="2">H20+I20</f>
        <v>1005404.44</v>
      </c>
      <c r="K20" s="21">
        <f>K24+K25+K27+K34+K43+K52+K53+K54+K55+K56+K57+K31+K26+K60+K64+K39+K49+K66</f>
        <v>-200000</v>
      </c>
      <c r="L20" s="22">
        <f t="shared" ref="L20:L32" si="3">J20+K20</f>
        <v>805404.44</v>
      </c>
      <c r="M20" s="21">
        <f>M24+M25+M27+M34+M43+M52+M53+M54+M55+M56+M57+M31+M26+M60+M64+M39+M49+M66</f>
        <v>-187427.788</v>
      </c>
      <c r="N20" s="22">
        <f t="shared" ref="N20:N32" si="4">L20+M20</f>
        <v>617976.652</v>
      </c>
      <c r="O20" s="68">
        <f>O24+O25+O27+O34+O43+O52+O53+O54+O55+O56+O57+O31+O26+O60+O64+O39+O49+O66</f>
        <v>0</v>
      </c>
      <c r="P20" s="22">
        <f t="shared" ref="P20:P27" si="5">N20+O20</f>
        <v>617976.652</v>
      </c>
      <c r="Q20" s="21">
        <f>Q24+Q25+Q34+Q43+Q52+Q53+Q54+Q55+Q56+Q57+Q31+Q26+Q60+Q64+Q39+Q49+Q66+Q69+Q29</f>
        <v>98559.856999999989</v>
      </c>
      <c r="R20" s="22">
        <f t="shared" ref="R20:R27" si="6">P20+Q20</f>
        <v>716536.50899999996</v>
      </c>
      <c r="S20" s="22">
        <f>S24+S25+S27+S34+S43+S47+S52+S53+S54+S55+S56+S57+S31+S37+S26</f>
        <v>1546628.4000000001</v>
      </c>
      <c r="T20" s="21">
        <f>T24+T25+T27+T34+T43+T47+T52+T53+T54+T55+T56+T57+T31+T37+T26</f>
        <v>-53186.6</v>
      </c>
      <c r="U20" s="22">
        <f t="shared" ref="U20:U119" si="7">S20+T20</f>
        <v>1493441.8</v>
      </c>
      <c r="V20" s="21">
        <f>V24+V25+V27+V34+V43+V52+V53+V54+V55+V56+V57+V31+V26+V60+V64+V39+V49+V66</f>
        <v>310354.36499999999</v>
      </c>
      <c r="W20" s="22">
        <f>U20+V20</f>
        <v>1803796.165</v>
      </c>
      <c r="X20" s="21">
        <f>X24+X25+X27+X34+X43+X52+X53+X54+X55+X56+X57+X31+X26+X60+X64+X39+X49+X66</f>
        <v>106973.177</v>
      </c>
      <c r="Y20" s="22">
        <f>W20+X20</f>
        <v>1910769.3419999999</v>
      </c>
      <c r="Z20" s="21">
        <f>Z24+Z25+Z27+Z34+Z43+Z52+Z53+Z54+Z55+Z56+Z57+Z31+Z26+Z60+Z64+Z39+Z49+Z66</f>
        <v>0</v>
      </c>
      <c r="AA20" s="22">
        <f>Y20+Z20</f>
        <v>1910769.3419999999</v>
      </c>
      <c r="AB20" s="21">
        <f>AB24+AB25+AB27+AB34+AB43+AB52+AB53+AB54+AB55+AB56+AB57+AB31+AB26+AB60+AB64+AB39+AB49+AB66</f>
        <v>292061.36600000004</v>
      </c>
      <c r="AC20" s="22">
        <f>AA20+AB20</f>
        <v>2202830.7080000001</v>
      </c>
      <c r="AD20" s="68">
        <f>AD24+AD25+AD27+AD34+AD43+AD52+AD53+AD54+AD55+AD56+AD57+AD31+AD26+AD60+AD64+AD39+AD49+AD66</f>
        <v>0</v>
      </c>
      <c r="AE20" s="22">
        <f>AC20+AD20</f>
        <v>2202830.7080000001</v>
      </c>
      <c r="AF20" s="21">
        <f>AF24+AF25+AF27+AF34+AF43+AF52+AF53+AF54+AF55+AF56+AF57+AF31+AF26+AF60+AF64+AF39+AF49+AF66+AF69</f>
        <v>-447070.72899999999</v>
      </c>
      <c r="AG20" s="22">
        <f>AE20+AF20</f>
        <v>1755759.9790000001</v>
      </c>
      <c r="AH20" s="22">
        <f>AH24+AH25+AH27+AH34+AH43+AH47+AH52+AH53+AH54+AH55+AH56+AH57+AH31+AH37+AH26</f>
        <v>1860920.0999999999</v>
      </c>
      <c r="AI20" s="21">
        <f>AI24+AI25+AI27+AI34+AI43+AI47+AI52+AI53+AI54+AI55+AI56+AI57+AI31+AI37+AI26</f>
        <v>-70868.899999999994</v>
      </c>
      <c r="AJ20" s="22">
        <f t="shared" ref="AJ20:AJ119" si="8">AH20+AI20</f>
        <v>1790051.2</v>
      </c>
      <c r="AK20" s="21">
        <f>AK24+AK25+AK27+AK34+AK43+AK52+AK53+AK54+AK55+AK56+AK57+AK31+AK26+AK60+AK64+AK39+AK49+AK66</f>
        <v>380618.08399999997</v>
      </c>
      <c r="AL20" s="22">
        <f>AJ20+AK20</f>
        <v>2170669.284</v>
      </c>
      <c r="AM20" s="21">
        <f>AM24+AM25+AM27+AM34+AM43+AM52+AM53+AM54+AM55+AM56+AM57+AM31+AM26+AM60+AM64+AM39+AM49+AM66</f>
        <v>0</v>
      </c>
      <c r="AN20" s="22">
        <f>AL20+AM20</f>
        <v>2170669.284</v>
      </c>
      <c r="AO20" s="21">
        <f>AO24+AO25+AO27+AO34+AO43+AO52+AO53+AO54+AO55+AO56+AO57+AO31+AO26+AO60+AO64+AO39+AO49+AO66</f>
        <v>250797.6</v>
      </c>
      <c r="AP20" s="22">
        <f>AN20+AO20</f>
        <v>2421466.8840000001</v>
      </c>
      <c r="AQ20" s="21">
        <f>AQ24+AQ25+AQ27+AQ34+AQ43+AQ52+AQ53+AQ54+AQ55+AQ56+AQ57+AQ31+AQ26+AQ60+AQ64+AQ39+AQ49+AQ66+AQ69</f>
        <v>0</v>
      </c>
      <c r="AR20" s="22">
        <f>AP20+AQ20</f>
        <v>2421466.8840000001</v>
      </c>
      <c r="AS20" s="23"/>
      <c r="AT20" s="17" t="s">
        <v>25</v>
      </c>
      <c r="AU20" s="24"/>
    </row>
    <row r="21" spans="1:47" x14ac:dyDescent="0.35">
      <c r="A21" s="89"/>
      <c r="B21" s="96" t="s">
        <v>64</v>
      </c>
      <c r="C21" s="90"/>
      <c r="D21" s="14">
        <f>D35+D44</f>
        <v>261868.1</v>
      </c>
      <c r="E21" s="14">
        <f>E35+E44</f>
        <v>0</v>
      </c>
      <c r="F21" s="15">
        <f t="shared" si="0"/>
        <v>261868.1</v>
      </c>
      <c r="G21" s="14">
        <f>G35+G44</f>
        <v>0</v>
      </c>
      <c r="H21" s="15">
        <f t="shared" si="1"/>
        <v>261868.1</v>
      </c>
      <c r="I21" s="14">
        <f>I35+I44</f>
        <v>0</v>
      </c>
      <c r="J21" s="15">
        <f t="shared" si="2"/>
        <v>261868.1</v>
      </c>
      <c r="K21" s="14">
        <f>K35+K44+K50</f>
        <v>50058.5</v>
      </c>
      <c r="L21" s="15">
        <f t="shared" si="3"/>
        <v>311926.59999999998</v>
      </c>
      <c r="M21" s="14">
        <f>M35+M44+M50</f>
        <v>0</v>
      </c>
      <c r="N21" s="15">
        <f t="shared" si="4"/>
        <v>311926.59999999998</v>
      </c>
      <c r="O21" s="30">
        <f>O35+O44+O50</f>
        <v>0</v>
      </c>
      <c r="P21" s="15">
        <f t="shared" si="5"/>
        <v>311926.59999999998</v>
      </c>
      <c r="Q21" s="14">
        <f>Q35+Q44+Q50+Q70</f>
        <v>23800</v>
      </c>
      <c r="R21" s="32">
        <f t="shared" si="6"/>
        <v>335726.6</v>
      </c>
      <c r="S21" s="15">
        <f>S35+S44</f>
        <v>345180.8</v>
      </c>
      <c r="T21" s="14">
        <f>T35+T44</f>
        <v>0</v>
      </c>
      <c r="U21" s="15">
        <f t="shared" si="7"/>
        <v>345180.8</v>
      </c>
      <c r="V21" s="14">
        <f>V35+V44</f>
        <v>0</v>
      </c>
      <c r="W21" s="15">
        <f>U21+V21</f>
        <v>345180.8</v>
      </c>
      <c r="X21" s="14">
        <f>X35+X44+X50</f>
        <v>142000</v>
      </c>
      <c r="Y21" s="15">
        <f>W21+X21</f>
        <v>487180.79999999999</v>
      </c>
      <c r="Z21" s="14">
        <f>Z35+Z44+Z50</f>
        <v>0</v>
      </c>
      <c r="AA21" s="15">
        <f>Y21+Z21</f>
        <v>487180.79999999999</v>
      </c>
      <c r="AB21" s="14">
        <f>AB35+AB44+AB50</f>
        <v>0</v>
      </c>
      <c r="AC21" s="15">
        <f>AA21+AB21</f>
        <v>487180.79999999999</v>
      </c>
      <c r="AD21" s="30">
        <f>AD35+AD44+AD50</f>
        <v>0</v>
      </c>
      <c r="AE21" s="15">
        <f>AC21+AD21</f>
        <v>487180.79999999999</v>
      </c>
      <c r="AF21" s="14">
        <f>AF35+AF44+AF50+AF70</f>
        <v>0</v>
      </c>
      <c r="AG21" s="32">
        <f>AE21+AF21</f>
        <v>487180.79999999999</v>
      </c>
      <c r="AH21" s="15">
        <f>AH35+AH44</f>
        <v>0</v>
      </c>
      <c r="AI21" s="14">
        <f>AI35+AI44</f>
        <v>0</v>
      </c>
      <c r="AJ21" s="15">
        <f t="shared" si="8"/>
        <v>0</v>
      </c>
      <c r="AK21" s="14">
        <f>AK35+AK44</f>
        <v>0</v>
      </c>
      <c r="AL21" s="15">
        <f>AJ21+AK21</f>
        <v>0</v>
      </c>
      <c r="AM21" s="14">
        <f>AM35+AM44+AM50</f>
        <v>0</v>
      </c>
      <c r="AN21" s="15">
        <f>AL21+AM21</f>
        <v>0</v>
      </c>
      <c r="AO21" s="14">
        <f>AO35+AO44+AO50</f>
        <v>0</v>
      </c>
      <c r="AP21" s="15">
        <f>AN21+AO21</f>
        <v>0</v>
      </c>
      <c r="AQ21" s="14">
        <f>BE21+BN21+BT21+CN21</f>
        <v>0</v>
      </c>
      <c r="AR21" s="32">
        <f>AP21+AQ21</f>
        <v>0</v>
      </c>
      <c r="AS21" s="16"/>
      <c r="AT21" s="17"/>
      <c r="AU21" s="24"/>
    </row>
    <row r="22" spans="1:47" x14ac:dyDescent="0.35">
      <c r="A22" s="89"/>
      <c r="B22" s="97" t="s">
        <v>21</v>
      </c>
      <c r="C22" s="90"/>
      <c r="D22" s="14">
        <f>D45</f>
        <v>500584.6</v>
      </c>
      <c r="E22" s="14">
        <f>E45</f>
        <v>0</v>
      </c>
      <c r="F22" s="15">
        <f t="shared" si="0"/>
        <v>500584.6</v>
      </c>
      <c r="G22" s="14">
        <f>G45</f>
        <v>-50058.46</v>
      </c>
      <c r="H22" s="15">
        <f t="shared" si="1"/>
        <v>450526.13999999996</v>
      </c>
      <c r="I22" s="14">
        <f>I45</f>
        <v>0</v>
      </c>
      <c r="J22" s="15">
        <f t="shared" si="2"/>
        <v>450526.13999999996</v>
      </c>
      <c r="K22" s="14">
        <f>K45</f>
        <v>0</v>
      </c>
      <c r="L22" s="15">
        <f t="shared" si="3"/>
        <v>450526.13999999996</v>
      </c>
      <c r="M22" s="14">
        <f>M45</f>
        <v>0</v>
      </c>
      <c r="N22" s="15">
        <f t="shared" si="4"/>
        <v>450526.13999999996</v>
      </c>
      <c r="O22" s="30">
        <f>O45</f>
        <v>0</v>
      </c>
      <c r="P22" s="15">
        <f t="shared" si="5"/>
        <v>450526.13999999996</v>
      </c>
      <c r="Q22" s="14">
        <f>Q45</f>
        <v>0</v>
      </c>
      <c r="R22" s="32">
        <f t="shared" si="6"/>
        <v>450526.13999999996</v>
      </c>
      <c r="S22" s="15">
        <f t="shared" ref="S22:AH22" si="9">S45</f>
        <v>0</v>
      </c>
      <c r="T22" s="14">
        <f>T45</f>
        <v>0</v>
      </c>
      <c r="U22" s="15">
        <f t="shared" si="7"/>
        <v>0</v>
      </c>
      <c r="V22" s="14">
        <f>V45</f>
        <v>0</v>
      </c>
      <c r="W22" s="15">
        <f>U22+V22</f>
        <v>0</v>
      </c>
      <c r="X22" s="14">
        <f>X45</f>
        <v>0</v>
      </c>
      <c r="Y22" s="15">
        <f>W22+X22</f>
        <v>0</v>
      </c>
      <c r="Z22" s="14">
        <f>Z45</f>
        <v>0</v>
      </c>
      <c r="AA22" s="15">
        <f>Y22+Z22</f>
        <v>0</v>
      </c>
      <c r="AB22" s="14">
        <f>AB45</f>
        <v>0</v>
      </c>
      <c r="AC22" s="15">
        <f>AA22+AB22</f>
        <v>0</v>
      </c>
      <c r="AD22" s="30">
        <f>AD45</f>
        <v>0</v>
      </c>
      <c r="AE22" s="15">
        <f>AC22+AD22</f>
        <v>0</v>
      </c>
      <c r="AF22" s="14">
        <f>AF45</f>
        <v>0</v>
      </c>
      <c r="AG22" s="32">
        <f>AE22+AF22</f>
        <v>0</v>
      </c>
      <c r="AH22" s="15">
        <f t="shared" si="9"/>
        <v>0</v>
      </c>
      <c r="AI22" s="14">
        <f>AI45</f>
        <v>0</v>
      </c>
      <c r="AJ22" s="15">
        <f t="shared" si="8"/>
        <v>0</v>
      </c>
      <c r="AK22" s="14">
        <f>AK45</f>
        <v>0</v>
      </c>
      <c r="AL22" s="15">
        <f>AJ22+AK22</f>
        <v>0</v>
      </c>
      <c r="AM22" s="14">
        <f>AM45</f>
        <v>0</v>
      </c>
      <c r="AN22" s="15">
        <f>AL22+AM22</f>
        <v>0</v>
      </c>
      <c r="AO22" s="14">
        <f>AO45</f>
        <v>0</v>
      </c>
      <c r="AP22" s="15">
        <f>AN22+AO22</f>
        <v>0</v>
      </c>
      <c r="AQ22" s="14">
        <f>AQ45</f>
        <v>0</v>
      </c>
      <c r="AR22" s="32">
        <f>AP22+AQ22</f>
        <v>0</v>
      </c>
      <c r="AS22" s="16"/>
      <c r="AT22" s="17"/>
      <c r="AU22" s="24"/>
    </row>
    <row r="23" spans="1:47" x14ac:dyDescent="0.35">
      <c r="A23" s="89"/>
      <c r="B23" s="97" t="s">
        <v>197</v>
      </c>
      <c r="C23" s="90"/>
      <c r="D23" s="14"/>
      <c r="E23" s="14">
        <f>E36</f>
        <v>122807.7</v>
      </c>
      <c r="F23" s="15">
        <f t="shared" si="0"/>
        <v>122807.7</v>
      </c>
      <c r="G23" s="14">
        <f>G36+G61+G65+G40+G46+G51</f>
        <v>545340.29700000002</v>
      </c>
      <c r="H23" s="15">
        <f t="shared" si="1"/>
        <v>668147.99699999997</v>
      </c>
      <c r="I23" s="14">
        <f>I36+I61+I65+I40+I46+I51</f>
        <v>0</v>
      </c>
      <c r="J23" s="15">
        <f t="shared" si="2"/>
        <v>668147.99699999997</v>
      </c>
      <c r="K23" s="14">
        <f>K36+K61+K65+K40+K46+K51</f>
        <v>184348.644</v>
      </c>
      <c r="L23" s="15">
        <f t="shared" si="3"/>
        <v>852496.64099999995</v>
      </c>
      <c r="M23" s="14">
        <f>M36+M61+M65+M40+M46+M51+M30</f>
        <v>281632.84299999999</v>
      </c>
      <c r="N23" s="15">
        <f t="shared" si="4"/>
        <v>1134129.4839999999</v>
      </c>
      <c r="O23" s="30">
        <f>O36+O61+O65+O40+O46+O51+O30</f>
        <v>0</v>
      </c>
      <c r="P23" s="15">
        <f t="shared" si="5"/>
        <v>1134129.4839999999</v>
      </c>
      <c r="Q23" s="14">
        <f>Q36+Q61+Q65+Q40+Q46+Q51+Q30</f>
        <v>407119.46299999999</v>
      </c>
      <c r="R23" s="32">
        <f t="shared" si="6"/>
        <v>1541248.9469999999</v>
      </c>
      <c r="S23" s="15"/>
      <c r="T23" s="14">
        <f>T36</f>
        <v>0</v>
      </c>
      <c r="U23" s="15">
        <f t="shared" si="7"/>
        <v>0</v>
      </c>
      <c r="V23" s="14">
        <f>V36+V61+V65+V40+V46+V51</f>
        <v>0</v>
      </c>
      <c r="W23" s="15">
        <f>U23+V23</f>
        <v>0</v>
      </c>
      <c r="X23" s="14">
        <f>X36+X61+X65+X40+X46+X51</f>
        <v>0</v>
      </c>
      <c r="Y23" s="15">
        <f>W23+X23</f>
        <v>0</v>
      </c>
      <c r="Z23" s="14">
        <f>Z36+Z61+Z65+Z40+Z46+Z51</f>
        <v>0</v>
      </c>
      <c r="AA23" s="15">
        <f>Y23+Z23</f>
        <v>0</v>
      </c>
      <c r="AB23" s="14">
        <f>AB36+AB61+AB65+AB40+AB46+AB51+AB30</f>
        <v>0</v>
      </c>
      <c r="AC23" s="15">
        <f>AA23+AB23</f>
        <v>0</v>
      </c>
      <c r="AD23" s="30">
        <f>AD36+AD61+AD65+AD40+AD46+AD51+AD30</f>
        <v>0</v>
      </c>
      <c r="AE23" s="15">
        <f>AC23+AD23</f>
        <v>0</v>
      </c>
      <c r="AF23" s="14">
        <f>AF36+AF61+AF65+AF40+AF46+AF51+AF30</f>
        <v>0</v>
      </c>
      <c r="AG23" s="32">
        <f>AE23+AF23</f>
        <v>0</v>
      </c>
      <c r="AH23" s="15"/>
      <c r="AI23" s="14">
        <f>AI36</f>
        <v>0</v>
      </c>
      <c r="AJ23" s="15">
        <f t="shared" si="8"/>
        <v>0</v>
      </c>
      <c r="AK23" s="14">
        <f>AK36+AK61+AK65+AK40+AK46+AK51</f>
        <v>0</v>
      </c>
      <c r="AL23" s="15">
        <f>AJ23+AK23</f>
        <v>0</v>
      </c>
      <c r="AM23" s="14">
        <f>AM36+AM61+AM65+AM40+AM46+AM51</f>
        <v>0</v>
      </c>
      <c r="AN23" s="15">
        <f>AL23+AM23</f>
        <v>0</v>
      </c>
      <c r="AO23" s="14">
        <f>AO36+AO61+AO65+AO40+AO46+AO51+AO30</f>
        <v>0</v>
      </c>
      <c r="AP23" s="15">
        <f>AN23+AO23</f>
        <v>0</v>
      </c>
      <c r="AQ23" s="14">
        <f>AQ36+AQ61+AQ65+AQ40+AQ46+AQ51+AQ30</f>
        <v>0</v>
      </c>
      <c r="AR23" s="32">
        <f>AP23+AQ23</f>
        <v>0</v>
      </c>
      <c r="AS23" s="16"/>
      <c r="AT23" s="17"/>
      <c r="AU23" s="24"/>
    </row>
    <row r="24" spans="1:47" s="2" customFormat="1" ht="54" hidden="1" x14ac:dyDescent="0.35">
      <c r="A24" s="26" t="s">
        <v>139</v>
      </c>
      <c r="B24" s="63" t="s">
        <v>120</v>
      </c>
      <c r="C24" s="64" t="s">
        <v>28</v>
      </c>
      <c r="D24" s="29">
        <v>204896.3</v>
      </c>
      <c r="E24" s="30"/>
      <c r="F24" s="31">
        <f t="shared" si="0"/>
        <v>204896.3</v>
      </c>
      <c r="G24" s="30"/>
      <c r="H24" s="31">
        <f t="shared" si="1"/>
        <v>204896.3</v>
      </c>
      <c r="I24" s="30"/>
      <c r="J24" s="31">
        <f t="shared" si="2"/>
        <v>204896.3</v>
      </c>
      <c r="K24" s="30">
        <v>-200000</v>
      </c>
      <c r="L24" s="31">
        <f t="shared" si="3"/>
        <v>4896.2999999999884</v>
      </c>
      <c r="M24" s="30">
        <v>-4896.3</v>
      </c>
      <c r="N24" s="31">
        <f t="shared" si="4"/>
        <v>-1.1823431123048067E-11</v>
      </c>
      <c r="O24" s="30"/>
      <c r="P24" s="31">
        <f t="shared" si="5"/>
        <v>-1.1823431123048067E-11</v>
      </c>
      <c r="Q24" s="1"/>
      <c r="R24" s="31">
        <f t="shared" si="6"/>
        <v>-1.1823431123048067E-11</v>
      </c>
      <c r="S24" s="32">
        <v>305572.3</v>
      </c>
      <c r="T24" s="30">
        <v>-53186.6</v>
      </c>
      <c r="U24" s="31">
        <f t="shared" si="7"/>
        <v>252385.69999999998</v>
      </c>
      <c r="V24" s="30"/>
      <c r="W24" s="31">
        <f t="shared" ref="W24:W32" si="10">U24+V24</f>
        <v>252385.69999999998</v>
      </c>
      <c r="X24" s="30">
        <v>200000</v>
      </c>
      <c r="Y24" s="31">
        <f t="shared" ref="Y24:Y32" si="11">W24+X24</f>
        <v>452385.69999999995</v>
      </c>
      <c r="Z24" s="30"/>
      <c r="AA24" s="31">
        <f t="shared" ref="AA24:AA32" si="12">Y24+Z24</f>
        <v>452385.69999999995</v>
      </c>
      <c r="AB24" s="30"/>
      <c r="AC24" s="31">
        <f t="shared" ref="AC24:AC32" si="13">AA24+AB24</f>
        <v>452385.69999999995</v>
      </c>
      <c r="AD24" s="30"/>
      <c r="AE24" s="31">
        <f t="shared" ref="AE24:AE27" si="14">AC24+AD24</f>
        <v>452385.69999999995</v>
      </c>
      <c r="AF24" s="1">
        <v>-452385.7</v>
      </c>
      <c r="AG24" s="31">
        <f t="shared" ref="AG24:AG27" si="15">AE24+AF24</f>
        <v>0</v>
      </c>
      <c r="AH24" s="32">
        <v>0</v>
      </c>
      <c r="AI24" s="29"/>
      <c r="AJ24" s="31">
        <f t="shared" si="8"/>
        <v>0</v>
      </c>
      <c r="AK24" s="30"/>
      <c r="AL24" s="31">
        <f t="shared" ref="AL24:AL32" si="16">AJ24+AK24</f>
        <v>0</v>
      </c>
      <c r="AM24" s="30"/>
      <c r="AN24" s="31">
        <f t="shared" ref="AN24:AN32" si="17">AL24+AM24</f>
        <v>0</v>
      </c>
      <c r="AO24" s="30"/>
      <c r="AP24" s="31">
        <f t="shared" ref="AP24:AP32" si="18">AN24+AO24</f>
        <v>0</v>
      </c>
      <c r="AQ24" s="1"/>
      <c r="AR24" s="31">
        <f t="shared" ref="AR24:AR26" si="19">AP24+AQ24</f>
        <v>0</v>
      </c>
      <c r="AS24" s="12" t="s">
        <v>128</v>
      </c>
      <c r="AT24" s="9" t="s">
        <v>25</v>
      </c>
      <c r="AU24" s="33"/>
    </row>
    <row r="25" spans="1:47" ht="54" x14ac:dyDescent="0.35">
      <c r="A25" s="89" t="s">
        <v>139</v>
      </c>
      <c r="B25" s="97" t="s">
        <v>121</v>
      </c>
      <c r="C25" s="96" t="s">
        <v>28</v>
      </c>
      <c r="D25" s="29">
        <v>62244.1</v>
      </c>
      <c r="E25" s="30">
        <v>-21444.351999999999</v>
      </c>
      <c r="F25" s="31">
        <f t="shared" si="0"/>
        <v>40799.748</v>
      </c>
      <c r="G25" s="30">
        <v>596.89499999999998</v>
      </c>
      <c r="H25" s="31">
        <f t="shared" si="1"/>
        <v>41396.642999999996</v>
      </c>
      <c r="I25" s="30"/>
      <c r="J25" s="31">
        <f t="shared" si="2"/>
        <v>41396.642999999996</v>
      </c>
      <c r="K25" s="30"/>
      <c r="L25" s="31">
        <f t="shared" si="3"/>
        <v>41396.642999999996</v>
      </c>
      <c r="M25" s="30"/>
      <c r="N25" s="31">
        <f t="shared" si="4"/>
        <v>41396.642999999996</v>
      </c>
      <c r="O25" s="30"/>
      <c r="P25" s="31">
        <f t="shared" si="5"/>
        <v>41396.642999999996</v>
      </c>
      <c r="Q25" s="1"/>
      <c r="R25" s="32">
        <f t="shared" si="6"/>
        <v>41396.642999999996</v>
      </c>
      <c r="S25" s="32">
        <v>0</v>
      </c>
      <c r="T25" s="30"/>
      <c r="U25" s="31">
        <f t="shared" si="7"/>
        <v>0</v>
      </c>
      <c r="V25" s="30"/>
      <c r="W25" s="31">
        <f t="shared" si="10"/>
        <v>0</v>
      </c>
      <c r="X25" s="30"/>
      <c r="Y25" s="31">
        <f t="shared" si="11"/>
        <v>0</v>
      </c>
      <c r="Z25" s="30"/>
      <c r="AA25" s="31">
        <f t="shared" si="12"/>
        <v>0</v>
      </c>
      <c r="AB25" s="30"/>
      <c r="AC25" s="31">
        <f t="shared" si="13"/>
        <v>0</v>
      </c>
      <c r="AD25" s="30"/>
      <c r="AE25" s="31">
        <f t="shared" si="14"/>
        <v>0</v>
      </c>
      <c r="AF25" s="1"/>
      <c r="AG25" s="32">
        <f t="shared" si="15"/>
        <v>0</v>
      </c>
      <c r="AH25" s="32">
        <v>0</v>
      </c>
      <c r="AI25" s="29"/>
      <c r="AJ25" s="31">
        <f t="shared" si="8"/>
        <v>0</v>
      </c>
      <c r="AK25" s="30"/>
      <c r="AL25" s="31">
        <f t="shared" si="16"/>
        <v>0</v>
      </c>
      <c r="AM25" s="30"/>
      <c r="AN25" s="31">
        <f t="shared" si="17"/>
        <v>0</v>
      </c>
      <c r="AO25" s="30"/>
      <c r="AP25" s="31">
        <f t="shared" si="18"/>
        <v>0</v>
      </c>
      <c r="AQ25" s="1"/>
      <c r="AR25" s="32">
        <f t="shared" si="19"/>
        <v>0</v>
      </c>
      <c r="AS25" s="12" t="s">
        <v>129</v>
      </c>
      <c r="AU25" s="33"/>
    </row>
    <row r="26" spans="1:47" ht="36" x14ac:dyDescent="0.35">
      <c r="A26" s="127" t="s">
        <v>140</v>
      </c>
      <c r="B26" s="125" t="s">
        <v>122</v>
      </c>
      <c r="C26" s="96" t="s">
        <v>38</v>
      </c>
      <c r="D26" s="29">
        <v>0</v>
      </c>
      <c r="E26" s="30"/>
      <c r="F26" s="31">
        <f t="shared" si="0"/>
        <v>0</v>
      </c>
      <c r="G26" s="30"/>
      <c r="H26" s="31">
        <f t="shared" si="1"/>
        <v>0</v>
      </c>
      <c r="I26" s="30"/>
      <c r="J26" s="31">
        <f t="shared" si="2"/>
        <v>0</v>
      </c>
      <c r="K26" s="30"/>
      <c r="L26" s="31">
        <f t="shared" si="3"/>
        <v>0</v>
      </c>
      <c r="M26" s="30"/>
      <c r="N26" s="31">
        <f t="shared" si="4"/>
        <v>0</v>
      </c>
      <c r="O26" s="30"/>
      <c r="P26" s="31">
        <f t="shared" si="5"/>
        <v>0</v>
      </c>
      <c r="Q26" s="1"/>
      <c r="R26" s="32">
        <f t="shared" si="6"/>
        <v>0</v>
      </c>
      <c r="S26" s="32">
        <v>0</v>
      </c>
      <c r="T26" s="30"/>
      <c r="U26" s="31">
        <f t="shared" si="7"/>
        <v>0</v>
      </c>
      <c r="V26" s="30"/>
      <c r="W26" s="31">
        <f t="shared" si="10"/>
        <v>0</v>
      </c>
      <c r="X26" s="30"/>
      <c r="Y26" s="31">
        <f t="shared" si="11"/>
        <v>0</v>
      </c>
      <c r="Z26" s="30"/>
      <c r="AA26" s="31">
        <f t="shared" si="12"/>
        <v>0</v>
      </c>
      <c r="AB26" s="30"/>
      <c r="AC26" s="31">
        <f t="shared" si="13"/>
        <v>0</v>
      </c>
      <c r="AD26" s="30"/>
      <c r="AE26" s="31">
        <f t="shared" si="14"/>
        <v>0</v>
      </c>
      <c r="AF26" s="1"/>
      <c r="AG26" s="32">
        <f t="shared" si="15"/>
        <v>0</v>
      </c>
      <c r="AH26" s="32">
        <v>54620.7</v>
      </c>
      <c r="AI26" s="29"/>
      <c r="AJ26" s="31">
        <f t="shared" si="8"/>
        <v>54620.7</v>
      </c>
      <c r="AK26" s="30"/>
      <c r="AL26" s="31">
        <f t="shared" si="16"/>
        <v>54620.7</v>
      </c>
      <c r="AM26" s="30"/>
      <c r="AN26" s="31">
        <f t="shared" si="17"/>
        <v>54620.7</v>
      </c>
      <c r="AO26" s="30"/>
      <c r="AP26" s="31">
        <f t="shared" si="18"/>
        <v>54620.7</v>
      </c>
      <c r="AQ26" s="1"/>
      <c r="AR26" s="32">
        <f t="shared" si="19"/>
        <v>54620.7</v>
      </c>
      <c r="AS26" s="12" t="s">
        <v>130</v>
      </c>
      <c r="AU26" s="33"/>
    </row>
    <row r="27" spans="1:47" ht="54" x14ac:dyDescent="0.35">
      <c r="A27" s="128" t="s">
        <v>141</v>
      </c>
      <c r="B27" s="126"/>
      <c r="C27" s="96" t="s">
        <v>28</v>
      </c>
      <c r="D27" s="29">
        <f>D29+D30</f>
        <v>47000</v>
      </c>
      <c r="E27" s="30"/>
      <c r="F27" s="31">
        <f>F29+F30</f>
        <v>47000</v>
      </c>
      <c r="G27" s="30"/>
      <c r="H27" s="31">
        <f>H29+H30</f>
        <v>47000</v>
      </c>
      <c r="I27" s="30"/>
      <c r="J27" s="31">
        <f>J29+J30</f>
        <v>47000</v>
      </c>
      <c r="K27" s="30"/>
      <c r="L27" s="31">
        <f>J27+K27</f>
        <v>47000</v>
      </c>
      <c r="M27" s="30">
        <f>M29+M30</f>
        <v>0</v>
      </c>
      <c r="N27" s="31">
        <f t="shared" si="4"/>
        <v>47000</v>
      </c>
      <c r="O27" s="30">
        <f>O29+O30</f>
        <v>0</v>
      </c>
      <c r="P27" s="31">
        <f t="shared" si="5"/>
        <v>47000</v>
      </c>
      <c r="Q27" s="1">
        <f>Q29+Q30</f>
        <v>407119.46299999999</v>
      </c>
      <c r="R27" s="32">
        <f t="shared" si="6"/>
        <v>454119.46299999999</v>
      </c>
      <c r="S27" s="32">
        <v>453000</v>
      </c>
      <c r="T27" s="30"/>
      <c r="U27" s="31">
        <f>S27+T27</f>
        <v>453000</v>
      </c>
      <c r="V27" s="30"/>
      <c r="W27" s="31">
        <f>U27+V27</f>
        <v>453000</v>
      </c>
      <c r="X27" s="30"/>
      <c r="Y27" s="31">
        <f>W27+X27</f>
        <v>453000</v>
      </c>
      <c r="Z27" s="30"/>
      <c r="AA27" s="31">
        <f>Y27+Z27</f>
        <v>453000</v>
      </c>
      <c r="AB27" s="30">
        <f>AB29+AB30</f>
        <v>0</v>
      </c>
      <c r="AC27" s="31">
        <f t="shared" si="13"/>
        <v>453000</v>
      </c>
      <c r="AD27" s="30">
        <f>AD29+AD30</f>
        <v>0</v>
      </c>
      <c r="AE27" s="31">
        <f t="shared" si="14"/>
        <v>453000</v>
      </c>
      <c r="AF27" s="1">
        <f>AF29+AF30</f>
        <v>0</v>
      </c>
      <c r="AG27" s="32">
        <f t="shared" si="15"/>
        <v>453000</v>
      </c>
      <c r="AH27" s="32">
        <v>1049198.7</v>
      </c>
      <c r="AI27" s="29">
        <f>AI29+AI30</f>
        <v>-70868.899999999994</v>
      </c>
      <c r="AJ27" s="31">
        <f t="shared" si="8"/>
        <v>978329.79999999993</v>
      </c>
      <c r="AK27" s="30"/>
      <c r="AL27" s="31">
        <f t="shared" si="16"/>
        <v>978329.79999999993</v>
      </c>
      <c r="AM27" s="30"/>
      <c r="AN27" s="31">
        <f t="shared" si="17"/>
        <v>978329.79999999993</v>
      </c>
      <c r="AO27" s="30">
        <f>AO29+AO30</f>
        <v>0</v>
      </c>
      <c r="AP27" s="31">
        <f>AN27+AO27</f>
        <v>978329.79999999993</v>
      </c>
      <c r="AQ27" s="1">
        <f>AQ29+AQ30</f>
        <v>-407119.46299999999</v>
      </c>
      <c r="AR27" s="32">
        <f>AP27+AQ27</f>
        <v>571210.33699999994</v>
      </c>
      <c r="AS27" s="12"/>
      <c r="AU27" s="33"/>
    </row>
    <row r="28" spans="1:47" x14ac:dyDescent="0.35">
      <c r="A28" s="98"/>
      <c r="B28" s="96" t="s">
        <v>5</v>
      </c>
      <c r="C28" s="96"/>
      <c r="D28" s="29"/>
      <c r="E28" s="30"/>
      <c r="F28" s="31"/>
      <c r="G28" s="30"/>
      <c r="H28" s="31"/>
      <c r="I28" s="30"/>
      <c r="J28" s="31"/>
      <c r="K28" s="30"/>
      <c r="L28" s="31"/>
      <c r="M28" s="30"/>
      <c r="N28" s="31"/>
      <c r="O28" s="30"/>
      <c r="P28" s="31"/>
      <c r="Q28" s="1"/>
      <c r="R28" s="32"/>
      <c r="S28" s="32"/>
      <c r="T28" s="30"/>
      <c r="U28" s="31"/>
      <c r="V28" s="30"/>
      <c r="W28" s="31"/>
      <c r="X28" s="30"/>
      <c r="Y28" s="31"/>
      <c r="Z28" s="30"/>
      <c r="AA28" s="31"/>
      <c r="AB28" s="30"/>
      <c r="AC28" s="31"/>
      <c r="AD28" s="30"/>
      <c r="AE28" s="31"/>
      <c r="AF28" s="1"/>
      <c r="AG28" s="32"/>
      <c r="AH28" s="32"/>
      <c r="AI28" s="29"/>
      <c r="AJ28" s="31"/>
      <c r="AK28" s="30"/>
      <c r="AL28" s="31"/>
      <c r="AM28" s="30"/>
      <c r="AN28" s="31"/>
      <c r="AO28" s="30"/>
      <c r="AP28" s="31"/>
      <c r="AQ28" s="1"/>
      <c r="AR28" s="32"/>
      <c r="AS28" s="12"/>
      <c r="AU28" s="33"/>
    </row>
    <row r="29" spans="1:47" s="2" customFormat="1" hidden="1" x14ac:dyDescent="0.35">
      <c r="A29" s="60"/>
      <c r="B29" s="59" t="s">
        <v>6</v>
      </c>
      <c r="C29" s="59"/>
      <c r="D29" s="29">
        <v>47000</v>
      </c>
      <c r="E29" s="30"/>
      <c r="F29" s="31">
        <f>D29+E29</f>
        <v>47000</v>
      </c>
      <c r="G29" s="30"/>
      <c r="H29" s="31">
        <f t="shared" ref="H29:H30" si="20">F29+G29</f>
        <v>47000</v>
      </c>
      <c r="I29" s="30"/>
      <c r="J29" s="31">
        <f t="shared" ref="J29:J30" si="21">H29+I29</f>
        <v>47000</v>
      </c>
      <c r="K29" s="30"/>
      <c r="L29" s="31">
        <f t="shared" ref="L29:L30" si="22">J29+K29</f>
        <v>47000</v>
      </c>
      <c r="M29" s="30"/>
      <c r="N29" s="31">
        <f>L29+M29</f>
        <v>47000</v>
      </c>
      <c r="O29" s="30"/>
      <c r="P29" s="31">
        <f>N29+O29</f>
        <v>47000</v>
      </c>
      <c r="Q29" s="1"/>
      <c r="R29" s="31">
        <f>P29+Q29</f>
        <v>47000</v>
      </c>
      <c r="S29" s="32">
        <v>453000</v>
      </c>
      <c r="T29" s="30"/>
      <c r="U29" s="31">
        <f t="shared" ref="U29" si="23">S29+T29</f>
        <v>453000</v>
      </c>
      <c r="V29" s="30"/>
      <c r="W29" s="31">
        <f t="shared" ref="W29" si="24">U29+V29</f>
        <v>453000</v>
      </c>
      <c r="X29" s="30"/>
      <c r="Y29" s="31">
        <f t="shared" ref="Y29" si="25">W29+X29</f>
        <v>453000</v>
      </c>
      <c r="Z29" s="30"/>
      <c r="AA29" s="31">
        <f t="shared" ref="AA29" si="26">Y29+Z29</f>
        <v>453000</v>
      </c>
      <c r="AB29" s="30"/>
      <c r="AC29" s="31">
        <f>AA29+AB29</f>
        <v>453000</v>
      </c>
      <c r="AD29" s="30"/>
      <c r="AE29" s="31">
        <f>AC29+AD29</f>
        <v>453000</v>
      </c>
      <c r="AF29" s="1"/>
      <c r="AG29" s="31">
        <f>AE29+AF29</f>
        <v>453000</v>
      </c>
      <c r="AH29" s="32">
        <v>1049198.7</v>
      </c>
      <c r="AI29" s="29">
        <v>-70868.899999999994</v>
      </c>
      <c r="AJ29" s="31">
        <f t="shared" ref="AJ29" si="27">AH29+AI29</f>
        <v>978329.79999999993</v>
      </c>
      <c r="AK29" s="30"/>
      <c r="AL29" s="31">
        <f t="shared" ref="AL29" si="28">AJ29+AK29</f>
        <v>978329.79999999993</v>
      </c>
      <c r="AM29" s="30"/>
      <c r="AN29" s="31">
        <f t="shared" ref="AN29" si="29">AL29+AM29</f>
        <v>978329.79999999993</v>
      </c>
      <c r="AO29" s="30"/>
      <c r="AP29" s="31">
        <f t="shared" ref="AP29:AP30" si="30">AN29+AO29</f>
        <v>978329.79999999993</v>
      </c>
      <c r="AQ29" s="1">
        <v>-407119.46299999999</v>
      </c>
      <c r="AR29" s="31">
        <f t="shared" ref="AR29:AR32" si="31">AP29+AQ29</f>
        <v>571210.33699999994</v>
      </c>
      <c r="AS29" s="12" t="s">
        <v>130</v>
      </c>
      <c r="AT29" s="9" t="s">
        <v>25</v>
      </c>
      <c r="AU29" s="33"/>
    </row>
    <row r="30" spans="1:47" x14ac:dyDescent="0.35">
      <c r="A30" s="98"/>
      <c r="B30" s="96" t="s">
        <v>197</v>
      </c>
      <c r="C30" s="96"/>
      <c r="D30" s="29">
        <v>0</v>
      </c>
      <c r="E30" s="30"/>
      <c r="F30" s="31">
        <f t="shared" ref="F30" si="32">D30+E30</f>
        <v>0</v>
      </c>
      <c r="G30" s="30"/>
      <c r="H30" s="31">
        <f t="shared" si="20"/>
        <v>0</v>
      </c>
      <c r="I30" s="30"/>
      <c r="J30" s="31">
        <f t="shared" si="21"/>
        <v>0</v>
      </c>
      <c r="K30" s="30"/>
      <c r="L30" s="31">
        <f t="shared" si="22"/>
        <v>0</v>
      </c>
      <c r="M30" s="30"/>
      <c r="N30" s="31">
        <f>L30+M30</f>
        <v>0</v>
      </c>
      <c r="O30" s="30"/>
      <c r="P30" s="31">
        <f>N30+O30</f>
        <v>0</v>
      </c>
      <c r="Q30" s="1">
        <v>407119.46299999999</v>
      </c>
      <c r="R30" s="32">
        <f>P30+Q30</f>
        <v>407119.46299999999</v>
      </c>
      <c r="S30" s="32"/>
      <c r="T30" s="30"/>
      <c r="U30" s="31"/>
      <c r="V30" s="30"/>
      <c r="W30" s="31"/>
      <c r="X30" s="30"/>
      <c r="Y30" s="31"/>
      <c r="Z30" s="30"/>
      <c r="AA30" s="31"/>
      <c r="AB30" s="30"/>
      <c r="AC30" s="31">
        <f>AA30+AB30</f>
        <v>0</v>
      </c>
      <c r="AD30" s="30"/>
      <c r="AE30" s="31">
        <f>AC30+AD30</f>
        <v>0</v>
      </c>
      <c r="AF30" s="1"/>
      <c r="AG30" s="32">
        <f>AE30+AF30</f>
        <v>0</v>
      </c>
      <c r="AH30" s="32"/>
      <c r="AI30" s="29"/>
      <c r="AJ30" s="31"/>
      <c r="AK30" s="30"/>
      <c r="AL30" s="31"/>
      <c r="AM30" s="30"/>
      <c r="AN30" s="31"/>
      <c r="AO30" s="30"/>
      <c r="AP30" s="31">
        <f t="shared" si="30"/>
        <v>0</v>
      </c>
      <c r="AQ30" s="1"/>
      <c r="AR30" s="32">
        <f t="shared" si="31"/>
        <v>0</v>
      </c>
      <c r="AS30" s="12" t="s">
        <v>130</v>
      </c>
      <c r="AU30" s="33"/>
    </row>
    <row r="31" spans="1:47" ht="36" x14ac:dyDescent="0.35">
      <c r="A31" s="130" t="s">
        <v>141</v>
      </c>
      <c r="B31" s="134" t="s">
        <v>123</v>
      </c>
      <c r="C31" s="96" t="s">
        <v>38</v>
      </c>
      <c r="D31" s="32">
        <v>0</v>
      </c>
      <c r="E31" s="31"/>
      <c r="F31" s="31">
        <f t="shared" si="0"/>
        <v>0</v>
      </c>
      <c r="G31" s="31"/>
      <c r="H31" s="31">
        <f t="shared" si="1"/>
        <v>0</v>
      </c>
      <c r="I31" s="31"/>
      <c r="J31" s="31">
        <f t="shared" si="2"/>
        <v>0</v>
      </c>
      <c r="K31" s="31"/>
      <c r="L31" s="31">
        <f t="shared" si="3"/>
        <v>0</v>
      </c>
      <c r="M31" s="31"/>
      <c r="N31" s="31">
        <f t="shared" si="4"/>
        <v>0</v>
      </c>
      <c r="O31" s="31"/>
      <c r="P31" s="31">
        <f t="shared" ref="P31:P32" si="33">N31+O31</f>
        <v>0</v>
      </c>
      <c r="Q31" s="35"/>
      <c r="R31" s="32">
        <f t="shared" ref="R31:R32" si="34">P31+Q31</f>
        <v>0</v>
      </c>
      <c r="S31" s="32">
        <v>26009.8</v>
      </c>
      <c r="T31" s="30"/>
      <c r="U31" s="31">
        <f t="shared" si="7"/>
        <v>26009.8</v>
      </c>
      <c r="V31" s="30">
        <v>40308.101999999999</v>
      </c>
      <c r="W31" s="31">
        <f t="shared" si="10"/>
        <v>66317.902000000002</v>
      </c>
      <c r="X31" s="30"/>
      <c r="Y31" s="31">
        <f t="shared" si="11"/>
        <v>66317.902000000002</v>
      </c>
      <c r="Z31" s="30"/>
      <c r="AA31" s="31">
        <f t="shared" si="12"/>
        <v>66317.902000000002</v>
      </c>
      <c r="AB31" s="30"/>
      <c r="AC31" s="31">
        <f t="shared" si="13"/>
        <v>66317.902000000002</v>
      </c>
      <c r="AD31" s="30"/>
      <c r="AE31" s="31">
        <f t="shared" ref="AE31:AE32" si="35">AC31+AD31</f>
        <v>66317.902000000002</v>
      </c>
      <c r="AF31" s="1"/>
      <c r="AG31" s="32">
        <f t="shared" ref="AG31:AG32" si="36">AE31+AF31</f>
        <v>66317.902000000002</v>
      </c>
      <c r="AH31" s="32">
        <v>0</v>
      </c>
      <c r="AI31" s="29"/>
      <c r="AJ31" s="31">
        <f t="shared" si="8"/>
        <v>0</v>
      </c>
      <c r="AK31" s="30"/>
      <c r="AL31" s="31">
        <f t="shared" si="16"/>
        <v>0</v>
      </c>
      <c r="AM31" s="30"/>
      <c r="AN31" s="31">
        <f t="shared" si="17"/>
        <v>0</v>
      </c>
      <c r="AO31" s="30"/>
      <c r="AP31" s="31">
        <f t="shared" si="18"/>
        <v>0</v>
      </c>
      <c r="AQ31" s="1"/>
      <c r="AR31" s="32">
        <f t="shared" si="31"/>
        <v>0</v>
      </c>
      <c r="AS31" s="12" t="s">
        <v>131</v>
      </c>
      <c r="AU31" s="33"/>
    </row>
    <row r="32" spans="1:47" ht="54" x14ac:dyDescent="0.35">
      <c r="A32" s="131"/>
      <c r="B32" s="142"/>
      <c r="C32" s="96" t="s">
        <v>28</v>
      </c>
      <c r="D32" s="32">
        <f>D34+D35</f>
        <v>482682.4</v>
      </c>
      <c r="E32" s="31">
        <f>E34+E35+E36</f>
        <v>0</v>
      </c>
      <c r="F32" s="31">
        <f t="shared" si="0"/>
        <v>482682.4</v>
      </c>
      <c r="G32" s="31">
        <f>G34+G35+G36</f>
        <v>24298.196000000011</v>
      </c>
      <c r="H32" s="31">
        <f t="shared" si="1"/>
        <v>506980.59600000002</v>
      </c>
      <c r="I32" s="31">
        <f>I34+I35+I36</f>
        <v>0</v>
      </c>
      <c r="J32" s="31">
        <f t="shared" si="2"/>
        <v>506980.59600000002</v>
      </c>
      <c r="K32" s="31">
        <f>K34+K35+K36</f>
        <v>0</v>
      </c>
      <c r="L32" s="31">
        <f t="shared" si="3"/>
        <v>506980.59600000002</v>
      </c>
      <c r="M32" s="31">
        <f>M34+M35+M36</f>
        <v>94735.182000000001</v>
      </c>
      <c r="N32" s="31">
        <f t="shared" si="4"/>
        <v>601715.77800000005</v>
      </c>
      <c r="O32" s="31">
        <f>O34+O35+O36</f>
        <v>0</v>
      </c>
      <c r="P32" s="31">
        <f t="shared" si="33"/>
        <v>601715.77800000005</v>
      </c>
      <c r="Q32" s="35">
        <f>Q34+Q35+Q36</f>
        <v>0</v>
      </c>
      <c r="R32" s="32">
        <f t="shared" si="34"/>
        <v>601715.77800000005</v>
      </c>
      <c r="S32" s="32">
        <f t="shared" ref="S32:AH32" si="37">S34+S35</f>
        <v>386829.3</v>
      </c>
      <c r="T32" s="30">
        <f>T34+T35</f>
        <v>0</v>
      </c>
      <c r="U32" s="31">
        <f t="shared" si="7"/>
        <v>386829.3</v>
      </c>
      <c r="V32" s="30">
        <f>V34+V35</f>
        <v>-40308.101999999999</v>
      </c>
      <c r="W32" s="31">
        <f t="shared" si="10"/>
        <v>346521.19799999997</v>
      </c>
      <c r="X32" s="30">
        <f>X34+X35</f>
        <v>0</v>
      </c>
      <c r="Y32" s="31">
        <f t="shared" si="11"/>
        <v>346521.19799999997</v>
      </c>
      <c r="Z32" s="30">
        <f>Z34+Z35</f>
        <v>0</v>
      </c>
      <c r="AA32" s="31">
        <f t="shared" si="12"/>
        <v>346521.19799999997</v>
      </c>
      <c r="AB32" s="30">
        <f>AB34+AB35</f>
        <v>-94735.182000000001</v>
      </c>
      <c r="AC32" s="31">
        <f t="shared" si="13"/>
        <v>251786.01599999997</v>
      </c>
      <c r="AD32" s="30">
        <f>AD34+AD35</f>
        <v>0</v>
      </c>
      <c r="AE32" s="31">
        <f t="shared" si="35"/>
        <v>251786.01599999997</v>
      </c>
      <c r="AF32" s="1">
        <f>AF34+AF35</f>
        <v>0</v>
      </c>
      <c r="AG32" s="32">
        <f t="shared" si="36"/>
        <v>251786.01599999997</v>
      </c>
      <c r="AH32" s="32">
        <f t="shared" si="37"/>
        <v>0</v>
      </c>
      <c r="AI32" s="29">
        <f>AI34+AI35</f>
        <v>0</v>
      </c>
      <c r="AJ32" s="31">
        <f t="shared" si="8"/>
        <v>0</v>
      </c>
      <c r="AK32" s="30">
        <f>AK34+AK35</f>
        <v>0</v>
      </c>
      <c r="AL32" s="31">
        <f t="shared" si="16"/>
        <v>0</v>
      </c>
      <c r="AM32" s="30">
        <f>AM34+AM35</f>
        <v>0</v>
      </c>
      <c r="AN32" s="31">
        <f t="shared" si="17"/>
        <v>0</v>
      </c>
      <c r="AO32" s="30">
        <f>AO34+AO35</f>
        <v>0</v>
      </c>
      <c r="AP32" s="31">
        <f t="shared" si="18"/>
        <v>0</v>
      </c>
      <c r="AQ32" s="1">
        <f>AQ34+AQ35</f>
        <v>0</v>
      </c>
      <c r="AR32" s="32">
        <f t="shared" si="31"/>
        <v>0</v>
      </c>
      <c r="AS32" s="12"/>
      <c r="AU32" s="33"/>
    </row>
    <row r="33" spans="1:47" x14ac:dyDescent="0.35">
      <c r="A33" s="89"/>
      <c r="B33" s="96" t="s">
        <v>5</v>
      </c>
      <c r="C33" s="90"/>
      <c r="D33" s="32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5"/>
      <c r="R33" s="32"/>
      <c r="S33" s="32"/>
      <c r="T33" s="30"/>
      <c r="U33" s="31"/>
      <c r="V33" s="30"/>
      <c r="W33" s="31"/>
      <c r="X33" s="30"/>
      <c r="Y33" s="31"/>
      <c r="Z33" s="30"/>
      <c r="AA33" s="31"/>
      <c r="AB33" s="30"/>
      <c r="AC33" s="31"/>
      <c r="AD33" s="30"/>
      <c r="AE33" s="31"/>
      <c r="AF33" s="1"/>
      <c r="AG33" s="32"/>
      <c r="AH33" s="32"/>
      <c r="AI33" s="29"/>
      <c r="AJ33" s="31"/>
      <c r="AK33" s="30"/>
      <c r="AL33" s="31"/>
      <c r="AM33" s="30"/>
      <c r="AN33" s="31"/>
      <c r="AO33" s="30"/>
      <c r="AP33" s="31"/>
      <c r="AQ33" s="1"/>
      <c r="AR33" s="32"/>
      <c r="AS33" s="12"/>
      <c r="AU33" s="33"/>
    </row>
    <row r="34" spans="1:47" s="2" customFormat="1" hidden="1" x14ac:dyDescent="0.35">
      <c r="A34" s="26"/>
      <c r="B34" s="28" t="s">
        <v>6</v>
      </c>
      <c r="C34" s="36"/>
      <c r="D34" s="31">
        <v>247160.9</v>
      </c>
      <c r="E34" s="31">
        <v>-122807.7</v>
      </c>
      <c r="F34" s="31">
        <f t="shared" si="0"/>
        <v>124353.2</v>
      </c>
      <c r="G34" s="31">
        <v>147105.89600000001</v>
      </c>
      <c r="H34" s="31">
        <f t="shared" ref="H34:H41" si="38">F34+G34</f>
        <v>271459.09600000002</v>
      </c>
      <c r="I34" s="31"/>
      <c r="J34" s="31">
        <f t="shared" ref="J34:J37" si="39">H34+I34</f>
        <v>271459.09600000002</v>
      </c>
      <c r="K34" s="31"/>
      <c r="L34" s="31">
        <f t="shared" ref="L34:L37" si="40">J34+K34</f>
        <v>271459.09600000002</v>
      </c>
      <c r="M34" s="31">
        <v>-42451.258000000002</v>
      </c>
      <c r="N34" s="31">
        <f t="shared" ref="N34:N37" si="41">L34+M34</f>
        <v>229007.83800000002</v>
      </c>
      <c r="O34" s="31"/>
      <c r="P34" s="31">
        <f t="shared" ref="P34:P37" si="42">N34+O34</f>
        <v>229007.83800000002</v>
      </c>
      <c r="Q34" s="35"/>
      <c r="R34" s="31">
        <f t="shared" ref="R34:R37" si="43">P34+Q34</f>
        <v>229007.83800000002</v>
      </c>
      <c r="S34" s="31">
        <v>386829.3</v>
      </c>
      <c r="T34" s="30"/>
      <c r="U34" s="31">
        <f t="shared" si="7"/>
        <v>386829.3</v>
      </c>
      <c r="V34" s="30">
        <v>-40308.101999999999</v>
      </c>
      <c r="W34" s="31">
        <f t="shared" ref="W34:W41" si="44">U34+V34</f>
        <v>346521.19799999997</v>
      </c>
      <c r="X34" s="30"/>
      <c r="Y34" s="31">
        <f t="shared" ref="Y34:Y37" si="45">W34+X34</f>
        <v>346521.19799999997</v>
      </c>
      <c r="Z34" s="30"/>
      <c r="AA34" s="31">
        <f t="shared" ref="AA34:AA37" si="46">Y34+Z34</f>
        <v>346521.19799999997</v>
      </c>
      <c r="AB34" s="30">
        <v>-94735.182000000001</v>
      </c>
      <c r="AC34" s="31">
        <f t="shared" ref="AC34:AC37" si="47">AA34+AB34</f>
        <v>251786.01599999997</v>
      </c>
      <c r="AD34" s="30"/>
      <c r="AE34" s="31">
        <f t="shared" ref="AE34:AE37" si="48">AC34+AD34</f>
        <v>251786.01599999997</v>
      </c>
      <c r="AF34" s="1"/>
      <c r="AG34" s="31">
        <f t="shared" ref="AG34:AG37" si="49">AE34+AF34</f>
        <v>251786.01599999997</v>
      </c>
      <c r="AH34" s="31">
        <v>0</v>
      </c>
      <c r="AI34" s="29"/>
      <c r="AJ34" s="31">
        <f t="shared" si="8"/>
        <v>0</v>
      </c>
      <c r="AK34" s="30"/>
      <c r="AL34" s="31">
        <f t="shared" ref="AL34:AL41" si="50">AJ34+AK34</f>
        <v>0</v>
      </c>
      <c r="AM34" s="30"/>
      <c r="AN34" s="31">
        <f t="shared" ref="AN34:AN37" si="51">AL34+AM34</f>
        <v>0</v>
      </c>
      <c r="AO34" s="30"/>
      <c r="AP34" s="31">
        <f t="shared" ref="AP34:AP37" si="52">AN34+AO34</f>
        <v>0</v>
      </c>
      <c r="AQ34" s="1"/>
      <c r="AR34" s="31">
        <f t="shared" ref="AR34:AR37" si="53">AP34+AQ34</f>
        <v>0</v>
      </c>
      <c r="AS34" s="12" t="s">
        <v>131</v>
      </c>
      <c r="AT34" s="9" t="s">
        <v>25</v>
      </c>
      <c r="AU34" s="33"/>
    </row>
    <row r="35" spans="1:47" x14ac:dyDescent="0.35">
      <c r="A35" s="89"/>
      <c r="B35" s="96" t="s">
        <v>64</v>
      </c>
      <c r="C35" s="90"/>
      <c r="D35" s="32">
        <v>235521.5</v>
      </c>
      <c r="E35" s="31"/>
      <c r="F35" s="31">
        <f t="shared" si="0"/>
        <v>235521.5</v>
      </c>
      <c r="G35" s="31"/>
      <c r="H35" s="31">
        <f t="shared" si="38"/>
        <v>235521.5</v>
      </c>
      <c r="I35" s="31"/>
      <c r="J35" s="31">
        <f t="shared" si="39"/>
        <v>235521.5</v>
      </c>
      <c r="K35" s="31"/>
      <c r="L35" s="31">
        <f t="shared" si="40"/>
        <v>235521.5</v>
      </c>
      <c r="M35" s="31"/>
      <c r="N35" s="31">
        <f t="shared" si="41"/>
        <v>235521.5</v>
      </c>
      <c r="O35" s="31"/>
      <c r="P35" s="31">
        <f t="shared" si="42"/>
        <v>235521.5</v>
      </c>
      <c r="Q35" s="35"/>
      <c r="R35" s="32">
        <f t="shared" si="43"/>
        <v>235521.5</v>
      </c>
      <c r="S35" s="32">
        <v>0</v>
      </c>
      <c r="T35" s="30"/>
      <c r="U35" s="31">
        <f t="shared" si="7"/>
        <v>0</v>
      </c>
      <c r="V35" s="30"/>
      <c r="W35" s="31">
        <f t="shared" si="44"/>
        <v>0</v>
      </c>
      <c r="X35" s="30"/>
      <c r="Y35" s="31">
        <f t="shared" si="45"/>
        <v>0</v>
      </c>
      <c r="Z35" s="30"/>
      <c r="AA35" s="31">
        <f t="shared" si="46"/>
        <v>0</v>
      </c>
      <c r="AB35" s="30"/>
      <c r="AC35" s="31">
        <f t="shared" si="47"/>
        <v>0</v>
      </c>
      <c r="AD35" s="30"/>
      <c r="AE35" s="31">
        <f t="shared" si="48"/>
        <v>0</v>
      </c>
      <c r="AF35" s="1"/>
      <c r="AG35" s="32">
        <f t="shared" si="49"/>
        <v>0</v>
      </c>
      <c r="AH35" s="32">
        <v>0</v>
      </c>
      <c r="AI35" s="29"/>
      <c r="AJ35" s="31">
        <f t="shared" si="8"/>
        <v>0</v>
      </c>
      <c r="AK35" s="30"/>
      <c r="AL35" s="31">
        <f t="shared" si="50"/>
        <v>0</v>
      </c>
      <c r="AM35" s="30"/>
      <c r="AN35" s="31">
        <f t="shared" si="51"/>
        <v>0</v>
      </c>
      <c r="AO35" s="30"/>
      <c r="AP35" s="31">
        <f t="shared" si="52"/>
        <v>0</v>
      </c>
      <c r="AQ35" s="1"/>
      <c r="AR35" s="32">
        <f t="shared" si="53"/>
        <v>0</v>
      </c>
      <c r="AS35" s="12" t="s">
        <v>136</v>
      </c>
      <c r="AU35" s="33"/>
    </row>
    <row r="36" spans="1:47" x14ac:dyDescent="0.35">
      <c r="A36" s="99"/>
      <c r="B36" s="96" t="s">
        <v>197</v>
      </c>
      <c r="C36" s="90"/>
      <c r="D36" s="32"/>
      <c r="E36" s="31">
        <v>122807.7</v>
      </c>
      <c r="F36" s="31">
        <f t="shared" si="0"/>
        <v>122807.7</v>
      </c>
      <c r="G36" s="31">
        <v>-122807.7</v>
      </c>
      <c r="H36" s="31">
        <f t="shared" si="38"/>
        <v>0</v>
      </c>
      <c r="I36" s="31"/>
      <c r="J36" s="31">
        <f t="shared" si="39"/>
        <v>0</v>
      </c>
      <c r="K36" s="31"/>
      <c r="L36" s="31">
        <f t="shared" si="40"/>
        <v>0</v>
      </c>
      <c r="M36" s="31">
        <v>137186.44</v>
      </c>
      <c r="N36" s="31">
        <f t="shared" si="41"/>
        <v>137186.44</v>
      </c>
      <c r="O36" s="31"/>
      <c r="P36" s="31">
        <f t="shared" si="42"/>
        <v>137186.44</v>
      </c>
      <c r="Q36" s="35"/>
      <c r="R36" s="32">
        <f t="shared" si="43"/>
        <v>137186.44</v>
      </c>
      <c r="S36" s="32"/>
      <c r="T36" s="30"/>
      <c r="U36" s="31">
        <f t="shared" si="7"/>
        <v>0</v>
      </c>
      <c r="V36" s="30"/>
      <c r="W36" s="31">
        <f t="shared" si="44"/>
        <v>0</v>
      </c>
      <c r="X36" s="30"/>
      <c r="Y36" s="31">
        <f t="shared" si="45"/>
        <v>0</v>
      </c>
      <c r="Z36" s="30"/>
      <c r="AA36" s="31">
        <f t="shared" si="46"/>
        <v>0</v>
      </c>
      <c r="AB36" s="30"/>
      <c r="AC36" s="31">
        <f t="shared" si="47"/>
        <v>0</v>
      </c>
      <c r="AD36" s="30"/>
      <c r="AE36" s="31">
        <f t="shared" si="48"/>
        <v>0</v>
      </c>
      <c r="AF36" s="1"/>
      <c r="AG36" s="32">
        <f t="shared" si="49"/>
        <v>0</v>
      </c>
      <c r="AH36" s="32"/>
      <c r="AI36" s="29"/>
      <c r="AJ36" s="31">
        <f t="shared" si="8"/>
        <v>0</v>
      </c>
      <c r="AK36" s="30"/>
      <c r="AL36" s="31">
        <f t="shared" si="50"/>
        <v>0</v>
      </c>
      <c r="AM36" s="30"/>
      <c r="AN36" s="31">
        <f t="shared" si="51"/>
        <v>0</v>
      </c>
      <c r="AO36" s="30"/>
      <c r="AP36" s="31">
        <f t="shared" si="52"/>
        <v>0</v>
      </c>
      <c r="AQ36" s="1"/>
      <c r="AR36" s="32">
        <f t="shared" si="53"/>
        <v>0</v>
      </c>
      <c r="AS36" s="12" t="s">
        <v>131</v>
      </c>
      <c r="AU36" s="33"/>
    </row>
    <row r="37" spans="1:47" ht="36" x14ac:dyDescent="0.35">
      <c r="A37" s="130" t="s">
        <v>142</v>
      </c>
      <c r="B37" s="96" t="s">
        <v>124</v>
      </c>
      <c r="C37" s="96" t="s">
        <v>38</v>
      </c>
      <c r="D37" s="29">
        <v>54620.7</v>
      </c>
      <c r="E37" s="30"/>
      <c r="F37" s="31">
        <f t="shared" si="0"/>
        <v>54620.7</v>
      </c>
      <c r="G37" s="30">
        <f>G39+G40</f>
        <v>0</v>
      </c>
      <c r="H37" s="31">
        <f t="shared" si="38"/>
        <v>54620.7</v>
      </c>
      <c r="I37" s="30">
        <f>I39+I40</f>
        <v>0</v>
      </c>
      <c r="J37" s="31">
        <f t="shared" si="39"/>
        <v>54620.7</v>
      </c>
      <c r="K37" s="30">
        <f>K39+K40</f>
        <v>45436.972000000002</v>
      </c>
      <c r="L37" s="31">
        <f t="shared" si="40"/>
        <v>100057.67199999999</v>
      </c>
      <c r="M37" s="30">
        <f>M39+M40</f>
        <v>0</v>
      </c>
      <c r="N37" s="31">
        <f t="shared" si="41"/>
        <v>100057.67199999999</v>
      </c>
      <c r="O37" s="30">
        <f>O39+O40</f>
        <v>0</v>
      </c>
      <c r="P37" s="31">
        <f t="shared" si="42"/>
        <v>100057.67199999999</v>
      </c>
      <c r="Q37" s="1">
        <f>Q39+Q40</f>
        <v>0</v>
      </c>
      <c r="R37" s="32">
        <f t="shared" si="43"/>
        <v>100057.67199999999</v>
      </c>
      <c r="S37" s="32">
        <v>0</v>
      </c>
      <c r="T37" s="30"/>
      <c r="U37" s="31">
        <f t="shared" si="7"/>
        <v>0</v>
      </c>
      <c r="V37" s="30">
        <f>V39+V40</f>
        <v>0</v>
      </c>
      <c r="W37" s="31">
        <f t="shared" si="44"/>
        <v>0</v>
      </c>
      <c r="X37" s="30">
        <f>X39+X40</f>
        <v>0</v>
      </c>
      <c r="Y37" s="31">
        <f t="shared" si="45"/>
        <v>0</v>
      </c>
      <c r="Z37" s="30">
        <f>Z39+Z40</f>
        <v>0</v>
      </c>
      <c r="AA37" s="31">
        <f t="shared" si="46"/>
        <v>0</v>
      </c>
      <c r="AB37" s="30">
        <f>AB39+AB40</f>
        <v>0</v>
      </c>
      <c r="AC37" s="31">
        <f t="shared" si="47"/>
        <v>0</v>
      </c>
      <c r="AD37" s="30">
        <f>AD39+AD40</f>
        <v>0</v>
      </c>
      <c r="AE37" s="31">
        <f t="shared" si="48"/>
        <v>0</v>
      </c>
      <c r="AF37" s="1">
        <f>AF39+AF40</f>
        <v>0</v>
      </c>
      <c r="AG37" s="32">
        <f t="shared" si="49"/>
        <v>0</v>
      </c>
      <c r="AH37" s="32">
        <v>0</v>
      </c>
      <c r="AI37" s="29"/>
      <c r="AJ37" s="31">
        <f t="shared" si="8"/>
        <v>0</v>
      </c>
      <c r="AK37" s="30">
        <f>AK39+AK40</f>
        <v>0</v>
      </c>
      <c r="AL37" s="31">
        <f t="shared" si="50"/>
        <v>0</v>
      </c>
      <c r="AM37" s="30">
        <f>AM39+AM40</f>
        <v>0</v>
      </c>
      <c r="AN37" s="31">
        <f t="shared" si="51"/>
        <v>0</v>
      </c>
      <c r="AO37" s="30">
        <f>AO39+AO40</f>
        <v>0</v>
      </c>
      <c r="AP37" s="31">
        <f t="shared" si="52"/>
        <v>0</v>
      </c>
      <c r="AQ37" s="1">
        <f>AQ39+AQ40</f>
        <v>0</v>
      </c>
      <c r="AR37" s="32">
        <f t="shared" si="53"/>
        <v>0</v>
      </c>
      <c r="AS37" s="12"/>
      <c r="AU37" s="33"/>
    </row>
    <row r="38" spans="1:47" x14ac:dyDescent="0.35">
      <c r="A38" s="132"/>
      <c r="B38" s="97" t="s">
        <v>5</v>
      </c>
      <c r="C38" s="96"/>
      <c r="D38" s="29"/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1"/>
      <c r="R38" s="32"/>
      <c r="S38" s="32"/>
      <c r="T38" s="30"/>
      <c r="U38" s="31"/>
      <c r="V38" s="30"/>
      <c r="W38" s="31"/>
      <c r="X38" s="30"/>
      <c r="Y38" s="31"/>
      <c r="Z38" s="30"/>
      <c r="AA38" s="31"/>
      <c r="AB38" s="30"/>
      <c r="AC38" s="31"/>
      <c r="AD38" s="30"/>
      <c r="AE38" s="31"/>
      <c r="AF38" s="1"/>
      <c r="AG38" s="32"/>
      <c r="AH38" s="32"/>
      <c r="AI38" s="29"/>
      <c r="AJ38" s="31"/>
      <c r="AK38" s="30"/>
      <c r="AL38" s="31"/>
      <c r="AM38" s="30"/>
      <c r="AN38" s="31"/>
      <c r="AO38" s="30"/>
      <c r="AP38" s="31"/>
      <c r="AQ38" s="1"/>
      <c r="AR38" s="32"/>
      <c r="AS38" s="12"/>
      <c r="AU38" s="33"/>
    </row>
    <row r="39" spans="1:47" s="2" customFormat="1" hidden="1" x14ac:dyDescent="0.35">
      <c r="A39" s="133"/>
      <c r="B39" s="27" t="s">
        <v>6</v>
      </c>
      <c r="C39" s="28"/>
      <c r="D39" s="29"/>
      <c r="E39" s="30"/>
      <c r="F39" s="31">
        <v>54620.7</v>
      </c>
      <c r="G39" s="30">
        <v>-54620.7</v>
      </c>
      <c r="H39" s="31">
        <f t="shared" si="38"/>
        <v>0</v>
      </c>
      <c r="I39" s="30"/>
      <c r="J39" s="31">
        <f t="shared" ref="J39:J41" si="54">H39+I39</f>
        <v>0</v>
      </c>
      <c r="K39" s="30"/>
      <c r="L39" s="31">
        <f t="shared" ref="L39:L41" si="55">J39+K39</f>
        <v>0</v>
      </c>
      <c r="M39" s="30"/>
      <c r="N39" s="31">
        <f t="shared" ref="N39:N41" si="56">L39+M39</f>
        <v>0</v>
      </c>
      <c r="O39" s="30"/>
      <c r="P39" s="31">
        <f t="shared" ref="P39:P41" si="57">N39+O39</f>
        <v>0</v>
      </c>
      <c r="Q39" s="1"/>
      <c r="R39" s="31">
        <f t="shared" ref="R39:R41" si="58">P39+Q39</f>
        <v>0</v>
      </c>
      <c r="S39" s="32"/>
      <c r="T39" s="30"/>
      <c r="U39" s="31"/>
      <c r="V39" s="30"/>
      <c r="W39" s="31">
        <f t="shared" si="44"/>
        <v>0</v>
      </c>
      <c r="X39" s="30"/>
      <c r="Y39" s="31">
        <f t="shared" ref="Y39:Y41" si="59">W39+X39</f>
        <v>0</v>
      </c>
      <c r="Z39" s="30"/>
      <c r="AA39" s="31">
        <f t="shared" ref="AA39:AA41" si="60">Y39+Z39</f>
        <v>0</v>
      </c>
      <c r="AB39" s="30"/>
      <c r="AC39" s="31">
        <f t="shared" ref="AC39:AC41" si="61">AA39+AB39</f>
        <v>0</v>
      </c>
      <c r="AD39" s="30"/>
      <c r="AE39" s="31">
        <f t="shared" ref="AE39:AE41" si="62">AC39+AD39</f>
        <v>0</v>
      </c>
      <c r="AF39" s="1"/>
      <c r="AG39" s="31">
        <f t="shared" ref="AG39:AG41" si="63">AE39+AF39</f>
        <v>0</v>
      </c>
      <c r="AH39" s="32"/>
      <c r="AI39" s="29"/>
      <c r="AJ39" s="31"/>
      <c r="AK39" s="30"/>
      <c r="AL39" s="31">
        <f t="shared" si="50"/>
        <v>0</v>
      </c>
      <c r="AM39" s="30"/>
      <c r="AN39" s="31">
        <f t="shared" ref="AN39:AN41" si="64">AL39+AM39</f>
        <v>0</v>
      </c>
      <c r="AO39" s="30"/>
      <c r="AP39" s="31">
        <f t="shared" ref="AP39:AP41" si="65">AN39+AO39</f>
        <v>0</v>
      </c>
      <c r="AQ39" s="1"/>
      <c r="AR39" s="31">
        <f t="shared" ref="AR39:AR41" si="66">AP39+AQ39</f>
        <v>0</v>
      </c>
      <c r="AS39" s="12" t="s">
        <v>132</v>
      </c>
      <c r="AT39" s="9" t="s">
        <v>25</v>
      </c>
      <c r="AU39" s="33"/>
    </row>
    <row r="40" spans="1:47" x14ac:dyDescent="0.35">
      <c r="A40" s="132"/>
      <c r="B40" s="96" t="s">
        <v>197</v>
      </c>
      <c r="C40" s="96"/>
      <c r="D40" s="29"/>
      <c r="E40" s="30"/>
      <c r="F40" s="31"/>
      <c r="G40" s="30">
        <v>54620.7</v>
      </c>
      <c r="H40" s="31">
        <f t="shared" si="38"/>
        <v>54620.7</v>
      </c>
      <c r="I40" s="30"/>
      <c r="J40" s="31">
        <f t="shared" si="54"/>
        <v>54620.7</v>
      </c>
      <c r="K40" s="30">
        <v>45436.972000000002</v>
      </c>
      <c r="L40" s="31">
        <f t="shared" si="55"/>
        <v>100057.67199999999</v>
      </c>
      <c r="M40" s="30"/>
      <c r="N40" s="31">
        <f t="shared" si="56"/>
        <v>100057.67199999999</v>
      </c>
      <c r="O40" s="30"/>
      <c r="P40" s="31">
        <f t="shared" si="57"/>
        <v>100057.67199999999</v>
      </c>
      <c r="Q40" s="1"/>
      <c r="R40" s="32">
        <f t="shared" si="58"/>
        <v>100057.67199999999</v>
      </c>
      <c r="S40" s="32"/>
      <c r="T40" s="30"/>
      <c r="U40" s="31"/>
      <c r="V40" s="30"/>
      <c r="W40" s="31">
        <f t="shared" si="44"/>
        <v>0</v>
      </c>
      <c r="X40" s="30"/>
      <c r="Y40" s="31">
        <f t="shared" si="59"/>
        <v>0</v>
      </c>
      <c r="Z40" s="30"/>
      <c r="AA40" s="31">
        <f t="shared" si="60"/>
        <v>0</v>
      </c>
      <c r="AB40" s="30"/>
      <c r="AC40" s="31">
        <f t="shared" si="61"/>
        <v>0</v>
      </c>
      <c r="AD40" s="30"/>
      <c r="AE40" s="31">
        <f t="shared" si="62"/>
        <v>0</v>
      </c>
      <c r="AF40" s="1"/>
      <c r="AG40" s="32">
        <f t="shared" si="63"/>
        <v>0</v>
      </c>
      <c r="AH40" s="32"/>
      <c r="AI40" s="29"/>
      <c r="AJ40" s="31"/>
      <c r="AK40" s="30"/>
      <c r="AL40" s="31">
        <f t="shared" si="50"/>
        <v>0</v>
      </c>
      <c r="AM40" s="30"/>
      <c r="AN40" s="31">
        <f t="shared" si="64"/>
        <v>0</v>
      </c>
      <c r="AO40" s="30"/>
      <c r="AP40" s="31">
        <f t="shared" si="65"/>
        <v>0</v>
      </c>
      <c r="AQ40" s="1"/>
      <c r="AR40" s="32">
        <f t="shared" si="66"/>
        <v>0</v>
      </c>
      <c r="AS40" s="12" t="s">
        <v>132</v>
      </c>
      <c r="AU40" s="33"/>
    </row>
    <row r="41" spans="1:47" ht="54" x14ac:dyDescent="0.35">
      <c r="A41" s="132"/>
      <c r="B41" s="96" t="s">
        <v>124</v>
      </c>
      <c r="C41" s="96" t="s">
        <v>28</v>
      </c>
      <c r="D41" s="29">
        <f>D43+D44+D45</f>
        <v>619485.5</v>
      </c>
      <c r="E41" s="30">
        <f>E43+E44+E45</f>
        <v>0</v>
      </c>
      <c r="F41" s="31">
        <f t="shared" si="0"/>
        <v>619485.5</v>
      </c>
      <c r="G41" s="30">
        <f>G43+G44+G45+G46</f>
        <v>222299.2</v>
      </c>
      <c r="H41" s="31">
        <f t="shared" si="38"/>
        <v>841784.7</v>
      </c>
      <c r="I41" s="30">
        <f>I43+I44+I45+I46</f>
        <v>0</v>
      </c>
      <c r="J41" s="31">
        <f t="shared" si="54"/>
        <v>841784.7</v>
      </c>
      <c r="K41" s="30">
        <f>K43+K44+K45+K46</f>
        <v>237943.34899999999</v>
      </c>
      <c r="L41" s="31">
        <f t="shared" si="55"/>
        <v>1079728.0489999999</v>
      </c>
      <c r="M41" s="30">
        <f>M43+M44+M45+M46</f>
        <v>0</v>
      </c>
      <c r="N41" s="31">
        <f t="shared" si="56"/>
        <v>1079728.0489999999</v>
      </c>
      <c r="O41" s="30">
        <f>O43+O44+O45+O46</f>
        <v>0</v>
      </c>
      <c r="P41" s="31">
        <f t="shared" si="57"/>
        <v>1079728.0489999999</v>
      </c>
      <c r="Q41" s="1">
        <f>Q43+Q44+Q45+Q46</f>
        <v>0</v>
      </c>
      <c r="R41" s="32">
        <f t="shared" si="58"/>
        <v>1079728.0489999999</v>
      </c>
      <c r="S41" s="32">
        <f t="shared" ref="S41:AH41" si="67">S43+S44+S45</f>
        <v>567480</v>
      </c>
      <c r="T41" s="30">
        <f>T43+T44+T45</f>
        <v>0</v>
      </c>
      <c r="U41" s="31">
        <f t="shared" si="7"/>
        <v>567480</v>
      </c>
      <c r="V41" s="30">
        <f>V43+V44+V45+V46</f>
        <v>-222299.2</v>
      </c>
      <c r="W41" s="31">
        <f t="shared" si="44"/>
        <v>345180.8</v>
      </c>
      <c r="X41" s="30">
        <f>X43+X44+X45+X46</f>
        <v>0</v>
      </c>
      <c r="Y41" s="31">
        <f t="shared" si="59"/>
        <v>345180.8</v>
      </c>
      <c r="Z41" s="30">
        <f>Z43+Z44+Z45+Z46</f>
        <v>0</v>
      </c>
      <c r="AA41" s="31">
        <f t="shared" si="60"/>
        <v>345180.8</v>
      </c>
      <c r="AB41" s="30">
        <f>AB43+AB44+AB45+AB46</f>
        <v>0</v>
      </c>
      <c r="AC41" s="31">
        <f t="shared" si="61"/>
        <v>345180.8</v>
      </c>
      <c r="AD41" s="30">
        <f>AD43+AD44+AD45+AD46</f>
        <v>0</v>
      </c>
      <c r="AE41" s="31">
        <f t="shared" si="62"/>
        <v>345180.8</v>
      </c>
      <c r="AF41" s="1">
        <f>AF43+AF44+AF45+AF46</f>
        <v>0</v>
      </c>
      <c r="AG41" s="32">
        <f t="shared" si="63"/>
        <v>345180.8</v>
      </c>
      <c r="AH41" s="32">
        <f t="shared" si="67"/>
        <v>0</v>
      </c>
      <c r="AI41" s="29">
        <f>AI43+AI44+AI45</f>
        <v>0</v>
      </c>
      <c r="AJ41" s="31">
        <f t="shared" si="8"/>
        <v>0</v>
      </c>
      <c r="AK41" s="30">
        <f>AK43+AK44+AK45+AK46</f>
        <v>0</v>
      </c>
      <c r="AL41" s="31">
        <f t="shared" si="50"/>
        <v>0</v>
      </c>
      <c r="AM41" s="30">
        <f>AM43+AM44+AM45+AM46</f>
        <v>0</v>
      </c>
      <c r="AN41" s="31">
        <f t="shared" si="64"/>
        <v>0</v>
      </c>
      <c r="AO41" s="30">
        <f>AO43+AO44+AO45+AO46</f>
        <v>0</v>
      </c>
      <c r="AP41" s="31">
        <f t="shared" si="65"/>
        <v>0</v>
      </c>
      <c r="AQ41" s="1">
        <f>AQ43+AQ44+AQ45+AQ46</f>
        <v>0</v>
      </c>
      <c r="AR41" s="32">
        <f t="shared" si="66"/>
        <v>0</v>
      </c>
      <c r="AS41" s="12"/>
      <c r="AU41" s="33"/>
    </row>
    <row r="42" spans="1:47" x14ac:dyDescent="0.35">
      <c r="A42" s="132"/>
      <c r="B42" s="97" t="s">
        <v>5</v>
      </c>
      <c r="C42" s="90"/>
      <c r="D42" s="29"/>
      <c r="E42" s="30"/>
      <c r="F42" s="31"/>
      <c r="G42" s="30"/>
      <c r="H42" s="31"/>
      <c r="I42" s="30"/>
      <c r="J42" s="31"/>
      <c r="K42" s="30"/>
      <c r="L42" s="31"/>
      <c r="M42" s="30"/>
      <c r="N42" s="31"/>
      <c r="O42" s="30"/>
      <c r="P42" s="31"/>
      <c r="Q42" s="1"/>
      <c r="R42" s="32"/>
      <c r="S42" s="32"/>
      <c r="T42" s="30"/>
      <c r="U42" s="31"/>
      <c r="V42" s="30"/>
      <c r="W42" s="31"/>
      <c r="X42" s="30"/>
      <c r="Y42" s="31"/>
      <c r="Z42" s="30"/>
      <c r="AA42" s="31"/>
      <c r="AB42" s="30"/>
      <c r="AC42" s="31"/>
      <c r="AD42" s="30"/>
      <c r="AE42" s="31"/>
      <c r="AF42" s="1"/>
      <c r="AG42" s="32"/>
      <c r="AH42" s="32"/>
      <c r="AI42" s="29"/>
      <c r="AJ42" s="31"/>
      <c r="AK42" s="30"/>
      <c r="AL42" s="31"/>
      <c r="AM42" s="30"/>
      <c r="AN42" s="31"/>
      <c r="AO42" s="30"/>
      <c r="AP42" s="31"/>
      <c r="AQ42" s="1"/>
      <c r="AR42" s="32"/>
      <c r="AS42" s="12"/>
      <c r="AU42" s="33"/>
    </row>
    <row r="43" spans="1:47" s="2" customFormat="1" hidden="1" x14ac:dyDescent="0.35">
      <c r="A43" s="133"/>
      <c r="B43" s="27" t="s">
        <v>6</v>
      </c>
      <c r="C43" s="36"/>
      <c r="D43" s="30">
        <v>92554.3</v>
      </c>
      <c r="E43" s="30"/>
      <c r="F43" s="31">
        <f t="shared" si="0"/>
        <v>92554.3</v>
      </c>
      <c r="G43" s="30">
        <v>-92554.3</v>
      </c>
      <c r="H43" s="31">
        <f t="shared" ref="H43:H71" si="68">F43+G43</f>
        <v>0</v>
      </c>
      <c r="I43" s="30"/>
      <c r="J43" s="31">
        <f t="shared" ref="J43:J47" si="69">H43+I43</f>
        <v>0</v>
      </c>
      <c r="K43" s="30"/>
      <c r="L43" s="31">
        <f t="shared" ref="L43:L47" si="70">J43+K43</f>
        <v>0</v>
      </c>
      <c r="M43" s="30"/>
      <c r="N43" s="31">
        <f t="shared" ref="N43:N47" si="71">L43+M43</f>
        <v>0</v>
      </c>
      <c r="O43" s="30"/>
      <c r="P43" s="31">
        <f t="shared" ref="P43:P47" si="72">N43+O43</f>
        <v>0</v>
      </c>
      <c r="Q43" s="1"/>
      <c r="R43" s="31">
        <f t="shared" ref="R43:R47" si="73">P43+Q43</f>
        <v>0</v>
      </c>
      <c r="S43" s="31">
        <v>222299.2</v>
      </c>
      <c r="T43" s="30"/>
      <c r="U43" s="31">
        <f t="shared" si="7"/>
        <v>222299.2</v>
      </c>
      <c r="V43" s="30">
        <v>-222299.2</v>
      </c>
      <c r="W43" s="31">
        <f t="shared" ref="W43:W71" si="74">U43+V43</f>
        <v>0</v>
      </c>
      <c r="X43" s="30"/>
      <c r="Y43" s="31">
        <f t="shared" ref="Y43:Y47" si="75">W43+X43</f>
        <v>0</v>
      </c>
      <c r="Z43" s="30"/>
      <c r="AA43" s="31">
        <f t="shared" ref="AA43:AA47" si="76">Y43+Z43</f>
        <v>0</v>
      </c>
      <c r="AB43" s="30"/>
      <c r="AC43" s="31">
        <f t="shared" ref="AC43:AC47" si="77">AA43+AB43</f>
        <v>0</v>
      </c>
      <c r="AD43" s="30"/>
      <c r="AE43" s="31">
        <f t="shared" ref="AE43:AE47" si="78">AC43+AD43</f>
        <v>0</v>
      </c>
      <c r="AF43" s="1"/>
      <c r="AG43" s="31">
        <f t="shared" ref="AG43:AG47" si="79">AE43+AF43</f>
        <v>0</v>
      </c>
      <c r="AH43" s="31">
        <v>0</v>
      </c>
      <c r="AI43" s="29"/>
      <c r="AJ43" s="31">
        <f t="shared" si="8"/>
        <v>0</v>
      </c>
      <c r="AK43" s="30"/>
      <c r="AL43" s="31">
        <f t="shared" ref="AL43:AL71" si="80">AJ43+AK43</f>
        <v>0</v>
      </c>
      <c r="AM43" s="30"/>
      <c r="AN43" s="31">
        <f t="shared" ref="AN43:AN47" si="81">AL43+AM43</f>
        <v>0</v>
      </c>
      <c r="AO43" s="30"/>
      <c r="AP43" s="31">
        <f t="shared" ref="AP43:AP47" si="82">AN43+AO43</f>
        <v>0</v>
      </c>
      <c r="AQ43" s="1"/>
      <c r="AR43" s="31">
        <f t="shared" ref="AR43:AR47" si="83">AP43+AQ43</f>
        <v>0</v>
      </c>
      <c r="AS43" s="12" t="s">
        <v>132</v>
      </c>
      <c r="AT43" s="9" t="s">
        <v>25</v>
      </c>
      <c r="AU43" s="33"/>
    </row>
    <row r="44" spans="1:47" x14ac:dyDescent="0.35">
      <c r="A44" s="132"/>
      <c r="B44" s="97" t="s">
        <v>64</v>
      </c>
      <c r="C44" s="90"/>
      <c r="D44" s="29">
        <v>26346.6</v>
      </c>
      <c r="E44" s="30"/>
      <c r="F44" s="31">
        <f t="shared" si="0"/>
        <v>26346.6</v>
      </c>
      <c r="G44" s="30">
        <f>-2634.656+2634.656</f>
        <v>0</v>
      </c>
      <c r="H44" s="31">
        <f t="shared" si="68"/>
        <v>26346.6</v>
      </c>
      <c r="I44" s="30"/>
      <c r="J44" s="31">
        <f t="shared" si="69"/>
        <v>26346.6</v>
      </c>
      <c r="K44" s="30">
        <v>50058.5</v>
      </c>
      <c r="L44" s="31">
        <f t="shared" si="70"/>
        <v>76405.100000000006</v>
      </c>
      <c r="M44" s="30"/>
      <c r="N44" s="31">
        <f t="shared" si="71"/>
        <v>76405.100000000006</v>
      </c>
      <c r="O44" s="30"/>
      <c r="P44" s="31">
        <f t="shared" si="72"/>
        <v>76405.100000000006</v>
      </c>
      <c r="Q44" s="1"/>
      <c r="R44" s="32">
        <f t="shared" si="73"/>
        <v>76405.100000000006</v>
      </c>
      <c r="S44" s="32">
        <v>345180.8</v>
      </c>
      <c r="T44" s="30"/>
      <c r="U44" s="31">
        <f t="shared" si="7"/>
        <v>345180.8</v>
      </c>
      <c r="V44" s="30"/>
      <c r="W44" s="31">
        <f t="shared" si="74"/>
        <v>345180.8</v>
      </c>
      <c r="X44" s="30"/>
      <c r="Y44" s="31">
        <f t="shared" si="75"/>
        <v>345180.8</v>
      </c>
      <c r="Z44" s="30"/>
      <c r="AA44" s="31">
        <f t="shared" si="76"/>
        <v>345180.8</v>
      </c>
      <c r="AB44" s="30"/>
      <c r="AC44" s="31">
        <f t="shared" si="77"/>
        <v>345180.8</v>
      </c>
      <c r="AD44" s="30"/>
      <c r="AE44" s="31">
        <f t="shared" si="78"/>
        <v>345180.8</v>
      </c>
      <c r="AF44" s="1"/>
      <c r="AG44" s="32">
        <f t="shared" si="79"/>
        <v>345180.8</v>
      </c>
      <c r="AH44" s="32">
        <v>0</v>
      </c>
      <c r="AI44" s="29"/>
      <c r="AJ44" s="31">
        <f t="shared" si="8"/>
        <v>0</v>
      </c>
      <c r="AK44" s="30"/>
      <c r="AL44" s="31">
        <f t="shared" si="80"/>
        <v>0</v>
      </c>
      <c r="AM44" s="30"/>
      <c r="AN44" s="31">
        <f t="shared" si="81"/>
        <v>0</v>
      </c>
      <c r="AO44" s="30"/>
      <c r="AP44" s="31">
        <f t="shared" si="82"/>
        <v>0</v>
      </c>
      <c r="AQ44" s="1"/>
      <c r="AR44" s="32">
        <f t="shared" si="83"/>
        <v>0</v>
      </c>
      <c r="AS44" s="12" t="s">
        <v>138</v>
      </c>
      <c r="AU44" s="33"/>
    </row>
    <row r="45" spans="1:47" x14ac:dyDescent="0.35">
      <c r="A45" s="132"/>
      <c r="B45" s="97" t="s">
        <v>17</v>
      </c>
      <c r="C45" s="90"/>
      <c r="D45" s="29">
        <v>500584.6</v>
      </c>
      <c r="E45" s="30"/>
      <c r="F45" s="31">
        <f t="shared" si="0"/>
        <v>500584.6</v>
      </c>
      <c r="G45" s="30">
        <v>-50058.46</v>
      </c>
      <c r="H45" s="31">
        <f t="shared" si="68"/>
        <v>450526.13999999996</v>
      </c>
      <c r="I45" s="30"/>
      <c r="J45" s="31">
        <f t="shared" si="69"/>
        <v>450526.13999999996</v>
      </c>
      <c r="K45" s="30"/>
      <c r="L45" s="31">
        <f t="shared" si="70"/>
        <v>450526.13999999996</v>
      </c>
      <c r="M45" s="30"/>
      <c r="N45" s="31">
        <f t="shared" si="71"/>
        <v>450526.13999999996</v>
      </c>
      <c r="O45" s="30"/>
      <c r="P45" s="31">
        <f t="shared" si="72"/>
        <v>450526.13999999996</v>
      </c>
      <c r="Q45" s="1"/>
      <c r="R45" s="32">
        <f t="shared" si="73"/>
        <v>450526.13999999996</v>
      </c>
      <c r="S45" s="32">
        <v>0</v>
      </c>
      <c r="T45" s="30"/>
      <c r="U45" s="31">
        <f t="shared" si="7"/>
        <v>0</v>
      </c>
      <c r="V45" s="30"/>
      <c r="W45" s="31">
        <f t="shared" si="74"/>
        <v>0</v>
      </c>
      <c r="X45" s="30"/>
      <c r="Y45" s="31">
        <f t="shared" si="75"/>
        <v>0</v>
      </c>
      <c r="Z45" s="30"/>
      <c r="AA45" s="31">
        <f t="shared" si="76"/>
        <v>0</v>
      </c>
      <c r="AB45" s="30"/>
      <c r="AC45" s="31">
        <f t="shared" si="77"/>
        <v>0</v>
      </c>
      <c r="AD45" s="30"/>
      <c r="AE45" s="31">
        <f t="shared" si="78"/>
        <v>0</v>
      </c>
      <c r="AF45" s="1"/>
      <c r="AG45" s="32">
        <f t="shared" si="79"/>
        <v>0</v>
      </c>
      <c r="AH45" s="32">
        <v>0</v>
      </c>
      <c r="AI45" s="29"/>
      <c r="AJ45" s="31">
        <f t="shared" si="8"/>
        <v>0</v>
      </c>
      <c r="AK45" s="30"/>
      <c r="AL45" s="31">
        <f t="shared" si="80"/>
        <v>0</v>
      </c>
      <c r="AM45" s="30"/>
      <c r="AN45" s="31">
        <f t="shared" si="81"/>
        <v>0</v>
      </c>
      <c r="AO45" s="30"/>
      <c r="AP45" s="31">
        <f t="shared" si="82"/>
        <v>0</v>
      </c>
      <c r="AQ45" s="1"/>
      <c r="AR45" s="32">
        <f t="shared" si="83"/>
        <v>0</v>
      </c>
      <c r="AS45" s="12" t="s">
        <v>137</v>
      </c>
      <c r="AU45" s="33"/>
    </row>
    <row r="46" spans="1:47" x14ac:dyDescent="0.35">
      <c r="A46" s="131"/>
      <c r="B46" s="96" t="s">
        <v>197</v>
      </c>
      <c r="C46" s="90"/>
      <c r="D46" s="29"/>
      <c r="E46" s="30"/>
      <c r="F46" s="31"/>
      <c r="G46" s="30">
        <v>364911.96</v>
      </c>
      <c r="H46" s="31">
        <f t="shared" si="68"/>
        <v>364911.96</v>
      </c>
      <c r="I46" s="30"/>
      <c r="J46" s="31">
        <f t="shared" si="69"/>
        <v>364911.96</v>
      </c>
      <c r="K46" s="30">
        <v>187884.84899999999</v>
      </c>
      <c r="L46" s="31">
        <f t="shared" si="70"/>
        <v>552796.80900000001</v>
      </c>
      <c r="M46" s="30"/>
      <c r="N46" s="31">
        <f t="shared" si="71"/>
        <v>552796.80900000001</v>
      </c>
      <c r="O46" s="30"/>
      <c r="P46" s="31">
        <f t="shared" si="72"/>
        <v>552796.80900000001</v>
      </c>
      <c r="Q46" s="1"/>
      <c r="R46" s="32">
        <f t="shared" si="73"/>
        <v>552796.80900000001</v>
      </c>
      <c r="S46" s="32"/>
      <c r="T46" s="30"/>
      <c r="U46" s="31"/>
      <c r="V46" s="30"/>
      <c r="W46" s="31">
        <f t="shared" si="74"/>
        <v>0</v>
      </c>
      <c r="X46" s="30"/>
      <c r="Y46" s="31">
        <f t="shared" si="75"/>
        <v>0</v>
      </c>
      <c r="Z46" s="30"/>
      <c r="AA46" s="31">
        <f t="shared" si="76"/>
        <v>0</v>
      </c>
      <c r="AB46" s="30"/>
      <c r="AC46" s="31">
        <f t="shared" si="77"/>
        <v>0</v>
      </c>
      <c r="AD46" s="30"/>
      <c r="AE46" s="31">
        <f t="shared" si="78"/>
        <v>0</v>
      </c>
      <c r="AF46" s="1"/>
      <c r="AG46" s="32">
        <f t="shared" si="79"/>
        <v>0</v>
      </c>
      <c r="AH46" s="32"/>
      <c r="AI46" s="29"/>
      <c r="AJ46" s="31"/>
      <c r="AK46" s="30"/>
      <c r="AL46" s="31">
        <f t="shared" si="80"/>
        <v>0</v>
      </c>
      <c r="AM46" s="30"/>
      <c r="AN46" s="31">
        <f t="shared" si="81"/>
        <v>0</v>
      </c>
      <c r="AO46" s="30"/>
      <c r="AP46" s="31">
        <f t="shared" si="82"/>
        <v>0</v>
      </c>
      <c r="AQ46" s="1"/>
      <c r="AR46" s="32">
        <f t="shared" si="83"/>
        <v>0</v>
      </c>
      <c r="AS46" s="12" t="s">
        <v>132</v>
      </c>
      <c r="AU46" s="33"/>
    </row>
    <row r="47" spans="1:47" ht="54" x14ac:dyDescent="0.35">
      <c r="A47" s="89" t="s">
        <v>143</v>
      </c>
      <c r="B47" s="97" t="s">
        <v>191</v>
      </c>
      <c r="C47" s="96" t="s">
        <v>28</v>
      </c>
      <c r="D47" s="29">
        <v>25000</v>
      </c>
      <c r="E47" s="30"/>
      <c r="F47" s="31">
        <f t="shared" si="0"/>
        <v>25000</v>
      </c>
      <c r="G47" s="30">
        <f>G49+G51</f>
        <v>186763.856</v>
      </c>
      <c r="H47" s="31">
        <f t="shared" si="68"/>
        <v>211763.856</v>
      </c>
      <c r="I47" s="30">
        <f>I49+I51</f>
        <v>0</v>
      </c>
      <c r="J47" s="31">
        <f t="shared" si="69"/>
        <v>211763.856</v>
      </c>
      <c r="K47" s="30">
        <f>K49+K51+K50</f>
        <v>-48973.177000000003</v>
      </c>
      <c r="L47" s="31">
        <f t="shared" si="70"/>
        <v>162790.679</v>
      </c>
      <c r="M47" s="30">
        <f>M49+M51+M50</f>
        <v>0</v>
      </c>
      <c r="N47" s="31">
        <f t="shared" si="71"/>
        <v>162790.679</v>
      </c>
      <c r="O47" s="30">
        <f>O49+O51+O50</f>
        <v>0</v>
      </c>
      <c r="P47" s="31">
        <f t="shared" si="72"/>
        <v>162790.679</v>
      </c>
      <c r="Q47" s="1">
        <f>Q49+Q51+Q50</f>
        <v>0</v>
      </c>
      <c r="R47" s="32">
        <f t="shared" si="73"/>
        <v>162790.679</v>
      </c>
      <c r="S47" s="32">
        <v>100000</v>
      </c>
      <c r="T47" s="30"/>
      <c r="U47" s="31">
        <f t="shared" si="7"/>
        <v>100000</v>
      </c>
      <c r="V47" s="30">
        <f>V49+V51</f>
        <v>409465.24400000001</v>
      </c>
      <c r="W47" s="31">
        <f t="shared" si="74"/>
        <v>509465.24400000001</v>
      </c>
      <c r="X47" s="30">
        <f>X49+X51+X50</f>
        <v>48973.176999999996</v>
      </c>
      <c r="Y47" s="31">
        <f t="shared" si="75"/>
        <v>558438.42099999997</v>
      </c>
      <c r="Z47" s="30">
        <f>Z49+Z51+Z50</f>
        <v>0</v>
      </c>
      <c r="AA47" s="31">
        <f t="shared" si="76"/>
        <v>558438.42099999997</v>
      </c>
      <c r="AB47" s="30">
        <f>AB49+AB51+AB50</f>
        <v>0</v>
      </c>
      <c r="AC47" s="31">
        <f t="shared" si="77"/>
        <v>558438.42099999997</v>
      </c>
      <c r="AD47" s="30">
        <f>AD49+AD51+AD50</f>
        <v>0</v>
      </c>
      <c r="AE47" s="31">
        <f t="shared" si="78"/>
        <v>558438.42099999997</v>
      </c>
      <c r="AF47" s="1">
        <f>AF49+AF51+AF50</f>
        <v>0</v>
      </c>
      <c r="AG47" s="32">
        <f t="shared" si="79"/>
        <v>558438.42099999997</v>
      </c>
      <c r="AH47" s="32">
        <v>757100.7</v>
      </c>
      <c r="AI47" s="29"/>
      <c r="AJ47" s="31">
        <f t="shared" si="8"/>
        <v>757100.7</v>
      </c>
      <c r="AK47" s="30">
        <f>AK49+AK51</f>
        <v>-11041.07</v>
      </c>
      <c r="AL47" s="31">
        <f t="shared" si="80"/>
        <v>746059.63</v>
      </c>
      <c r="AM47" s="30">
        <f>AM49+AM51+AM50</f>
        <v>0</v>
      </c>
      <c r="AN47" s="31">
        <f t="shared" si="81"/>
        <v>746059.63</v>
      </c>
      <c r="AO47" s="30">
        <f>AO49+AO51+AO50</f>
        <v>0</v>
      </c>
      <c r="AP47" s="31">
        <f t="shared" si="82"/>
        <v>746059.63</v>
      </c>
      <c r="AQ47" s="1">
        <f>AQ49+AQ51+AQ50</f>
        <v>0</v>
      </c>
      <c r="AR47" s="32">
        <f t="shared" si="83"/>
        <v>746059.63</v>
      </c>
      <c r="AS47" s="12"/>
      <c r="AU47" s="33"/>
    </row>
    <row r="48" spans="1:47" x14ac:dyDescent="0.35">
      <c r="A48" s="99"/>
      <c r="B48" s="97" t="s">
        <v>5</v>
      </c>
      <c r="C48" s="96"/>
      <c r="D48" s="29"/>
      <c r="E48" s="30"/>
      <c r="F48" s="31"/>
      <c r="G48" s="30"/>
      <c r="H48" s="31"/>
      <c r="I48" s="30"/>
      <c r="J48" s="31"/>
      <c r="K48" s="30"/>
      <c r="L48" s="31"/>
      <c r="M48" s="30"/>
      <c r="N48" s="31"/>
      <c r="O48" s="30"/>
      <c r="P48" s="31"/>
      <c r="Q48" s="1"/>
      <c r="R48" s="32"/>
      <c r="S48" s="32"/>
      <c r="T48" s="30"/>
      <c r="U48" s="31"/>
      <c r="V48" s="30"/>
      <c r="W48" s="31"/>
      <c r="X48" s="30"/>
      <c r="Y48" s="31"/>
      <c r="Z48" s="30"/>
      <c r="AA48" s="31"/>
      <c r="AB48" s="30"/>
      <c r="AC48" s="31"/>
      <c r="AD48" s="30"/>
      <c r="AE48" s="31"/>
      <c r="AF48" s="1"/>
      <c r="AG48" s="32"/>
      <c r="AH48" s="32"/>
      <c r="AI48" s="29"/>
      <c r="AJ48" s="31"/>
      <c r="AK48" s="30"/>
      <c r="AL48" s="31"/>
      <c r="AM48" s="30"/>
      <c r="AN48" s="31"/>
      <c r="AO48" s="30"/>
      <c r="AP48" s="31"/>
      <c r="AQ48" s="1"/>
      <c r="AR48" s="32"/>
      <c r="AS48" s="12"/>
      <c r="AU48" s="33"/>
    </row>
    <row r="49" spans="1:47" s="2" customFormat="1" hidden="1" x14ac:dyDescent="0.35">
      <c r="A49" s="37"/>
      <c r="B49" s="27" t="s">
        <v>6</v>
      </c>
      <c r="C49" s="28"/>
      <c r="D49" s="29"/>
      <c r="E49" s="30"/>
      <c r="F49" s="31">
        <v>25000</v>
      </c>
      <c r="G49" s="30">
        <v>-25000</v>
      </c>
      <c r="H49" s="31">
        <f t="shared" si="68"/>
        <v>0</v>
      </c>
      <c r="I49" s="30"/>
      <c r="J49" s="31">
        <f t="shared" ref="J49:J58" si="84">H49+I49</f>
        <v>0</v>
      </c>
      <c r="K49" s="30"/>
      <c r="L49" s="31">
        <f t="shared" ref="L49:L58" si="85">J49+K49</f>
        <v>0</v>
      </c>
      <c r="M49" s="30"/>
      <c r="N49" s="31">
        <f t="shared" ref="N49:N58" si="86">L49+M49</f>
        <v>0</v>
      </c>
      <c r="O49" s="30"/>
      <c r="P49" s="31">
        <f t="shared" ref="P49:P58" si="87">N49+O49</f>
        <v>0</v>
      </c>
      <c r="Q49" s="1"/>
      <c r="R49" s="31">
        <f t="shared" ref="R49:R58" si="88">P49+Q49</f>
        <v>0</v>
      </c>
      <c r="S49" s="32"/>
      <c r="T49" s="30"/>
      <c r="U49" s="31">
        <v>100000</v>
      </c>
      <c r="V49" s="30">
        <v>409465.24400000001</v>
      </c>
      <c r="W49" s="31">
        <f t="shared" si="74"/>
        <v>509465.24400000001</v>
      </c>
      <c r="X49" s="30">
        <f>-142000+48973.177</f>
        <v>-93026.823000000004</v>
      </c>
      <c r="Y49" s="31">
        <f t="shared" ref="Y49:Y58" si="89">W49+X49</f>
        <v>416438.42099999997</v>
      </c>
      <c r="Z49" s="30"/>
      <c r="AA49" s="31">
        <f t="shared" ref="AA49:AA58" si="90">Y49+Z49</f>
        <v>416438.42099999997</v>
      </c>
      <c r="AB49" s="30"/>
      <c r="AC49" s="31">
        <f t="shared" ref="AC49:AC58" si="91">AA49+AB49</f>
        <v>416438.42099999997</v>
      </c>
      <c r="AD49" s="30"/>
      <c r="AE49" s="31">
        <f t="shared" ref="AE49:AE58" si="92">AC49+AD49</f>
        <v>416438.42099999997</v>
      </c>
      <c r="AF49" s="1"/>
      <c r="AG49" s="31">
        <f t="shared" ref="AG49:AG58" si="93">AE49+AF49</f>
        <v>416438.42099999997</v>
      </c>
      <c r="AH49" s="32"/>
      <c r="AI49" s="29"/>
      <c r="AJ49" s="31">
        <v>757100.7</v>
      </c>
      <c r="AK49" s="30">
        <v>-11041.07</v>
      </c>
      <c r="AL49" s="31">
        <f t="shared" si="80"/>
        <v>746059.63</v>
      </c>
      <c r="AM49" s="30"/>
      <c r="AN49" s="31">
        <f t="shared" ref="AN49:AN58" si="94">AL49+AM49</f>
        <v>746059.63</v>
      </c>
      <c r="AO49" s="30"/>
      <c r="AP49" s="31">
        <f t="shared" ref="AP49:AP58" si="95">AN49+AO49</f>
        <v>746059.63</v>
      </c>
      <c r="AQ49" s="1"/>
      <c r="AR49" s="31">
        <f t="shared" ref="AR49:AR58" si="96">AP49+AQ49</f>
        <v>746059.63</v>
      </c>
      <c r="AS49" s="12" t="s">
        <v>133</v>
      </c>
      <c r="AT49" s="9" t="s">
        <v>25</v>
      </c>
      <c r="AU49" s="33"/>
    </row>
    <row r="50" spans="1:47" x14ac:dyDescent="0.35">
      <c r="A50" s="99"/>
      <c r="B50" s="97" t="s">
        <v>64</v>
      </c>
      <c r="C50" s="96"/>
      <c r="D50" s="29"/>
      <c r="E50" s="30"/>
      <c r="F50" s="31"/>
      <c r="G50" s="30"/>
      <c r="H50" s="31"/>
      <c r="I50" s="30"/>
      <c r="J50" s="31"/>
      <c r="K50" s="30"/>
      <c r="L50" s="31">
        <f t="shared" si="85"/>
        <v>0</v>
      </c>
      <c r="M50" s="30"/>
      <c r="N50" s="31">
        <f t="shared" si="86"/>
        <v>0</v>
      </c>
      <c r="O50" s="30"/>
      <c r="P50" s="31">
        <f t="shared" si="87"/>
        <v>0</v>
      </c>
      <c r="Q50" s="1"/>
      <c r="R50" s="32">
        <f t="shared" si="88"/>
        <v>0</v>
      </c>
      <c r="S50" s="32"/>
      <c r="T50" s="30"/>
      <c r="U50" s="31"/>
      <c r="V50" s="30"/>
      <c r="W50" s="31"/>
      <c r="X50" s="30">
        <v>142000</v>
      </c>
      <c r="Y50" s="31">
        <f t="shared" si="89"/>
        <v>142000</v>
      </c>
      <c r="Z50" s="30"/>
      <c r="AA50" s="31">
        <f t="shared" si="90"/>
        <v>142000</v>
      </c>
      <c r="AB50" s="30"/>
      <c r="AC50" s="31">
        <f t="shared" si="91"/>
        <v>142000</v>
      </c>
      <c r="AD50" s="30"/>
      <c r="AE50" s="31">
        <f t="shared" si="92"/>
        <v>142000</v>
      </c>
      <c r="AF50" s="1"/>
      <c r="AG50" s="32">
        <f t="shared" si="93"/>
        <v>142000</v>
      </c>
      <c r="AH50" s="32"/>
      <c r="AI50" s="29"/>
      <c r="AJ50" s="31"/>
      <c r="AK50" s="30"/>
      <c r="AL50" s="31"/>
      <c r="AM50" s="30"/>
      <c r="AN50" s="31">
        <f t="shared" si="94"/>
        <v>0</v>
      </c>
      <c r="AO50" s="30"/>
      <c r="AP50" s="31">
        <f t="shared" si="95"/>
        <v>0</v>
      </c>
      <c r="AQ50" s="1"/>
      <c r="AR50" s="32">
        <f t="shared" si="96"/>
        <v>0</v>
      </c>
      <c r="AS50" s="12" t="s">
        <v>136</v>
      </c>
      <c r="AU50" s="33"/>
    </row>
    <row r="51" spans="1:47" x14ac:dyDescent="0.35">
      <c r="A51" s="99"/>
      <c r="B51" s="96" t="s">
        <v>197</v>
      </c>
      <c r="C51" s="96"/>
      <c r="D51" s="29"/>
      <c r="E51" s="30"/>
      <c r="F51" s="31"/>
      <c r="G51" s="30">
        <v>211763.856</v>
      </c>
      <c r="H51" s="31">
        <f t="shared" si="68"/>
        <v>211763.856</v>
      </c>
      <c r="I51" s="30"/>
      <c r="J51" s="31">
        <f t="shared" si="84"/>
        <v>211763.856</v>
      </c>
      <c r="K51" s="30">
        <v>-48973.177000000003</v>
      </c>
      <c r="L51" s="31">
        <f t="shared" si="85"/>
        <v>162790.679</v>
      </c>
      <c r="M51" s="30"/>
      <c r="N51" s="31">
        <f t="shared" si="86"/>
        <v>162790.679</v>
      </c>
      <c r="O51" s="30"/>
      <c r="P51" s="31">
        <f t="shared" si="87"/>
        <v>162790.679</v>
      </c>
      <c r="Q51" s="1"/>
      <c r="R51" s="32">
        <f t="shared" si="88"/>
        <v>162790.679</v>
      </c>
      <c r="S51" s="32"/>
      <c r="T51" s="30"/>
      <c r="U51" s="31"/>
      <c r="V51" s="30"/>
      <c r="W51" s="31">
        <f t="shared" si="74"/>
        <v>0</v>
      </c>
      <c r="X51" s="30"/>
      <c r="Y51" s="31">
        <f t="shared" si="89"/>
        <v>0</v>
      </c>
      <c r="Z51" s="30"/>
      <c r="AA51" s="31">
        <f t="shared" si="90"/>
        <v>0</v>
      </c>
      <c r="AB51" s="30"/>
      <c r="AC51" s="31">
        <f t="shared" si="91"/>
        <v>0</v>
      </c>
      <c r="AD51" s="30"/>
      <c r="AE51" s="31">
        <f t="shared" si="92"/>
        <v>0</v>
      </c>
      <c r="AF51" s="1"/>
      <c r="AG51" s="32">
        <f t="shared" si="93"/>
        <v>0</v>
      </c>
      <c r="AH51" s="32"/>
      <c r="AI51" s="29"/>
      <c r="AJ51" s="31"/>
      <c r="AK51" s="30"/>
      <c r="AL51" s="31">
        <f t="shared" si="80"/>
        <v>0</v>
      </c>
      <c r="AM51" s="30"/>
      <c r="AN51" s="31">
        <f t="shared" si="94"/>
        <v>0</v>
      </c>
      <c r="AO51" s="30"/>
      <c r="AP51" s="31">
        <f t="shared" si="95"/>
        <v>0</v>
      </c>
      <c r="AQ51" s="1"/>
      <c r="AR51" s="32">
        <f t="shared" si="96"/>
        <v>0</v>
      </c>
      <c r="AS51" s="12" t="s">
        <v>133</v>
      </c>
      <c r="AU51" s="33"/>
    </row>
    <row r="52" spans="1:47" ht="54" x14ac:dyDescent="0.35">
      <c r="A52" s="127" t="s">
        <v>144</v>
      </c>
      <c r="B52" s="125" t="s">
        <v>125</v>
      </c>
      <c r="C52" s="96" t="s">
        <v>28</v>
      </c>
      <c r="D52" s="29">
        <v>157309.6</v>
      </c>
      <c r="E52" s="30"/>
      <c r="F52" s="31">
        <f t="shared" si="0"/>
        <v>157309.6</v>
      </c>
      <c r="G52" s="30">
        <v>6917.74</v>
      </c>
      <c r="H52" s="31">
        <f t="shared" si="68"/>
        <v>164227.34</v>
      </c>
      <c r="I52" s="30"/>
      <c r="J52" s="31">
        <f t="shared" si="84"/>
        <v>164227.34</v>
      </c>
      <c r="K52" s="30"/>
      <c r="L52" s="31">
        <f t="shared" si="85"/>
        <v>164227.34</v>
      </c>
      <c r="M52" s="30"/>
      <c r="N52" s="31">
        <f t="shared" si="86"/>
        <v>164227.34</v>
      </c>
      <c r="O52" s="30"/>
      <c r="P52" s="31">
        <f t="shared" si="87"/>
        <v>164227.34</v>
      </c>
      <c r="Q52" s="1">
        <v>51763.614000000001</v>
      </c>
      <c r="R52" s="32">
        <f t="shared" si="88"/>
        <v>215990.954</v>
      </c>
      <c r="S52" s="32">
        <v>0</v>
      </c>
      <c r="T52" s="30"/>
      <c r="U52" s="31">
        <f t="shared" si="7"/>
        <v>0</v>
      </c>
      <c r="V52" s="30"/>
      <c r="W52" s="31">
        <f t="shared" si="74"/>
        <v>0</v>
      </c>
      <c r="X52" s="30"/>
      <c r="Y52" s="31">
        <f t="shared" si="89"/>
        <v>0</v>
      </c>
      <c r="Z52" s="30"/>
      <c r="AA52" s="31">
        <f t="shared" si="90"/>
        <v>0</v>
      </c>
      <c r="AB52" s="30"/>
      <c r="AC52" s="31">
        <f t="shared" si="91"/>
        <v>0</v>
      </c>
      <c r="AD52" s="30"/>
      <c r="AE52" s="31">
        <f t="shared" si="92"/>
        <v>0</v>
      </c>
      <c r="AF52" s="1"/>
      <c r="AG52" s="32">
        <f t="shared" si="93"/>
        <v>0</v>
      </c>
      <c r="AH52" s="32">
        <v>0</v>
      </c>
      <c r="AI52" s="29"/>
      <c r="AJ52" s="31">
        <f t="shared" si="8"/>
        <v>0</v>
      </c>
      <c r="AK52" s="30"/>
      <c r="AL52" s="31">
        <f t="shared" si="80"/>
        <v>0</v>
      </c>
      <c r="AM52" s="30"/>
      <c r="AN52" s="31">
        <f t="shared" si="94"/>
        <v>0</v>
      </c>
      <c r="AO52" s="30"/>
      <c r="AP52" s="31">
        <f t="shared" si="95"/>
        <v>0</v>
      </c>
      <c r="AQ52" s="1"/>
      <c r="AR52" s="32">
        <f t="shared" si="96"/>
        <v>0</v>
      </c>
      <c r="AS52" s="12" t="s">
        <v>134</v>
      </c>
      <c r="AU52" s="33"/>
    </row>
    <row r="53" spans="1:47" ht="36" x14ac:dyDescent="0.35">
      <c r="A53" s="128"/>
      <c r="B53" s="129"/>
      <c r="C53" s="96" t="s">
        <v>38</v>
      </c>
      <c r="D53" s="29">
        <v>1534.9</v>
      </c>
      <c r="E53" s="30"/>
      <c r="F53" s="31">
        <f t="shared" si="0"/>
        <v>1534.9</v>
      </c>
      <c r="G53" s="30"/>
      <c r="H53" s="31">
        <f t="shared" si="68"/>
        <v>1534.9</v>
      </c>
      <c r="I53" s="30"/>
      <c r="J53" s="31">
        <f t="shared" si="84"/>
        <v>1534.9</v>
      </c>
      <c r="K53" s="30"/>
      <c r="L53" s="31">
        <f t="shared" si="85"/>
        <v>1534.9</v>
      </c>
      <c r="M53" s="30"/>
      <c r="N53" s="31">
        <f t="shared" si="86"/>
        <v>1534.9</v>
      </c>
      <c r="O53" s="30"/>
      <c r="P53" s="31">
        <f t="shared" si="87"/>
        <v>1534.9</v>
      </c>
      <c r="Q53" s="1"/>
      <c r="R53" s="32">
        <f t="shared" si="88"/>
        <v>1534.9</v>
      </c>
      <c r="S53" s="32">
        <v>0</v>
      </c>
      <c r="T53" s="30"/>
      <c r="U53" s="31">
        <f t="shared" si="7"/>
        <v>0</v>
      </c>
      <c r="V53" s="30"/>
      <c r="W53" s="31">
        <f t="shared" si="74"/>
        <v>0</v>
      </c>
      <c r="X53" s="30"/>
      <c r="Y53" s="31">
        <f t="shared" si="89"/>
        <v>0</v>
      </c>
      <c r="Z53" s="30"/>
      <c r="AA53" s="31">
        <f t="shared" si="90"/>
        <v>0</v>
      </c>
      <c r="AB53" s="30"/>
      <c r="AC53" s="31">
        <f t="shared" si="91"/>
        <v>0</v>
      </c>
      <c r="AD53" s="30"/>
      <c r="AE53" s="31">
        <f t="shared" si="92"/>
        <v>0</v>
      </c>
      <c r="AF53" s="1"/>
      <c r="AG53" s="32">
        <f t="shared" si="93"/>
        <v>0</v>
      </c>
      <c r="AH53" s="32">
        <v>0</v>
      </c>
      <c r="AI53" s="29"/>
      <c r="AJ53" s="31">
        <f t="shared" si="8"/>
        <v>0</v>
      </c>
      <c r="AK53" s="30"/>
      <c r="AL53" s="31">
        <f t="shared" si="80"/>
        <v>0</v>
      </c>
      <c r="AM53" s="30"/>
      <c r="AN53" s="31">
        <f t="shared" si="94"/>
        <v>0</v>
      </c>
      <c r="AO53" s="30"/>
      <c r="AP53" s="31">
        <f t="shared" si="95"/>
        <v>0</v>
      </c>
      <c r="AQ53" s="1"/>
      <c r="AR53" s="32">
        <f t="shared" si="96"/>
        <v>0</v>
      </c>
      <c r="AS53" s="12" t="s">
        <v>134</v>
      </c>
      <c r="AU53" s="33"/>
    </row>
    <row r="54" spans="1:47" ht="54" x14ac:dyDescent="0.35">
      <c r="A54" s="127" t="s">
        <v>145</v>
      </c>
      <c r="B54" s="125" t="s">
        <v>126</v>
      </c>
      <c r="C54" s="96" t="s">
        <v>28</v>
      </c>
      <c r="D54" s="29">
        <v>122109.1</v>
      </c>
      <c r="E54" s="30"/>
      <c r="F54" s="31">
        <f t="shared" si="0"/>
        <v>122109.1</v>
      </c>
      <c r="G54" s="30">
        <v>65.174000000000007</v>
      </c>
      <c r="H54" s="31">
        <f t="shared" si="68"/>
        <v>122174.274</v>
      </c>
      <c r="I54" s="30"/>
      <c r="J54" s="31">
        <f t="shared" si="84"/>
        <v>122174.274</v>
      </c>
      <c r="K54" s="30"/>
      <c r="L54" s="31">
        <f t="shared" si="85"/>
        <v>122174.274</v>
      </c>
      <c r="M54" s="30"/>
      <c r="N54" s="31">
        <f t="shared" si="86"/>
        <v>122174.274</v>
      </c>
      <c r="O54" s="30"/>
      <c r="P54" s="31">
        <f t="shared" si="87"/>
        <v>122174.274</v>
      </c>
      <c r="Q54" s="1">
        <v>29993.163</v>
      </c>
      <c r="R54" s="32">
        <f t="shared" si="88"/>
        <v>152167.43700000001</v>
      </c>
      <c r="S54" s="32">
        <v>0</v>
      </c>
      <c r="T54" s="30"/>
      <c r="U54" s="31">
        <f t="shared" si="7"/>
        <v>0</v>
      </c>
      <c r="V54" s="30"/>
      <c r="W54" s="31">
        <f t="shared" si="74"/>
        <v>0</v>
      </c>
      <c r="X54" s="30"/>
      <c r="Y54" s="31">
        <f t="shared" si="89"/>
        <v>0</v>
      </c>
      <c r="Z54" s="30"/>
      <c r="AA54" s="31">
        <f t="shared" si="90"/>
        <v>0</v>
      </c>
      <c r="AB54" s="30"/>
      <c r="AC54" s="31">
        <f t="shared" si="91"/>
        <v>0</v>
      </c>
      <c r="AD54" s="30"/>
      <c r="AE54" s="31">
        <f t="shared" si="92"/>
        <v>0</v>
      </c>
      <c r="AF54" s="1"/>
      <c r="AG54" s="32">
        <f t="shared" si="93"/>
        <v>0</v>
      </c>
      <c r="AH54" s="32">
        <v>0</v>
      </c>
      <c r="AI54" s="29"/>
      <c r="AJ54" s="31">
        <f t="shared" si="8"/>
        <v>0</v>
      </c>
      <c r="AK54" s="30"/>
      <c r="AL54" s="31">
        <f t="shared" si="80"/>
        <v>0</v>
      </c>
      <c r="AM54" s="30"/>
      <c r="AN54" s="31">
        <f t="shared" si="94"/>
        <v>0</v>
      </c>
      <c r="AO54" s="30"/>
      <c r="AP54" s="31">
        <f t="shared" si="95"/>
        <v>0</v>
      </c>
      <c r="AQ54" s="1"/>
      <c r="AR54" s="32">
        <f t="shared" si="96"/>
        <v>0</v>
      </c>
      <c r="AS54" s="12" t="s">
        <v>135</v>
      </c>
      <c r="AU54" s="33"/>
    </row>
    <row r="55" spans="1:47" ht="36" x14ac:dyDescent="0.35">
      <c r="A55" s="128"/>
      <c r="B55" s="129"/>
      <c r="C55" s="96" t="s">
        <v>38</v>
      </c>
      <c r="D55" s="29">
        <v>377.3</v>
      </c>
      <c r="E55" s="30"/>
      <c r="F55" s="31">
        <f t="shared" si="0"/>
        <v>377.3</v>
      </c>
      <c r="G55" s="30"/>
      <c r="H55" s="31">
        <f t="shared" si="68"/>
        <v>377.3</v>
      </c>
      <c r="I55" s="30"/>
      <c r="J55" s="31">
        <f t="shared" si="84"/>
        <v>377.3</v>
      </c>
      <c r="K55" s="30"/>
      <c r="L55" s="31">
        <f t="shared" si="85"/>
        <v>377.3</v>
      </c>
      <c r="M55" s="30"/>
      <c r="N55" s="31">
        <f t="shared" si="86"/>
        <v>377.3</v>
      </c>
      <c r="O55" s="30"/>
      <c r="P55" s="31">
        <f t="shared" si="87"/>
        <v>377.3</v>
      </c>
      <c r="Q55" s="1"/>
      <c r="R55" s="32">
        <f t="shared" si="88"/>
        <v>377.3</v>
      </c>
      <c r="S55" s="32">
        <v>0</v>
      </c>
      <c r="T55" s="30"/>
      <c r="U55" s="31">
        <f t="shared" si="7"/>
        <v>0</v>
      </c>
      <c r="V55" s="30"/>
      <c r="W55" s="31">
        <f t="shared" si="74"/>
        <v>0</v>
      </c>
      <c r="X55" s="30"/>
      <c r="Y55" s="31">
        <f t="shared" si="89"/>
        <v>0</v>
      </c>
      <c r="Z55" s="30"/>
      <c r="AA55" s="31">
        <f t="shared" si="90"/>
        <v>0</v>
      </c>
      <c r="AB55" s="30"/>
      <c r="AC55" s="31">
        <f t="shared" si="91"/>
        <v>0</v>
      </c>
      <c r="AD55" s="30"/>
      <c r="AE55" s="31">
        <f t="shared" si="92"/>
        <v>0</v>
      </c>
      <c r="AF55" s="1"/>
      <c r="AG55" s="32">
        <f t="shared" si="93"/>
        <v>0</v>
      </c>
      <c r="AH55" s="32">
        <v>0</v>
      </c>
      <c r="AI55" s="29"/>
      <c r="AJ55" s="31">
        <f t="shared" si="8"/>
        <v>0</v>
      </c>
      <c r="AK55" s="30"/>
      <c r="AL55" s="31">
        <f t="shared" si="80"/>
        <v>0</v>
      </c>
      <c r="AM55" s="30"/>
      <c r="AN55" s="31">
        <f t="shared" si="94"/>
        <v>0</v>
      </c>
      <c r="AO55" s="30"/>
      <c r="AP55" s="31">
        <f t="shared" si="95"/>
        <v>0</v>
      </c>
      <c r="AQ55" s="1"/>
      <c r="AR55" s="32">
        <f t="shared" si="96"/>
        <v>0</v>
      </c>
      <c r="AS55" s="12" t="s">
        <v>135</v>
      </c>
      <c r="AU55" s="33"/>
    </row>
    <row r="56" spans="1:47" ht="54" x14ac:dyDescent="0.35">
      <c r="A56" s="127" t="s">
        <v>146</v>
      </c>
      <c r="B56" s="125" t="s">
        <v>127</v>
      </c>
      <c r="C56" s="96" t="s">
        <v>28</v>
      </c>
      <c r="D56" s="29">
        <v>53552.5</v>
      </c>
      <c r="E56" s="30"/>
      <c r="F56" s="31">
        <f t="shared" si="0"/>
        <v>53552.5</v>
      </c>
      <c r="G56" s="30"/>
      <c r="H56" s="31">
        <f t="shared" si="68"/>
        <v>53552.5</v>
      </c>
      <c r="I56" s="30"/>
      <c r="J56" s="31">
        <f t="shared" si="84"/>
        <v>53552.5</v>
      </c>
      <c r="K56" s="30"/>
      <c r="L56" s="31">
        <f t="shared" si="85"/>
        <v>53552.5</v>
      </c>
      <c r="M56" s="30">
        <v>-45000</v>
      </c>
      <c r="N56" s="31">
        <f t="shared" si="86"/>
        <v>8552.5</v>
      </c>
      <c r="O56" s="30"/>
      <c r="P56" s="31">
        <f t="shared" si="87"/>
        <v>8552.5</v>
      </c>
      <c r="Q56" s="1">
        <v>-5314.9709999999995</v>
      </c>
      <c r="R56" s="32">
        <f t="shared" si="88"/>
        <v>3237.5290000000005</v>
      </c>
      <c r="S56" s="32">
        <v>51507.3</v>
      </c>
      <c r="T56" s="30"/>
      <c r="U56" s="31">
        <f t="shared" si="7"/>
        <v>51507.3</v>
      </c>
      <c r="V56" s="30"/>
      <c r="W56" s="31">
        <f t="shared" si="74"/>
        <v>51507.3</v>
      </c>
      <c r="X56" s="30"/>
      <c r="Y56" s="31">
        <f t="shared" si="89"/>
        <v>51507.3</v>
      </c>
      <c r="Z56" s="30"/>
      <c r="AA56" s="31">
        <f t="shared" si="90"/>
        <v>51507.3</v>
      </c>
      <c r="AB56" s="30">
        <v>45000</v>
      </c>
      <c r="AC56" s="31">
        <f t="shared" si="91"/>
        <v>96507.3</v>
      </c>
      <c r="AD56" s="30"/>
      <c r="AE56" s="31">
        <f t="shared" si="92"/>
        <v>96507.3</v>
      </c>
      <c r="AF56" s="1">
        <v>5314.9709999999995</v>
      </c>
      <c r="AG56" s="32">
        <f t="shared" si="93"/>
        <v>101822.27100000001</v>
      </c>
      <c r="AH56" s="32">
        <v>0</v>
      </c>
      <c r="AI56" s="29"/>
      <c r="AJ56" s="31">
        <f t="shared" si="8"/>
        <v>0</v>
      </c>
      <c r="AK56" s="30"/>
      <c r="AL56" s="31">
        <f t="shared" si="80"/>
        <v>0</v>
      </c>
      <c r="AM56" s="30"/>
      <c r="AN56" s="31">
        <f t="shared" si="94"/>
        <v>0</v>
      </c>
      <c r="AO56" s="30"/>
      <c r="AP56" s="31">
        <f t="shared" si="95"/>
        <v>0</v>
      </c>
      <c r="AQ56" s="1"/>
      <c r="AR56" s="32">
        <f t="shared" si="96"/>
        <v>0</v>
      </c>
      <c r="AS56" s="12" t="s">
        <v>251</v>
      </c>
      <c r="AU56" s="33"/>
    </row>
    <row r="57" spans="1:47" ht="36" x14ac:dyDescent="0.35">
      <c r="A57" s="128"/>
      <c r="B57" s="129"/>
      <c r="C57" s="96" t="s">
        <v>38</v>
      </c>
      <c r="D57" s="29">
        <v>0</v>
      </c>
      <c r="E57" s="30"/>
      <c r="F57" s="31">
        <f t="shared" si="0"/>
        <v>0</v>
      </c>
      <c r="G57" s="30"/>
      <c r="H57" s="31">
        <f t="shared" si="68"/>
        <v>0</v>
      </c>
      <c r="I57" s="30"/>
      <c r="J57" s="31">
        <f t="shared" si="84"/>
        <v>0</v>
      </c>
      <c r="K57" s="30"/>
      <c r="L57" s="31">
        <f t="shared" si="85"/>
        <v>0</v>
      </c>
      <c r="M57" s="30"/>
      <c r="N57" s="31">
        <f t="shared" si="86"/>
        <v>0</v>
      </c>
      <c r="O57" s="30"/>
      <c r="P57" s="31">
        <f t="shared" si="87"/>
        <v>0</v>
      </c>
      <c r="Q57" s="1"/>
      <c r="R57" s="32">
        <f t="shared" si="88"/>
        <v>0</v>
      </c>
      <c r="S57" s="32">
        <v>1410.5</v>
      </c>
      <c r="T57" s="30"/>
      <c r="U57" s="31">
        <f t="shared" si="7"/>
        <v>1410.5</v>
      </c>
      <c r="V57" s="30"/>
      <c r="W57" s="31">
        <f t="shared" si="74"/>
        <v>1410.5</v>
      </c>
      <c r="X57" s="30"/>
      <c r="Y57" s="31">
        <f t="shared" si="89"/>
        <v>1410.5</v>
      </c>
      <c r="Z57" s="30"/>
      <c r="AA57" s="31">
        <f t="shared" si="90"/>
        <v>1410.5</v>
      </c>
      <c r="AB57" s="30"/>
      <c r="AC57" s="31">
        <f t="shared" si="91"/>
        <v>1410.5</v>
      </c>
      <c r="AD57" s="30"/>
      <c r="AE57" s="31">
        <f t="shared" si="92"/>
        <v>1410.5</v>
      </c>
      <c r="AF57" s="1"/>
      <c r="AG57" s="32">
        <f t="shared" si="93"/>
        <v>1410.5</v>
      </c>
      <c r="AH57" s="32">
        <v>0</v>
      </c>
      <c r="AI57" s="29"/>
      <c r="AJ57" s="31">
        <f t="shared" si="8"/>
        <v>0</v>
      </c>
      <c r="AK57" s="30"/>
      <c r="AL57" s="31">
        <f t="shared" si="80"/>
        <v>0</v>
      </c>
      <c r="AM57" s="30"/>
      <c r="AN57" s="31">
        <f t="shared" si="94"/>
        <v>0</v>
      </c>
      <c r="AO57" s="30"/>
      <c r="AP57" s="31">
        <f t="shared" si="95"/>
        <v>0</v>
      </c>
      <c r="AQ57" s="1"/>
      <c r="AR57" s="32">
        <f t="shared" si="96"/>
        <v>0</v>
      </c>
      <c r="AS57" s="12" t="s">
        <v>251</v>
      </c>
      <c r="AU57" s="33"/>
    </row>
    <row r="58" spans="1:47" ht="54" x14ac:dyDescent="0.35">
      <c r="A58" s="89" t="s">
        <v>147</v>
      </c>
      <c r="B58" s="97" t="s">
        <v>214</v>
      </c>
      <c r="C58" s="96" t="s">
        <v>28</v>
      </c>
      <c r="D58" s="29"/>
      <c r="E58" s="30"/>
      <c r="F58" s="31"/>
      <c r="G58" s="30">
        <f>G60+G61</f>
        <v>121768.00599999999</v>
      </c>
      <c r="H58" s="31">
        <f t="shared" si="68"/>
        <v>121768.00599999999</v>
      </c>
      <c r="I58" s="30">
        <f>I60+I61</f>
        <v>0</v>
      </c>
      <c r="J58" s="31">
        <f t="shared" si="84"/>
        <v>121768.00599999999</v>
      </c>
      <c r="K58" s="30">
        <f>K60+K61</f>
        <v>0</v>
      </c>
      <c r="L58" s="31">
        <f t="shared" si="85"/>
        <v>121768.00599999999</v>
      </c>
      <c r="M58" s="30">
        <f>M60+M61</f>
        <v>59529.878000000012</v>
      </c>
      <c r="N58" s="31">
        <f t="shared" si="86"/>
        <v>181297.88400000002</v>
      </c>
      <c r="O58" s="30">
        <f>O60+O61</f>
        <v>0</v>
      </c>
      <c r="P58" s="31">
        <f t="shared" si="87"/>
        <v>181297.88400000002</v>
      </c>
      <c r="Q58" s="1">
        <f>Q60+Q61</f>
        <v>0</v>
      </c>
      <c r="R58" s="32">
        <f t="shared" si="88"/>
        <v>181297.88400000002</v>
      </c>
      <c r="S58" s="32"/>
      <c r="T58" s="30"/>
      <c r="U58" s="31"/>
      <c r="V58" s="30"/>
      <c r="W58" s="31">
        <f t="shared" si="74"/>
        <v>0</v>
      </c>
      <c r="X58" s="30"/>
      <c r="Y58" s="31">
        <f t="shared" si="89"/>
        <v>0</v>
      </c>
      <c r="Z58" s="30"/>
      <c r="AA58" s="31">
        <f t="shared" si="90"/>
        <v>0</v>
      </c>
      <c r="AB58" s="30"/>
      <c r="AC58" s="31">
        <f t="shared" si="91"/>
        <v>0</v>
      </c>
      <c r="AD58" s="30"/>
      <c r="AE58" s="31">
        <f t="shared" si="92"/>
        <v>0</v>
      </c>
      <c r="AF58" s="1"/>
      <c r="AG58" s="32">
        <f t="shared" si="93"/>
        <v>0</v>
      </c>
      <c r="AH58" s="32"/>
      <c r="AI58" s="29"/>
      <c r="AJ58" s="31"/>
      <c r="AK58" s="30"/>
      <c r="AL58" s="31">
        <f t="shared" si="80"/>
        <v>0</v>
      </c>
      <c r="AM58" s="30"/>
      <c r="AN58" s="31">
        <f t="shared" si="94"/>
        <v>0</v>
      </c>
      <c r="AO58" s="30"/>
      <c r="AP58" s="31">
        <f t="shared" si="95"/>
        <v>0</v>
      </c>
      <c r="AQ58" s="1"/>
      <c r="AR58" s="32">
        <f t="shared" si="96"/>
        <v>0</v>
      </c>
      <c r="AS58" s="12"/>
      <c r="AU58" s="33"/>
    </row>
    <row r="59" spans="1:47" x14ac:dyDescent="0.35">
      <c r="A59" s="89"/>
      <c r="B59" s="97" t="s">
        <v>5</v>
      </c>
      <c r="C59" s="96"/>
      <c r="D59" s="29"/>
      <c r="E59" s="30"/>
      <c r="F59" s="31"/>
      <c r="G59" s="30"/>
      <c r="H59" s="31"/>
      <c r="I59" s="30"/>
      <c r="J59" s="31"/>
      <c r="K59" s="30"/>
      <c r="L59" s="31"/>
      <c r="M59" s="30"/>
      <c r="N59" s="31"/>
      <c r="O59" s="30"/>
      <c r="P59" s="31"/>
      <c r="Q59" s="1"/>
      <c r="R59" s="32"/>
      <c r="S59" s="32"/>
      <c r="T59" s="30"/>
      <c r="U59" s="31"/>
      <c r="V59" s="30"/>
      <c r="W59" s="31"/>
      <c r="X59" s="30"/>
      <c r="Y59" s="31"/>
      <c r="Z59" s="30"/>
      <c r="AA59" s="31"/>
      <c r="AB59" s="30"/>
      <c r="AC59" s="31"/>
      <c r="AD59" s="30"/>
      <c r="AE59" s="31"/>
      <c r="AF59" s="1"/>
      <c r="AG59" s="32"/>
      <c r="AH59" s="32"/>
      <c r="AI59" s="29"/>
      <c r="AJ59" s="31"/>
      <c r="AK59" s="30"/>
      <c r="AL59" s="31"/>
      <c r="AM59" s="30"/>
      <c r="AN59" s="31"/>
      <c r="AO59" s="30"/>
      <c r="AP59" s="31"/>
      <c r="AQ59" s="1"/>
      <c r="AR59" s="32"/>
      <c r="AS59" s="12"/>
      <c r="AU59" s="33"/>
    </row>
    <row r="60" spans="1:47" s="2" customFormat="1" hidden="1" x14ac:dyDescent="0.35">
      <c r="A60" s="38"/>
      <c r="B60" s="27" t="s">
        <v>6</v>
      </c>
      <c r="C60" s="28"/>
      <c r="D60" s="29"/>
      <c r="E60" s="30"/>
      <c r="F60" s="31"/>
      <c r="G60" s="30">
        <v>95080.23</v>
      </c>
      <c r="H60" s="31">
        <f t="shared" si="68"/>
        <v>95080.23</v>
      </c>
      <c r="I60" s="30"/>
      <c r="J60" s="31">
        <f t="shared" ref="J60:J62" si="97">H60+I60</f>
        <v>95080.23</v>
      </c>
      <c r="K60" s="30"/>
      <c r="L60" s="31">
        <f t="shared" ref="L60:L62" si="98">J60+K60</f>
        <v>95080.23</v>
      </c>
      <c r="M60" s="30">
        <v>-95080.23</v>
      </c>
      <c r="N60" s="31">
        <f t="shared" ref="N60:N62" si="99">L60+M60</f>
        <v>0</v>
      </c>
      <c r="O60" s="30"/>
      <c r="P60" s="31">
        <f t="shared" ref="P60:P62" si="100">N60+O60</f>
        <v>0</v>
      </c>
      <c r="Q60" s="1"/>
      <c r="R60" s="31">
        <f t="shared" ref="R60:R62" si="101">P60+Q60</f>
        <v>0</v>
      </c>
      <c r="S60" s="32"/>
      <c r="T60" s="30"/>
      <c r="U60" s="31"/>
      <c r="V60" s="30"/>
      <c r="W60" s="31">
        <f t="shared" si="74"/>
        <v>0</v>
      </c>
      <c r="X60" s="30"/>
      <c r="Y60" s="31">
        <f t="shared" ref="Y60:Y62" si="102">W60+X60</f>
        <v>0</v>
      </c>
      <c r="Z60" s="30"/>
      <c r="AA60" s="31">
        <f t="shared" ref="AA60:AA62" si="103">Y60+Z60</f>
        <v>0</v>
      </c>
      <c r="AB60" s="30"/>
      <c r="AC60" s="31">
        <f t="shared" ref="AC60:AC62" si="104">AA60+AB60</f>
        <v>0</v>
      </c>
      <c r="AD60" s="30"/>
      <c r="AE60" s="31">
        <f t="shared" ref="AE60:AE62" si="105">AC60+AD60</f>
        <v>0</v>
      </c>
      <c r="AF60" s="1"/>
      <c r="AG60" s="31">
        <f t="shared" ref="AG60:AG62" si="106">AE60+AF60</f>
        <v>0</v>
      </c>
      <c r="AH60" s="32"/>
      <c r="AI60" s="29"/>
      <c r="AJ60" s="31"/>
      <c r="AK60" s="30"/>
      <c r="AL60" s="31">
        <f t="shared" si="80"/>
        <v>0</v>
      </c>
      <c r="AM60" s="30"/>
      <c r="AN60" s="31">
        <f t="shared" ref="AN60:AN62" si="107">AL60+AM60</f>
        <v>0</v>
      </c>
      <c r="AO60" s="30"/>
      <c r="AP60" s="31">
        <f t="shared" ref="AP60:AP62" si="108">AN60+AO60</f>
        <v>0</v>
      </c>
      <c r="AQ60" s="1"/>
      <c r="AR60" s="31">
        <f t="shared" ref="AR60:AR62" si="109">AP60+AQ60</f>
        <v>0</v>
      </c>
      <c r="AS60" s="12" t="s">
        <v>215</v>
      </c>
      <c r="AT60" s="9" t="s">
        <v>25</v>
      </c>
      <c r="AU60" s="33"/>
    </row>
    <row r="61" spans="1:47" x14ac:dyDescent="0.35">
      <c r="A61" s="89"/>
      <c r="B61" s="97" t="s">
        <v>197</v>
      </c>
      <c r="C61" s="96"/>
      <c r="D61" s="29"/>
      <c r="E61" s="30"/>
      <c r="F61" s="31"/>
      <c r="G61" s="30">
        <v>26687.776000000002</v>
      </c>
      <c r="H61" s="31">
        <f t="shared" si="68"/>
        <v>26687.776000000002</v>
      </c>
      <c r="I61" s="30"/>
      <c r="J61" s="31">
        <f t="shared" si="97"/>
        <v>26687.776000000002</v>
      </c>
      <c r="K61" s="30"/>
      <c r="L61" s="31">
        <f t="shared" si="98"/>
        <v>26687.776000000002</v>
      </c>
      <c r="M61" s="30">
        <v>154610.10800000001</v>
      </c>
      <c r="N61" s="31">
        <f t="shared" si="99"/>
        <v>181297.88400000002</v>
      </c>
      <c r="O61" s="30"/>
      <c r="P61" s="31">
        <f t="shared" si="100"/>
        <v>181297.88400000002</v>
      </c>
      <c r="Q61" s="1"/>
      <c r="R61" s="32">
        <f t="shared" si="101"/>
        <v>181297.88400000002</v>
      </c>
      <c r="S61" s="32"/>
      <c r="T61" s="30"/>
      <c r="U61" s="31"/>
      <c r="V61" s="30"/>
      <c r="W61" s="31">
        <f t="shared" si="74"/>
        <v>0</v>
      </c>
      <c r="X61" s="30"/>
      <c r="Y61" s="31">
        <f t="shared" si="102"/>
        <v>0</v>
      </c>
      <c r="Z61" s="30"/>
      <c r="AA61" s="31">
        <f t="shared" si="103"/>
        <v>0</v>
      </c>
      <c r="AB61" s="30"/>
      <c r="AC61" s="31">
        <f t="shared" si="104"/>
        <v>0</v>
      </c>
      <c r="AD61" s="30"/>
      <c r="AE61" s="31">
        <f t="shared" si="105"/>
        <v>0</v>
      </c>
      <c r="AF61" s="1"/>
      <c r="AG61" s="32">
        <f t="shared" si="106"/>
        <v>0</v>
      </c>
      <c r="AH61" s="32"/>
      <c r="AI61" s="29"/>
      <c r="AJ61" s="31"/>
      <c r="AK61" s="30"/>
      <c r="AL61" s="31">
        <f t="shared" si="80"/>
        <v>0</v>
      </c>
      <c r="AM61" s="30"/>
      <c r="AN61" s="31">
        <f t="shared" si="107"/>
        <v>0</v>
      </c>
      <c r="AO61" s="30"/>
      <c r="AP61" s="31">
        <f t="shared" si="108"/>
        <v>0</v>
      </c>
      <c r="AQ61" s="1"/>
      <c r="AR61" s="32">
        <f t="shared" si="109"/>
        <v>0</v>
      </c>
      <c r="AS61" s="12" t="s">
        <v>215</v>
      </c>
      <c r="AU61" s="33"/>
    </row>
    <row r="62" spans="1:47" ht="54" x14ac:dyDescent="0.35">
      <c r="A62" s="89" t="s">
        <v>148</v>
      </c>
      <c r="B62" s="97" t="s">
        <v>216</v>
      </c>
      <c r="C62" s="96" t="s">
        <v>28</v>
      </c>
      <c r="D62" s="29"/>
      <c r="E62" s="30"/>
      <c r="F62" s="31"/>
      <c r="G62" s="30">
        <f>G64+G65</f>
        <v>13869.562</v>
      </c>
      <c r="H62" s="31">
        <f t="shared" si="68"/>
        <v>13869.562</v>
      </c>
      <c r="I62" s="30">
        <f>I64+I65</f>
        <v>0</v>
      </c>
      <c r="J62" s="31">
        <f t="shared" si="97"/>
        <v>13869.562</v>
      </c>
      <c r="K62" s="30">
        <f>K64+K65</f>
        <v>0</v>
      </c>
      <c r="L62" s="31">
        <f t="shared" si="98"/>
        <v>13869.562</v>
      </c>
      <c r="M62" s="30">
        <f>M64+M65</f>
        <v>-10163.705</v>
      </c>
      <c r="N62" s="31">
        <f t="shared" si="99"/>
        <v>3705.857</v>
      </c>
      <c r="O62" s="30">
        <f>O64+O65</f>
        <v>0</v>
      </c>
      <c r="P62" s="31">
        <f t="shared" si="100"/>
        <v>3705.857</v>
      </c>
      <c r="Q62" s="1">
        <f>Q64+Q65</f>
        <v>0</v>
      </c>
      <c r="R62" s="32">
        <f t="shared" si="101"/>
        <v>3705.857</v>
      </c>
      <c r="S62" s="32"/>
      <c r="T62" s="30"/>
      <c r="U62" s="31"/>
      <c r="V62" s="30"/>
      <c r="W62" s="31">
        <f t="shared" si="74"/>
        <v>0</v>
      </c>
      <c r="X62" s="30"/>
      <c r="Y62" s="31">
        <f t="shared" si="102"/>
        <v>0</v>
      </c>
      <c r="Z62" s="30"/>
      <c r="AA62" s="31">
        <f t="shared" si="103"/>
        <v>0</v>
      </c>
      <c r="AB62" s="30"/>
      <c r="AC62" s="31">
        <f t="shared" si="104"/>
        <v>0</v>
      </c>
      <c r="AD62" s="30"/>
      <c r="AE62" s="31">
        <f t="shared" si="105"/>
        <v>0</v>
      </c>
      <c r="AF62" s="1"/>
      <c r="AG62" s="32">
        <f t="shared" si="106"/>
        <v>0</v>
      </c>
      <c r="AH62" s="32"/>
      <c r="AI62" s="29"/>
      <c r="AJ62" s="31"/>
      <c r="AK62" s="30"/>
      <c r="AL62" s="31">
        <f t="shared" si="80"/>
        <v>0</v>
      </c>
      <c r="AM62" s="30"/>
      <c r="AN62" s="31">
        <f t="shared" si="107"/>
        <v>0</v>
      </c>
      <c r="AO62" s="30"/>
      <c r="AP62" s="31">
        <f t="shared" si="108"/>
        <v>0</v>
      </c>
      <c r="AQ62" s="1"/>
      <c r="AR62" s="32">
        <f t="shared" si="109"/>
        <v>0</v>
      </c>
      <c r="AS62" s="12"/>
      <c r="AU62" s="33"/>
    </row>
    <row r="63" spans="1:47" s="2" customFormat="1" hidden="1" x14ac:dyDescent="0.35">
      <c r="A63" s="26"/>
      <c r="B63" s="57" t="s">
        <v>5</v>
      </c>
      <c r="C63" s="58"/>
      <c r="D63" s="29"/>
      <c r="E63" s="30"/>
      <c r="F63" s="31"/>
      <c r="G63" s="30"/>
      <c r="H63" s="31"/>
      <c r="I63" s="30"/>
      <c r="J63" s="31"/>
      <c r="K63" s="30"/>
      <c r="L63" s="31"/>
      <c r="M63" s="30"/>
      <c r="N63" s="31"/>
      <c r="O63" s="30"/>
      <c r="P63" s="31"/>
      <c r="Q63" s="1"/>
      <c r="R63" s="31"/>
      <c r="S63" s="32"/>
      <c r="T63" s="30"/>
      <c r="U63" s="31"/>
      <c r="V63" s="30"/>
      <c r="W63" s="31"/>
      <c r="X63" s="30"/>
      <c r="Y63" s="31"/>
      <c r="Z63" s="30"/>
      <c r="AA63" s="31"/>
      <c r="AB63" s="30"/>
      <c r="AC63" s="31"/>
      <c r="AD63" s="30"/>
      <c r="AE63" s="31"/>
      <c r="AF63" s="1"/>
      <c r="AG63" s="31"/>
      <c r="AH63" s="32"/>
      <c r="AI63" s="29"/>
      <c r="AJ63" s="31"/>
      <c r="AK63" s="30"/>
      <c r="AL63" s="31"/>
      <c r="AM63" s="30"/>
      <c r="AN63" s="31"/>
      <c r="AO63" s="30"/>
      <c r="AP63" s="31"/>
      <c r="AQ63" s="1"/>
      <c r="AR63" s="31"/>
      <c r="AS63" s="12"/>
      <c r="AT63" s="9" t="s">
        <v>25</v>
      </c>
      <c r="AU63" s="33"/>
    </row>
    <row r="64" spans="1:47" s="2" customFormat="1" hidden="1" x14ac:dyDescent="0.35">
      <c r="A64" s="38"/>
      <c r="B64" s="27" t="s">
        <v>6</v>
      </c>
      <c r="C64" s="28"/>
      <c r="D64" s="29"/>
      <c r="E64" s="30"/>
      <c r="F64" s="31"/>
      <c r="G64" s="30">
        <v>3705.857</v>
      </c>
      <c r="H64" s="31">
        <f t="shared" si="68"/>
        <v>3705.857</v>
      </c>
      <c r="I64" s="30"/>
      <c r="J64" s="31">
        <f t="shared" ref="J64:J71" si="110">H64+I64</f>
        <v>3705.857</v>
      </c>
      <c r="K64" s="30"/>
      <c r="L64" s="31">
        <f t="shared" ref="L64:L71" si="111">J64+K64</f>
        <v>3705.857</v>
      </c>
      <c r="M64" s="30"/>
      <c r="N64" s="31">
        <f t="shared" ref="N64:N71" si="112">L64+M64</f>
        <v>3705.857</v>
      </c>
      <c r="O64" s="30"/>
      <c r="P64" s="31">
        <f t="shared" ref="P64:P71" si="113">N64+O64</f>
        <v>3705.857</v>
      </c>
      <c r="Q64" s="1"/>
      <c r="R64" s="31">
        <f t="shared" ref="R64:R70" si="114">P64+Q64</f>
        <v>3705.857</v>
      </c>
      <c r="S64" s="32"/>
      <c r="T64" s="30"/>
      <c r="U64" s="31"/>
      <c r="V64" s="30"/>
      <c r="W64" s="31">
        <f t="shared" si="74"/>
        <v>0</v>
      </c>
      <c r="X64" s="30"/>
      <c r="Y64" s="31">
        <f t="shared" ref="Y64:Y71" si="115">W64+X64</f>
        <v>0</v>
      </c>
      <c r="Z64" s="30"/>
      <c r="AA64" s="31">
        <f t="shared" ref="AA64:AA71" si="116">Y64+Z64</f>
        <v>0</v>
      </c>
      <c r="AB64" s="30"/>
      <c r="AC64" s="31">
        <f t="shared" ref="AC64:AC71" si="117">AA64+AB64</f>
        <v>0</v>
      </c>
      <c r="AD64" s="30"/>
      <c r="AE64" s="31">
        <f t="shared" ref="AE64:AE71" si="118">AC64+AD64</f>
        <v>0</v>
      </c>
      <c r="AF64" s="1"/>
      <c r="AG64" s="31">
        <f t="shared" ref="AG64:AG71" si="119">AE64+AF64</f>
        <v>0</v>
      </c>
      <c r="AH64" s="32"/>
      <c r="AI64" s="29"/>
      <c r="AJ64" s="31"/>
      <c r="AK64" s="30"/>
      <c r="AL64" s="31">
        <f t="shared" si="80"/>
        <v>0</v>
      </c>
      <c r="AM64" s="30"/>
      <c r="AN64" s="31">
        <f t="shared" ref="AN64:AN71" si="120">AL64+AM64</f>
        <v>0</v>
      </c>
      <c r="AO64" s="30"/>
      <c r="AP64" s="31">
        <f t="shared" ref="AP64:AP71" si="121">AN64+AO64</f>
        <v>0</v>
      </c>
      <c r="AQ64" s="1"/>
      <c r="AR64" s="31">
        <f t="shared" ref="AR64:AR71" si="122">AP64+AQ64</f>
        <v>0</v>
      </c>
      <c r="AS64" s="12" t="s">
        <v>217</v>
      </c>
      <c r="AT64" s="9" t="s">
        <v>25</v>
      </c>
      <c r="AU64" s="33"/>
    </row>
    <row r="65" spans="1:47" s="2" customFormat="1" hidden="1" x14ac:dyDescent="0.35">
      <c r="A65" s="26"/>
      <c r="B65" s="57" t="s">
        <v>197</v>
      </c>
      <c r="C65" s="58"/>
      <c r="D65" s="29"/>
      <c r="E65" s="30"/>
      <c r="F65" s="31"/>
      <c r="G65" s="30">
        <v>10163.705</v>
      </c>
      <c r="H65" s="31">
        <f t="shared" si="68"/>
        <v>10163.705</v>
      </c>
      <c r="I65" s="30"/>
      <c r="J65" s="31">
        <f t="shared" si="110"/>
        <v>10163.705</v>
      </c>
      <c r="K65" s="30"/>
      <c r="L65" s="31">
        <f t="shared" si="111"/>
        <v>10163.705</v>
      </c>
      <c r="M65" s="30">
        <v>-10163.705</v>
      </c>
      <c r="N65" s="31">
        <f t="shared" si="112"/>
        <v>0</v>
      </c>
      <c r="O65" s="30"/>
      <c r="P65" s="31">
        <f t="shared" si="113"/>
        <v>0</v>
      </c>
      <c r="Q65" s="1"/>
      <c r="R65" s="31">
        <f t="shared" si="114"/>
        <v>0</v>
      </c>
      <c r="S65" s="32"/>
      <c r="T65" s="30"/>
      <c r="U65" s="31"/>
      <c r="V65" s="30"/>
      <c r="W65" s="31">
        <f t="shared" si="74"/>
        <v>0</v>
      </c>
      <c r="X65" s="30"/>
      <c r="Y65" s="31">
        <f t="shared" si="115"/>
        <v>0</v>
      </c>
      <c r="Z65" s="30"/>
      <c r="AA65" s="31">
        <f t="shared" si="116"/>
        <v>0</v>
      </c>
      <c r="AB65" s="30"/>
      <c r="AC65" s="31">
        <f t="shared" si="117"/>
        <v>0</v>
      </c>
      <c r="AD65" s="30"/>
      <c r="AE65" s="31">
        <f t="shared" si="118"/>
        <v>0</v>
      </c>
      <c r="AF65" s="1"/>
      <c r="AG65" s="31">
        <f t="shared" si="119"/>
        <v>0</v>
      </c>
      <c r="AH65" s="32"/>
      <c r="AI65" s="29"/>
      <c r="AJ65" s="31"/>
      <c r="AK65" s="30"/>
      <c r="AL65" s="31">
        <f t="shared" si="80"/>
        <v>0</v>
      </c>
      <c r="AM65" s="30"/>
      <c r="AN65" s="31">
        <f t="shared" si="120"/>
        <v>0</v>
      </c>
      <c r="AO65" s="30"/>
      <c r="AP65" s="31">
        <f t="shared" si="121"/>
        <v>0</v>
      </c>
      <c r="AQ65" s="1"/>
      <c r="AR65" s="31">
        <f t="shared" si="122"/>
        <v>0</v>
      </c>
      <c r="AS65" s="12" t="s">
        <v>217</v>
      </c>
      <c r="AT65" s="9" t="s">
        <v>25</v>
      </c>
      <c r="AU65" s="33"/>
    </row>
    <row r="66" spans="1:47" ht="54" x14ac:dyDescent="0.35">
      <c r="A66" s="89" t="s">
        <v>149</v>
      </c>
      <c r="B66" s="97" t="s">
        <v>233</v>
      </c>
      <c r="C66" s="96" t="s">
        <v>28</v>
      </c>
      <c r="D66" s="29"/>
      <c r="E66" s="30"/>
      <c r="F66" s="31"/>
      <c r="G66" s="30"/>
      <c r="H66" s="31">
        <f t="shared" si="68"/>
        <v>0</v>
      </c>
      <c r="I66" s="30"/>
      <c r="J66" s="31">
        <f t="shared" si="110"/>
        <v>0</v>
      </c>
      <c r="K66" s="30"/>
      <c r="L66" s="31">
        <f t="shared" si="111"/>
        <v>0</v>
      </c>
      <c r="M66" s="30"/>
      <c r="N66" s="31">
        <f t="shared" si="112"/>
        <v>0</v>
      </c>
      <c r="O66" s="30"/>
      <c r="P66" s="31">
        <f t="shared" si="113"/>
        <v>0</v>
      </c>
      <c r="Q66" s="1"/>
      <c r="R66" s="32">
        <f t="shared" si="114"/>
        <v>0</v>
      </c>
      <c r="S66" s="32"/>
      <c r="T66" s="30"/>
      <c r="U66" s="31"/>
      <c r="V66" s="30">
        <v>123188.321</v>
      </c>
      <c r="W66" s="31">
        <f t="shared" si="74"/>
        <v>123188.321</v>
      </c>
      <c r="X66" s="30"/>
      <c r="Y66" s="31">
        <f t="shared" si="115"/>
        <v>123188.321</v>
      </c>
      <c r="Z66" s="30"/>
      <c r="AA66" s="31">
        <f t="shared" si="116"/>
        <v>123188.321</v>
      </c>
      <c r="AB66" s="30">
        <v>341796.54800000001</v>
      </c>
      <c r="AC66" s="31">
        <f t="shared" si="117"/>
        <v>464984.86900000001</v>
      </c>
      <c r="AD66" s="30"/>
      <c r="AE66" s="31">
        <f t="shared" si="118"/>
        <v>464984.86900000001</v>
      </c>
      <c r="AF66" s="1"/>
      <c r="AG66" s="32">
        <f t="shared" si="119"/>
        <v>464984.86900000001</v>
      </c>
      <c r="AH66" s="32"/>
      <c r="AI66" s="29"/>
      <c r="AJ66" s="31"/>
      <c r="AK66" s="30">
        <v>391659.15399999998</v>
      </c>
      <c r="AL66" s="31">
        <f t="shared" si="80"/>
        <v>391659.15399999998</v>
      </c>
      <c r="AM66" s="30"/>
      <c r="AN66" s="31">
        <f t="shared" si="120"/>
        <v>391659.15399999998</v>
      </c>
      <c r="AO66" s="30">
        <v>250797.6</v>
      </c>
      <c r="AP66" s="31">
        <f t="shared" si="121"/>
        <v>642456.75399999996</v>
      </c>
      <c r="AQ66" s="1">
        <v>407119.46299999999</v>
      </c>
      <c r="AR66" s="32">
        <f t="shared" si="122"/>
        <v>1049576.2169999999</v>
      </c>
      <c r="AS66" s="12" t="s">
        <v>234</v>
      </c>
      <c r="AU66" s="33"/>
    </row>
    <row r="67" spans="1:47" ht="36" x14ac:dyDescent="0.35">
      <c r="A67" s="89" t="s">
        <v>150</v>
      </c>
      <c r="B67" s="97" t="s">
        <v>254</v>
      </c>
      <c r="C67" s="96" t="s">
        <v>38</v>
      </c>
      <c r="D67" s="29"/>
      <c r="E67" s="30"/>
      <c r="F67" s="31"/>
      <c r="G67" s="30"/>
      <c r="H67" s="31"/>
      <c r="I67" s="30"/>
      <c r="J67" s="31"/>
      <c r="K67" s="30"/>
      <c r="L67" s="31"/>
      <c r="M67" s="30"/>
      <c r="N67" s="31"/>
      <c r="O67" s="30"/>
      <c r="P67" s="31"/>
      <c r="Q67" s="1">
        <f>Q69+Q70</f>
        <v>45918.050999999999</v>
      </c>
      <c r="R67" s="32">
        <f t="shared" si="114"/>
        <v>45918.050999999999</v>
      </c>
      <c r="S67" s="32"/>
      <c r="T67" s="30"/>
      <c r="U67" s="31"/>
      <c r="V67" s="30"/>
      <c r="W67" s="31"/>
      <c r="X67" s="30"/>
      <c r="Y67" s="31"/>
      <c r="Z67" s="30"/>
      <c r="AA67" s="31"/>
      <c r="AB67" s="30"/>
      <c r="AC67" s="31"/>
      <c r="AD67" s="30"/>
      <c r="AE67" s="31"/>
      <c r="AF67" s="1"/>
      <c r="AG67" s="32">
        <f t="shared" si="119"/>
        <v>0</v>
      </c>
      <c r="AH67" s="32"/>
      <c r="AI67" s="29"/>
      <c r="AJ67" s="31"/>
      <c r="AK67" s="30"/>
      <c r="AL67" s="31"/>
      <c r="AM67" s="30"/>
      <c r="AN67" s="31"/>
      <c r="AO67" s="30"/>
      <c r="AP67" s="31"/>
      <c r="AQ67" s="1"/>
      <c r="AR67" s="32">
        <f t="shared" si="122"/>
        <v>0</v>
      </c>
      <c r="AS67" s="12"/>
      <c r="AU67" s="33"/>
    </row>
    <row r="68" spans="1:47" x14ac:dyDescent="0.35">
      <c r="A68" s="89"/>
      <c r="B68" s="97" t="s">
        <v>5</v>
      </c>
      <c r="C68" s="96"/>
      <c r="D68" s="29"/>
      <c r="E68" s="30"/>
      <c r="F68" s="31"/>
      <c r="G68" s="30"/>
      <c r="H68" s="31"/>
      <c r="I68" s="30"/>
      <c r="J68" s="31"/>
      <c r="K68" s="30"/>
      <c r="L68" s="31"/>
      <c r="M68" s="30"/>
      <c r="N68" s="31"/>
      <c r="O68" s="30"/>
      <c r="P68" s="31"/>
      <c r="Q68" s="1"/>
      <c r="R68" s="32"/>
      <c r="S68" s="32"/>
      <c r="T68" s="30"/>
      <c r="U68" s="31"/>
      <c r="V68" s="30"/>
      <c r="W68" s="31"/>
      <c r="X68" s="30"/>
      <c r="Y68" s="31"/>
      <c r="Z68" s="30"/>
      <c r="AA68" s="31"/>
      <c r="AB68" s="30"/>
      <c r="AC68" s="31"/>
      <c r="AD68" s="30"/>
      <c r="AE68" s="31"/>
      <c r="AF68" s="1"/>
      <c r="AG68" s="32"/>
      <c r="AH68" s="32"/>
      <c r="AI68" s="29"/>
      <c r="AJ68" s="31"/>
      <c r="AK68" s="30"/>
      <c r="AL68" s="31"/>
      <c r="AM68" s="30"/>
      <c r="AN68" s="31"/>
      <c r="AO68" s="30"/>
      <c r="AP68" s="31"/>
      <c r="AQ68" s="1"/>
      <c r="AR68" s="32"/>
      <c r="AS68" s="12"/>
      <c r="AU68" s="33"/>
    </row>
    <row r="69" spans="1:47" s="2" customFormat="1" hidden="1" x14ac:dyDescent="0.35">
      <c r="A69" s="26"/>
      <c r="B69" s="65" t="s">
        <v>6</v>
      </c>
      <c r="C69" s="66"/>
      <c r="D69" s="29"/>
      <c r="E69" s="30"/>
      <c r="F69" s="31"/>
      <c r="G69" s="30"/>
      <c r="H69" s="31"/>
      <c r="I69" s="30"/>
      <c r="J69" s="31"/>
      <c r="K69" s="30"/>
      <c r="L69" s="31"/>
      <c r="M69" s="30"/>
      <c r="N69" s="31"/>
      <c r="O69" s="30"/>
      <c r="P69" s="31"/>
      <c r="Q69" s="1">
        <v>22118.050999999999</v>
      </c>
      <c r="R69" s="31">
        <f t="shared" si="114"/>
        <v>22118.050999999999</v>
      </c>
      <c r="S69" s="32"/>
      <c r="T69" s="30"/>
      <c r="U69" s="31"/>
      <c r="V69" s="30"/>
      <c r="W69" s="31"/>
      <c r="X69" s="30"/>
      <c r="Y69" s="31"/>
      <c r="Z69" s="30"/>
      <c r="AA69" s="31"/>
      <c r="AB69" s="30"/>
      <c r="AC69" s="31"/>
      <c r="AD69" s="30"/>
      <c r="AE69" s="31"/>
      <c r="AF69" s="1"/>
      <c r="AG69" s="31">
        <f t="shared" si="119"/>
        <v>0</v>
      </c>
      <c r="AH69" s="32"/>
      <c r="AI69" s="29"/>
      <c r="AJ69" s="31"/>
      <c r="AK69" s="30"/>
      <c r="AL69" s="31"/>
      <c r="AM69" s="30"/>
      <c r="AN69" s="31"/>
      <c r="AO69" s="30"/>
      <c r="AP69" s="31"/>
      <c r="AQ69" s="1"/>
      <c r="AR69" s="31">
        <f t="shared" si="122"/>
        <v>0</v>
      </c>
      <c r="AS69" s="12" t="s">
        <v>255</v>
      </c>
      <c r="AT69" s="9" t="s">
        <v>25</v>
      </c>
      <c r="AU69" s="33"/>
    </row>
    <row r="70" spans="1:47" x14ac:dyDescent="0.35">
      <c r="A70" s="89"/>
      <c r="B70" s="97" t="s">
        <v>64</v>
      </c>
      <c r="C70" s="96"/>
      <c r="D70" s="29"/>
      <c r="E70" s="30"/>
      <c r="F70" s="31"/>
      <c r="G70" s="30"/>
      <c r="H70" s="31"/>
      <c r="I70" s="30"/>
      <c r="J70" s="31"/>
      <c r="K70" s="30"/>
      <c r="L70" s="31"/>
      <c r="M70" s="30"/>
      <c r="N70" s="31"/>
      <c r="O70" s="30"/>
      <c r="P70" s="31"/>
      <c r="Q70" s="1">
        <v>23800</v>
      </c>
      <c r="R70" s="32">
        <f t="shared" si="114"/>
        <v>23800</v>
      </c>
      <c r="S70" s="32"/>
      <c r="T70" s="30"/>
      <c r="U70" s="31"/>
      <c r="V70" s="30"/>
      <c r="W70" s="31"/>
      <c r="X70" s="30"/>
      <c r="Y70" s="31"/>
      <c r="Z70" s="30"/>
      <c r="AA70" s="31"/>
      <c r="AB70" s="30"/>
      <c r="AC70" s="31"/>
      <c r="AD70" s="30"/>
      <c r="AE70" s="31"/>
      <c r="AF70" s="1"/>
      <c r="AG70" s="32">
        <f t="shared" si="119"/>
        <v>0</v>
      </c>
      <c r="AH70" s="32"/>
      <c r="AI70" s="29"/>
      <c r="AJ70" s="31"/>
      <c r="AK70" s="30"/>
      <c r="AL70" s="31"/>
      <c r="AM70" s="30"/>
      <c r="AN70" s="31"/>
      <c r="AO70" s="30"/>
      <c r="AP70" s="31"/>
      <c r="AQ70" s="1"/>
      <c r="AR70" s="32">
        <f t="shared" si="122"/>
        <v>0</v>
      </c>
      <c r="AS70" s="12" t="s">
        <v>256</v>
      </c>
      <c r="AU70" s="33"/>
    </row>
    <row r="71" spans="1:47" x14ac:dyDescent="0.35">
      <c r="A71" s="89"/>
      <c r="B71" s="97" t="s">
        <v>20</v>
      </c>
      <c r="C71" s="100"/>
      <c r="D71" s="14">
        <f>D76+D77+D78+D79+D84+D85+D86+D87+D88+D93+D96+D100+D103+D106</f>
        <v>1627824.9</v>
      </c>
      <c r="E71" s="14">
        <f>E76+E77+E78+E79+E84+E85+E86+E87+E88+E93+E96+E100+E103+E106</f>
        <v>0</v>
      </c>
      <c r="F71" s="15">
        <f t="shared" si="0"/>
        <v>1627824.9</v>
      </c>
      <c r="G71" s="14">
        <f>G76+G77+G78+G79+G84+G85+G86+G87+G88+G93+G96+G100+G103+G106</f>
        <v>-241182.39199999999</v>
      </c>
      <c r="H71" s="15">
        <f t="shared" si="68"/>
        <v>1386642.5079999999</v>
      </c>
      <c r="I71" s="14">
        <f>I76+I77+I78+I79+I84+I85+I86+I87+I88+I93+I96+I100+I103+I106</f>
        <v>29454.86</v>
      </c>
      <c r="J71" s="15">
        <f t="shared" si="110"/>
        <v>1416097.368</v>
      </c>
      <c r="K71" s="14">
        <f>K76+K77+K78+K79+K84+K85+K86+K87+K88+K93+K96+K100+K103+K106+K112+K113</f>
        <v>428575.603</v>
      </c>
      <c r="L71" s="15">
        <f t="shared" si="111"/>
        <v>1844672.9709999999</v>
      </c>
      <c r="M71" s="14">
        <f>M76+M77+M78+M79+M84+M85+M86+M87+M88+M93+M96+M100+M103+M106+M112+M113</f>
        <v>364694.75199999998</v>
      </c>
      <c r="N71" s="15">
        <f t="shared" si="112"/>
        <v>2209367.7229999998</v>
      </c>
      <c r="O71" s="30">
        <f>O76+O77+O78+O79+O84+O85+O86+O87+O88+O93+O96+O100+O103+O106+O112+O113</f>
        <v>23358.092000000001</v>
      </c>
      <c r="P71" s="15">
        <f t="shared" si="113"/>
        <v>2232725.8149999999</v>
      </c>
      <c r="Q71" s="14">
        <f>Q76+Q77+Q78+Q79+Q84+Q85+Q86+Q87+Q88+Q93+Q96+Q100+Q103+Q106+Q112+Q113+Q114</f>
        <v>213143.20600000001</v>
      </c>
      <c r="R71" s="32">
        <f>P71+Q71</f>
        <v>2445869.0209999997</v>
      </c>
      <c r="S71" s="15">
        <f t="shared" ref="S71:AH71" si="123">S76+S77+S78+S79+S84+S85+S86+S87+S88+S93+S96+S100+S103+S106</f>
        <v>1550429.5</v>
      </c>
      <c r="T71" s="14">
        <f>T76+T77+T78+T79+T84+T85+T86+T87+T88+T93+T96+T100+T103+T106</f>
        <v>0</v>
      </c>
      <c r="U71" s="15">
        <f t="shared" si="7"/>
        <v>1550429.5</v>
      </c>
      <c r="V71" s="14">
        <f>V76+V77+V78+V79+V84+V85+V86+V87+V88+V93+V96+V100+V103+V106</f>
        <v>764563.52399999998</v>
      </c>
      <c r="W71" s="15">
        <f t="shared" si="74"/>
        <v>2314993.0240000002</v>
      </c>
      <c r="X71" s="14">
        <f>X76+X77+X78+X79+X84+X85+X86+X87+X88+X93+X96+X100+X103+X106+X112+X113</f>
        <v>-360678.72000000003</v>
      </c>
      <c r="Y71" s="15">
        <f t="shared" si="115"/>
        <v>1954314.3040000002</v>
      </c>
      <c r="Z71" s="14">
        <f>Z76+Z77+Z78+Z79+Z84+Z85+Z86+Z87+Z88+Z93+Z96+Z100+Z103+Z106+Z112+Z113</f>
        <v>-4998.4359999999997</v>
      </c>
      <c r="AA71" s="15">
        <f t="shared" si="116"/>
        <v>1949315.8680000002</v>
      </c>
      <c r="AB71" s="14">
        <f>AB76+AB77+AB78+AB79+AB84+AB85+AB86+AB87+AB88+AB93+AB96+AB100+AB103+AB106+AB112+AB113</f>
        <v>-137531.48800000001</v>
      </c>
      <c r="AC71" s="15">
        <f t="shared" si="117"/>
        <v>1811784.3800000004</v>
      </c>
      <c r="AD71" s="30">
        <f>AD76+AD77+AD78+AD79+AD84+AD85+AD86+AD87+AD88+AD93+AD96+AD100+AD103+AD106+AD112+AD113</f>
        <v>0</v>
      </c>
      <c r="AE71" s="15">
        <f t="shared" si="118"/>
        <v>1811784.3800000004</v>
      </c>
      <c r="AF71" s="14">
        <f>AF76+AF77+AF78+AF79+AF84+AF85+AF86+AF87+AF88+AF93+AF96+AF100+AF103+AF106+AF112+AF113+AF114</f>
        <v>0</v>
      </c>
      <c r="AG71" s="32">
        <f t="shared" si="119"/>
        <v>1811784.3800000004</v>
      </c>
      <c r="AH71" s="15">
        <f t="shared" si="123"/>
        <v>1694249.2000000002</v>
      </c>
      <c r="AI71" s="14">
        <f>AI76+AI77+AI78+AI79+AI84+AI85+AI86+AI87+AI88+AI93+AI96+AI100+AI103+AI106</f>
        <v>0</v>
      </c>
      <c r="AJ71" s="15">
        <f t="shared" si="8"/>
        <v>1694249.2000000002</v>
      </c>
      <c r="AK71" s="14">
        <f>AK76+AK77+AK78+AK79+AK84+AK85+AK86+AK87+AK88+AK93+AK96+AK100+AK103+AK106</f>
        <v>0</v>
      </c>
      <c r="AL71" s="15">
        <f t="shared" si="80"/>
        <v>1694249.2000000002</v>
      </c>
      <c r="AM71" s="14">
        <f>AM76+AM77+AM78+AM79+AM84+AM85+AM86+AM87+AM88+AM93+AM96+AM100+AM103+AM106+AM112+AM113</f>
        <v>0</v>
      </c>
      <c r="AN71" s="15">
        <f t="shared" si="120"/>
        <v>1694249.2000000002</v>
      </c>
      <c r="AO71" s="14">
        <f>AO76+AO77+AO78+AO79+AO84+AO85+AO86+AO87+AO88+AO93+AO96+AO100+AO103+AO106+AO112+AO113</f>
        <v>0</v>
      </c>
      <c r="AP71" s="15">
        <f t="shared" si="121"/>
        <v>1694249.2000000002</v>
      </c>
      <c r="AQ71" s="14">
        <f>AQ76+AQ77+AQ78+AQ79+AQ84+AQ85+AQ86+AQ87+AQ88+AQ93+AQ96+AQ100+AQ103+AQ106+AQ112+AQ113+AQ114</f>
        <v>0</v>
      </c>
      <c r="AR71" s="32">
        <f t="shared" si="122"/>
        <v>1694249.2000000002</v>
      </c>
      <c r="AS71" s="16"/>
      <c r="AT71" s="17"/>
      <c r="AU71" s="24"/>
    </row>
    <row r="72" spans="1:47" x14ac:dyDescent="0.35">
      <c r="A72" s="89"/>
      <c r="B72" s="90" t="s">
        <v>5</v>
      </c>
      <c r="C72" s="100"/>
      <c r="D72" s="14"/>
      <c r="E72" s="14"/>
      <c r="F72" s="15"/>
      <c r="G72" s="14"/>
      <c r="H72" s="15"/>
      <c r="I72" s="14"/>
      <c r="J72" s="15"/>
      <c r="K72" s="14"/>
      <c r="L72" s="15"/>
      <c r="M72" s="14"/>
      <c r="N72" s="15"/>
      <c r="O72" s="30"/>
      <c r="P72" s="15"/>
      <c r="Q72" s="14"/>
      <c r="R72" s="32"/>
      <c r="S72" s="15"/>
      <c r="T72" s="14"/>
      <c r="U72" s="15"/>
      <c r="V72" s="14"/>
      <c r="W72" s="15"/>
      <c r="X72" s="14"/>
      <c r="Y72" s="15"/>
      <c r="Z72" s="14"/>
      <c r="AA72" s="15"/>
      <c r="AB72" s="14"/>
      <c r="AC72" s="15"/>
      <c r="AD72" s="30"/>
      <c r="AE72" s="15"/>
      <c r="AF72" s="14"/>
      <c r="AG72" s="32"/>
      <c r="AH72" s="15"/>
      <c r="AI72" s="14"/>
      <c r="AJ72" s="15"/>
      <c r="AK72" s="14"/>
      <c r="AL72" s="15"/>
      <c r="AM72" s="14"/>
      <c r="AN72" s="15"/>
      <c r="AO72" s="14"/>
      <c r="AP72" s="15"/>
      <c r="AQ72" s="14"/>
      <c r="AR72" s="32"/>
      <c r="AS72" s="16"/>
      <c r="AT72" s="17"/>
      <c r="AU72" s="24"/>
    </row>
    <row r="73" spans="1:47" s="18" customFormat="1" hidden="1" x14ac:dyDescent="0.35">
      <c r="A73" s="13"/>
      <c r="B73" s="19" t="s">
        <v>6</v>
      </c>
      <c r="C73" s="40"/>
      <c r="D73" s="14">
        <f>D76+D77+D78+D84+D85+D86+D87+D90+D81</f>
        <v>373167</v>
      </c>
      <c r="E73" s="14">
        <f>E76+E77+E78+E84+E85+E86+E87+E90+E81</f>
        <v>0</v>
      </c>
      <c r="F73" s="15">
        <f t="shared" si="0"/>
        <v>373167</v>
      </c>
      <c r="G73" s="14">
        <f>G76+G77+G78+G84+G85+G86+G87+G90+G81</f>
        <v>80004.202000000005</v>
      </c>
      <c r="H73" s="15">
        <f t="shared" ref="H73:H88" si="124">F73+G73</f>
        <v>453171.20199999999</v>
      </c>
      <c r="I73" s="14">
        <f>I76+I77+I78+I84+I85+I86+I87+I90+I81</f>
        <v>29454.86</v>
      </c>
      <c r="J73" s="15">
        <f t="shared" ref="J73:J79" si="125">H73+I73</f>
        <v>482626.06199999998</v>
      </c>
      <c r="K73" s="14">
        <f>K76+K77+K78+K84+K85+K86+K87+K90+K81+K112+K113</f>
        <v>261299.772</v>
      </c>
      <c r="L73" s="15">
        <f t="shared" ref="L73:L79" si="126">J73+K73</f>
        <v>743925.83400000003</v>
      </c>
      <c r="M73" s="14">
        <f>M76+M77+M78+M84+M85+M86+M87+M90+M81+M112+M113+M108</f>
        <v>364694.75199999998</v>
      </c>
      <c r="N73" s="15">
        <f t="shared" ref="N73:N79" si="127">L73+M73</f>
        <v>1108620.5860000001</v>
      </c>
      <c r="O73" s="30">
        <f>O76+O77+O78+O84+O85+O86+O87+O90+O81+O112+O113+O108</f>
        <v>23358.092000000001</v>
      </c>
      <c r="P73" s="15">
        <f t="shared" ref="P73:P79" si="128">N73+O73</f>
        <v>1131978.6780000001</v>
      </c>
      <c r="Q73" s="14">
        <f>Q76+Q77+Q78+Q84+Q85+Q86+Q87+Q90+Q81+Q112+Q113+Q108+Q114</f>
        <v>213143.20600000001</v>
      </c>
      <c r="R73" s="15">
        <f t="shared" ref="R73:R79" si="129">P73+Q73</f>
        <v>1345121.8840000001</v>
      </c>
      <c r="S73" s="15">
        <f>S76+S77+S78+S84+S85+S86+S87+S90+S81</f>
        <v>1000406.5</v>
      </c>
      <c r="T73" s="14">
        <f>T76+T77+T78+T79+T84+T85+T86+T87+T90</f>
        <v>0</v>
      </c>
      <c r="U73" s="15">
        <f t="shared" si="7"/>
        <v>1000406.5</v>
      </c>
      <c r="V73" s="14">
        <f>V76+V77+V78+V84+V85+V86+V87+V90+V81</f>
        <v>0</v>
      </c>
      <c r="W73" s="15">
        <f t="shared" ref="W73:W88" si="130">U73+V73</f>
        <v>1000406.5</v>
      </c>
      <c r="X73" s="14">
        <f>X76+X77+X78+X84+X85+X86+X87+X90+X81+X112+X113</f>
        <v>-253440.16499999998</v>
      </c>
      <c r="Y73" s="15">
        <f t="shared" ref="Y73:Y79" si="131">W73+X73</f>
        <v>746966.33499999996</v>
      </c>
      <c r="Z73" s="14">
        <f>Z76+Z77+Z78+Z84+Z85+Z86+Z87+Z90+Z81+Z112+Z113</f>
        <v>-4998.4359999999997</v>
      </c>
      <c r="AA73" s="15">
        <f t="shared" ref="AA73:AA79" si="132">Y73+Z73</f>
        <v>741967.89899999998</v>
      </c>
      <c r="AB73" s="14">
        <f>AB76+AB77+AB78+AB84+AB85+AB86+AB87+AB90+AB81+AB112+AB113</f>
        <v>-137531.48800000001</v>
      </c>
      <c r="AC73" s="15">
        <f t="shared" ref="AC73:AC79" si="133">AA73+AB73</f>
        <v>604436.41099999996</v>
      </c>
      <c r="AD73" s="30">
        <f>AD76+AD77+AD78+AD84+AD85+AD86+AD87+AD90+AD81+AD112+AD113</f>
        <v>0</v>
      </c>
      <c r="AE73" s="15">
        <f t="shared" ref="AE73:AE79" si="134">AC73+AD73</f>
        <v>604436.41099999996</v>
      </c>
      <c r="AF73" s="14">
        <f>AF76+AF77+AF78+AF84+AF85+AF86+AF87+AF90+AF81+AF112+AF113+AF114</f>
        <v>0</v>
      </c>
      <c r="AG73" s="15">
        <f t="shared" ref="AG73:AG79" si="135">AE73+AF73</f>
        <v>604436.41099999996</v>
      </c>
      <c r="AH73" s="15">
        <f t="shared" ref="AH73" si="136">AH76+AH77+AH78+AH79+AH84+AH85+AH86+AH87+AH90</f>
        <v>1252145.6000000001</v>
      </c>
      <c r="AI73" s="14">
        <f>AI76+AI77+AI78+AI84+AI85+AI86+AI87+AI90+AI81</f>
        <v>0</v>
      </c>
      <c r="AJ73" s="15">
        <f t="shared" si="8"/>
        <v>1252145.6000000001</v>
      </c>
      <c r="AK73" s="14">
        <f>AK76+AK77+AK78+AK84+AK85+AK86+AK87+AK90+AK81</f>
        <v>0</v>
      </c>
      <c r="AL73" s="15">
        <f t="shared" ref="AL73:AL88" si="137">AJ73+AK73</f>
        <v>1252145.6000000001</v>
      </c>
      <c r="AM73" s="14">
        <f>AM76+AM77+AM78+AM84+AM85+AM86+AM87+AM90+AM81+AM112+AM113</f>
        <v>0</v>
      </c>
      <c r="AN73" s="15">
        <f t="shared" ref="AN73:AN79" si="138">AL73+AM73</f>
        <v>1252145.6000000001</v>
      </c>
      <c r="AO73" s="14">
        <f>AO76+AO77+AO78+AO84+AO85+AO86+AO87+AO90+AO81+AO112+AO113</f>
        <v>0</v>
      </c>
      <c r="AP73" s="15">
        <f t="shared" ref="AP73:AP79" si="139">AN73+AO73</f>
        <v>1252145.6000000001</v>
      </c>
      <c r="AQ73" s="14">
        <f>AQ76+AQ77+AQ78+AQ84+AQ85+AQ86+AQ87+AQ90+AQ81+AQ112+AQ113+AQ114</f>
        <v>0</v>
      </c>
      <c r="AR73" s="15">
        <f t="shared" ref="AR73:AR79" si="140">AP73+AQ73</f>
        <v>1252145.6000000001</v>
      </c>
      <c r="AS73" s="16"/>
      <c r="AT73" s="17" t="s">
        <v>25</v>
      </c>
      <c r="AU73" s="24"/>
    </row>
    <row r="74" spans="1:47" x14ac:dyDescent="0.35">
      <c r="A74" s="89"/>
      <c r="B74" s="96" t="s">
        <v>64</v>
      </c>
      <c r="C74" s="100"/>
      <c r="D74" s="14">
        <f>D91+D95+D98+D102+D105+D82+D109</f>
        <v>707035.1</v>
      </c>
      <c r="E74" s="14">
        <f>E91+E95+E98+E102+E105+E82+E109</f>
        <v>0</v>
      </c>
      <c r="F74" s="15">
        <f>D74+E74</f>
        <v>707035.1</v>
      </c>
      <c r="G74" s="14">
        <f>G91+G95+G98+G102+G105+G82+G109</f>
        <v>-42548.894</v>
      </c>
      <c r="H74" s="15">
        <f t="shared" si="124"/>
        <v>664486.20600000001</v>
      </c>
      <c r="I74" s="14">
        <f>I91+I95+I98+I102+I105+I82+I109</f>
        <v>0</v>
      </c>
      <c r="J74" s="15">
        <f t="shared" si="125"/>
        <v>664486.20600000001</v>
      </c>
      <c r="K74" s="14">
        <f>K91+K95+K98+K102+K105+K82+K109</f>
        <v>56103.125</v>
      </c>
      <c r="L74" s="15">
        <f t="shared" si="126"/>
        <v>720589.33100000001</v>
      </c>
      <c r="M74" s="14">
        <f>M91+M95+M98+M102+M105+M82+M109</f>
        <v>0</v>
      </c>
      <c r="N74" s="15">
        <f t="shared" si="127"/>
        <v>720589.33100000001</v>
      </c>
      <c r="O74" s="30">
        <f>O91+O95+O98+O102+O105+O82+O109</f>
        <v>0</v>
      </c>
      <c r="P74" s="15">
        <f t="shared" si="128"/>
        <v>720589.33100000001</v>
      </c>
      <c r="Q74" s="14">
        <f>Q91+Q95+Q98+Q102+Q105+Q82+Q109</f>
        <v>0</v>
      </c>
      <c r="R74" s="32">
        <f t="shared" si="129"/>
        <v>720589.33100000001</v>
      </c>
      <c r="S74" s="15">
        <f>S91+S95+S98+S102+S105+S82+S109</f>
        <v>351507.5</v>
      </c>
      <c r="T74" s="14">
        <f>T91+T95+T98+T102+T105+T82+T109</f>
        <v>0</v>
      </c>
      <c r="U74" s="15">
        <f>S74+T74</f>
        <v>351507.5</v>
      </c>
      <c r="V74" s="14">
        <f>V91+V95+V98+V102+V105+V82+V109</f>
        <v>764563.52399999998</v>
      </c>
      <c r="W74" s="15">
        <f t="shared" si="130"/>
        <v>1116071.024</v>
      </c>
      <c r="X74" s="14">
        <f>X91+X95+X98+X102+X105+X82+X111+X109</f>
        <v>-107238.55499999999</v>
      </c>
      <c r="Y74" s="15">
        <f t="shared" si="131"/>
        <v>1008832.469</v>
      </c>
      <c r="Z74" s="14">
        <f>Z91+Z95+Z98+Z102+Z105+Z82+Z111+Z109</f>
        <v>0</v>
      </c>
      <c r="AA74" s="15">
        <f t="shared" si="132"/>
        <v>1008832.469</v>
      </c>
      <c r="AB74" s="14">
        <f>AB91+AB95+AB98+AB102+AB105+AB82+AB111+AB109</f>
        <v>0</v>
      </c>
      <c r="AC74" s="15">
        <f t="shared" si="133"/>
        <v>1008832.469</v>
      </c>
      <c r="AD74" s="30">
        <f>AD91+AD95+AD98+AD102+AD105+AD82+AD111+AD109</f>
        <v>0</v>
      </c>
      <c r="AE74" s="15">
        <f t="shared" si="134"/>
        <v>1008832.469</v>
      </c>
      <c r="AF74" s="14">
        <f>AF91+AF95+AF98+AF102+AF105+AF82+AF111+AF109</f>
        <v>0</v>
      </c>
      <c r="AG74" s="32">
        <f t="shared" si="135"/>
        <v>1008832.469</v>
      </c>
      <c r="AH74" s="15">
        <f t="shared" ref="AH74" si="141">AH91+AH95+AH98+AH102+AH105</f>
        <v>241189.8</v>
      </c>
      <c r="AI74" s="14">
        <f>AI91+AI95+AI98+AI102+AI105+AI82</f>
        <v>0</v>
      </c>
      <c r="AJ74" s="15">
        <f t="shared" si="8"/>
        <v>241189.8</v>
      </c>
      <c r="AK74" s="14">
        <f>AK91+AK95+AK98+AK102+AK105+AK82+AK111</f>
        <v>0</v>
      </c>
      <c r="AL74" s="15">
        <f t="shared" si="137"/>
        <v>241189.8</v>
      </c>
      <c r="AM74" s="14">
        <f>AM91+AM95+AM98+AM102+AM105+AM82+AM111</f>
        <v>0</v>
      </c>
      <c r="AN74" s="15">
        <f t="shared" si="138"/>
        <v>241189.8</v>
      </c>
      <c r="AO74" s="14">
        <f>AO91+AO95+AO98+AO102+AO105+AO82+AO111</f>
        <v>0</v>
      </c>
      <c r="AP74" s="15">
        <f t="shared" si="139"/>
        <v>241189.8</v>
      </c>
      <c r="AQ74" s="14">
        <f>AQ91+AQ95+AQ98+AQ102+AQ105+AQ82+AQ111</f>
        <v>0</v>
      </c>
      <c r="AR74" s="32">
        <f t="shared" si="140"/>
        <v>241189.8</v>
      </c>
      <c r="AS74" s="16"/>
      <c r="AT74" s="17"/>
      <c r="AU74" s="24"/>
    </row>
    <row r="75" spans="1:47" x14ac:dyDescent="0.35">
      <c r="A75" s="89"/>
      <c r="B75" s="96" t="s">
        <v>17</v>
      </c>
      <c r="C75" s="100"/>
      <c r="D75" s="14">
        <f>D99+D110+D83</f>
        <v>547622.80000000005</v>
      </c>
      <c r="E75" s="14">
        <f>E99+E110+E83</f>
        <v>0</v>
      </c>
      <c r="F75" s="15">
        <f t="shared" si="0"/>
        <v>547622.80000000005</v>
      </c>
      <c r="G75" s="14">
        <f>G99+G110+G83</f>
        <v>-278637.69999999995</v>
      </c>
      <c r="H75" s="15">
        <f t="shared" si="124"/>
        <v>268985.10000000009</v>
      </c>
      <c r="I75" s="14">
        <f>I99+I110+I83</f>
        <v>0</v>
      </c>
      <c r="J75" s="15">
        <f t="shared" si="125"/>
        <v>268985.10000000009</v>
      </c>
      <c r="K75" s="14">
        <f>K99+K110+K83+K92</f>
        <v>111172.70600000001</v>
      </c>
      <c r="L75" s="15">
        <f t="shared" si="126"/>
        <v>380157.8060000001</v>
      </c>
      <c r="M75" s="14">
        <f>M99+M110+M83+M92</f>
        <v>0</v>
      </c>
      <c r="N75" s="15">
        <f t="shared" si="127"/>
        <v>380157.8060000001</v>
      </c>
      <c r="O75" s="30">
        <f>O99+O110+O83+O92</f>
        <v>0</v>
      </c>
      <c r="P75" s="15">
        <f t="shared" si="128"/>
        <v>380157.8060000001</v>
      </c>
      <c r="Q75" s="14">
        <f>Q99+Q110+Q83+Q92</f>
        <v>0</v>
      </c>
      <c r="R75" s="32">
        <f t="shared" si="129"/>
        <v>380157.8060000001</v>
      </c>
      <c r="S75" s="15">
        <f>S99+S110+S83</f>
        <v>198515.5</v>
      </c>
      <c r="T75" s="14">
        <f>T99+T110</f>
        <v>0</v>
      </c>
      <c r="U75" s="15">
        <f t="shared" si="7"/>
        <v>198515.5</v>
      </c>
      <c r="V75" s="14">
        <f>V99+V110+V83</f>
        <v>0</v>
      </c>
      <c r="W75" s="15">
        <f t="shared" si="130"/>
        <v>198515.5</v>
      </c>
      <c r="X75" s="14">
        <f>X99+X110+X83+X92</f>
        <v>0</v>
      </c>
      <c r="Y75" s="15">
        <f>W75+X75</f>
        <v>198515.5</v>
      </c>
      <c r="Z75" s="14">
        <f>Z99+Z110+Z83+Z92</f>
        <v>0</v>
      </c>
      <c r="AA75" s="15">
        <f t="shared" si="132"/>
        <v>198515.5</v>
      </c>
      <c r="AB75" s="14">
        <f>AB99+AB110+AB83+AB92</f>
        <v>0</v>
      </c>
      <c r="AC75" s="15">
        <f t="shared" si="133"/>
        <v>198515.5</v>
      </c>
      <c r="AD75" s="30">
        <f>AD99+AD110+AD83+AD92</f>
        <v>0</v>
      </c>
      <c r="AE75" s="15">
        <f t="shared" si="134"/>
        <v>198515.5</v>
      </c>
      <c r="AF75" s="14">
        <f>AF99+AF110+AF83+AF92</f>
        <v>0</v>
      </c>
      <c r="AG75" s="32">
        <f t="shared" si="135"/>
        <v>198515.5</v>
      </c>
      <c r="AH75" s="15">
        <f>AH99+AH110</f>
        <v>200913.8</v>
      </c>
      <c r="AI75" s="14">
        <f>AI99+AI110+AI83</f>
        <v>0</v>
      </c>
      <c r="AJ75" s="15">
        <f t="shared" si="8"/>
        <v>200913.8</v>
      </c>
      <c r="AK75" s="14">
        <f>AK99+AK110+AK83</f>
        <v>0</v>
      </c>
      <c r="AL75" s="15">
        <f t="shared" si="137"/>
        <v>200913.8</v>
      </c>
      <c r="AM75" s="14">
        <f>AM99+AM110+AM83+AM92</f>
        <v>0</v>
      </c>
      <c r="AN75" s="15">
        <f t="shared" si="138"/>
        <v>200913.8</v>
      </c>
      <c r="AO75" s="14">
        <f>AO99+AO110+AO83+AO92</f>
        <v>0</v>
      </c>
      <c r="AP75" s="15">
        <f t="shared" si="139"/>
        <v>200913.8</v>
      </c>
      <c r="AQ75" s="14">
        <f>AQ99+AQ110+AQ83+AQ92</f>
        <v>0</v>
      </c>
      <c r="AR75" s="32">
        <f t="shared" si="140"/>
        <v>200913.8</v>
      </c>
      <c r="AS75" s="16"/>
      <c r="AT75" s="17"/>
      <c r="AU75" s="24"/>
    </row>
    <row r="76" spans="1:47" ht="54" x14ac:dyDescent="0.35">
      <c r="A76" s="89" t="s">
        <v>263</v>
      </c>
      <c r="B76" s="96" t="s">
        <v>29</v>
      </c>
      <c r="C76" s="100" t="s">
        <v>28</v>
      </c>
      <c r="D76" s="32">
        <v>0</v>
      </c>
      <c r="E76" s="31"/>
      <c r="F76" s="31">
        <f t="shared" si="0"/>
        <v>0</v>
      </c>
      <c r="G76" s="31"/>
      <c r="H76" s="31">
        <f t="shared" si="124"/>
        <v>0</v>
      </c>
      <c r="I76" s="31"/>
      <c r="J76" s="31">
        <f t="shared" si="125"/>
        <v>0</v>
      </c>
      <c r="K76" s="31"/>
      <c r="L76" s="31">
        <f t="shared" si="126"/>
        <v>0</v>
      </c>
      <c r="M76" s="31"/>
      <c r="N76" s="31">
        <f t="shared" si="127"/>
        <v>0</v>
      </c>
      <c r="O76" s="31"/>
      <c r="P76" s="31">
        <f t="shared" si="128"/>
        <v>0</v>
      </c>
      <c r="Q76" s="35"/>
      <c r="R76" s="32">
        <f t="shared" si="129"/>
        <v>0</v>
      </c>
      <c r="S76" s="32">
        <v>96899.3</v>
      </c>
      <c r="T76" s="31"/>
      <c r="U76" s="31">
        <f t="shared" si="7"/>
        <v>96899.3</v>
      </c>
      <c r="V76" s="31"/>
      <c r="W76" s="31">
        <f t="shared" si="130"/>
        <v>96899.3</v>
      </c>
      <c r="X76" s="31"/>
      <c r="Y76" s="31">
        <f t="shared" si="131"/>
        <v>96899.3</v>
      </c>
      <c r="Z76" s="31"/>
      <c r="AA76" s="31">
        <f t="shared" si="132"/>
        <v>96899.3</v>
      </c>
      <c r="AB76" s="31"/>
      <c r="AC76" s="31">
        <f t="shared" si="133"/>
        <v>96899.3</v>
      </c>
      <c r="AD76" s="31"/>
      <c r="AE76" s="31">
        <f t="shared" si="134"/>
        <v>96899.3</v>
      </c>
      <c r="AF76" s="35"/>
      <c r="AG76" s="32">
        <f t="shared" si="135"/>
        <v>96899.3</v>
      </c>
      <c r="AH76" s="32">
        <v>301615.5</v>
      </c>
      <c r="AI76" s="32"/>
      <c r="AJ76" s="31">
        <f t="shared" si="8"/>
        <v>301615.5</v>
      </c>
      <c r="AK76" s="31"/>
      <c r="AL76" s="31">
        <f t="shared" si="137"/>
        <v>301615.5</v>
      </c>
      <c r="AM76" s="31"/>
      <c r="AN76" s="31">
        <f t="shared" si="138"/>
        <v>301615.5</v>
      </c>
      <c r="AO76" s="31"/>
      <c r="AP76" s="31">
        <f t="shared" si="139"/>
        <v>301615.5</v>
      </c>
      <c r="AQ76" s="35"/>
      <c r="AR76" s="32">
        <f t="shared" si="140"/>
        <v>301615.5</v>
      </c>
      <c r="AS76" s="12">
        <v>1710141090</v>
      </c>
      <c r="AU76" s="33"/>
    </row>
    <row r="77" spans="1:47" ht="54" x14ac:dyDescent="0.35">
      <c r="A77" s="89" t="s">
        <v>151</v>
      </c>
      <c r="B77" s="96" t="s">
        <v>192</v>
      </c>
      <c r="C77" s="100" t="s">
        <v>28</v>
      </c>
      <c r="D77" s="32">
        <v>0</v>
      </c>
      <c r="E77" s="31"/>
      <c r="F77" s="31">
        <f t="shared" si="0"/>
        <v>0</v>
      </c>
      <c r="G77" s="31"/>
      <c r="H77" s="31">
        <f t="shared" si="124"/>
        <v>0</v>
      </c>
      <c r="I77" s="31"/>
      <c r="J77" s="31">
        <f t="shared" si="125"/>
        <v>0</v>
      </c>
      <c r="K77" s="31"/>
      <c r="L77" s="31">
        <f t="shared" si="126"/>
        <v>0</v>
      </c>
      <c r="M77" s="31"/>
      <c r="N77" s="31">
        <f t="shared" si="127"/>
        <v>0</v>
      </c>
      <c r="O77" s="31"/>
      <c r="P77" s="31">
        <f t="shared" si="128"/>
        <v>0</v>
      </c>
      <c r="Q77" s="35"/>
      <c r="R77" s="32">
        <f t="shared" si="129"/>
        <v>0</v>
      </c>
      <c r="S77" s="32">
        <v>23507.200000000001</v>
      </c>
      <c r="T77" s="31"/>
      <c r="U77" s="31">
        <f t="shared" si="7"/>
        <v>23507.200000000001</v>
      </c>
      <c r="V77" s="31"/>
      <c r="W77" s="31">
        <f t="shared" si="130"/>
        <v>23507.200000000001</v>
      </c>
      <c r="X77" s="31"/>
      <c r="Y77" s="31">
        <f t="shared" si="131"/>
        <v>23507.200000000001</v>
      </c>
      <c r="Z77" s="31"/>
      <c r="AA77" s="31">
        <f t="shared" si="132"/>
        <v>23507.200000000001</v>
      </c>
      <c r="AB77" s="31"/>
      <c r="AC77" s="31">
        <f t="shared" si="133"/>
        <v>23507.200000000001</v>
      </c>
      <c r="AD77" s="31"/>
      <c r="AE77" s="31">
        <f t="shared" si="134"/>
        <v>23507.200000000001</v>
      </c>
      <c r="AF77" s="35"/>
      <c r="AG77" s="32">
        <f t="shared" si="135"/>
        <v>23507.200000000001</v>
      </c>
      <c r="AH77" s="32">
        <v>50000</v>
      </c>
      <c r="AI77" s="32"/>
      <c r="AJ77" s="31">
        <f t="shared" si="8"/>
        <v>50000</v>
      </c>
      <c r="AK77" s="31"/>
      <c r="AL77" s="31">
        <f t="shared" si="137"/>
        <v>50000</v>
      </c>
      <c r="AM77" s="31"/>
      <c r="AN77" s="31">
        <f t="shared" si="138"/>
        <v>50000</v>
      </c>
      <c r="AO77" s="31"/>
      <c r="AP77" s="31">
        <f t="shared" si="139"/>
        <v>50000</v>
      </c>
      <c r="AQ77" s="35"/>
      <c r="AR77" s="32">
        <f t="shared" si="140"/>
        <v>50000</v>
      </c>
      <c r="AS77" s="12" t="s">
        <v>41</v>
      </c>
      <c r="AU77" s="33"/>
    </row>
    <row r="78" spans="1:47" ht="72" x14ac:dyDescent="0.35">
      <c r="A78" s="89" t="s">
        <v>152</v>
      </c>
      <c r="B78" s="96" t="s">
        <v>30</v>
      </c>
      <c r="C78" s="100" t="s">
        <v>24</v>
      </c>
      <c r="D78" s="32">
        <v>6293</v>
      </c>
      <c r="E78" s="31"/>
      <c r="F78" s="31">
        <f t="shared" si="0"/>
        <v>6293</v>
      </c>
      <c r="G78" s="31">
        <v>2697</v>
      </c>
      <c r="H78" s="31">
        <f t="shared" si="124"/>
        <v>8990</v>
      </c>
      <c r="I78" s="31"/>
      <c r="J78" s="31">
        <f t="shared" si="125"/>
        <v>8990</v>
      </c>
      <c r="K78" s="31">
        <v>-8990</v>
      </c>
      <c r="L78" s="31">
        <f t="shared" si="126"/>
        <v>0</v>
      </c>
      <c r="M78" s="31"/>
      <c r="N78" s="31">
        <f t="shared" si="127"/>
        <v>0</v>
      </c>
      <c r="O78" s="31"/>
      <c r="P78" s="31">
        <f t="shared" si="128"/>
        <v>0</v>
      </c>
      <c r="Q78" s="35"/>
      <c r="R78" s="32">
        <f t="shared" si="129"/>
        <v>0</v>
      </c>
      <c r="S78" s="32">
        <v>0</v>
      </c>
      <c r="T78" s="31"/>
      <c r="U78" s="31">
        <f t="shared" si="7"/>
        <v>0</v>
      </c>
      <c r="V78" s="31"/>
      <c r="W78" s="31">
        <f t="shared" si="130"/>
        <v>0</v>
      </c>
      <c r="X78" s="31">
        <v>8990</v>
      </c>
      <c r="Y78" s="31">
        <f t="shared" si="131"/>
        <v>8990</v>
      </c>
      <c r="Z78" s="31"/>
      <c r="AA78" s="31">
        <f t="shared" si="132"/>
        <v>8990</v>
      </c>
      <c r="AB78" s="31"/>
      <c r="AC78" s="31">
        <f t="shared" si="133"/>
        <v>8990</v>
      </c>
      <c r="AD78" s="31"/>
      <c r="AE78" s="31">
        <f t="shared" si="134"/>
        <v>8990</v>
      </c>
      <c r="AF78" s="35"/>
      <c r="AG78" s="32">
        <f t="shared" si="135"/>
        <v>8990</v>
      </c>
      <c r="AH78" s="32">
        <v>0</v>
      </c>
      <c r="AI78" s="32"/>
      <c r="AJ78" s="31">
        <f t="shared" si="8"/>
        <v>0</v>
      </c>
      <c r="AK78" s="31"/>
      <c r="AL78" s="31">
        <f t="shared" si="137"/>
        <v>0</v>
      </c>
      <c r="AM78" s="31"/>
      <c r="AN78" s="31">
        <f t="shared" si="138"/>
        <v>0</v>
      </c>
      <c r="AO78" s="31"/>
      <c r="AP78" s="31">
        <f t="shared" si="139"/>
        <v>0</v>
      </c>
      <c r="AQ78" s="35"/>
      <c r="AR78" s="32">
        <f t="shared" si="140"/>
        <v>0</v>
      </c>
      <c r="AS78" s="12" t="s">
        <v>34</v>
      </c>
      <c r="AU78" s="33"/>
    </row>
    <row r="79" spans="1:47" ht="54" x14ac:dyDescent="0.35">
      <c r="A79" s="89" t="s">
        <v>153</v>
      </c>
      <c r="B79" s="96" t="s">
        <v>31</v>
      </c>
      <c r="C79" s="100" t="s">
        <v>28</v>
      </c>
      <c r="D79" s="32">
        <f>D81</f>
        <v>3235.7000000000003</v>
      </c>
      <c r="E79" s="31"/>
      <c r="F79" s="31">
        <f>D79+E79</f>
        <v>3235.7000000000003</v>
      </c>
      <c r="G79" s="31">
        <f>G81+G83+G82</f>
        <v>71370.498999999996</v>
      </c>
      <c r="H79" s="31">
        <f t="shared" si="124"/>
        <v>74606.198999999993</v>
      </c>
      <c r="I79" s="31">
        <f>I81+I83+I82</f>
        <v>0</v>
      </c>
      <c r="J79" s="31">
        <f t="shared" si="125"/>
        <v>74606.198999999993</v>
      </c>
      <c r="K79" s="31">
        <f>K81+K83+K82</f>
        <v>0</v>
      </c>
      <c r="L79" s="31">
        <f t="shared" si="126"/>
        <v>74606.198999999993</v>
      </c>
      <c r="M79" s="31">
        <f>M81+M83+M82</f>
        <v>0</v>
      </c>
      <c r="N79" s="31">
        <f t="shared" si="127"/>
        <v>74606.198999999993</v>
      </c>
      <c r="O79" s="31">
        <f>O81+O83+O82</f>
        <v>0</v>
      </c>
      <c r="P79" s="31">
        <f t="shared" si="128"/>
        <v>74606.198999999993</v>
      </c>
      <c r="Q79" s="35">
        <f>Q81+Q83+Q82</f>
        <v>0</v>
      </c>
      <c r="R79" s="32">
        <f t="shared" si="129"/>
        <v>74606.198999999993</v>
      </c>
      <c r="S79" s="32">
        <v>0</v>
      </c>
      <c r="T79" s="31"/>
      <c r="U79" s="31">
        <f t="shared" si="7"/>
        <v>0</v>
      </c>
      <c r="V79" s="31">
        <f>V81+V83+V82</f>
        <v>0</v>
      </c>
      <c r="W79" s="31">
        <f t="shared" si="130"/>
        <v>0</v>
      </c>
      <c r="X79" s="31">
        <f>X81+X83+X82</f>
        <v>0</v>
      </c>
      <c r="Y79" s="31">
        <f t="shared" si="131"/>
        <v>0</v>
      </c>
      <c r="Z79" s="31">
        <f>Z81+Z83+Z82</f>
        <v>0</v>
      </c>
      <c r="AA79" s="31">
        <f t="shared" si="132"/>
        <v>0</v>
      </c>
      <c r="AB79" s="31">
        <f>AB81+AB83+AB82</f>
        <v>0</v>
      </c>
      <c r="AC79" s="31">
        <f t="shared" si="133"/>
        <v>0</v>
      </c>
      <c r="AD79" s="31">
        <f>AD81+AD83+AD82</f>
        <v>0</v>
      </c>
      <c r="AE79" s="31">
        <f t="shared" si="134"/>
        <v>0</v>
      </c>
      <c r="AF79" s="35">
        <f>AF81+AF83+AF82</f>
        <v>0</v>
      </c>
      <c r="AG79" s="32">
        <f t="shared" si="135"/>
        <v>0</v>
      </c>
      <c r="AH79" s="32">
        <v>0</v>
      </c>
      <c r="AI79" s="32"/>
      <c r="AJ79" s="31">
        <f t="shared" si="8"/>
        <v>0</v>
      </c>
      <c r="AK79" s="31">
        <f>AK81+AK83+AK82</f>
        <v>0</v>
      </c>
      <c r="AL79" s="31">
        <f t="shared" si="137"/>
        <v>0</v>
      </c>
      <c r="AM79" s="31">
        <f>AM81+AM83+AM82</f>
        <v>0</v>
      </c>
      <c r="AN79" s="31">
        <f t="shared" si="138"/>
        <v>0</v>
      </c>
      <c r="AO79" s="31">
        <f>AO81+AO83+AO82</f>
        <v>0</v>
      </c>
      <c r="AP79" s="31">
        <f t="shared" si="139"/>
        <v>0</v>
      </c>
      <c r="AQ79" s="35">
        <f>AQ81+AQ83+AQ82</f>
        <v>0</v>
      </c>
      <c r="AR79" s="32">
        <f t="shared" si="140"/>
        <v>0</v>
      </c>
      <c r="AS79" s="12"/>
      <c r="AU79" s="33"/>
    </row>
    <row r="80" spans="1:47" x14ac:dyDescent="0.35">
      <c r="A80" s="89"/>
      <c r="B80" s="96" t="s">
        <v>5</v>
      </c>
      <c r="C80" s="100"/>
      <c r="D80" s="32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5"/>
      <c r="R80" s="32"/>
      <c r="S80" s="32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5"/>
      <c r="AG80" s="32"/>
      <c r="AH80" s="32"/>
      <c r="AI80" s="32"/>
      <c r="AJ80" s="31"/>
      <c r="AK80" s="31"/>
      <c r="AL80" s="31"/>
      <c r="AM80" s="31"/>
      <c r="AN80" s="31"/>
      <c r="AO80" s="31"/>
      <c r="AP80" s="31"/>
      <c r="AQ80" s="35"/>
      <c r="AR80" s="32"/>
      <c r="AS80" s="12"/>
      <c r="AU80" s="33"/>
    </row>
    <row r="81" spans="1:48" s="2" customFormat="1" hidden="1" x14ac:dyDescent="0.35">
      <c r="A81" s="26"/>
      <c r="B81" s="28" t="s">
        <v>6</v>
      </c>
      <c r="C81" s="41"/>
      <c r="D81" s="32">
        <v>3235.7000000000003</v>
      </c>
      <c r="E81" s="31"/>
      <c r="F81" s="31">
        <f t="shared" si="0"/>
        <v>3235.7000000000003</v>
      </c>
      <c r="G81" s="31">
        <v>101.657</v>
      </c>
      <c r="H81" s="31">
        <f t="shared" si="124"/>
        <v>3337.3570000000004</v>
      </c>
      <c r="I81" s="31"/>
      <c r="J81" s="31">
        <f t="shared" ref="J81:J88" si="142">H81+I81</f>
        <v>3337.3570000000004</v>
      </c>
      <c r="K81" s="31"/>
      <c r="L81" s="31">
        <f t="shared" ref="L81:L88" si="143">J81+K81</f>
        <v>3337.3570000000004</v>
      </c>
      <c r="M81" s="31"/>
      <c r="N81" s="31">
        <f t="shared" ref="N81:N88" si="144">L81+M81</f>
        <v>3337.3570000000004</v>
      </c>
      <c r="O81" s="31"/>
      <c r="P81" s="31">
        <f t="shared" ref="P81:P88" si="145">N81+O81</f>
        <v>3337.3570000000004</v>
      </c>
      <c r="Q81" s="35"/>
      <c r="R81" s="31">
        <f t="shared" ref="R81:R88" si="146">P81+Q81</f>
        <v>3337.3570000000004</v>
      </c>
      <c r="S81" s="32"/>
      <c r="T81" s="31"/>
      <c r="U81" s="31">
        <f t="shared" si="7"/>
        <v>0</v>
      </c>
      <c r="V81" s="31"/>
      <c r="W81" s="31">
        <f t="shared" si="130"/>
        <v>0</v>
      </c>
      <c r="X81" s="31"/>
      <c r="Y81" s="31">
        <f t="shared" ref="Y81:Y88" si="147">W81+X81</f>
        <v>0</v>
      </c>
      <c r="Z81" s="31"/>
      <c r="AA81" s="31">
        <f t="shared" ref="AA81:AA88" si="148">Y81+Z81</f>
        <v>0</v>
      </c>
      <c r="AB81" s="31"/>
      <c r="AC81" s="31">
        <f t="shared" ref="AC81:AC88" si="149">AA81+AB81</f>
        <v>0</v>
      </c>
      <c r="AD81" s="31"/>
      <c r="AE81" s="31">
        <f t="shared" ref="AE81:AE88" si="150">AC81+AD81</f>
        <v>0</v>
      </c>
      <c r="AF81" s="35"/>
      <c r="AG81" s="31">
        <f t="shared" ref="AG81:AG88" si="151">AE81+AF81</f>
        <v>0</v>
      </c>
      <c r="AH81" s="32"/>
      <c r="AI81" s="32"/>
      <c r="AJ81" s="31">
        <f t="shared" si="8"/>
        <v>0</v>
      </c>
      <c r="AK81" s="31"/>
      <c r="AL81" s="31">
        <f t="shared" si="137"/>
        <v>0</v>
      </c>
      <c r="AM81" s="31"/>
      <c r="AN81" s="31">
        <f t="shared" ref="AN81:AN88" si="152">AL81+AM81</f>
        <v>0</v>
      </c>
      <c r="AO81" s="31"/>
      <c r="AP81" s="31">
        <f t="shared" ref="AP81:AP88" si="153">AN81+AO81</f>
        <v>0</v>
      </c>
      <c r="AQ81" s="35"/>
      <c r="AR81" s="31">
        <f t="shared" ref="AR81:AR88" si="154">AP81+AQ81</f>
        <v>0</v>
      </c>
      <c r="AS81" s="12" t="s">
        <v>45</v>
      </c>
      <c r="AT81" s="9" t="s">
        <v>25</v>
      </c>
      <c r="AU81" s="33"/>
    </row>
    <row r="82" spans="1:48" x14ac:dyDescent="0.35">
      <c r="A82" s="89"/>
      <c r="B82" s="96" t="s">
        <v>64</v>
      </c>
      <c r="C82" s="100"/>
      <c r="D82" s="32"/>
      <c r="E82" s="31"/>
      <c r="F82" s="31">
        <f t="shared" si="0"/>
        <v>0</v>
      </c>
      <c r="G82" s="31">
        <v>3563.442</v>
      </c>
      <c r="H82" s="31">
        <f t="shared" si="124"/>
        <v>3563.442</v>
      </c>
      <c r="I82" s="31"/>
      <c r="J82" s="31">
        <f t="shared" si="142"/>
        <v>3563.442</v>
      </c>
      <c r="K82" s="31"/>
      <c r="L82" s="31">
        <f t="shared" si="143"/>
        <v>3563.442</v>
      </c>
      <c r="M82" s="31"/>
      <c r="N82" s="31">
        <f t="shared" si="144"/>
        <v>3563.442</v>
      </c>
      <c r="O82" s="31"/>
      <c r="P82" s="31">
        <f t="shared" si="145"/>
        <v>3563.442</v>
      </c>
      <c r="Q82" s="35"/>
      <c r="R82" s="32">
        <f t="shared" si="146"/>
        <v>3563.442</v>
      </c>
      <c r="S82" s="32"/>
      <c r="T82" s="31"/>
      <c r="U82" s="31"/>
      <c r="V82" s="31"/>
      <c r="W82" s="31">
        <f t="shared" si="130"/>
        <v>0</v>
      </c>
      <c r="X82" s="31"/>
      <c r="Y82" s="31">
        <f t="shared" si="147"/>
        <v>0</v>
      </c>
      <c r="Z82" s="31"/>
      <c r="AA82" s="31">
        <f t="shared" si="148"/>
        <v>0</v>
      </c>
      <c r="AB82" s="31"/>
      <c r="AC82" s="31">
        <f t="shared" si="149"/>
        <v>0</v>
      </c>
      <c r="AD82" s="31"/>
      <c r="AE82" s="31">
        <f t="shared" si="150"/>
        <v>0</v>
      </c>
      <c r="AF82" s="35"/>
      <c r="AG82" s="32">
        <f t="shared" si="151"/>
        <v>0</v>
      </c>
      <c r="AH82" s="32"/>
      <c r="AI82" s="32"/>
      <c r="AJ82" s="31"/>
      <c r="AK82" s="31"/>
      <c r="AL82" s="31">
        <f t="shared" si="137"/>
        <v>0</v>
      </c>
      <c r="AM82" s="31"/>
      <c r="AN82" s="31">
        <f t="shared" si="152"/>
        <v>0</v>
      </c>
      <c r="AO82" s="31"/>
      <c r="AP82" s="31">
        <f t="shared" si="153"/>
        <v>0</v>
      </c>
      <c r="AQ82" s="35"/>
      <c r="AR82" s="32">
        <f t="shared" si="154"/>
        <v>0</v>
      </c>
      <c r="AS82" s="12" t="s">
        <v>199</v>
      </c>
      <c r="AU82" s="33"/>
    </row>
    <row r="83" spans="1:48" x14ac:dyDescent="0.35">
      <c r="A83" s="89"/>
      <c r="B83" s="96" t="s">
        <v>17</v>
      </c>
      <c r="C83" s="100"/>
      <c r="D83" s="32"/>
      <c r="E83" s="31"/>
      <c r="F83" s="31">
        <f t="shared" si="0"/>
        <v>0</v>
      </c>
      <c r="G83" s="31">
        <v>67705.399999999994</v>
      </c>
      <c r="H83" s="31">
        <f t="shared" si="124"/>
        <v>67705.399999999994</v>
      </c>
      <c r="I83" s="31"/>
      <c r="J83" s="31">
        <f t="shared" si="142"/>
        <v>67705.399999999994</v>
      </c>
      <c r="K83" s="31"/>
      <c r="L83" s="31">
        <f t="shared" si="143"/>
        <v>67705.399999999994</v>
      </c>
      <c r="M83" s="31"/>
      <c r="N83" s="31">
        <f t="shared" si="144"/>
        <v>67705.399999999994</v>
      </c>
      <c r="O83" s="31"/>
      <c r="P83" s="31">
        <f t="shared" si="145"/>
        <v>67705.399999999994</v>
      </c>
      <c r="Q83" s="35"/>
      <c r="R83" s="32">
        <f t="shared" si="146"/>
        <v>67705.399999999994</v>
      </c>
      <c r="S83" s="32"/>
      <c r="T83" s="31"/>
      <c r="U83" s="31">
        <f t="shared" si="7"/>
        <v>0</v>
      </c>
      <c r="V83" s="31"/>
      <c r="W83" s="31">
        <f t="shared" si="130"/>
        <v>0</v>
      </c>
      <c r="X83" s="31"/>
      <c r="Y83" s="31">
        <f t="shared" si="147"/>
        <v>0</v>
      </c>
      <c r="Z83" s="31"/>
      <c r="AA83" s="31">
        <f t="shared" si="148"/>
        <v>0</v>
      </c>
      <c r="AB83" s="31"/>
      <c r="AC83" s="31">
        <f t="shared" si="149"/>
        <v>0</v>
      </c>
      <c r="AD83" s="31"/>
      <c r="AE83" s="31">
        <f t="shared" si="150"/>
        <v>0</v>
      </c>
      <c r="AF83" s="35"/>
      <c r="AG83" s="32">
        <f t="shared" si="151"/>
        <v>0</v>
      </c>
      <c r="AH83" s="32"/>
      <c r="AI83" s="32"/>
      <c r="AJ83" s="31">
        <f t="shared" si="8"/>
        <v>0</v>
      </c>
      <c r="AK83" s="31"/>
      <c r="AL83" s="31">
        <f t="shared" si="137"/>
        <v>0</v>
      </c>
      <c r="AM83" s="31"/>
      <c r="AN83" s="31">
        <f t="shared" si="152"/>
        <v>0</v>
      </c>
      <c r="AO83" s="31"/>
      <c r="AP83" s="31">
        <f t="shared" si="153"/>
        <v>0</v>
      </c>
      <c r="AQ83" s="35"/>
      <c r="AR83" s="32">
        <f t="shared" si="154"/>
        <v>0</v>
      </c>
      <c r="AS83" s="12" t="s">
        <v>199</v>
      </c>
      <c r="AU83" s="33"/>
    </row>
    <row r="84" spans="1:48" ht="54" x14ac:dyDescent="0.35">
      <c r="A84" s="89" t="s">
        <v>154</v>
      </c>
      <c r="B84" s="96" t="s">
        <v>32</v>
      </c>
      <c r="C84" s="100" t="s">
        <v>28</v>
      </c>
      <c r="D84" s="32">
        <v>0</v>
      </c>
      <c r="E84" s="31"/>
      <c r="F84" s="31">
        <f t="shared" si="0"/>
        <v>0</v>
      </c>
      <c r="G84" s="31"/>
      <c r="H84" s="31">
        <f t="shared" si="124"/>
        <v>0</v>
      </c>
      <c r="I84" s="31"/>
      <c r="J84" s="31">
        <f t="shared" si="142"/>
        <v>0</v>
      </c>
      <c r="K84" s="31"/>
      <c r="L84" s="31">
        <f t="shared" si="143"/>
        <v>0</v>
      </c>
      <c r="M84" s="31"/>
      <c r="N84" s="31">
        <f t="shared" si="144"/>
        <v>0</v>
      </c>
      <c r="O84" s="31"/>
      <c r="P84" s="31">
        <f t="shared" si="145"/>
        <v>0</v>
      </c>
      <c r="Q84" s="35"/>
      <c r="R84" s="32">
        <f t="shared" si="146"/>
        <v>0</v>
      </c>
      <c r="S84" s="32">
        <v>80000</v>
      </c>
      <c r="T84" s="31"/>
      <c r="U84" s="31">
        <f t="shared" si="7"/>
        <v>80000</v>
      </c>
      <c r="V84" s="31"/>
      <c r="W84" s="31">
        <f t="shared" si="130"/>
        <v>80000</v>
      </c>
      <c r="X84" s="31"/>
      <c r="Y84" s="31">
        <f t="shared" si="147"/>
        <v>80000</v>
      </c>
      <c r="Z84" s="31"/>
      <c r="AA84" s="31">
        <f t="shared" si="148"/>
        <v>80000</v>
      </c>
      <c r="AB84" s="31"/>
      <c r="AC84" s="31">
        <f t="shared" si="149"/>
        <v>80000</v>
      </c>
      <c r="AD84" s="31"/>
      <c r="AE84" s="31">
        <f t="shared" si="150"/>
        <v>80000</v>
      </c>
      <c r="AF84" s="35"/>
      <c r="AG84" s="32">
        <f t="shared" si="151"/>
        <v>80000</v>
      </c>
      <c r="AH84" s="32">
        <v>100530.1</v>
      </c>
      <c r="AI84" s="32"/>
      <c r="AJ84" s="31">
        <f t="shared" si="8"/>
        <v>100530.1</v>
      </c>
      <c r="AK84" s="31"/>
      <c r="AL84" s="31">
        <f t="shared" si="137"/>
        <v>100530.1</v>
      </c>
      <c r="AM84" s="31"/>
      <c r="AN84" s="31">
        <f t="shared" si="152"/>
        <v>100530.1</v>
      </c>
      <c r="AO84" s="31"/>
      <c r="AP84" s="31">
        <f t="shared" si="153"/>
        <v>100530.1</v>
      </c>
      <c r="AQ84" s="35"/>
      <c r="AR84" s="32">
        <f t="shared" si="154"/>
        <v>100530.1</v>
      </c>
      <c r="AS84" s="12" t="s">
        <v>35</v>
      </c>
      <c r="AU84" s="33"/>
    </row>
    <row r="85" spans="1:48" ht="72" x14ac:dyDescent="0.35">
      <c r="A85" s="89" t="s">
        <v>155</v>
      </c>
      <c r="B85" s="96" t="s">
        <v>40</v>
      </c>
      <c r="C85" s="100" t="s">
        <v>24</v>
      </c>
      <c r="D85" s="32">
        <v>3696</v>
      </c>
      <c r="E85" s="31"/>
      <c r="F85" s="31">
        <f t="shared" si="0"/>
        <v>3696</v>
      </c>
      <c r="G85" s="31"/>
      <c r="H85" s="31">
        <f t="shared" si="124"/>
        <v>3696</v>
      </c>
      <c r="I85" s="31"/>
      <c r="J85" s="31">
        <f t="shared" si="142"/>
        <v>3696</v>
      </c>
      <c r="K85" s="31"/>
      <c r="L85" s="31">
        <f t="shared" si="143"/>
        <v>3696</v>
      </c>
      <c r="M85" s="31"/>
      <c r="N85" s="31">
        <f t="shared" si="144"/>
        <v>3696</v>
      </c>
      <c r="O85" s="31"/>
      <c r="P85" s="31">
        <f t="shared" si="145"/>
        <v>3696</v>
      </c>
      <c r="Q85" s="35"/>
      <c r="R85" s="32">
        <f t="shared" si="146"/>
        <v>3696</v>
      </c>
      <c r="S85" s="32">
        <v>0</v>
      </c>
      <c r="T85" s="31"/>
      <c r="U85" s="31">
        <f t="shared" si="7"/>
        <v>0</v>
      </c>
      <c r="V85" s="31"/>
      <c r="W85" s="31">
        <f t="shared" si="130"/>
        <v>0</v>
      </c>
      <c r="X85" s="31"/>
      <c r="Y85" s="31">
        <f t="shared" si="147"/>
        <v>0</v>
      </c>
      <c r="Z85" s="31"/>
      <c r="AA85" s="31">
        <f t="shared" si="148"/>
        <v>0</v>
      </c>
      <c r="AB85" s="31"/>
      <c r="AC85" s="31">
        <f t="shared" si="149"/>
        <v>0</v>
      </c>
      <c r="AD85" s="31"/>
      <c r="AE85" s="31">
        <f t="shared" si="150"/>
        <v>0</v>
      </c>
      <c r="AF85" s="35"/>
      <c r="AG85" s="32">
        <f t="shared" si="151"/>
        <v>0</v>
      </c>
      <c r="AH85" s="32">
        <v>0</v>
      </c>
      <c r="AI85" s="32"/>
      <c r="AJ85" s="31">
        <f t="shared" si="8"/>
        <v>0</v>
      </c>
      <c r="AK85" s="31"/>
      <c r="AL85" s="31">
        <f t="shared" si="137"/>
        <v>0</v>
      </c>
      <c r="AM85" s="31"/>
      <c r="AN85" s="31">
        <f t="shared" si="152"/>
        <v>0</v>
      </c>
      <c r="AO85" s="31"/>
      <c r="AP85" s="31">
        <f t="shared" si="153"/>
        <v>0</v>
      </c>
      <c r="AQ85" s="35"/>
      <c r="AR85" s="32">
        <f t="shared" si="154"/>
        <v>0</v>
      </c>
      <c r="AS85" s="12" t="s">
        <v>42</v>
      </c>
      <c r="AU85" s="33"/>
    </row>
    <row r="86" spans="1:48" ht="72" x14ac:dyDescent="0.35">
      <c r="A86" s="89" t="s">
        <v>156</v>
      </c>
      <c r="B86" s="96" t="s">
        <v>193</v>
      </c>
      <c r="C86" s="100" t="s">
        <v>24</v>
      </c>
      <c r="D86" s="32">
        <v>279</v>
      </c>
      <c r="E86" s="31"/>
      <c r="F86" s="31">
        <f t="shared" si="0"/>
        <v>279</v>
      </c>
      <c r="G86" s="31"/>
      <c r="H86" s="31">
        <f t="shared" si="124"/>
        <v>279</v>
      </c>
      <c r="I86" s="31"/>
      <c r="J86" s="31">
        <f t="shared" si="142"/>
        <v>279</v>
      </c>
      <c r="K86" s="31"/>
      <c r="L86" s="31">
        <f t="shared" si="143"/>
        <v>279</v>
      </c>
      <c r="M86" s="31"/>
      <c r="N86" s="31">
        <f t="shared" si="144"/>
        <v>279</v>
      </c>
      <c r="O86" s="31"/>
      <c r="P86" s="31">
        <f t="shared" si="145"/>
        <v>279</v>
      </c>
      <c r="Q86" s="35"/>
      <c r="R86" s="32">
        <f t="shared" si="146"/>
        <v>279</v>
      </c>
      <c r="S86" s="32">
        <v>0</v>
      </c>
      <c r="T86" s="31"/>
      <c r="U86" s="31">
        <f t="shared" si="7"/>
        <v>0</v>
      </c>
      <c r="V86" s="31"/>
      <c r="W86" s="31">
        <f t="shared" si="130"/>
        <v>0</v>
      </c>
      <c r="X86" s="31"/>
      <c r="Y86" s="31">
        <f t="shared" si="147"/>
        <v>0</v>
      </c>
      <c r="Z86" s="31"/>
      <c r="AA86" s="31">
        <f t="shared" si="148"/>
        <v>0</v>
      </c>
      <c r="AB86" s="31"/>
      <c r="AC86" s="31">
        <f t="shared" si="149"/>
        <v>0</v>
      </c>
      <c r="AD86" s="31"/>
      <c r="AE86" s="31">
        <f t="shared" si="150"/>
        <v>0</v>
      </c>
      <c r="AF86" s="35"/>
      <c r="AG86" s="32">
        <f t="shared" si="151"/>
        <v>0</v>
      </c>
      <c r="AH86" s="32">
        <v>0</v>
      </c>
      <c r="AI86" s="32"/>
      <c r="AJ86" s="31">
        <f t="shared" si="8"/>
        <v>0</v>
      </c>
      <c r="AK86" s="31"/>
      <c r="AL86" s="31">
        <f t="shared" si="137"/>
        <v>0</v>
      </c>
      <c r="AM86" s="31"/>
      <c r="AN86" s="31">
        <f t="shared" si="152"/>
        <v>0</v>
      </c>
      <c r="AO86" s="31"/>
      <c r="AP86" s="31">
        <f t="shared" si="153"/>
        <v>0</v>
      </c>
      <c r="AQ86" s="35"/>
      <c r="AR86" s="32">
        <f t="shared" si="154"/>
        <v>0</v>
      </c>
      <c r="AS86" s="12" t="s">
        <v>43</v>
      </c>
      <c r="AU86" s="33"/>
    </row>
    <row r="87" spans="1:48" ht="54" x14ac:dyDescent="0.35">
      <c r="A87" s="89" t="s">
        <v>157</v>
      </c>
      <c r="B87" s="96" t="s">
        <v>194</v>
      </c>
      <c r="C87" s="100" t="s">
        <v>28</v>
      </c>
      <c r="D87" s="32">
        <v>43764.3</v>
      </c>
      <c r="E87" s="31"/>
      <c r="F87" s="31">
        <f t="shared" si="0"/>
        <v>43764.3</v>
      </c>
      <c r="G87" s="31"/>
      <c r="H87" s="31">
        <f t="shared" si="124"/>
        <v>43764.3</v>
      </c>
      <c r="I87" s="31"/>
      <c r="J87" s="31">
        <f t="shared" si="142"/>
        <v>43764.3</v>
      </c>
      <c r="K87" s="31">
        <v>-43764.3</v>
      </c>
      <c r="L87" s="31">
        <f t="shared" si="143"/>
        <v>0</v>
      </c>
      <c r="M87" s="31"/>
      <c r="N87" s="31">
        <f t="shared" si="144"/>
        <v>0</v>
      </c>
      <c r="O87" s="31"/>
      <c r="P87" s="31">
        <f t="shared" si="145"/>
        <v>0</v>
      </c>
      <c r="Q87" s="35"/>
      <c r="R87" s="32">
        <f t="shared" si="146"/>
        <v>0</v>
      </c>
      <c r="S87" s="32">
        <v>0</v>
      </c>
      <c r="T87" s="31"/>
      <c r="U87" s="31">
        <f t="shared" si="7"/>
        <v>0</v>
      </c>
      <c r="V87" s="31"/>
      <c r="W87" s="31">
        <f t="shared" si="130"/>
        <v>0</v>
      </c>
      <c r="X87" s="31">
        <v>43764.3</v>
      </c>
      <c r="Y87" s="31">
        <f t="shared" si="147"/>
        <v>43764.3</v>
      </c>
      <c r="Z87" s="31"/>
      <c r="AA87" s="31">
        <f t="shared" si="148"/>
        <v>43764.3</v>
      </c>
      <c r="AB87" s="31"/>
      <c r="AC87" s="31">
        <f t="shared" si="149"/>
        <v>43764.3</v>
      </c>
      <c r="AD87" s="31"/>
      <c r="AE87" s="31">
        <f t="shared" si="150"/>
        <v>43764.3</v>
      </c>
      <c r="AF87" s="35"/>
      <c r="AG87" s="32">
        <f t="shared" si="151"/>
        <v>43764.3</v>
      </c>
      <c r="AH87" s="32">
        <v>0</v>
      </c>
      <c r="AI87" s="32"/>
      <c r="AJ87" s="31">
        <f t="shared" si="8"/>
        <v>0</v>
      </c>
      <c r="AK87" s="31"/>
      <c r="AL87" s="31">
        <f t="shared" si="137"/>
        <v>0</v>
      </c>
      <c r="AM87" s="31"/>
      <c r="AN87" s="31">
        <f t="shared" si="152"/>
        <v>0</v>
      </c>
      <c r="AO87" s="31"/>
      <c r="AP87" s="31">
        <f t="shared" si="153"/>
        <v>0</v>
      </c>
      <c r="AQ87" s="35"/>
      <c r="AR87" s="32">
        <f t="shared" si="154"/>
        <v>0</v>
      </c>
      <c r="AS87" s="12" t="s">
        <v>44</v>
      </c>
      <c r="AU87" s="33"/>
    </row>
    <row r="88" spans="1:48" ht="54" x14ac:dyDescent="0.35">
      <c r="A88" s="89" t="s">
        <v>158</v>
      </c>
      <c r="B88" s="96" t="s">
        <v>74</v>
      </c>
      <c r="C88" s="100" t="s">
        <v>3</v>
      </c>
      <c r="D88" s="32">
        <f>D90+D91</f>
        <v>315899</v>
      </c>
      <c r="E88" s="31">
        <f>E90+E91</f>
        <v>0</v>
      </c>
      <c r="F88" s="31">
        <f t="shared" si="0"/>
        <v>315899</v>
      </c>
      <c r="G88" s="31">
        <f>G90+G91</f>
        <v>77205.544999999998</v>
      </c>
      <c r="H88" s="31">
        <f t="shared" si="124"/>
        <v>393104.54499999998</v>
      </c>
      <c r="I88" s="31">
        <f>I90+I91</f>
        <v>29454.86</v>
      </c>
      <c r="J88" s="31">
        <f t="shared" si="142"/>
        <v>422559.40499999997</v>
      </c>
      <c r="K88" s="31">
        <f>K90+K91+K92</f>
        <v>411929.23599999998</v>
      </c>
      <c r="L88" s="31">
        <f t="shared" si="143"/>
        <v>834488.64099999995</v>
      </c>
      <c r="M88" s="31">
        <f>M90+M91+M92</f>
        <v>259694.75199999998</v>
      </c>
      <c r="N88" s="31">
        <f t="shared" si="144"/>
        <v>1094183.3929999999</v>
      </c>
      <c r="O88" s="31">
        <f>O90+O91+O92</f>
        <v>23358.092000000001</v>
      </c>
      <c r="P88" s="31">
        <f t="shared" si="145"/>
        <v>1117541.4849999999</v>
      </c>
      <c r="Q88" s="79">
        <f>Q90+Q91+Q92</f>
        <v>189543.20600000001</v>
      </c>
      <c r="R88" s="32">
        <f t="shared" si="146"/>
        <v>1307084.6909999999</v>
      </c>
      <c r="S88" s="32">
        <f t="shared" ref="S88:AH88" si="155">S90+S91</f>
        <v>825025</v>
      </c>
      <c r="T88" s="31">
        <f>T90+T91</f>
        <v>0</v>
      </c>
      <c r="U88" s="31">
        <f t="shared" si="7"/>
        <v>825025</v>
      </c>
      <c r="V88" s="31">
        <f>V90+V91</f>
        <v>122845.276</v>
      </c>
      <c r="W88" s="31">
        <f t="shared" si="130"/>
        <v>947870.27599999995</v>
      </c>
      <c r="X88" s="31">
        <f>X90+X91+X92</f>
        <v>-351891.95999999996</v>
      </c>
      <c r="Y88" s="31">
        <f t="shared" si="147"/>
        <v>595978.31599999999</v>
      </c>
      <c r="Z88" s="31">
        <f>Z90+Z91+Z92</f>
        <v>0</v>
      </c>
      <c r="AA88" s="31">
        <f t="shared" si="148"/>
        <v>595978.31599999999</v>
      </c>
      <c r="AB88" s="31">
        <f>AB90+AB91+AB92</f>
        <v>-32531.488000000012</v>
      </c>
      <c r="AC88" s="31">
        <f t="shared" si="149"/>
        <v>563446.82799999998</v>
      </c>
      <c r="AD88" s="31">
        <f>AD90+AD91+AD92</f>
        <v>0</v>
      </c>
      <c r="AE88" s="31">
        <f t="shared" si="150"/>
        <v>563446.82799999998</v>
      </c>
      <c r="AF88" s="79">
        <f>AF90+AF91+AF92</f>
        <v>0</v>
      </c>
      <c r="AG88" s="32">
        <f t="shared" si="151"/>
        <v>563446.82799999998</v>
      </c>
      <c r="AH88" s="32">
        <f t="shared" si="155"/>
        <v>800000</v>
      </c>
      <c r="AI88" s="32">
        <f>AI90+AI91</f>
        <v>0</v>
      </c>
      <c r="AJ88" s="31">
        <f t="shared" si="8"/>
        <v>800000</v>
      </c>
      <c r="AK88" s="31">
        <f>AK90+AK91</f>
        <v>0</v>
      </c>
      <c r="AL88" s="31">
        <f t="shared" si="137"/>
        <v>800000</v>
      </c>
      <c r="AM88" s="31">
        <f>AM90+AM91+AM92</f>
        <v>0</v>
      </c>
      <c r="AN88" s="31">
        <f t="shared" si="152"/>
        <v>800000</v>
      </c>
      <c r="AO88" s="31">
        <f>AO90+AO91+AO92</f>
        <v>0</v>
      </c>
      <c r="AP88" s="31">
        <f t="shared" si="153"/>
        <v>800000</v>
      </c>
      <c r="AQ88" s="35">
        <f>AQ90+AQ91+AQ92</f>
        <v>0</v>
      </c>
      <c r="AR88" s="32">
        <f t="shared" si="154"/>
        <v>800000</v>
      </c>
      <c r="AS88" s="12"/>
      <c r="AU88" s="33"/>
      <c r="AV88" s="80"/>
    </row>
    <row r="89" spans="1:48" x14ac:dyDescent="0.35">
      <c r="A89" s="89"/>
      <c r="B89" s="96" t="s">
        <v>5</v>
      </c>
      <c r="C89" s="100"/>
      <c r="D89" s="32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5"/>
      <c r="R89" s="32"/>
      <c r="S89" s="32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5"/>
      <c r="AG89" s="32"/>
      <c r="AH89" s="32"/>
      <c r="AI89" s="32"/>
      <c r="AJ89" s="31"/>
      <c r="AK89" s="31"/>
      <c r="AL89" s="31"/>
      <c r="AM89" s="31"/>
      <c r="AN89" s="31"/>
      <c r="AO89" s="31"/>
      <c r="AP89" s="31"/>
      <c r="AQ89" s="35"/>
      <c r="AR89" s="32"/>
      <c r="AS89" s="12"/>
      <c r="AU89" s="33"/>
    </row>
    <row r="90" spans="1:48" s="80" customFormat="1" ht="21.6" hidden="1" customHeight="1" x14ac:dyDescent="0.35">
      <c r="A90" s="76"/>
      <c r="B90" s="77" t="s">
        <v>6</v>
      </c>
      <c r="C90" s="81"/>
      <c r="D90" s="31">
        <v>315899</v>
      </c>
      <c r="E90" s="31"/>
      <c r="F90" s="31">
        <f t="shared" si="0"/>
        <v>315899</v>
      </c>
      <c r="G90" s="31">
        <v>77205.544999999998</v>
      </c>
      <c r="H90" s="31">
        <f t="shared" ref="H90:H93" si="156">F90+G90</f>
        <v>393104.54499999998</v>
      </c>
      <c r="I90" s="31">
        <v>29454.86</v>
      </c>
      <c r="J90" s="31">
        <f t="shared" ref="J90:J93" si="157">H90+I90</f>
        <v>422559.40499999997</v>
      </c>
      <c r="K90" s="31">
        <v>314054.07199999999</v>
      </c>
      <c r="L90" s="31">
        <f t="shared" ref="L90:L93" si="158">J90+K90</f>
        <v>736613.47699999996</v>
      </c>
      <c r="M90" s="31">
        <f>104961.808+164732.944</f>
        <v>269694.75199999998</v>
      </c>
      <c r="N90" s="31">
        <f t="shared" ref="N90:N93" si="159">L90+M90</f>
        <v>1006308.2289999999</v>
      </c>
      <c r="O90" s="31">
        <v>23358.092000000001</v>
      </c>
      <c r="P90" s="31">
        <f t="shared" ref="P90:P93" si="160">N90+O90</f>
        <v>1029666.3209999999</v>
      </c>
      <c r="Q90" s="79">
        <f>189218.225+324.981</f>
        <v>189543.20600000001</v>
      </c>
      <c r="R90" s="79">
        <f>P90+Q90</f>
        <v>1219209.5269999998</v>
      </c>
      <c r="S90" s="31">
        <v>800000</v>
      </c>
      <c r="T90" s="31"/>
      <c r="U90" s="31">
        <f t="shared" si="7"/>
        <v>800000</v>
      </c>
      <c r="V90" s="31"/>
      <c r="W90" s="31">
        <f t="shared" ref="W90:W93" si="161">U90+V90</f>
        <v>800000</v>
      </c>
      <c r="X90" s="31">
        <v>-314054.07199999999</v>
      </c>
      <c r="Y90" s="31">
        <f t="shared" ref="Y90:Y93" si="162">W90+X90</f>
        <v>485945.92800000001</v>
      </c>
      <c r="Z90" s="31"/>
      <c r="AA90" s="31">
        <f t="shared" ref="AA90:AA93" si="163">Y90+Z90</f>
        <v>485945.92800000001</v>
      </c>
      <c r="AB90" s="31">
        <v>-137531.48800000001</v>
      </c>
      <c r="AC90" s="31">
        <f t="shared" ref="AC90:AC93" si="164">AA90+AB90</f>
        <v>348414.44</v>
      </c>
      <c r="AD90" s="31"/>
      <c r="AE90" s="31">
        <f t="shared" ref="AE90:AE93" si="165">AC90+AD90</f>
        <v>348414.44</v>
      </c>
      <c r="AF90" s="79"/>
      <c r="AG90" s="79">
        <f t="shared" ref="AG90:AG93" si="166">AE90+AF90</f>
        <v>348414.44</v>
      </c>
      <c r="AH90" s="31">
        <v>800000</v>
      </c>
      <c r="AI90" s="32"/>
      <c r="AJ90" s="31">
        <f t="shared" si="8"/>
        <v>800000</v>
      </c>
      <c r="AK90" s="31"/>
      <c r="AL90" s="31">
        <f t="shared" ref="AL90:AL93" si="167">AJ90+AK90</f>
        <v>800000</v>
      </c>
      <c r="AM90" s="31"/>
      <c r="AN90" s="31">
        <f t="shared" ref="AN90:AN93" si="168">AL90+AM90</f>
        <v>800000</v>
      </c>
      <c r="AO90" s="31"/>
      <c r="AP90" s="31">
        <f t="shared" ref="AP90:AP93" si="169">AN90+AO90</f>
        <v>800000</v>
      </c>
      <c r="AQ90" s="35"/>
      <c r="AR90" s="79">
        <f t="shared" ref="AR90:AR93" si="170">AP90+AQ90</f>
        <v>800000</v>
      </c>
      <c r="AS90" s="12" t="s">
        <v>239</v>
      </c>
      <c r="AT90" s="9" t="s">
        <v>25</v>
      </c>
      <c r="AU90" s="33"/>
      <c r="AV90" s="80">
        <v>1</v>
      </c>
    </row>
    <row r="91" spans="1:48" x14ac:dyDescent="0.35">
      <c r="A91" s="89"/>
      <c r="B91" s="96" t="s">
        <v>64</v>
      </c>
      <c r="C91" s="100"/>
      <c r="D91" s="32">
        <v>0</v>
      </c>
      <c r="E91" s="31"/>
      <c r="F91" s="31">
        <f t="shared" si="0"/>
        <v>0</v>
      </c>
      <c r="G91" s="31"/>
      <c r="H91" s="31">
        <f t="shared" si="156"/>
        <v>0</v>
      </c>
      <c r="I91" s="31"/>
      <c r="J91" s="31">
        <f t="shared" si="157"/>
        <v>0</v>
      </c>
      <c r="K91" s="31">
        <v>36103.125</v>
      </c>
      <c r="L91" s="31">
        <f t="shared" si="158"/>
        <v>36103.125</v>
      </c>
      <c r="M91" s="31">
        <f>-10000</f>
        <v>-10000</v>
      </c>
      <c r="N91" s="31">
        <f t="shared" si="159"/>
        <v>26103.125</v>
      </c>
      <c r="O91" s="31"/>
      <c r="P91" s="31">
        <f t="shared" si="160"/>
        <v>26103.125</v>
      </c>
      <c r="Q91" s="35"/>
      <c r="R91" s="32">
        <f t="shared" ref="R91:R93" si="171">P91+Q91</f>
        <v>26103.125</v>
      </c>
      <c r="S91" s="32">
        <v>25025</v>
      </c>
      <c r="T91" s="31"/>
      <c r="U91" s="31">
        <f t="shared" si="7"/>
        <v>25025</v>
      </c>
      <c r="V91" s="31">
        <v>122845.276</v>
      </c>
      <c r="W91" s="31">
        <f t="shared" si="161"/>
        <v>147870.27600000001</v>
      </c>
      <c r="X91" s="31">
        <v>-37837.887999999999</v>
      </c>
      <c r="Y91" s="31">
        <f t="shared" si="162"/>
        <v>110032.38800000001</v>
      </c>
      <c r="Z91" s="31"/>
      <c r="AA91" s="31">
        <f t="shared" si="163"/>
        <v>110032.38800000001</v>
      </c>
      <c r="AB91" s="31">
        <f>10000+95000</f>
        <v>105000</v>
      </c>
      <c r="AC91" s="31">
        <f t="shared" si="164"/>
        <v>215032.38800000001</v>
      </c>
      <c r="AD91" s="31"/>
      <c r="AE91" s="31">
        <f t="shared" si="165"/>
        <v>215032.38800000001</v>
      </c>
      <c r="AF91" s="35"/>
      <c r="AG91" s="32">
        <f t="shared" si="166"/>
        <v>215032.38800000001</v>
      </c>
      <c r="AH91" s="32">
        <v>0</v>
      </c>
      <c r="AI91" s="32"/>
      <c r="AJ91" s="31">
        <f t="shared" si="8"/>
        <v>0</v>
      </c>
      <c r="AK91" s="31"/>
      <c r="AL91" s="31">
        <f t="shared" si="167"/>
        <v>0</v>
      </c>
      <c r="AM91" s="31"/>
      <c r="AN91" s="31">
        <f t="shared" si="168"/>
        <v>0</v>
      </c>
      <c r="AO91" s="31"/>
      <c r="AP91" s="31">
        <f t="shared" si="169"/>
        <v>0</v>
      </c>
      <c r="AQ91" s="35"/>
      <c r="AR91" s="32">
        <f t="shared" si="170"/>
        <v>0</v>
      </c>
      <c r="AS91" s="12" t="s">
        <v>200</v>
      </c>
      <c r="AU91" s="33"/>
    </row>
    <row r="92" spans="1:48" x14ac:dyDescent="0.35">
      <c r="A92" s="89"/>
      <c r="B92" s="96" t="s">
        <v>17</v>
      </c>
      <c r="C92" s="100"/>
      <c r="D92" s="32"/>
      <c r="E92" s="31"/>
      <c r="F92" s="31"/>
      <c r="G92" s="31"/>
      <c r="H92" s="31"/>
      <c r="I92" s="31"/>
      <c r="J92" s="31"/>
      <c r="K92" s="31">
        <v>61772.038999999997</v>
      </c>
      <c r="L92" s="31">
        <f t="shared" si="158"/>
        <v>61772.038999999997</v>
      </c>
      <c r="M92" s="31"/>
      <c r="N92" s="31">
        <f t="shared" si="159"/>
        <v>61772.038999999997</v>
      </c>
      <c r="O92" s="31"/>
      <c r="P92" s="31">
        <f t="shared" si="160"/>
        <v>61772.038999999997</v>
      </c>
      <c r="Q92" s="35"/>
      <c r="R92" s="32">
        <f t="shared" si="171"/>
        <v>61772.038999999997</v>
      </c>
      <c r="S92" s="32"/>
      <c r="T92" s="31"/>
      <c r="U92" s="31"/>
      <c r="V92" s="31"/>
      <c r="W92" s="31"/>
      <c r="X92" s="31"/>
      <c r="Y92" s="31">
        <f t="shared" si="162"/>
        <v>0</v>
      </c>
      <c r="Z92" s="31"/>
      <c r="AA92" s="31">
        <f t="shared" si="163"/>
        <v>0</v>
      </c>
      <c r="AB92" s="31"/>
      <c r="AC92" s="31">
        <f t="shared" si="164"/>
        <v>0</v>
      </c>
      <c r="AD92" s="31"/>
      <c r="AE92" s="31">
        <f t="shared" si="165"/>
        <v>0</v>
      </c>
      <c r="AF92" s="35"/>
      <c r="AG92" s="32">
        <f t="shared" si="166"/>
        <v>0</v>
      </c>
      <c r="AH92" s="32"/>
      <c r="AI92" s="32"/>
      <c r="AJ92" s="31"/>
      <c r="AK92" s="31"/>
      <c r="AL92" s="31"/>
      <c r="AM92" s="31"/>
      <c r="AN92" s="31">
        <f t="shared" si="168"/>
        <v>0</v>
      </c>
      <c r="AO92" s="31"/>
      <c r="AP92" s="31">
        <f t="shared" si="169"/>
        <v>0</v>
      </c>
      <c r="AQ92" s="35"/>
      <c r="AR92" s="32">
        <f t="shared" si="170"/>
        <v>0</v>
      </c>
      <c r="AS92" s="12" t="s">
        <v>85</v>
      </c>
      <c r="AU92" s="33"/>
    </row>
    <row r="93" spans="1:48" ht="90" x14ac:dyDescent="0.35">
      <c r="A93" s="89" t="s">
        <v>159</v>
      </c>
      <c r="B93" s="96" t="s">
        <v>75</v>
      </c>
      <c r="C93" s="100" t="s">
        <v>3</v>
      </c>
      <c r="D93" s="32">
        <f>D95</f>
        <v>215177.9</v>
      </c>
      <c r="E93" s="31">
        <f>E95</f>
        <v>0</v>
      </c>
      <c r="F93" s="31">
        <f t="shared" si="0"/>
        <v>215177.9</v>
      </c>
      <c r="G93" s="31">
        <f>G95</f>
        <v>0</v>
      </c>
      <c r="H93" s="31">
        <f t="shared" si="156"/>
        <v>215177.9</v>
      </c>
      <c r="I93" s="31">
        <f>I95</f>
        <v>0</v>
      </c>
      <c r="J93" s="31">
        <f t="shared" si="157"/>
        <v>215177.9</v>
      </c>
      <c r="K93" s="31">
        <f>K95</f>
        <v>0</v>
      </c>
      <c r="L93" s="31">
        <f t="shared" si="158"/>
        <v>215177.9</v>
      </c>
      <c r="M93" s="31">
        <f>M95</f>
        <v>0</v>
      </c>
      <c r="N93" s="31">
        <f t="shared" si="159"/>
        <v>215177.9</v>
      </c>
      <c r="O93" s="31">
        <f>O95</f>
        <v>0</v>
      </c>
      <c r="P93" s="31">
        <f t="shared" si="160"/>
        <v>215177.9</v>
      </c>
      <c r="Q93" s="35">
        <f>Q95</f>
        <v>0</v>
      </c>
      <c r="R93" s="32">
        <f t="shared" si="171"/>
        <v>215177.9</v>
      </c>
      <c r="S93" s="32">
        <f t="shared" ref="S93:AH93" si="172">S95</f>
        <v>267185.59999999998</v>
      </c>
      <c r="T93" s="31">
        <f>T95</f>
        <v>0</v>
      </c>
      <c r="U93" s="31">
        <f t="shared" si="7"/>
        <v>267185.59999999998</v>
      </c>
      <c r="V93" s="31">
        <f>V95</f>
        <v>0</v>
      </c>
      <c r="W93" s="31">
        <f t="shared" si="161"/>
        <v>267185.59999999998</v>
      </c>
      <c r="X93" s="31">
        <f>X95</f>
        <v>0</v>
      </c>
      <c r="Y93" s="31">
        <f t="shared" si="162"/>
        <v>267185.59999999998</v>
      </c>
      <c r="Z93" s="31">
        <f>Z95</f>
        <v>0</v>
      </c>
      <c r="AA93" s="31">
        <f t="shared" si="163"/>
        <v>267185.59999999998</v>
      </c>
      <c r="AB93" s="31">
        <f>AB95</f>
        <v>0</v>
      </c>
      <c r="AC93" s="31">
        <f t="shared" si="164"/>
        <v>267185.59999999998</v>
      </c>
      <c r="AD93" s="31">
        <f>AD95</f>
        <v>0</v>
      </c>
      <c r="AE93" s="31">
        <f t="shared" si="165"/>
        <v>267185.59999999998</v>
      </c>
      <c r="AF93" s="35">
        <f>AF95</f>
        <v>0</v>
      </c>
      <c r="AG93" s="32">
        <f t="shared" si="166"/>
        <v>267185.59999999998</v>
      </c>
      <c r="AH93" s="32">
        <f t="shared" si="172"/>
        <v>181176.5</v>
      </c>
      <c r="AI93" s="32">
        <f>AI95</f>
        <v>0</v>
      </c>
      <c r="AJ93" s="31">
        <f t="shared" si="8"/>
        <v>181176.5</v>
      </c>
      <c r="AK93" s="31">
        <f>AK95</f>
        <v>0</v>
      </c>
      <c r="AL93" s="31">
        <f t="shared" si="167"/>
        <v>181176.5</v>
      </c>
      <c r="AM93" s="31">
        <f>AM95</f>
        <v>0</v>
      </c>
      <c r="AN93" s="31">
        <f t="shared" si="168"/>
        <v>181176.5</v>
      </c>
      <c r="AO93" s="31">
        <f>AO95</f>
        <v>0</v>
      </c>
      <c r="AP93" s="31">
        <f t="shared" si="169"/>
        <v>181176.5</v>
      </c>
      <c r="AQ93" s="35">
        <f>AQ95</f>
        <v>0</v>
      </c>
      <c r="AR93" s="32">
        <f t="shared" si="170"/>
        <v>181176.5</v>
      </c>
      <c r="AS93" s="12"/>
      <c r="AU93" s="33"/>
    </row>
    <row r="94" spans="1:48" x14ac:dyDescent="0.35">
      <c r="A94" s="89"/>
      <c r="B94" s="96" t="s">
        <v>5</v>
      </c>
      <c r="C94" s="100"/>
      <c r="D94" s="32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5"/>
      <c r="R94" s="32"/>
      <c r="S94" s="32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5"/>
      <c r="AG94" s="32"/>
      <c r="AH94" s="32"/>
      <c r="AI94" s="32"/>
      <c r="AJ94" s="31"/>
      <c r="AK94" s="31"/>
      <c r="AL94" s="31"/>
      <c r="AM94" s="31"/>
      <c r="AN94" s="31"/>
      <c r="AO94" s="31"/>
      <c r="AP94" s="31"/>
      <c r="AQ94" s="35"/>
      <c r="AR94" s="32"/>
      <c r="AS94" s="12"/>
      <c r="AU94" s="33"/>
    </row>
    <row r="95" spans="1:48" x14ac:dyDescent="0.35">
      <c r="A95" s="89"/>
      <c r="B95" s="96" t="s">
        <v>64</v>
      </c>
      <c r="C95" s="100"/>
      <c r="D95" s="32">
        <v>215177.9</v>
      </c>
      <c r="E95" s="31"/>
      <c r="F95" s="31">
        <f t="shared" si="0"/>
        <v>215177.9</v>
      </c>
      <c r="G95" s="31"/>
      <c r="H95" s="31">
        <f t="shared" ref="H95:H96" si="173">F95+G95</f>
        <v>215177.9</v>
      </c>
      <c r="I95" s="31"/>
      <c r="J95" s="31">
        <f t="shared" ref="J95:J96" si="174">H95+I95</f>
        <v>215177.9</v>
      </c>
      <c r="K95" s="31"/>
      <c r="L95" s="31">
        <f t="shared" ref="L95:L96" si="175">J95+K95</f>
        <v>215177.9</v>
      </c>
      <c r="M95" s="31"/>
      <c r="N95" s="31">
        <f t="shared" ref="N95:N96" si="176">L95+M95</f>
        <v>215177.9</v>
      </c>
      <c r="O95" s="31"/>
      <c r="P95" s="31">
        <f t="shared" ref="P95:P96" si="177">N95+O95</f>
        <v>215177.9</v>
      </c>
      <c r="Q95" s="35"/>
      <c r="R95" s="32">
        <f t="shared" ref="R95:R96" si="178">P95+Q95</f>
        <v>215177.9</v>
      </c>
      <c r="S95" s="32">
        <v>267185.59999999998</v>
      </c>
      <c r="T95" s="31"/>
      <c r="U95" s="31">
        <f t="shared" si="7"/>
        <v>267185.59999999998</v>
      </c>
      <c r="V95" s="31"/>
      <c r="W95" s="31">
        <f t="shared" ref="W95:W96" si="179">U95+V95</f>
        <v>267185.59999999998</v>
      </c>
      <c r="X95" s="31"/>
      <c r="Y95" s="31">
        <f t="shared" ref="Y95:Y96" si="180">W95+X95</f>
        <v>267185.59999999998</v>
      </c>
      <c r="Z95" s="31"/>
      <c r="AA95" s="31">
        <f t="shared" ref="AA95:AA96" si="181">Y95+Z95</f>
        <v>267185.59999999998</v>
      </c>
      <c r="AB95" s="31"/>
      <c r="AC95" s="31">
        <f t="shared" ref="AC95:AC96" si="182">AA95+AB95</f>
        <v>267185.59999999998</v>
      </c>
      <c r="AD95" s="31"/>
      <c r="AE95" s="31">
        <f t="shared" ref="AE95:AE96" si="183">AC95+AD95</f>
        <v>267185.59999999998</v>
      </c>
      <c r="AF95" s="35"/>
      <c r="AG95" s="32">
        <f t="shared" ref="AG95:AG96" si="184">AE95+AF95</f>
        <v>267185.59999999998</v>
      </c>
      <c r="AH95" s="32">
        <v>181176.5</v>
      </c>
      <c r="AI95" s="32"/>
      <c r="AJ95" s="31">
        <f t="shared" si="8"/>
        <v>181176.5</v>
      </c>
      <c r="AK95" s="31"/>
      <c r="AL95" s="31">
        <f t="shared" ref="AL95:AL96" si="185">AJ95+AK95</f>
        <v>181176.5</v>
      </c>
      <c r="AM95" s="31"/>
      <c r="AN95" s="31">
        <f t="shared" ref="AN95:AN96" si="186">AL95+AM95</f>
        <v>181176.5</v>
      </c>
      <c r="AO95" s="31"/>
      <c r="AP95" s="31">
        <f t="shared" ref="AP95:AP96" si="187">AN95+AO95</f>
        <v>181176.5</v>
      </c>
      <c r="AQ95" s="35"/>
      <c r="AR95" s="32">
        <f t="shared" ref="AR95:AR96" si="188">AP95+AQ95</f>
        <v>181176.5</v>
      </c>
      <c r="AS95" s="12" t="s">
        <v>83</v>
      </c>
      <c r="AU95" s="33"/>
    </row>
    <row r="96" spans="1:48" ht="54" x14ac:dyDescent="0.35">
      <c r="A96" s="89" t="s">
        <v>160</v>
      </c>
      <c r="B96" s="101" t="s">
        <v>195</v>
      </c>
      <c r="C96" s="100" t="s">
        <v>3</v>
      </c>
      <c r="D96" s="32">
        <f>D98+D99</f>
        <v>268372.90000000002</v>
      </c>
      <c r="E96" s="31">
        <f>E98+E99</f>
        <v>0</v>
      </c>
      <c r="F96" s="31">
        <f t="shared" si="0"/>
        <v>268372.90000000002</v>
      </c>
      <c r="G96" s="31">
        <f>G98+G99</f>
        <v>0</v>
      </c>
      <c r="H96" s="31">
        <f t="shared" si="173"/>
        <v>268372.90000000002</v>
      </c>
      <c r="I96" s="31">
        <f>I98+I99</f>
        <v>0</v>
      </c>
      <c r="J96" s="31">
        <f t="shared" si="174"/>
        <v>268372.90000000002</v>
      </c>
      <c r="K96" s="31">
        <f>K98+K99</f>
        <v>0</v>
      </c>
      <c r="L96" s="31">
        <f t="shared" si="175"/>
        <v>268372.90000000002</v>
      </c>
      <c r="M96" s="31">
        <f>M98+M99</f>
        <v>0</v>
      </c>
      <c r="N96" s="31">
        <f t="shared" si="176"/>
        <v>268372.90000000002</v>
      </c>
      <c r="O96" s="31">
        <f>O98+O99</f>
        <v>0</v>
      </c>
      <c r="P96" s="31">
        <f t="shared" si="177"/>
        <v>268372.90000000002</v>
      </c>
      <c r="Q96" s="35">
        <f>Q98+Q99</f>
        <v>0</v>
      </c>
      <c r="R96" s="32">
        <f t="shared" si="178"/>
        <v>268372.90000000002</v>
      </c>
      <c r="S96" s="32">
        <f t="shared" ref="S96:AH96" si="189">S98+S99</f>
        <v>257812.4</v>
      </c>
      <c r="T96" s="31">
        <f>T98+T99</f>
        <v>0</v>
      </c>
      <c r="U96" s="31">
        <f t="shared" si="7"/>
        <v>257812.4</v>
      </c>
      <c r="V96" s="31">
        <f>V98+V99</f>
        <v>0</v>
      </c>
      <c r="W96" s="31">
        <f t="shared" si="179"/>
        <v>257812.4</v>
      </c>
      <c r="X96" s="31">
        <f>X98+X99</f>
        <v>0</v>
      </c>
      <c r="Y96" s="31">
        <f t="shared" si="180"/>
        <v>257812.4</v>
      </c>
      <c r="Z96" s="31">
        <f>Z98+Z99</f>
        <v>0</v>
      </c>
      <c r="AA96" s="31">
        <f t="shared" si="181"/>
        <v>257812.4</v>
      </c>
      <c r="AB96" s="31">
        <f>AB98+AB99</f>
        <v>0</v>
      </c>
      <c r="AC96" s="31">
        <f t="shared" si="182"/>
        <v>257812.4</v>
      </c>
      <c r="AD96" s="31">
        <f>AD98+AD99</f>
        <v>0</v>
      </c>
      <c r="AE96" s="31">
        <f t="shared" si="183"/>
        <v>257812.4</v>
      </c>
      <c r="AF96" s="35">
        <f>AF98+AF99</f>
        <v>0</v>
      </c>
      <c r="AG96" s="32">
        <f t="shared" si="184"/>
        <v>257812.4</v>
      </c>
      <c r="AH96" s="32">
        <f t="shared" si="189"/>
        <v>260927.09999999998</v>
      </c>
      <c r="AI96" s="32">
        <f>AI98+AI99</f>
        <v>0</v>
      </c>
      <c r="AJ96" s="31">
        <f t="shared" si="8"/>
        <v>260927.09999999998</v>
      </c>
      <c r="AK96" s="31">
        <f>AK98+AK99</f>
        <v>0</v>
      </c>
      <c r="AL96" s="31">
        <f t="shared" si="185"/>
        <v>260927.09999999998</v>
      </c>
      <c r="AM96" s="31">
        <f>AM98+AM99</f>
        <v>0</v>
      </c>
      <c r="AN96" s="31">
        <f t="shared" si="186"/>
        <v>260927.09999999998</v>
      </c>
      <c r="AO96" s="31">
        <f>AO98+AO99</f>
        <v>0</v>
      </c>
      <c r="AP96" s="31">
        <f t="shared" si="187"/>
        <v>260927.09999999998</v>
      </c>
      <c r="AQ96" s="35">
        <f>AQ98+AQ99</f>
        <v>0</v>
      </c>
      <c r="AR96" s="32">
        <f t="shared" si="188"/>
        <v>260927.09999999998</v>
      </c>
      <c r="AS96" s="12"/>
      <c r="AU96" s="33"/>
    </row>
    <row r="97" spans="1:47" x14ac:dyDescent="0.35">
      <c r="A97" s="89"/>
      <c r="B97" s="96" t="s">
        <v>5</v>
      </c>
      <c r="C97" s="100"/>
      <c r="D97" s="29"/>
      <c r="E97" s="30"/>
      <c r="F97" s="31"/>
      <c r="G97" s="30"/>
      <c r="H97" s="31"/>
      <c r="I97" s="30"/>
      <c r="J97" s="31"/>
      <c r="K97" s="30"/>
      <c r="L97" s="31"/>
      <c r="M97" s="30"/>
      <c r="N97" s="31"/>
      <c r="O97" s="30"/>
      <c r="P97" s="31"/>
      <c r="Q97" s="1"/>
      <c r="R97" s="32"/>
      <c r="S97" s="32"/>
      <c r="T97" s="30"/>
      <c r="U97" s="31"/>
      <c r="V97" s="30"/>
      <c r="W97" s="31"/>
      <c r="X97" s="30"/>
      <c r="Y97" s="31"/>
      <c r="Z97" s="30"/>
      <c r="AA97" s="31"/>
      <c r="AB97" s="30"/>
      <c r="AC97" s="31"/>
      <c r="AD97" s="30"/>
      <c r="AE97" s="31"/>
      <c r="AF97" s="1"/>
      <c r="AG97" s="32"/>
      <c r="AH97" s="32"/>
      <c r="AI97" s="29"/>
      <c r="AJ97" s="31"/>
      <c r="AK97" s="30"/>
      <c r="AL97" s="31"/>
      <c r="AM97" s="30"/>
      <c r="AN97" s="31"/>
      <c r="AO97" s="30"/>
      <c r="AP97" s="31"/>
      <c r="AQ97" s="1"/>
      <c r="AR97" s="32"/>
      <c r="AS97" s="12"/>
      <c r="AU97" s="33"/>
    </row>
    <row r="98" spans="1:47" x14ac:dyDescent="0.35">
      <c r="A98" s="89"/>
      <c r="B98" s="96" t="s">
        <v>64</v>
      </c>
      <c r="C98" s="100"/>
      <c r="D98" s="32">
        <v>67093.2</v>
      </c>
      <c r="E98" s="31"/>
      <c r="F98" s="31">
        <f t="shared" si="0"/>
        <v>67093.2</v>
      </c>
      <c r="G98" s="31"/>
      <c r="H98" s="31">
        <f t="shared" ref="H98:H100" si="190">F98+G98</f>
        <v>67093.2</v>
      </c>
      <c r="I98" s="31"/>
      <c r="J98" s="31">
        <f t="shared" ref="J98:J100" si="191">H98+I98</f>
        <v>67093.2</v>
      </c>
      <c r="K98" s="31"/>
      <c r="L98" s="31">
        <f t="shared" ref="L98:L100" si="192">J98+K98</f>
        <v>67093.2</v>
      </c>
      <c r="M98" s="31"/>
      <c r="N98" s="31">
        <f t="shared" ref="N98:N100" si="193">L98+M98</f>
        <v>67093.2</v>
      </c>
      <c r="O98" s="31"/>
      <c r="P98" s="31">
        <f t="shared" ref="P98:P100" si="194">N98+O98</f>
        <v>67093.2</v>
      </c>
      <c r="Q98" s="35"/>
      <c r="R98" s="32">
        <f t="shared" ref="R98:R100" si="195">P98+Q98</f>
        <v>67093.2</v>
      </c>
      <c r="S98" s="32">
        <v>59296.9</v>
      </c>
      <c r="T98" s="31"/>
      <c r="U98" s="31">
        <f t="shared" si="7"/>
        <v>59296.9</v>
      </c>
      <c r="V98" s="31"/>
      <c r="W98" s="31">
        <f t="shared" ref="W98:W100" si="196">U98+V98</f>
        <v>59296.9</v>
      </c>
      <c r="X98" s="31"/>
      <c r="Y98" s="31">
        <f t="shared" ref="Y98:Y100" si="197">W98+X98</f>
        <v>59296.9</v>
      </c>
      <c r="Z98" s="31"/>
      <c r="AA98" s="31">
        <f t="shared" ref="AA98:AA100" si="198">Y98+Z98</f>
        <v>59296.9</v>
      </c>
      <c r="AB98" s="31"/>
      <c r="AC98" s="31">
        <f t="shared" ref="AC98:AC100" si="199">AA98+AB98</f>
        <v>59296.9</v>
      </c>
      <c r="AD98" s="31"/>
      <c r="AE98" s="31">
        <f t="shared" ref="AE98:AE100" si="200">AC98+AD98</f>
        <v>59296.9</v>
      </c>
      <c r="AF98" s="35"/>
      <c r="AG98" s="32">
        <f t="shared" ref="AG98:AG100" si="201">AE98+AF98</f>
        <v>59296.9</v>
      </c>
      <c r="AH98" s="32">
        <v>60013.3</v>
      </c>
      <c r="AI98" s="32"/>
      <c r="AJ98" s="31">
        <f t="shared" si="8"/>
        <v>60013.3</v>
      </c>
      <c r="AK98" s="31"/>
      <c r="AL98" s="31">
        <f t="shared" ref="AL98:AL100" si="202">AJ98+AK98</f>
        <v>60013.3</v>
      </c>
      <c r="AM98" s="31"/>
      <c r="AN98" s="31">
        <f t="shared" ref="AN98:AN100" si="203">AL98+AM98</f>
        <v>60013.3</v>
      </c>
      <c r="AO98" s="31"/>
      <c r="AP98" s="31">
        <f t="shared" ref="AP98:AP100" si="204">AN98+AO98</f>
        <v>60013.3</v>
      </c>
      <c r="AQ98" s="35"/>
      <c r="AR98" s="32">
        <f t="shared" ref="AR98:AR100" si="205">AP98+AQ98</f>
        <v>60013.3</v>
      </c>
      <c r="AS98" s="12" t="s">
        <v>84</v>
      </c>
      <c r="AU98" s="33"/>
    </row>
    <row r="99" spans="1:47" x14ac:dyDescent="0.35">
      <c r="A99" s="89"/>
      <c r="B99" s="90" t="s">
        <v>17</v>
      </c>
      <c r="C99" s="100"/>
      <c r="D99" s="29">
        <v>201279.7</v>
      </c>
      <c r="E99" s="30"/>
      <c r="F99" s="31">
        <f t="shared" si="0"/>
        <v>201279.7</v>
      </c>
      <c r="G99" s="30"/>
      <c r="H99" s="31">
        <f t="shared" si="190"/>
        <v>201279.7</v>
      </c>
      <c r="I99" s="30"/>
      <c r="J99" s="31">
        <f t="shared" si="191"/>
        <v>201279.7</v>
      </c>
      <c r="K99" s="30"/>
      <c r="L99" s="31">
        <f t="shared" si="192"/>
        <v>201279.7</v>
      </c>
      <c r="M99" s="30"/>
      <c r="N99" s="31">
        <f t="shared" si="193"/>
        <v>201279.7</v>
      </c>
      <c r="O99" s="30"/>
      <c r="P99" s="31">
        <f t="shared" si="194"/>
        <v>201279.7</v>
      </c>
      <c r="Q99" s="1"/>
      <c r="R99" s="32">
        <f t="shared" si="195"/>
        <v>201279.7</v>
      </c>
      <c r="S99" s="32">
        <v>198515.5</v>
      </c>
      <c r="T99" s="30"/>
      <c r="U99" s="31">
        <f t="shared" si="7"/>
        <v>198515.5</v>
      </c>
      <c r="V99" s="30"/>
      <c r="W99" s="31">
        <f t="shared" si="196"/>
        <v>198515.5</v>
      </c>
      <c r="X99" s="30"/>
      <c r="Y99" s="31">
        <f t="shared" si="197"/>
        <v>198515.5</v>
      </c>
      <c r="Z99" s="30"/>
      <c r="AA99" s="31">
        <f t="shared" si="198"/>
        <v>198515.5</v>
      </c>
      <c r="AB99" s="30"/>
      <c r="AC99" s="31">
        <f t="shared" si="199"/>
        <v>198515.5</v>
      </c>
      <c r="AD99" s="30"/>
      <c r="AE99" s="31">
        <f t="shared" si="200"/>
        <v>198515.5</v>
      </c>
      <c r="AF99" s="1"/>
      <c r="AG99" s="32">
        <f t="shared" si="201"/>
        <v>198515.5</v>
      </c>
      <c r="AH99" s="32">
        <v>200913.8</v>
      </c>
      <c r="AI99" s="29"/>
      <c r="AJ99" s="31">
        <f t="shared" si="8"/>
        <v>200913.8</v>
      </c>
      <c r="AK99" s="30"/>
      <c r="AL99" s="31">
        <f t="shared" si="202"/>
        <v>200913.8</v>
      </c>
      <c r="AM99" s="30"/>
      <c r="AN99" s="31">
        <f t="shared" si="203"/>
        <v>200913.8</v>
      </c>
      <c r="AO99" s="30"/>
      <c r="AP99" s="31">
        <f t="shared" si="204"/>
        <v>200913.8</v>
      </c>
      <c r="AQ99" s="1"/>
      <c r="AR99" s="32">
        <f t="shared" si="205"/>
        <v>200913.8</v>
      </c>
      <c r="AS99" s="12" t="s">
        <v>84</v>
      </c>
      <c r="AU99" s="33"/>
    </row>
    <row r="100" spans="1:47" ht="54" x14ac:dyDescent="0.35">
      <c r="A100" s="89" t="s">
        <v>161</v>
      </c>
      <c r="B100" s="101" t="s">
        <v>76</v>
      </c>
      <c r="C100" s="100" t="s">
        <v>28</v>
      </c>
      <c r="D100" s="32">
        <f>D102</f>
        <v>199499.7</v>
      </c>
      <c r="E100" s="31">
        <f>E102</f>
        <v>0</v>
      </c>
      <c r="F100" s="31">
        <f t="shared" si="0"/>
        <v>199499.7</v>
      </c>
      <c r="G100" s="31">
        <f>G102</f>
        <v>-8499.9320000000007</v>
      </c>
      <c r="H100" s="31">
        <f t="shared" si="190"/>
        <v>190999.76800000001</v>
      </c>
      <c r="I100" s="31">
        <f>I102</f>
        <v>0</v>
      </c>
      <c r="J100" s="31">
        <f t="shared" si="191"/>
        <v>190999.76800000001</v>
      </c>
      <c r="K100" s="31">
        <f>K102</f>
        <v>0</v>
      </c>
      <c r="L100" s="31">
        <f t="shared" si="192"/>
        <v>190999.76800000001</v>
      </c>
      <c r="M100" s="31">
        <f>M102</f>
        <v>0</v>
      </c>
      <c r="N100" s="31">
        <f t="shared" si="193"/>
        <v>190999.76800000001</v>
      </c>
      <c r="O100" s="31">
        <f>O102</f>
        <v>0</v>
      </c>
      <c r="P100" s="31">
        <f t="shared" si="194"/>
        <v>190999.76800000001</v>
      </c>
      <c r="Q100" s="35">
        <f>Q102</f>
        <v>0</v>
      </c>
      <c r="R100" s="32">
        <f t="shared" si="195"/>
        <v>190999.76800000001</v>
      </c>
      <c r="S100" s="32">
        <f t="shared" ref="S100:AH100" si="206">S102</f>
        <v>0</v>
      </c>
      <c r="T100" s="31">
        <f>T102</f>
        <v>0</v>
      </c>
      <c r="U100" s="31">
        <f t="shared" si="7"/>
        <v>0</v>
      </c>
      <c r="V100" s="31">
        <f>V102</f>
        <v>0</v>
      </c>
      <c r="W100" s="31">
        <f t="shared" si="196"/>
        <v>0</v>
      </c>
      <c r="X100" s="31">
        <f>X102</f>
        <v>0</v>
      </c>
      <c r="Y100" s="31">
        <f t="shared" si="197"/>
        <v>0</v>
      </c>
      <c r="Z100" s="31">
        <f>Z102</f>
        <v>0</v>
      </c>
      <c r="AA100" s="31">
        <f t="shared" si="198"/>
        <v>0</v>
      </c>
      <c r="AB100" s="31">
        <f>AB102</f>
        <v>0</v>
      </c>
      <c r="AC100" s="31">
        <f t="shared" si="199"/>
        <v>0</v>
      </c>
      <c r="AD100" s="31">
        <f>AD102</f>
        <v>0</v>
      </c>
      <c r="AE100" s="31">
        <f t="shared" si="200"/>
        <v>0</v>
      </c>
      <c r="AF100" s="35">
        <f>AF102</f>
        <v>0</v>
      </c>
      <c r="AG100" s="32">
        <f t="shared" si="201"/>
        <v>0</v>
      </c>
      <c r="AH100" s="32">
        <f t="shared" si="206"/>
        <v>0</v>
      </c>
      <c r="AI100" s="32">
        <f>AI102</f>
        <v>0</v>
      </c>
      <c r="AJ100" s="31">
        <f t="shared" si="8"/>
        <v>0</v>
      </c>
      <c r="AK100" s="31">
        <f>AK102</f>
        <v>0</v>
      </c>
      <c r="AL100" s="31">
        <f t="shared" si="202"/>
        <v>0</v>
      </c>
      <c r="AM100" s="31">
        <f>AM102</f>
        <v>0</v>
      </c>
      <c r="AN100" s="31">
        <f t="shared" si="203"/>
        <v>0</v>
      </c>
      <c r="AO100" s="31">
        <f>AO102</f>
        <v>0</v>
      </c>
      <c r="AP100" s="31">
        <f t="shared" si="204"/>
        <v>0</v>
      </c>
      <c r="AQ100" s="35">
        <f>AQ102</f>
        <v>0</v>
      </c>
      <c r="AR100" s="32">
        <f t="shared" si="205"/>
        <v>0</v>
      </c>
      <c r="AS100" s="12"/>
      <c r="AU100" s="33"/>
    </row>
    <row r="101" spans="1:47" x14ac:dyDescent="0.35">
      <c r="A101" s="89"/>
      <c r="B101" s="96" t="s">
        <v>5</v>
      </c>
      <c r="C101" s="100"/>
      <c r="D101" s="32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5"/>
      <c r="R101" s="32"/>
      <c r="S101" s="32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5"/>
      <c r="AG101" s="32"/>
      <c r="AH101" s="32"/>
      <c r="AI101" s="32"/>
      <c r="AJ101" s="31"/>
      <c r="AK101" s="31"/>
      <c r="AL101" s="31"/>
      <c r="AM101" s="31"/>
      <c r="AN101" s="31"/>
      <c r="AO101" s="31"/>
      <c r="AP101" s="31"/>
      <c r="AQ101" s="35"/>
      <c r="AR101" s="32"/>
      <c r="AS101" s="12"/>
      <c r="AU101" s="33"/>
    </row>
    <row r="102" spans="1:47" x14ac:dyDescent="0.35">
      <c r="A102" s="89"/>
      <c r="B102" s="96" t="s">
        <v>64</v>
      </c>
      <c r="C102" s="96"/>
      <c r="D102" s="32">
        <v>199499.7</v>
      </c>
      <c r="E102" s="31"/>
      <c r="F102" s="31">
        <f t="shared" si="0"/>
        <v>199499.7</v>
      </c>
      <c r="G102" s="31">
        <v>-8499.9320000000007</v>
      </c>
      <c r="H102" s="31">
        <f t="shared" ref="H102:H103" si="207">F102+G102</f>
        <v>190999.76800000001</v>
      </c>
      <c r="I102" s="31"/>
      <c r="J102" s="31">
        <f t="shared" ref="J102:J103" si="208">H102+I102</f>
        <v>190999.76800000001</v>
      </c>
      <c r="K102" s="31"/>
      <c r="L102" s="31">
        <f t="shared" ref="L102:L103" si="209">J102+K102</f>
        <v>190999.76800000001</v>
      </c>
      <c r="M102" s="31"/>
      <c r="N102" s="31">
        <f t="shared" ref="N102:N103" si="210">L102+M102</f>
        <v>190999.76800000001</v>
      </c>
      <c r="O102" s="31"/>
      <c r="P102" s="31">
        <f t="shared" ref="P102:P103" si="211">N102+O102</f>
        <v>190999.76800000001</v>
      </c>
      <c r="Q102" s="35"/>
      <c r="R102" s="32">
        <f t="shared" ref="R102:R103" si="212">P102+Q102</f>
        <v>190999.76800000001</v>
      </c>
      <c r="S102" s="32">
        <v>0</v>
      </c>
      <c r="T102" s="31"/>
      <c r="U102" s="31">
        <f t="shared" si="7"/>
        <v>0</v>
      </c>
      <c r="V102" s="31"/>
      <c r="W102" s="31">
        <f t="shared" ref="W102:W103" si="213">U102+V102</f>
        <v>0</v>
      </c>
      <c r="X102" s="31"/>
      <c r="Y102" s="31">
        <f t="shared" ref="Y102:Y103" si="214">W102+X102</f>
        <v>0</v>
      </c>
      <c r="Z102" s="31"/>
      <c r="AA102" s="31">
        <f t="shared" ref="AA102:AA103" si="215">Y102+Z102</f>
        <v>0</v>
      </c>
      <c r="AB102" s="31"/>
      <c r="AC102" s="31">
        <f t="shared" ref="AC102:AC103" si="216">AA102+AB102</f>
        <v>0</v>
      </c>
      <c r="AD102" s="31"/>
      <c r="AE102" s="31">
        <f t="shared" ref="AE102:AE103" si="217">AC102+AD102</f>
        <v>0</v>
      </c>
      <c r="AF102" s="35"/>
      <c r="AG102" s="32">
        <f t="shared" ref="AG102:AG103" si="218">AE102+AF102</f>
        <v>0</v>
      </c>
      <c r="AH102" s="32">
        <v>0</v>
      </c>
      <c r="AI102" s="32"/>
      <c r="AJ102" s="31">
        <f t="shared" si="8"/>
        <v>0</v>
      </c>
      <c r="AK102" s="31"/>
      <c r="AL102" s="31">
        <f t="shared" ref="AL102:AL103" si="219">AJ102+AK102</f>
        <v>0</v>
      </c>
      <c r="AM102" s="31"/>
      <c r="AN102" s="31">
        <f t="shared" ref="AN102:AN103" si="220">AL102+AM102</f>
        <v>0</v>
      </c>
      <c r="AO102" s="31"/>
      <c r="AP102" s="31">
        <f t="shared" ref="AP102:AP103" si="221">AN102+AO102</f>
        <v>0</v>
      </c>
      <c r="AQ102" s="35"/>
      <c r="AR102" s="32">
        <f t="shared" ref="AR102:AR103" si="222">AP102+AQ102</f>
        <v>0</v>
      </c>
      <c r="AS102" s="12" t="s">
        <v>86</v>
      </c>
      <c r="AU102" s="33"/>
    </row>
    <row r="103" spans="1:47" ht="54" x14ac:dyDescent="0.35">
      <c r="A103" s="89" t="s">
        <v>162</v>
      </c>
      <c r="B103" s="101" t="s">
        <v>77</v>
      </c>
      <c r="C103" s="100" t="s">
        <v>28</v>
      </c>
      <c r="D103" s="32">
        <f>D105</f>
        <v>225264.3</v>
      </c>
      <c r="E103" s="31">
        <f>E105</f>
        <v>0</v>
      </c>
      <c r="F103" s="31">
        <f t="shared" si="0"/>
        <v>225264.3</v>
      </c>
      <c r="G103" s="31">
        <f>G105</f>
        <v>-37612.404000000002</v>
      </c>
      <c r="H103" s="31">
        <f t="shared" si="207"/>
        <v>187651.89599999998</v>
      </c>
      <c r="I103" s="31">
        <f>I105</f>
        <v>0</v>
      </c>
      <c r="J103" s="31">
        <f t="shared" si="208"/>
        <v>187651.89599999998</v>
      </c>
      <c r="K103" s="31">
        <f>K105</f>
        <v>0</v>
      </c>
      <c r="L103" s="31">
        <f t="shared" si="209"/>
        <v>187651.89599999998</v>
      </c>
      <c r="M103" s="31">
        <f>M105</f>
        <v>0</v>
      </c>
      <c r="N103" s="31">
        <f t="shared" si="210"/>
        <v>187651.89599999998</v>
      </c>
      <c r="O103" s="31">
        <f>O105</f>
        <v>0</v>
      </c>
      <c r="P103" s="31">
        <f t="shared" si="211"/>
        <v>187651.89599999998</v>
      </c>
      <c r="Q103" s="35">
        <f>Q105</f>
        <v>0</v>
      </c>
      <c r="R103" s="32">
        <f t="shared" si="212"/>
        <v>187651.89599999998</v>
      </c>
      <c r="S103" s="32">
        <f t="shared" ref="S103:AH103" si="223">S105</f>
        <v>0</v>
      </c>
      <c r="T103" s="31">
        <f>T105</f>
        <v>0</v>
      </c>
      <c r="U103" s="31">
        <f t="shared" si="7"/>
        <v>0</v>
      </c>
      <c r="V103" s="31">
        <f>V105</f>
        <v>0</v>
      </c>
      <c r="W103" s="31">
        <f t="shared" si="213"/>
        <v>0</v>
      </c>
      <c r="X103" s="31">
        <f>X105</f>
        <v>0</v>
      </c>
      <c r="Y103" s="31">
        <f t="shared" si="214"/>
        <v>0</v>
      </c>
      <c r="Z103" s="31">
        <f>Z105</f>
        <v>0</v>
      </c>
      <c r="AA103" s="31">
        <f t="shared" si="215"/>
        <v>0</v>
      </c>
      <c r="AB103" s="31">
        <f>AB105</f>
        <v>0</v>
      </c>
      <c r="AC103" s="31">
        <f t="shared" si="216"/>
        <v>0</v>
      </c>
      <c r="AD103" s="31">
        <f>AD105</f>
        <v>0</v>
      </c>
      <c r="AE103" s="31">
        <f t="shared" si="217"/>
        <v>0</v>
      </c>
      <c r="AF103" s="35">
        <f>AF105</f>
        <v>0</v>
      </c>
      <c r="AG103" s="32">
        <f t="shared" si="218"/>
        <v>0</v>
      </c>
      <c r="AH103" s="32">
        <f t="shared" si="223"/>
        <v>0</v>
      </c>
      <c r="AI103" s="32">
        <f>AI105</f>
        <v>0</v>
      </c>
      <c r="AJ103" s="31">
        <f t="shared" si="8"/>
        <v>0</v>
      </c>
      <c r="AK103" s="31">
        <f>AK105</f>
        <v>0</v>
      </c>
      <c r="AL103" s="31">
        <f t="shared" si="219"/>
        <v>0</v>
      </c>
      <c r="AM103" s="31">
        <f>AM105</f>
        <v>0</v>
      </c>
      <c r="AN103" s="31">
        <f t="shared" si="220"/>
        <v>0</v>
      </c>
      <c r="AO103" s="31">
        <f>AO105</f>
        <v>0</v>
      </c>
      <c r="AP103" s="31">
        <f t="shared" si="221"/>
        <v>0</v>
      </c>
      <c r="AQ103" s="35">
        <f>AQ105</f>
        <v>0</v>
      </c>
      <c r="AR103" s="32">
        <f t="shared" si="222"/>
        <v>0</v>
      </c>
      <c r="AS103" s="12"/>
      <c r="AU103" s="33"/>
    </row>
    <row r="104" spans="1:47" x14ac:dyDescent="0.35">
      <c r="A104" s="89"/>
      <c r="B104" s="96" t="s">
        <v>5</v>
      </c>
      <c r="C104" s="100"/>
      <c r="D104" s="32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5"/>
      <c r="R104" s="32"/>
      <c r="S104" s="32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5"/>
      <c r="AG104" s="32"/>
      <c r="AH104" s="32"/>
      <c r="AI104" s="32"/>
      <c r="AJ104" s="31"/>
      <c r="AK104" s="31"/>
      <c r="AL104" s="31"/>
      <c r="AM104" s="31"/>
      <c r="AN104" s="31"/>
      <c r="AO104" s="31"/>
      <c r="AP104" s="31"/>
      <c r="AQ104" s="35"/>
      <c r="AR104" s="32"/>
      <c r="AS104" s="12"/>
      <c r="AU104" s="33"/>
    </row>
    <row r="105" spans="1:47" x14ac:dyDescent="0.35">
      <c r="A105" s="89"/>
      <c r="B105" s="96" t="s">
        <v>64</v>
      </c>
      <c r="C105" s="100"/>
      <c r="D105" s="32">
        <v>225264.3</v>
      </c>
      <c r="E105" s="31"/>
      <c r="F105" s="31">
        <f t="shared" si="0"/>
        <v>225264.3</v>
      </c>
      <c r="G105" s="31">
        <v>-37612.404000000002</v>
      </c>
      <c r="H105" s="31">
        <f t="shared" ref="H105" si="224">F105+G105</f>
        <v>187651.89599999998</v>
      </c>
      <c r="I105" s="31"/>
      <c r="J105" s="31">
        <f t="shared" ref="J105:J109" si="225">H105+I105</f>
        <v>187651.89599999998</v>
      </c>
      <c r="K105" s="31"/>
      <c r="L105" s="31">
        <f t="shared" ref="L105:L106" si="226">J105+K105</f>
        <v>187651.89599999998</v>
      </c>
      <c r="M105" s="31"/>
      <c r="N105" s="31">
        <f t="shared" ref="N105:N108" si="227">L105+M105</f>
        <v>187651.89599999998</v>
      </c>
      <c r="O105" s="31"/>
      <c r="P105" s="31">
        <f t="shared" ref="P105:P106" si="228">N105+O105</f>
        <v>187651.89599999998</v>
      </c>
      <c r="Q105" s="35"/>
      <c r="R105" s="32">
        <f t="shared" ref="R105:R106" si="229">P105+Q105</f>
        <v>187651.89599999998</v>
      </c>
      <c r="S105" s="32">
        <v>0</v>
      </c>
      <c r="T105" s="31"/>
      <c r="U105" s="31">
        <f t="shared" si="7"/>
        <v>0</v>
      </c>
      <c r="V105" s="31"/>
      <c r="W105" s="31">
        <f t="shared" ref="W105:W109" si="230">U105+V105</f>
        <v>0</v>
      </c>
      <c r="X105" s="31"/>
      <c r="Y105" s="31">
        <f t="shared" ref="Y105" si="231">W105+X105</f>
        <v>0</v>
      </c>
      <c r="Z105" s="31"/>
      <c r="AA105" s="31">
        <f t="shared" ref="AA105" si="232">Y105+Z105</f>
        <v>0</v>
      </c>
      <c r="AB105" s="31"/>
      <c r="AC105" s="31">
        <f t="shared" ref="AC105" si="233">AA105+AB105</f>
        <v>0</v>
      </c>
      <c r="AD105" s="31"/>
      <c r="AE105" s="31">
        <f t="shared" ref="AE105" si="234">AC105+AD105</f>
        <v>0</v>
      </c>
      <c r="AF105" s="35"/>
      <c r="AG105" s="32">
        <f t="shared" ref="AG105" si="235">AE105+AF105</f>
        <v>0</v>
      </c>
      <c r="AH105" s="32">
        <v>0</v>
      </c>
      <c r="AI105" s="32"/>
      <c r="AJ105" s="31">
        <f t="shared" si="8"/>
        <v>0</v>
      </c>
      <c r="AK105" s="31"/>
      <c r="AL105" s="31">
        <f t="shared" ref="AL105:AL106" si="236">AJ105+AK105</f>
        <v>0</v>
      </c>
      <c r="AM105" s="31"/>
      <c r="AN105" s="31">
        <f t="shared" ref="AN105:AN109" si="237">AL105+AM105</f>
        <v>0</v>
      </c>
      <c r="AO105" s="31"/>
      <c r="AP105" s="31">
        <f t="shared" ref="AP105:AP106" si="238">AN105+AO105</f>
        <v>0</v>
      </c>
      <c r="AQ105" s="35"/>
      <c r="AR105" s="32">
        <f t="shared" ref="AR105:AR106" si="239">AP105+AQ105</f>
        <v>0</v>
      </c>
      <c r="AS105" s="12" t="s">
        <v>86</v>
      </c>
      <c r="AU105" s="33"/>
    </row>
    <row r="106" spans="1:47" ht="54" x14ac:dyDescent="0.35">
      <c r="A106" s="89" t="s">
        <v>163</v>
      </c>
      <c r="B106" s="96" t="s">
        <v>78</v>
      </c>
      <c r="C106" s="100" t="s">
        <v>28</v>
      </c>
      <c r="D106" s="32">
        <f>D110</f>
        <v>346343.1</v>
      </c>
      <c r="E106" s="31">
        <f>E110</f>
        <v>0</v>
      </c>
      <c r="F106" s="31">
        <f>D106+E106</f>
        <v>346343.1</v>
      </c>
      <c r="G106" s="31">
        <f>G110+G111</f>
        <v>-346343.1</v>
      </c>
      <c r="H106" s="31">
        <f>F106+G106</f>
        <v>0</v>
      </c>
      <c r="I106" s="31">
        <f>I110+I111</f>
        <v>0</v>
      </c>
      <c r="J106" s="31">
        <f t="shared" si="225"/>
        <v>0</v>
      </c>
      <c r="K106" s="31">
        <f>K110+K111+K109</f>
        <v>69400.667000000001</v>
      </c>
      <c r="L106" s="31">
        <f t="shared" si="226"/>
        <v>69400.667000000001</v>
      </c>
      <c r="M106" s="31">
        <f>M110+M111+M109+M108</f>
        <v>105000</v>
      </c>
      <c r="N106" s="31">
        <f t="shared" si="227"/>
        <v>174400.66700000002</v>
      </c>
      <c r="O106" s="31">
        <f>O110+O111+O109+O108</f>
        <v>0</v>
      </c>
      <c r="P106" s="31">
        <f t="shared" si="228"/>
        <v>174400.66700000002</v>
      </c>
      <c r="Q106" s="35">
        <f>Q110+Q111+Q109+Q108</f>
        <v>0</v>
      </c>
      <c r="R106" s="32">
        <f t="shared" si="229"/>
        <v>174400.66700000002</v>
      </c>
      <c r="S106" s="32">
        <f t="shared" ref="S106:AH106" si="240">S110</f>
        <v>0</v>
      </c>
      <c r="T106" s="31">
        <f>T110</f>
        <v>0</v>
      </c>
      <c r="U106" s="31">
        <f t="shared" si="7"/>
        <v>0</v>
      </c>
      <c r="V106" s="31">
        <f>V110+V111+V109</f>
        <v>641718.24800000002</v>
      </c>
      <c r="W106" s="31">
        <f t="shared" si="230"/>
        <v>641718.24800000002</v>
      </c>
      <c r="X106" s="31">
        <f>X110+X111+X109</f>
        <v>-69400.667000000001</v>
      </c>
      <c r="Y106" s="31">
        <f>W106+X106</f>
        <v>572317.58100000001</v>
      </c>
      <c r="Z106" s="31">
        <f>Z110+Z111+Z109</f>
        <v>0</v>
      </c>
      <c r="AA106" s="31">
        <f>Y106+Z106</f>
        <v>572317.58100000001</v>
      </c>
      <c r="AB106" s="31">
        <f>AB110+AB111+AB109+AB108</f>
        <v>-105000</v>
      </c>
      <c r="AC106" s="31">
        <f>AA106+AB106</f>
        <v>467317.58100000001</v>
      </c>
      <c r="AD106" s="31">
        <f>AD110+AD111+AD109+AD108</f>
        <v>0</v>
      </c>
      <c r="AE106" s="31">
        <f>AC106+AD106</f>
        <v>467317.58100000001</v>
      </c>
      <c r="AF106" s="35">
        <f>AF110+AF111+AF109+AF108</f>
        <v>0</v>
      </c>
      <c r="AG106" s="32">
        <f>AE106+AF106</f>
        <v>467317.58100000001</v>
      </c>
      <c r="AH106" s="32">
        <f t="shared" si="240"/>
        <v>0</v>
      </c>
      <c r="AI106" s="32">
        <f>AI110</f>
        <v>0</v>
      </c>
      <c r="AJ106" s="31">
        <f t="shared" si="8"/>
        <v>0</v>
      </c>
      <c r="AK106" s="31">
        <f>AK110+AK111</f>
        <v>0</v>
      </c>
      <c r="AL106" s="31">
        <f t="shared" si="236"/>
        <v>0</v>
      </c>
      <c r="AM106" s="31">
        <f>AM110+AM111+AM109</f>
        <v>0</v>
      </c>
      <c r="AN106" s="31">
        <f t="shared" si="237"/>
        <v>0</v>
      </c>
      <c r="AO106" s="31">
        <f>AO110+AO111+AO109+AO108</f>
        <v>0</v>
      </c>
      <c r="AP106" s="31">
        <f t="shared" si="238"/>
        <v>0</v>
      </c>
      <c r="AQ106" s="35">
        <f>AQ110+AQ111+AQ109+AQ108</f>
        <v>0</v>
      </c>
      <c r="AR106" s="32">
        <f t="shared" si="239"/>
        <v>0</v>
      </c>
      <c r="AS106" s="12"/>
      <c r="AU106" s="33"/>
    </row>
    <row r="107" spans="1:47" x14ac:dyDescent="0.35">
      <c r="A107" s="89"/>
      <c r="B107" s="96" t="s">
        <v>5</v>
      </c>
      <c r="C107" s="100"/>
      <c r="D107" s="32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5"/>
      <c r="R107" s="32"/>
      <c r="S107" s="32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5"/>
      <c r="AG107" s="32"/>
      <c r="AH107" s="32"/>
      <c r="AI107" s="32"/>
      <c r="AJ107" s="31"/>
      <c r="AK107" s="31"/>
      <c r="AL107" s="31"/>
      <c r="AM107" s="31"/>
      <c r="AN107" s="31"/>
      <c r="AO107" s="31"/>
      <c r="AP107" s="31"/>
      <c r="AQ107" s="35"/>
      <c r="AR107" s="32"/>
      <c r="AS107" s="12"/>
      <c r="AU107" s="33"/>
    </row>
    <row r="108" spans="1:47" s="2" customFormat="1" hidden="1" x14ac:dyDescent="0.35">
      <c r="A108" s="26"/>
      <c r="B108" s="61" t="s">
        <v>6</v>
      </c>
      <c r="C108" s="62"/>
      <c r="D108" s="32"/>
      <c r="E108" s="31"/>
      <c r="F108" s="31"/>
      <c r="G108" s="31"/>
      <c r="H108" s="31"/>
      <c r="I108" s="31"/>
      <c r="J108" s="31"/>
      <c r="K108" s="31"/>
      <c r="L108" s="31"/>
      <c r="M108" s="31">
        <v>95000</v>
      </c>
      <c r="N108" s="31">
        <f t="shared" si="227"/>
        <v>95000</v>
      </c>
      <c r="O108" s="31"/>
      <c r="P108" s="31">
        <f t="shared" ref="P108" si="241">N108+O108</f>
        <v>95000</v>
      </c>
      <c r="Q108" s="35"/>
      <c r="R108" s="31">
        <f t="shared" ref="R108" si="242">P108+Q108</f>
        <v>95000</v>
      </c>
      <c r="S108" s="32"/>
      <c r="T108" s="31"/>
      <c r="U108" s="31"/>
      <c r="V108" s="31"/>
      <c r="W108" s="31"/>
      <c r="X108" s="31"/>
      <c r="Y108" s="31"/>
      <c r="Z108" s="31"/>
      <c r="AA108" s="31"/>
      <c r="AB108" s="31"/>
      <c r="AC108" s="31">
        <f t="shared" ref="AC108" si="243">AA108+AB108</f>
        <v>0</v>
      </c>
      <c r="AD108" s="31"/>
      <c r="AE108" s="31">
        <f t="shared" ref="AE108" si="244">AC108+AD108</f>
        <v>0</v>
      </c>
      <c r="AF108" s="35"/>
      <c r="AG108" s="31">
        <f t="shared" ref="AG108" si="245">AE108+AF108</f>
        <v>0</v>
      </c>
      <c r="AH108" s="32"/>
      <c r="AI108" s="32"/>
      <c r="AJ108" s="31"/>
      <c r="AK108" s="31"/>
      <c r="AL108" s="31"/>
      <c r="AM108" s="31"/>
      <c r="AN108" s="31"/>
      <c r="AO108" s="31"/>
      <c r="AP108" s="31">
        <f t="shared" ref="AP108" si="246">AN108+AO108</f>
        <v>0</v>
      </c>
      <c r="AQ108" s="35"/>
      <c r="AR108" s="31">
        <f t="shared" ref="AR108:AR115" si="247">AP108+AQ108</f>
        <v>0</v>
      </c>
      <c r="AS108" s="12" t="s">
        <v>250</v>
      </c>
      <c r="AT108" s="9" t="s">
        <v>25</v>
      </c>
      <c r="AU108" s="33"/>
    </row>
    <row r="109" spans="1:47" x14ac:dyDescent="0.35">
      <c r="A109" s="89"/>
      <c r="B109" s="96" t="s">
        <v>64</v>
      </c>
      <c r="C109" s="100"/>
      <c r="D109" s="32"/>
      <c r="E109" s="31"/>
      <c r="F109" s="31">
        <f t="shared" ref="F109" si="248">D109+E109</f>
        <v>0</v>
      </c>
      <c r="G109" s="31"/>
      <c r="H109" s="31">
        <f t="shared" ref="H109" si="249">F109+G109</f>
        <v>0</v>
      </c>
      <c r="I109" s="31"/>
      <c r="J109" s="31">
        <f t="shared" si="225"/>
        <v>0</v>
      </c>
      <c r="K109" s="31">
        <v>20000</v>
      </c>
      <c r="L109" s="31">
        <f>J109+K109</f>
        <v>20000</v>
      </c>
      <c r="M109" s="31">
        <v>10000</v>
      </c>
      <c r="N109" s="31">
        <f>L109+M109</f>
        <v>30000</v>
      </c>
      <c r="O109" s="31"/>
      <c r="P109" s="31">
        <f>N109+O109</f>
        <v>30000</v>
      </c>
      <c r="Q109" s="35"/>
      <c r="R109" s="32">
        <f>P109+Q109</f>
        <v>30000</v>
      </c>
      <c r="S109" s="32"/>
      <c r="T109" s="31"/>
      <c r="U109" s="31"/>
      <c r="V109" s="31">
        <v>641718.24800000002</v>
      </c>
      <c r="W109" s="31">
        <f t="shared" si="230"/>
        <v>641718.24800000002</v>
      </c>
      <c r="X109" s="31">
        <v>-69400.667000000001</v>
      </c>
      <c r="Y109" s="31">
        <f>W109+X109</f>
        <v>572317.58100000001</v>
      </c>
      <c r="Z109" s="31"/>
      <c r="AA109" s="31">
        <f>Y109+Z109</f>
        <v>572317.58100000001</v>
      </c>
      <c r="AB109" s="31">
        <f>-10000-95000</f>
        <v>-105000</v>
      </c>
      <c r="AC109" s="31">
        <f>AA109+AB109</f>
        <v>467317.58100000001</v>
      </c>
      <c r="AD109" s="31"/>
      <c r="AE109" s="31">
        <f>AC109+AD109</f>
        <v>467317.58100000001</v>
      </c>
      <c r="AF109" s="35"/>
      <c r="AG109" s="32">
        <f>AE109+AF109</f>
        <v>467317.58100000001</v>
      </c>
      <c r="AH109" s="32"/>
      <c r="AI109" s="32"/>
      <c r="AJ109" s="31"/>
      <c r="AK109" s="31"/>
      <c r="AL109" s="31"/>
      <c r="AM109" s="31"/>
      <c r="AN109" s="31">
        <f t="shared" si="237"/>
        <v>0</v>
      </c>
      <c r="AO109" s="31"/>
      <c r="AP109" s="31">
        <f t="shared" ref="AP109:AP115" si="250">AN109+AO109</f>
        <v>0</v>
      </c>
      <c r="AQ109" s="35"/>
      <c r="AR109" s="32">
        <f t="shared" si="247"/>
        <v>0</v>
      </c>
      <c r="AS109" s="12" t="s">
        <v>86</v>
      </c>
      <c r="AU109" s="33"/>
    </row>
    <row r="110" spans="1:47" x14ac:dyDescent="0.35">
      <c r="A110" s="89"/>
      <c r="B110" s="96" t="s">
        <v>17</v>
      </c>
      <c r="C110" s="100"/>
      <c r="D110" s="32">
        <v>346343.1</v>
      </c>
      <c r="E110" s="31"/>
      <c r="F110" s="31">
        <f t="shared" si="0"/>
        <v>346343.1</v>
      </c>
      <c r="G110" s="31">
        <v>-346343.1</v>
      </c>
      <c r="H110" s="31">
        <f t="shared" ref="H110:H115" si="251">F110+G110</f>
        <v>0</v>
      </c>
      <c r="I110" s="31"/>
      <c r="J110" s="31">
        <f t="shared" ref="J110:J115" si="252">H110+I110</f>
        <v>0</v>
      </c>
      <c r="K110" s="31">
        <v>49400.667000000001</v>
      </c>
      <c r="L110" s="31">
        <f t="shared" ref="L110:L115" si="253">J110+K110</f>
        <v>49400.667000000001</v>
      </c>
      <c r="M110" s="31"/>
      <c r="N110" s="31">
        <f t="shared" ref="N110:N115" si="254">L110+M110</f>
        <v>49400.667000000001</v>
      </c>
      <c r="O110" s="31"/>
      <c r="P110" s="31">
        <f t="shared" ref="P110:P115" si="255">N110+O110</f>
        <v>49400.667000000001</v>
      </c>
      <c r="Q110" s="35"/>
      <c r="R110" s="32">
        <f t="shared" ref="R110:R115" si="256">P110+Q110</f>
        <v>49400.667000000001</v>
      </c>
      <c r="S110" s="32">
        <v>0</v>
      </c>
      <c r="T110" s="31"/>
      <c r="U110" s="31">
        <f t="shared" si="7"/>
        <v>0</v>
      </c>
      <c r="V110" s="31"/>
      <c r="W110" s="31">
        <f t="shared" ref="W110:W115" si="257">U110+V110</f>
        <v>0</v>
      </c>
      <c r="X110" s="31"/>
      <c r="Y110" s="31">
        <f t="shared" ref="Y110:Y115" si="258">W110+X110</f>
        <v>0</v>
      </c>
      <c r="Z110" s="31"/>
      <c r="AA110" s="31">
        <f t="shared" ref="AA110:AA115" si="259">Y110+Z110</f>
        <v>0</v>
      </c>
      <c r="AB110" s="31"/>
      <c r="AC110" s="31">
        <f t="shared" ref="AC110:AC115" si="260">AA110+AB110</f>
        <v>0</v>
      </c>
      <c r="AD110" s="31"/>
      <c r="AE110" s="31">
        <f t="shared" ref="AE110:AE115" si="261">AC110+AD110</f>
        <v>0</v>
      </c>
      <c r="AF110" s="35"/>
      <c r="AG110" s="32">
        <f t="shared" ref="AG110:AG115" si="262">AE110+AF110</f>
        <v>0</v>
      </c>
      <c r="AH110" s="32">
        <v>0</v>
      </c>
      <c r="AI110" s="32"/>
      <c r="AJ110" s="31">
        <f t="shared" si="8"/>
        <v>0</v>
      </c>
      <c r="AK110" s="31"/>
      <c r="AL110" s="31">
        <f t="shared" ref="AL110:AL115" si="263">AJ110+AK110</f>
        <v>0</v>
      </c>
      <c r="AM110" s="31"/>
      <c r="AN110" s="31">
        <f t="shared" ref="AN110:AN115" si="264">AL110+AM110</f>
        <v>0</v>
      </c>
      <c r="AO110" s="31"/>
      <c r="AP110" s="31">
        <f t="shared" si="250"/>
        <v>0</v>
      </c>
      <c r="AQ110" s="35"/>
      <c r="AR110" s="32">
        <f t="shared" si="247"/>
        <v>0</v>
      </c>
      <c r="AS110" s="12" t="s">
        <v>85</v>
      </c>
      <c r="AU110" s="33"/>
    </row>
    <row r="111" spans="1:47" s="2" customFormat="1" hidden="1" x14ac:dyDescent="0.35">
      <c r="A111" s="26"/>
      <c r="B111" s="34" t="s">
        <v>64</v>
      </c>
      <c r="C111" s="49"/>
      <c r="D111" s="32"/>
      <c r="E111" s="31"/>
      <c r="F111" s="31"/>
      <c r="G111" s="31"/>
      <c r="H111" s="31">
        <f t="shared" si="251"/>
        <v>0</v>
      </c>
      <c r="I111" s="31"/>
      <c r="J111" s="31">
        <f t="shared" si="252"/>
        <v>0</v>
      </c>
      <c r="K111" s="31"/>
      <c r="L111" s="31">
        <f t="shared" si="253"/>
        <v>0</v>
      </c>
      <c r="M111" s="31"/>
      <c r="N111" s="31">
        <f t="shared" si="254"/>
        <v>0</v>
      </c>
      <c r="O111" s="31"/>
      <c r="P111" s="31">
        <f t="shared" si="255"/>
        <v>0</v>
      </c>
      <c r="Q111" s="35"/>
      <c r="R111" s="31">
        <f t="shared" si="256"/>
        <v>0</v>
      </c>
      <c r="S111" s="32"/>
      <c r="T111" s="31"/>
      <c r="U111" s="31"/>
      <c r="V111" s="31"/>
      <c r="W111" s="31">
        <f t="shared" si="257"/>
        <v>0</v>
      </c>
      <c r="X111" s="31"/>
      <c r="Y111" s="31">
        <f t="shared" si="258"/>
        <v>0</v>
      </c>
      <c r="Z111" s="31"/>
      <c r="AA111" s="31">
        <f t="shared" si="259"/>
        <v>0</v>
      </c>
      <c r="AB111" s="31"/>
      <c r="AC111" s="31">
        <f t="shared" si="260"/>
        <v>0</v>
      </c>
      <c r="AD111" s="31"/>
      <c r="AE111" s="31">
        <f t="shared" si="261"/>
        <v>0</v>
      </c>
      <c r="AF111" s="35"/>
      <c r="AG111" s="31">
        <f t="shared" si="262"/>
        <v>0</v>
      </c>
      <c r="AH111" s="32"/>
      <c r="AI111" s="32"/>
      <c r="AJ111" s="31"/>
      <c r="AK111" s="31"/>
      <c r="AL111" s="31">
        <f t="shared" si="263"/>
        <v>0</v>
      </c>
      <c r="AM111" s="31"/>
      <c r="AN111" s="31">
        <f t="shared" si="264"/>
        <v>0</v>
      </c>
      <c r="AO111" s="31"/>
      <c r="AP111" s="31">
        <f t="shared" si="250"/>
        <v>0</v>
      </c>
      <c r="AQ111" s="35"/>
      <c r="AR111" s="31">
        <f t="shared" si="247"/>
        <v>0</v>
      </c>
      <c r="AS111" s="12" t="s">
        <v>86</v>
      </c>
      <c r="AT111" s="9" t="s">
        <v>25</v>
      </c>
      <c r="AU111" s="33"/>
    </row>
    <row r="112" spans="1:47" ht="54" x14ac:dyDescent="0.35">
      <c r="A112" s="89" t="s">
        <v>164</v>
      </c>
      <c r="B112" s="96" t="s">
        <v>241</v>
      </c>
      <c r="C112" s="100" t="s">
        <v>28</v>
      </c>
      <c r="D112" s="32"/>
      <c r="E112" s="31"/>
      <c r="F112" s="31"/>
      <c r="G112" s="31"/>
      <c r="H112" s="31"/>
      <c r="I112" s="31"/>
      <c r="J112" s="31"/>
      <c r="K112" s="31"/>
      <c r="L112" s="31">
        <f t="shared" si="253"/>
        <v>0</v>
      </c>
      <c r="M112" s="31"/>
      <c r="N112" s="31">
        <f t="shared" si="254"/>
        <v>0</v>
      </c>
      <c r="O112" s="31"/>
      <c r="P112" s="31">
        <f t="shared" si="255"/>
        <v>0</v>
      </c>
      <c r="Q112" s="35"/>
      <c r="R112" s="32">
        <f t="shared" si="256"/>
        <v>0</v>
      </c>
      <c r="S112" s="32"/>
      <c r="T112" s="31"/>
      <c r="U112" s="31"/>
      <c r="V112" s="31"/>
      <c r="W112" s="31"/>
      <c r="X112" s="31">
        <v>5231.8329999999996</v>
      </c>
      <c r="Y112" s="31">
        <f t="shared" si="258"/>
        <v>5231.8329999999996</v>
      </c>
      <c r="Z112" s="31">
        <v>-2864.2629999999999</v>
      </c>
      <c r="AA112" s="31">
        <f t="shared" si="259"/>
        <v>2367.5699999999997</v>
      </c>
      <c r="AB112" s="31"/>
      <c r="AC112" s="31">
        <f t="shared" si="260"/>
        <v>2367.5699999999997</v>
      </c>
      <c r="AD112" s="31"/>
      <c r="AE112" s="31">
        <f t="shared" si="261"/>
        <v>2367.5699999999997</v>
      </c>
      <c r="AF112" s="35"/>
      <c r="AG112" s="32">
        <f t="shared" si="262"/>
        <v>2367.5699999999997</v>
      </c>
      <c r="AH112" s="32"/>
      <c r="AI112" s="32"/>
      <c r="AJ112" s="31"/>
      <c r="AK112" s="31"/>
      <c r="AL112" s="31"/>
      <c r="AM112" s="31"/>
      <c r="AN112" s="31">
        <f t="shared" si="264"/>
        <v>0</v>
      </c>
      <c r="AO112" s="31"/>
      <c r="AP112" s="31">
        <f t="shared" si="250"/>
        <v>0</v>
      </c>
      <c r="AQ112" s="35"/>
      <c r="AR112" s="32">
        <f t="shared" si="247"/>
        <v>0</v>
      </c>
      <c r="AS112" s="12" t="s">
        <v>242</v>
      </c>
      <c r="AU112" s="33"/>
    </row>
    <row r="113" spans="1:47" ht="54" x14ac:dyDescent="0.35">
      <c r="A113" s="89" t="s">
        <v>165</v>
      </c>
      <c r="B113" s="96" t="s">
        <v>243</v>
      </c>
      <c r="C113" s="100" t="s">
        <v>28</v>
      </c>
      <c r="D113" s="32"/>
      <c r="E113" s="31"/>
      <c r="F113" s="31"/>
      <c r="G113" s="31"/>
      <c r="H113" s="31"/>
      <c r="I113" s="31"/>
      <c r="J113" s="31"/>
      <c r="K113" s="31"/>
      <c r="L113" s="31">
        <f t="shared" si="253"/>
        <v>0</v>
      </c>
      <c r="M113" s="31"/>
      <c r="N113" s="31">
        <f t="shared" si="254"/>
        <v>0</v>
      </c>
      <c r="O113" s="31"/>
      <c r="P113" s="31">
        <f t="shared" si="255"/>
        <v>0</v>
      </c>
      <c r="Q113" s="35"/>
      <c r="R113" s="32">
        <f t="shared" si="256"/>
        <v>0</v>
      </c>
      <c r="S113" s="32"/>
      <c r="T113" s="31"/>
      <c r="U113" s="31"/>
      <c r="V113" s="31"/>
      <c r="W113" s="31"/>
      <c r="X113" s="31">
        <v>2627.7739999999999</v>
      </c>
      <c r="Y113" s="31">
        <f t="shared" si="258"/>
        <v>2627.7739999999999</v>
      </c>
      <c r="Z113" s="31">
        <v>-2134.1729999999998</v>
      </c>
      <c r="AA113" s="31">
        <f t="shared" si="259"/>
        <v>493.60100000000011</v>
      </c>
      <c r="AB113" s="31"/>
      <c r="AC113" s="31">
        <f t="shared" si="260"/>
        <v>493.60100000000011</v>
      </c>
      <c r="AD113" s="31"/>
      <c r="AE113" s="31">
        <f t="shared" si="261"/>
        <v>493.60100000000011</v>
      </c>
      <c r="AF113" s="35"/>
      <c r="AG113" s="32">
        <f t="shared" si="262"/>
        <v>493.60100000000011</v>
      </c>
      <c r="AH113" s="32"/>
      <c r="AI113" s="32"/>
      <c r="AJ113" s="31"/>
      <c r="AK113" s="31"/>
      <c r="AL113" s="31"/>
      <c r="AM113" s="31"/>
      <c r="AN113" s="31">
        <f t="shared" si="264"/>
        <v>0</v>
      </c>
      <c r="AO113" s="31"/>
      <c r="AP113" s="31">
        <f t="shared" si="250"/>
        <v>0</v>
      </c>
      <c r="AQ113" s="35"/>
      <c r="AR113" s="32">
        <f t="shared" si="247"/>
        <v>0</v>
      </c>
      <c r="AS113" s="12" t="s">
        <v>244</v>
      </c>
      <c r="AU113" s="33"/>
    </row>
    <row r="114" spans="1:47" ht="72" x14ac:dyDescent="0.35">
      <c r="A114" s="89" t="s">
        <v>166</v>
      </c>
      <c r="B114" s="96" t="s">
        <v>259</v>
      </c>
      <c r="C114" s="100" t="s">
        <v>24</v>
      </c>
      <c r="D114" s="32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5">
        <v>23600</v>
      </c>
      <c r="R114" s="32">
        <f t="shared" si="256"/>
        <v>23600</v>
      </c>
      <c r="S114" s="32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5"/>
      <c r="AG114" s="32">
        <f t="shared" si="262"/>
        <v>0</v>
      </c>
      <c r="AH114" s="32"/>
      <c r="AI114" s="32"/>
      <c r="AJ114" s="31"/>
      <c r="AK114" s="31"/>
      <c r="AL114" s="31"/>
      <c r="AM114" s="31"/>
      <c r="AN114" s="31"/>
      <c r="AO114" s="31"/>
      <c r="AP114" s="31"/>
      <c r="AQ114" s="35"/>
      <c r="AR114" s="32">
        <f t="shared" si="247"/>
        <v>0</v>
      </c>
      <c r="AS114" s="12" t="s">
        <v>260</v>
      </c>
      <c r="AU114" s="33"/>
    </row>
    <row r="115" spans="1:47" x14ac:dyDescent="0.35">
      <c r="A115" s="89"/>
      <c r="B115" s="96" t="s">
        <v>19</v>
      </c>
      <c r="C115" s="96"/>
      <c r="D115" s="15">
        <f>D119+D120+D121</f>
        <v>652121.59999999998</v>
      </c>
      <c r="E115" s="15">
        <f>E119+E120+E121</f>
        <v>-28810.120999999999</v>
      </c>
      <c r="F115" s="15">
        <f t="shared" si="0"/>
        <v>623311.47899999993</v>
      </c>
      <c r="G115" s="15">
        <f>G119+G120+G121+G124+G125</f>
        <v>-163034.073</v>
      </c>
      <c r="H115" s="15">
        <f t="shared" si="251"/>
        <v>460277.40599999996</v>
      </c>
      <c r="I115" s="15">
        <f>I119+I120+I121+I124+I125</f>
        <v>0</v>
      </c>
      <c r="J115" s="15">
        <f t="shared" si="252"/>
        <v>460277.40599999996</v>
      </c>
      <c r="K115" s="15">
        <f>K119+K120+K121+K124+K125</f>
        <v>-123523.57</v>
      </c>
      <c r="L115" s="15">
        <f t="shared" si="253"/>
        <v>336753.83599999995</v>
      </c>
      <c r="M115" s="15">
        <f>M119+M120+M121+M124+M125</f>
        <v>0</v>
      </c>
      <c r="N115" s="15">
        <f t="shared" si="254"/>
        <v>336753.83599999995</v>
      </c>
      <c r="O115" s="31">
        <f>O119+O120+O121+O124+O125</f>
        <v>0</v>
      </c>
      <c r="P115" s="15">
        <f t="shared" si="255"/>
        <v>336753.83599999995</v>
      </c>
      <c r="Q115" s="15">
        <f>Q119+Q120+Q121+Q124+Q125</f>
        <v>-80691.903999999995</v>
      </c>
      <c r="R115" s="32">
        <f t="shared" si="256"/>
        <v>256061.93199999997</v>
      </c>
      <c r="S115" s="15">
        <f t="shared" ref="S115:AH115" si="265">S119+S120+S121</f>
        <v>87519</v>
      </c>
      <c r="T115" s="15">
        <f>T119+T120+T121</f>
        <v>67940.256999999998</v>
      </c>
      <c r="U115" s="15">
        <f t="shared" si="7"/>
        <v>155459.25699999998</v>
      </c>
      <c r="V115" s="15">
        <f>V119+V120+V121+V124+V125</f>
        <v>273749.5</v>
      </c>
      <c r="W115" s="15">
        <f t="shared" si="257"/>
        <v>429208.75699999998</v>
      </c>
      <c r="X115" s="15">
        <f>X119+X120+X121+X124+X125</f>
        <v>123523.57</v>
      </c>
      <c r="Y115" s="15">
        <f t="shared" si="258"/>
        <v>552732.32700000005</v>
      </c>
      <c r="Z115" s="15">
        <f>Z119+Z120+Z121+Z124+Z125</f>
        <v>0</v>
      </c>
      <c r="AA115" s="15">
        <f t="shared" si="259"/>
        <v>552732.32700000005</v>
      </c>
      <c r="AB115" s="15">
        <f>AB119+AB120+AB121+AB124+AB125</f>
        <v>0</v>
      </c>
      <c r="AC115" s="15">
        <f t="shared" si="260"/>
        <v>552732.32700000005</v>
      </c>
      <c r="AD115" s="31">
        <f>AD119+AD120+AD121+AD124+AD125</f>
        <v>0</v>
      </c>
      <c r="AE115" s="15">
        <f t="shared" si="261"/>
        <v>552732.32700000005</v>
      </c>
      <c r="AF115" s="15">
        <f>AF119+AF120+AF121+AF124+AF125</f>
        <v>80691.903999999995</v>
      </c>
      <c r="AG115" s="32">
        <f t="shared" si="262"/>
        <v>633424.23100000003</v>
      </c>
      <c r="AH115" s="15">
        <f t="shared" si="265"/>
        <v>0</v>
      </c>
      <c r="AI115" s="15">
        <f>AI119+AI120+AI121</f>
        <v>0</v>
      </c>
      <c r="AJ115" s="15">
        <f t="shared" si="8"/>
        <v>0</v>
      </c>
      <c r="AK115" s="15">
        <f>AK119+AK120+AK121+AK124+AK125</f>
        <v>0</v>
      </c>
      <c r="AL115" s="15">
        <f t="shared" si="263"/>
        <v>0</v>
      </c>
      <c r="AM115" s="15">
        <f>AM119+AM120+AM121+AM124+AM125</f>
        <v>0</v>
      </c>
      <c r="AN115" s="15">
        <f t="shared" si="264"/>
        <v>0</v>
      </c>
      <c r="AO115" s="15">
        <f>AO119+AO120+AO121+AO124+AO125</f>
        <v>0</v>
      </c>
      <c r="AP115" s="15">
        <f t="shared" si="250"/>
        <v>0</v>
      </c>
      <c r="AQ115" s="15">
        <f>AQ119+AQ120+AQ121+AQ124+AQ125</f>
        <v>0</v>
      </c>
      <c r="AR115" s="32">
        <f t="shared" si="247"/>
        <v>0</v>
      </c>
      <c r="AS115" s="16"/>
      <c r="AT115" s="17"/>
      <c r="AU115" s="24"/>
    </row>
    <row r="116" spans="1:47" x14ac:dyDescent="0.35">
      <c r="A116" s="89"/>
      <c r="B116" s="96" t="s">
        <v>5</v>
      </c>
      <c r="C116" s="96"/>
      <c r="D116" s="14"/>
      <c r="E116" s="14"/>
      <c r="F116" s="15"/>
      <c r="G116" s="14"/>
      <c r="H116" s="15"/>
      <c r="I116" s="14"/>
      <c r="J116" s="15"/>
      <c r="K116" s="14"/>
      <c r="L116" s="15"/>
      <c r="M116" s="14"/>
      <c r="N116" s="15"/>
      <c r="O116" s="30"/>
      <c r="P116" s="15"/>
      <c r="Q116" s="14"/>
      <c r="R116" s="32"/>
      <c r="S116" s="15"/>
      <c r="T116" s="14"/>
      <c r="U116" s="15"/>
      <c r="V116" s="14"/>
      <c r="W116" s="15"/>
      <c r="X116" s="14"/>
      <c r="Y116" s="15"/>
      <c r="Z116" s="14"/>
      <c r="AA116" s="15"/>
      <c r="AB116" s="14"/>
      <c r="AC116" s="15"/>
      <c r="AD116" s="30"/>
      <c r="AE116" s="15"/>
      <c r="AF116" s="14"/>
      <c r="AG116" s="32"/>
      <c r="AH116" s="15"/>
      <c r="AI116" s="14"/>
      <c r="AJ116" s="15"/>
      <c r="AK116" s="14"/>
      <c r="AL116" s="15"/>
      <c r="AM116" s="14"/>
      <c r="AN116" s="15"/>
      <c r="AO116" s="14"/>
      <c r="AP116" s="15"/>
      <c r="AQ116" s="14"/>
      <c r="AR116" s="32"/>
      <c r="AS116" s="16"/>
      <c r="AT116" s="17"/>
      <c r="AU116" s="24"/>
    </row>
    <row r="117" spans="1:47" s="18" customFormat="1" hidden="1" x14ac:dyDescent="0.35">
      <c r="A117" s="13"/>
      <c r="B117" s="25" t="s">
        <v>6</v>
      </c>
      <c r="C117" s="25"/>
      <c r="D117" s="14">
        <f>D119+D120</f>
        <v>425261.6</v>
      </c>
      <c r="E117" s="14">
        <f>E119+E120</f>
        <v>-28810.120999999999</v>
      </c>
      <c r="F117" s="15">
        <f t="shared" si="0"/>
        <v>396451.47899999999</v>
      </c>
      <c r="G117" s="14">
        <f>G119+G120+G124+G125</f>
        <v>-163034.073</v>
      </c>
      <c r="H117" s="15">
        <f t="shared" ref="H117:H121" si="266">F117+G117</f>
        <v>233417.40599999999</v>
      </c>
      <c r="I117" s="14">
        <f>I119+I120+I124+I125</f>
        <v>0</v>
      </c>
      <c r="J117" s="15">
        <f t="shared" ref="J117:J121" si="267">H117+I117</f>
        <v>233417.40599999999</v>
      </c>
      <c r="K117" s="14">
        <f>K119+K120+K124+K125</f>
        <v>-123523.57</v>
      </c>
      <c r="L117" s="15">
        <f t="shared" ref="L117:L121" si="268">J117+K117</f>
        <v>109893.83599999998</v>
      </c>
      <c r="M117" s="14">
        <f>M119+M120+M124+M125</f>
        <v>0</v>
      </c>
      <c r="N117" s="15">
        <f t="shared" ref="N117:N121" si="269">L117+M117</f>
        <v>109893.83599999998</v>
      </c>
      <c r="O117" s="30">
        <f>O119+O120+O124+O125</f>
        <v>0</v>
      </c>
      <c r="P117" s="15">
        <f t="shared" ref="P117:P121" si="270">N117+O117</f>
        <v>109893.83599999998</v>
      </c>
      <c r="Q117" s="14">
        <f>Q119+Q120+Q124+Q125</f>
        <v>-80691.903999999995</v>
      </c>
      <c r="R117" s="15">
        <f t="shared" ref="R117:R121" si="271">P117+Q117</f>
        <v>29201.931999999986</v>
      </c>
      <c r="S117" s="15">
        <f t="shared" ref="S117:AH117" si="272">S119+S120</f>
        <v>87519</v>
      </c>
      <c r="T117" s="14">
        <f>T119+T120</f>
        <v>67940.256999999998</v>
      </c>
      <c r="U117" s="15">
        <f t="shared" si="7"/>
        <v>155459.25699999998</v>
      </c>
      <c r="V117" s="14">
        <f>V119+V120+V124+V125</f>
        <v>273749.5</v>
      </c>
      <c r="W117" s="15">
        <f t="shared" ref="W117:W121" si="273">U117+V117</f>
        <v>429208.75699999998</v>
      </c>
      <c r="X117" s="14">
        <f>X119+X120+X124+X125</f>
        <v>123523.57</v>
      </c>
      <c r="Y117" s="15">
        <f t="shared" ref="Y117:Y121" si="274">W117+X117</f>
        <v>552732.32700000005</v>
      </c>
      <c r="Z117" s="14">
        <f>Z119+Z120+Z124+Z125</f>
        <v>0</v>
      </c>
      <c r="AA117" s="15">
        <f t="shared" ref="AA117:AA121" si="275">Y117+Z117</f>
        <v>552732.32700000005</v>
      </c>
      <c r="AB117" s="14">
        <f>AB119+AB120+AB124+AB125</f>
        <v>0</v>
      </c>
      <c r="AC117" s="15">
        <f t="shared" ref="AC117:AC121" si="276">AA117+AB117</f>
        <v>552732.32700000005</v>
      </c>
      <c r="AD117" s="30">
        <f>AD119+AD120+AD124+AD125</f>
        <v>0</v>
      </c>
      <c r="AE117" s="15">
        <f t="shared" ref="AE117:AE121" si="277">AC117+AD117</f>
        <v>552732.32700000005</v>
      </c>
      <c r="AF117" s="14">
        <f>AF119+AF120+AF124+AF125</f>
        <v>80691.903999999995</v>
      </c>
      <c r="AG117" s="15">
        <f t="shared" ref="AG117:AG121" si="278">AE117+AF117</f>
        <v>633424.23100000003</v>
      </c>
      <c r="AH117" s="15">
        <f t="shared" si="272"/>
        <v>0</v>
      </c>
      <c r="AI117" s="14">
        <f>AI119+AI120</f>
        <v>0</v>
      </c>
      <c r="AJ117" s="15">
        <f t="shared" si="8"/>
        <v>0</v>
      </c>
      <c r="AK117" s="14">
        <f>AK119+AK120+AK124+AK125</f>
        <v>0</v>
      </c>
      <c r="AL117" s="15">
        <f t="shared" ref="AL117:AL121" si="279">AJ117+AK117</f>
        <v>0</v>
      </c>
      <c r="AM117" s="14">
        <f>AM119+AM120+AM124+AM125</f>
        <v>0</v>
      </c>
      <c r="AN117" s="15">
        <f t="shared" ref="AN117:AN121" si="280">AL117+AM117</f>
        <v>0</v>
      </c>
      <c r="AO117" s="14">
        <f>AO119+AO120+AO124+AO125</f>
        <v>0</v>
      </c>
      <c r="AP117" s="15">
        <f t="shared" ref="AP117:AP121" si="281">AN117+AO117</f>
        <v>0</v>
      </c>
      <c r="AQ117" s="14">
        <f>AQ119+AQ120+AQ124+AQ125</f>
        <v>0</v>
      </c>
      <c r="AR117" s="15">
        <f t="shared" ref="AR117:AR121" si="282">AP117+AQ117</f>
        <v>0</v>
      </c>
      <c r="AS117" s="16"/>
      <c r="AT117" s="17" t="s">
        <v>25</v>
      </c>
      <c r="AU117" s="24"/>
    </row>
    <row r="118" spans="1:47" x14ac:dyDescent="0.35">
      <c r="A118" s="89"/>
      <c r="B118" s="96" t="s">
        <v>64</v>
      </c>
      <c r="C118" s="96"/>
      <c r="D118" s="14">
        <f>D123</f>
        <v>226860</v>
      </c>
      <c r="E118" s="14">
        <f>E123</f>
        <v>0</v>
      </c>
      <c r="F118" s="15">
        <f t="shared" si="0"/>
        <v>226860</v>
      </c>
      <c r="G118" s="14">
        <f>G123</f>
        <v>0</v>
      </c>
      <c r="H118" s="15">
        <f t="shared" si="266"/>
        <v>226860</v>
      </c>
      <c r="I118" s="14">
        <f>I123</f>
        <v>0</v>
      </c>
      <c r="J118" s="15">
        <f t="shared" si="267"/>
        <v>226860</v>
      </c>
      <c r="K118" s="14">
        <f>K123</f>
        <v>0</v>
      </c>
      <c r="L118" s="15">
        <f t="shared" si="268"/>
        <v>226860</v>
      </c>
      <c r="M118" s="14">
        <f>M123</f>
        <v>0</v>
      </c>
      <c r="N118" s="15">
        <f t="shared" si="269"/>
        <v>226860</v>
      </c>
      <c r="O118" s="30">
        <f>O123</f>
        <v>0</v>
      </c>
      <c r="P118" s="15">
        <f t="shared" si="270"/>
        <v>226860</v>
      </c>
      <c r="Q118" s="14">
        <f>Q123</f>
        <v>0</v>
      </c>
      <c r="R118" s="32">
        <f t="shared" si="271"/>
        <v>226860</v>
      </c>
      <c r="S118" s="15">
        <f t="shared" ref="S118:AH118" si="283">S123</f>
        <v>0</v>
      </c>
      <c r="T118" s="14">
        <f>T123</f>
        <v>0</v>
      </c>
      <c r="U118" s="15">
        <f t="shared" si="7"/>
        <v>0</v>
      </c>
      <c r="V118" s="14">
        <f>V123</f>
        <v>0</v>
      </c>
      <c r="W118" s="15">
        <f t="shared" si="273"/>
        <v>0</v>
      </c>
      <c r="X118" s="14">
        <f>X123</f>
        <v>0</v>
      </c>
      <c r="Y118" s="15">
        <f t="shared" si="274"/>
        <v>0</v>
      </c>
      <c r="Z118" s="14">
        <f>Z123</f>
        <v>0</v>
      </c>
      <c r="AA118" s="15">
        <f t="shared" si="275"/>
        <v>0</v>
      </c>
      <c r="AB118" s="14">
        <f>AB123</f>
        <v>0</v>
      </c>
      <c r="AC118" s="15">
        <f t="shared" si="276"/>
        <v>0</v>
      </c>
      <c r="AD118" s="30">
        <f>AD123</f>
        <v>0</v>
      </c>
      <c r="AE118" s="15">
        <f t="shared" si="277"/>
        <v>0</v>
      </c>
      <c r="AF118" s="14">
        <f>AF123</f>
        <v>0</v>
      </c>
      <c r="AG118" s="32">
        <f t="shared" si="278"/>
        <v>0</v>
      </c>
      <c r="AH118" s="15">
        <f t="shared" si="283"/>
        <v>0</v>
      </c>
      <c r="AI118" s="14">
        <f>AI123</f>
        <v>0</v>
      </c>
      <c r="AJ118" s="15">
        <f t="shared" si="8"/>
        <v>0</v>
      </c>
      <c r="AK118" s="14">
        <f>AK123</f>
        <v>0</v>
      </c>
      <c r="AL118" s="15">
        <f t="shared" si="279"/>
        <v>0</v>
      </c>
      <c r="AM118" s="14">
        <f>AM123</f>
        <v>0</v>
      </c>
      <c r="AN118" s="15">
        <f t="shared" si="280"/>
        <v>0</v>
      </c>
      <c r="AO118" s="14">
        <f>AO123</f>
        <v>0</v>
      </c>
      <c r="AP118" s="15">
        <f t="shared" si="281"/>
        <v>0</v>
      </c>
      <c r="AQ118" s="14">
        <f>AQ123</f>
        <v>0</v>
      </c>
      <c r="AR118" s="32">
        <f t="shared" si="282"/>
        <v>0</v>
      </c>
      <c r="AS118" s="16"/>
      <c r="AT118" s="17"/>
      <c r="AU118" s="24"/>
    </row>
    <row r="119" spans="1:47" ht="64.5" customHeight="1" x14ac:dyDescent="0.35">
      <c r="A119" s="89" t="s">
        <v>167</v>
      </c>
      <c r="B119" s="96" t="s">
        <v>33</v>
      </c>
      <c r="C119" s="100" t="s">
        <v>28</v>
      </c>
      <c r="D119" s="29">
        <v>65230</v>
      </c>
      <c r="E119" s="30">
        <v>21189.879000000001</v>
      </c>
      <c r="F119" s="31">
        <f t="shared" si="0"/>
        <v>86419.879000000001</v>
      </c>
      <c r="G119" s="30"/>
      <c r="H119" s="31">
        <f t="shared" si="266"/>
        <v>86419.879000000001</v>
      </c>
      <c r="I119" s="30"/>
      <c r="J119" s="31">
        <f t="shared" si="267"/>
        <v>86419.879000000001</v>
      </c>
      <c r="K119" s="30"/>
      <c r="L119" s="31">
        <f t="shared" si="268"/>
        <v>86419.879000000001</v>
      </c>
      <c r="M119" s="30"/>
      <c r="N119" s="31">
        <f t="shared" si="269"/>
        <v>86419.879000000001</v>
      </c>
      <c r="O119" s="30"/>
      <c r="P119" s="31">
        <f t="shared" si="270"/>
        <v>86419.879000000001</v>
      </c>
      <c r="Q119" s="1">
        <v>-70907.100999999995</v>
      </c>
      <c r="R119" s="32">
        <f t="shared" si="271"/>
        <v>15512.778000000006</v>
      </c>
      <c r="S119" s="32">
        <v>0</v>
      </c>
      <c r="T119" s="30"/>
      <c r="U119" s="31">
        <f t="shared" si="7"/>
        <v>0</v>
      </c>
      <c r="V119" s="30">
        <v>73749.5</v>
      </c>
      <c r="W119" s="31">
        <f t="shared" si="273"/>
        <v>73749.5</v>
      </c>
      <c r="X119" s="30"/>
      <c r="Y119" s="31">
        <f t="shared" si="274"/>
        <v>73749.5</v>
      </c>
      <c r="Z119" s="30"/>
      <c r="AA119" s="31">
        <f t="shared" si="275"/>
        <v>73749.5</v>
      </c>
      <c r="AB119" s="30"/>
      <c r="AC119" s="31">
        <f t="shared" si="276"/>
        <v>73749.5</v>
      </c>
      <c r="AD119" s="30"/>
      <c r="AE119" s="31">
        <f t="shared" si="277"/>
        <v>73749.5</v>
      </c>
      <c r="AF119" s="1">
        <v>70907.100999999995</v>
      </c>
      <c r="AG119" s="32">
        <f t="shared" si="278"/>
        <v>144656.601</v>
      </c>
      <c r="AH119" s="32">
        <v>0</v>
      </c>
      <c r="AI119" s="29"/>
      <c r="AJ119" s="31">
        <f t="shared" si="8"/>
        <v>0</v>
      </c>
      <c r="AK119" s="30"/>
      <c r="AL119" s="31">
        <f t="shared" si="279"/>
        <v>0</v>
      </c>
      <c r="AM119" s="30"/>
      <c r="AN119" s="31">
        <f t="shared" si="280"/>
        <v>0</v>
      </c>
      <c r="AO119" s="30"/>
      <c r="AP119" s="31">
        <f t="shared" si="281"/>
        <v>0</v>
      </c>
      <c r="AQ119" s="1"/>
      <c r="AR119" s="32">
        <f t="shared" si="282"/>
        <v>0</v>
      </c>
      <c r="AS119" s="12" t="s">
        <v>87</v>
      </c>
      <c r="AU119" s="33"/>
    </row>
    <row r="120" spans="1:47" ht="54" x14ac:dyDescent="0.35">
      <c r="A120" s="89" t="s">
        <v>168</v>
      </c>
      <c r="B120" s="90" t="s">
        <v>61</v>
      </c>
      <c r="C120" s="100" t="s">
        <v>63</v>
      </c>
      <c r="D120" s="29">
        <v>360031.6</v>
      </c>
      <c r="E120" s="30">
        <v>-50000</v>
      </c>
      <c r="F120" s="31">
        <f t="shared" ref="F120:F198" si="284">D120+E120</f>
        <v>310031.59999999998</v>
      </c>
      <c r="G120" s="30">
        <f>17562.98+5713.793-200000</f>
        <v>-176723.22700000001</v>
      </c>
      <c r="H120" s="31">
        <f t="shared" si="266"/>
        <v>133308.37299999996</v>
      </c>
      <c r="I120" s="30"/>
      <c r="J120" s="31">
        <f t="shared" si="267"/>
        <v>133308.37299999996</v>
      </c>
      <c r="K120" s="30">
        <v>-123523.57</v>
      </c>
      <c r="L120" s="31">
        <f t="shared" si="268"/>
        <v>9784.8029999999562</v>
      </c>
      <c r="M120" s="30"/>
      <c r="N120" s="31">
        <f t="shared" si="269"/>
        <v>9784.8029999999562</v>
      </c>
      <c r="O120" s="30"/>
      <c r="P120" s="31">
        <f t="shared" si="270"/>
        <v>9784.8029999999562</v>
      </c>
      <c r="Q120" s="1">
        <v>-9784.8029999999999</v>
      </c>
      <c r="R120" s="32">
        <f t="shared" si="271"/>
        <v>-4.3655745685100555E-11</v>
      </c>
      <c r="S120" s="32">
        <v>87519</v>
      </c>
      <c r="T120" s="30">
        <v>67940.256999999998</v>
      </c>
      <c r="U120" s="31">
        <f t="shared" ref="U120:U198" si="285">S120+T120</f>
        <v>155459.25699999998</v>
      </c>
      <c r="V120" s="30">
        <v>200000</v>
      </c>
      <c r="W120" s="31">
        <f t="shared" si="273"/>
        <v>355459.25699999998</v>
      </c>
      <c r="X120" s="30">
        <v>123523.57</v>
      </c>
      <c r="Y120" s="31">
        <f t="shared" si="274"/>
        <v>478982.82699999999</v>
      </c>
      <c r="Z120" s="30"/>
      <c r="AA120" s="31">
        <f t="shared" si="275"/>
        <v>478982.82699999999</v>
      </c>
      <c r="AB120" s="30"/>
      <c r="AC120" s="31">
        <f t="shared" si="276"/>
        <v>478982.82699999999</v>
      </c>
      <c r="AD120" s="30"/>
      <c r="AE120" s="31">
        <f t="shared" si="277"/>
        <v>478982.82699999999</v>
      </c>
      <c r="AF120" s="1">
        <v>9784.8029999999999</v>
      </c>
      <c r="AG120" s="32">
        <f t="shared" si="278"/>
        <v>488767.63</v>
      </c>
      <c r="AH120" s="32">
        <v>0</v>
      </c>
      <c r="AI120" s="29"/>
      <c r="AJ120" s="31">
        <f t="shared" ref="AJ120:AJ198" si="286">AH120+AI120</f>
        <v>0</v>
      </c>
      <c r="AK120" s="30"/>
      <c r="AL120" s="31">
        <f t="shared" si="279"/>
        <v>0</v>
      </c>
      <c r="AM120" s="30"/>
      <c r="AN120" s="31">
        <f t="shared" si="280"/>
        <v>0</v>
      </c>
      <c r="AO120" s="30"/>
      <c r="AP120" s="31">
        <f t="shared" si="281"/>
        <v>0</v>
      </c>
      <c r="AQ120" s="1"/>
      <c r="AR120" s="32">
        <f t="shared" si="282"/>
        <v>0</v>
      </c>
      <c r="AS120" s="12" t="s">
        <v>88</v>
      </c>
      <c r="AU120" s="33"/>
    </row>
    <row r="121" spans="1:47" ht="54" x14ac:dyDescent="0.35">
      <c r="A121" s="89" t="s">
        <v>169</v>
      </c>
      <c r="B121" s="101" t="s">
        <v>62</v>
      </c>
      <c r="C121" s="96" t="s">
        <v>63</v>
      </c>
      <c r="D121" s="29">
        <f>D123</f>
        <v>226860</v>
      </c>
      <c r="E121" s="30">
        <f>E123</f>
        <v>0</v>
      </c>
      <c r="F121" s="31">
        <f t="shared" si="284"/>
        <v>226860</v>
      </c>
      <c r="G121" s="30">
        <f>G123</f>
        <v>0</v>
      </c>
      <c r="H121" s="31">
        <f t="shared" si="266"/>
        <v>226860</v>
      </c>
      <c r="I121" s="30">
        <f>I123</f>
        <v>0</v>
      </c>
      <c r="J121" s="31">
        <f t="shared" si="267"/>
        <v>226860</v>
      </c>
      <c r="K121" s="30">
        <f>K123</f>
        <v>0</v>
      </c>
      <c r="L121" s="31">
        <f t="shared" si="268"/>
        <v>226860</v>
      </c>
      <c r="M121" s="30">
        <f>M123</f>
        <v>0</v>
      </c>
      <c r="N121" s="31">
        <f t="shared" si="269"/>
        <v>226860</v>
      </c>
      <c r="O121" s="30">
        <f>O123</f>
        <v>0</v>
      </c>
      <c r="P121" s="31">
        <f t="shared" si="270"/>
        <v>226860</v>
      </c>
      <c r="Q121" s="1">
        <f>Q123</f>
        <v>0</v>
      </c>
      <c r="R121" s="32">
        <f t="shared" si="271"/>
        <v>226860</v>
      </c>
      <c r="S121" s="32">
        <f t="shared" ref="S121:AH121" si="287">S123</f>
        <v>0</v>
      </c>
      <c r="T121" s="30">
        <f>T123</f>
        <v>0</v>
      </c>
      <c r="U121" s="31">
        <f t="shared" si="285"/>
        <v>0</v>
      </c>
      <c r="V121" s="30">
        <f>V123</f>
        <v>0</v>
      </c>
      <c r="W121" s="31">
        <f t="shared" si="273"/>
        <v>0</v>
      </c>
      <c r="X121" s="30">
        <f>X123</f>
        <v>0</v>
      </c>
      <c r="Y121" s="31">
        <f t="shared" si="274"/>
        <v>0</v>
      </c>
      <c r="Z121" s="30">
        <f>Z123</f>
        <v>0</v>
      </c>
      <c r="AA121" s="31">
        <f t="shared" si="275"/>
        <v>0</v>
      </c>
      <c r="AB121" s="30">
        <f>AB123</f>
        <v>0</v>
      </c>
      <c r="AC121" s="31">
        <f t="shared" si="276"/>
        <v>0</v>
      </c>
      <c r="AD121" s="30">
        <f>AD123</f>
        <v>0</v>
      </c>
      <c r="AE121" s="31">
        <f t="shared" si="277"/>
        <v>0</v>
      </c>
      <c r="AF121" s="1">
        <f>AF123</f>
        <v>0</v>
      </c>
      <c r="AG121" s="32">
        <f t="shared" si="278"/>
        <v>0</v>
      </c>
      <c r="AH121" s="32">
        <f t="shared" si="287"/>
        <v>0</v>
      </c>
      <c r="AI121" s="29">
        <f>AI123</f>
        <v>0</v>
      </c>
      <c r="AJ121" s="31">
        <f t="shared" si="286"/>
        <v>0</v>
      </c>
      <c r="AK121" s="30">
        <f>AK123</f>
        <v>0</v>
      </c>
      <c r="AL121" s="31">
        <f t="shared" si="279"/>
        <v>0</v>
      </c>
      <c r="AM121" s="30">
        <f>AM123</f>
        <v>0</v>
      </c>
      <c r="AN121" s="31">
        <f t="shared" si="280"/>
        <v>0</v>
      </c>
      <c r="AO121" s="30">
        <f>AO123</f>
        <v>0</v>
      </c>
      <c r="AP121" s="31">
        <f t="shared" si="281"/>
        <v>0</v>
      </c>
      <c r="AQ121" s="1">
        <f>AQ123</f>
        <v>0</v>
      </c>
      <c r="AR121" s="32">
        <f t="shared" si="282"/>
        <v>0</v>
      </c>
      <c r="AS121" s="12"/>
      <c r="AU121" s="33"/>
    </row>
    <row r="122" spans="1:47" x14ac:dyDescent="0.35">
      <c r="A122" s="89"/>
      <c r="B122" s="96" t="s">
        <v>5</v>
      </c>
      <c r="C122" s="96"/>
      <c r="D122" s="29"/>
      <c r="E122" s="30"/>
      <c r="F122" s="31"/>
      <c r="G122" s="30"/>
      <c r="H122" s="31"/>
      <c r="I122" s="30"/>
      <c r="J122" s="31"/>
      <c r="K122" s="30"/>
      <c r="L122" s="31"/>
      <c r="M122" s="30"/>
      <c r="N122" s="31"/>
      <c r="O122" s="30"/>
      <c r="P122" s="31"/>
      <c r="Q122" s="1"/>
      <c r="R122" s="32"/>
      <c r="S122" s="32"/>
      <c r="T122" s="30"/>
      <c r="U122" s="31"/>
      <c r="V122" s="30"/>
      <c r="W122" s="31"/>
      <c r="X122" s="30"/>
      <c r="Y122" s="31"/>
      <c r="Z122" s="30"/>
      <c r="AA122" s="31"/>
      <c r="AB122" s="30"/>
      <c r="AC122" s="31"/>
      <c r="AD122" s="30"/>
      <c r="AE122" s="31"/>
      <c r="AF122" s="1"/>
      <c r="AG122" s="32"/>
      <c r="AH122" s="32"/>
      <c r="AI122" s="29"/>
      <c r="AJ122" s="31"/>
      <c r="AK122" s="30"/>
      <c r="AL122" s="31"/>
      <c r="AM122" s="30"/>
      <c r="AN122" s="31"/>
      <c r="AO122" s="30"/>
      <c r="AP122" s="31"/>
      <c r="AQ122" s="1"/>
      <c r="AR122" s="32"/>
      <c r="AS122" s="12"/>
      <c r="AU122" s="33"/>
    </row>
    <row r="123" spans="1:47" x14ac:dyDescent="0.35">
      <c r="A123" s="89"/>
      <c r="B123" s="101" t="s">
        <v>64</v>
      </c>
      <c r="C123" s="96"/>
      <c r="D123" s="29">
        <v>226860</v>
      </c>
      <c r="E123" s="30"/>
      <c r="F123" s="31">
        <f t="shared" si="284"/>
        <v>226860</v>
      </c>
      <c r="G123" s="30"/>
      <c r="H123" s="31">
        <f t="shared" ref="H123:H126" si="288">F123+G123</f>
        <v>226860</v>
      </c>
      <c r="I123" s="30"/>
      <c r="J123" s="31">
        <f t="shared" ref="J123:J126" si="289">H123+I123</f>
        <v>226860</v>
      </c>
      <c r="K123" s="30"/>
      <c r="L123" s="31">
        <f t="shared" ref="L123:L126" si="290">J123+K123</f>
        <v>226860</v>
      </c>
      <c r="M123" s="30"/>
      <c r="N123" s="31">
        <f t="shared" ref="N123:N126" si="291">L123+M123</f>
        <v>226860</v>
      </c>
      <c r="O123" s="30"/>
      <c r="P123" s="31">
        <f t="shared" ref="P123:P126" si="292">N123+O123</f>
        <v>226860</v>
      </c>
      <c r="Q123" s="1"/>
      <c r="R123" s="32">
        <f t="shared" ref="R123:R126" si="293">P123+Q123</f>
        <v>226860</v>
      </c>
      <c r="S123" s="32">
        <v>0</v>
      </c>
      <c r="T123" s="30"/>
      <c r="U123" s="31">
        <f t="shared" si="285"/>
        <v>0</v>
      </c>
      <c r="V123" s="30"/>
      <c r="W123" s="31">
        <f t="shared" ref="W123:W126" si="294">U123+V123</f>
        <v>0</v>
      </c>
      <c r="X123" s="30"/>
      <c r="Y123" s="31">
        <f t="shared" ref="Y123:Y126" si="295">W123+X123</f>
        <v>0</v>
      </c>
      <c r="Z123" s="30"/>
      <c r="AA123" s="31">
        <f t="shared" ref="AA123:AA126" si="296">Y123+Z123</f>
        <v>0</v>
      </c>
      <c r="AB123" s="30"/>
      <c r="AC123" s="31">
        <f t="shared" ref="AC123:AC126" si="297">AA123+AB123</f>
        <v>0</v>
      </c>
      <c r="AD123" s="30"/>
      <c r="AE123" s="31">
        <f t="shared" ref="AE123:AE126" si="298">AC123+AD123</f>
        <v>0</v>
      </c>
      <c r="AF123" s="1"/>
      <c r="AG123" s="32">
        <f t="shared" ref="AG123:AG126" si="299">AE123+AF123</f>
        <v>0</v>
      </c>
      <c r="AH123" s="32">
        <v>0</v>
      </c>
      <c r="AI123" s="29"/>
      <c r="AJ123" s="31">
        <f t="shared" si="286"/>
        <v>0</v>
      </c>
      <c r="AK123" s="30"/>
      <c r="AL123" s="31">
        <f t="shared" ref="AL123:AL126" si="300">AJ123+AK123</f>
        <v>0</v>
      </c>
      <c r="AM123" s="30"/>
      <c r="AN123" s="31">
        <f t="shared" ref="AN123:AN126" si="301">AL123+AM123</f>
        <v>0</v>
      </c>
      <c r="AO123" s="30"/>
      <c r="AP123" s="31">
        <f t="shared" ref="AP123:AP126" si="302">AN123+AO123</f>
        <v>0</v>
      </c>
      <c r="AQ123" s="1"/>
      <c r="AR123" s="32">
        <f t="shared" ref="AR123:AR126" si="303">AP123+AQ123</f>
        <v>0</v>
      </c>
      <c r="AS123" s="12" t="s">
        <v>89</v>
      </c>
      <c r="AU123" s="33"/>
    </row>
    <row r="124" spans="1:47" ht="72" x14ac:dyDescent="0.35">
      <c r="A124" s="89" t="s">
        <v>170</v>
      </c>
      <c r="B124" s="101" t="s">
        <v>209</v>
      </c>
      <c r="C124" s="96" t="s">
        <v>24</v>
      </c>
      <c r="D124" s="29"/>
      <c r="E124" s="30"/>
      <c r="F124" s="31"/>
      <c r="G124" s="30">
        <v>13660</v>
      </c>
      <c r="H124" s="31">
        <f t="shared" si="288"/>
        <v>13660</v>
      </c>
      <c r="I124" s="30"/>
      <c r="J124" s="31">
        <f t="shared" si="289"/>
        <v>13660</v>
      </c>
      <c r="K124" s="30"/>
      <c r="L124" s="31">
        <f t="shared" si="290"/>
        <v>13660</v>
      </c>
      <c r="M124" s="30"/>
      <c r="N124" s="31">
        <f t="shared" si="291"/>
        <v>13660</v>
      </c>
      <c r="O124" s="30"/>
      <c r="P124" s="31">
        <f t="shared" si="292"/>
        <v>13660</v>
      </c>
      <c r="Q124" s="1"/>
      <c r="R124" s="32">
        <f t="shared" si="293"/>
        <v>13660</v>
      </c>
      <c r="S124" s="32"/>
      <c r="T124" s="30"/>
      <c r="U124" s="31"/>
      <c r="V124" s="30"/>
      <c r="W124" s="31">
        <f t="shared" si="294"/>
        <v>0</v>
      </c>
      <c r="X124" s="30"/>
      <c r="Y124" s="31">
        <f t="shared" si="295"/>
        <v>0</v>
      </c>
      <c r="Z124" s="30"/>
      <c r="AA124" s="31">
        <f t="shared" si="296"/>
        <v>0</v>
      </c>
      <c r="AB124" s="30"/>
      <c r="AC124" s="31">
        <f t="shared" si="297"/>
        <v>0</v>
      </c>
      <c r="AD124" s="30"/>
      <c r="AE124" s="31">
        <f t="shared" si="298"/>
        <v>0</v>
      </c>
      <c r="AF124" s="1"/>
      <c r="AG124" s="32">
        <f t="shared" si="299"/>
        <v>0</v>
      </c>
      <c r="AH124" s="32"/>
      <c r="AI124" s="29"/>
      <c r="AJ124" s="31"/>
      <c r="AK124" s="30"/>
      <c r="AL124" s="31">
        <f t="shared" si="300"/>
        <v>0</v>
      </c>
      <c r="AM124" s="30"/>
      <c r="AN124" s="31">
        <f t="shared" si="301"/>
        <v>0</v>
      </c>
      <c r="AO124" s="30"/>
      <c r="AP124" s="31">
        <f t="shared" si="302"/>
        <v>0</v>
      </c>
      <c r="AQ124" s="1"/>
      <c r="AR124" s="32">
        <f t="shared" si="303"/>
        <v>0</v>
      </c>
      <c r="AS124" s="12" t="s">
        <v>210</v>
      </c>
      <c r="AU124" s="33"/>
    </row>
    <row r="125" spans="1:47" ht="54" x14ac:dyDescent="0.35">
      <c r="A125" s="89" t="s">
        <v>171</v>
      </c>
      <c r="B125" s="101" t="s">
        <v>224</v>
      </c>
      <c r="C125" s="96" t="s">
        <v>28</v>
      </c>
      <c r="D125" s="29"/>
      <c r="E125" s="30"/>
      <c r="F125" s="31"/>
      <c r="G125" s="30">
        <v>29.154</v>
      </c>
      <c r="H125" s="31">
        <f t="shared" si="288"/>
        <v>29.154</v>
      </c>
      <c r="I125" s="30"/>
      <c r="J125" s="31">
        <f t="shared" si="289"/>
        <v>29.154</v>
      </c>
      <c r="K125" s="30"/>
      <c r="L125" s="31">
        <f t="shared" si="290"/>
        <v>29.154</v>
      </c>
      <c r="M125" s="30"/>
      <c r="N125" s="31">
        <f t="shared" si="291"/>
        <v>29.154</v>
      </c>
      <c r="O125" s="30"/>
      <c r="P125" s="31">
        <f t="shared" si="292"/>
        <v>29.154</v>
      </c>
      <c r="Q125" s="1"/>
      <c r="R125" s="32">
        <f t="shared" si="293"/>
        <v>29.154</v>
      </c>
      <c r="S125" s="32"/>
      <c r="T125" s="30"/>
      <c r="U125" s="31"/>
      <c r="V125" s="30"/>
      <c r="W125" s="31">
        <f t="shared" si="294"/>
        <v>0</v>
      </c>
      <c r="X125" s="30"/>
      <c r="Y125" s="31">
        <f t="shared" si="295"/>
        <v>0</v>
      </c>
      <c r="Z125" s="30"/>
      <c r="AA125" s="31">
        <f t="shared" si="296"/>
        <v>0</v>
      </c>
      <c r="AB125" s="30"/>
      <c r="AC125" s="31">
        <f t="shared" si="297"/>
        <v>0</v>
      </c>
      <c r="AD125" s="30"/>
      <c r="AE125" s="31">
        <f t="shared" si="298"/>
        <v>0</v>
      </c>
      <c r="AF125" s="1"/>
      <c r="AG125" s="32">
        <f t="shared" si="299"/>
        <v>0</v>
      </c>
      <c r="AH125" s="32"/>
      <c r="AI125" s="29"/>
      <c r="AJ125" s="31"/>
      <c r="AK125" s="30"/>
      <c r="AL125" s="31">
        <f t="shared" si="300"/>
        <v>0</v>
      </c>
      <c r="AM125" s="30"/>
      <c r="AN125" s="31">
        <f t="shared" si="301"/>
        <v>0</v>
      </c>
      <c r="AO125" s="30"/>
      <c r="AP125" s="31">
        <f t="shared" si="302"/>
        <v>0</v>
      </c>
      <c r="AQ125" s="1"/>
      <c r="AR125" s="32">
        <f t="shared" si="303"/>
        <v>0</v>
      </c>
      <c r="AS125" s="12" t="s">
        <v>225</v>
      </c>
      <c r="AU125" s="33"/>
    </row>
    <row r="126" spans="1:47" x14ac:dyDescent="0.35">
      <c r="A126" s="89"/>
      <c r="B126" s="96" t="s">
        <v>4</v>
      </c>
      <c r="C126" s="96"/>
      <c r="D126" s="15">
        <f>D130+D131+D132+D133+D134+D135+D139+D143</f>
        <v>129061.20000000001</v>
      </c>
      <c r="E126" s="15">
        <f>E130+E131+E132+E133+E134+E135+E139+E143</f>
        <v>-1425.779</v>
      </c>
      <c r="F126" s="15">
        <f t="shared" si="284"/>
        <v>127635.42100000002</v>
      </c>
      <c r="G126" s="15">
        <f>G130+G131+G132+G133+G134+G135+G139+G143+G147+G148+G149</f>
        <v>24441.925999999999</v>
      </c>
      <c r="H126" s="15">
        <f t="shared" si="288"/>
        <v>152077.34700000001</v>
      </c>
      <c r="I126" s="15">
        <f>I130+I131+I132+I133+I134+I135+I139+I143+I147+I148+I149</f>
        <v>0</v>
      </c>
      <c r="J126" s="15">
        <f t="shared" si="289"/>
        <v>152077.34700000001</v>
      </c>
      <c r="K126" s="15">
        <f>K130+K131+K132+K133+K134+K135+K139+K143+K147+K148+K149</f>
        <v>659.62699999999995</v>
      </c>
      <c r="L126" s="15">
        <f t="shared" si="290"/>
        <v>152736.97400000002</v>
      </c>
      <c r="M126" s="15">
        <f>M130+M131+M132+M133+M134+M135+M139+M143+M147+M148+M149</f>
        <v>-5338.8189999999995</v>
      </c>
      <c r="N126" s="15">
        <f t="shared" si="291"/>
        <v>147398.15500000003</v>
      </c>
      <c r="O126" s="31">
        <f>O130+O131+O132+O133+O134+O135+O139+O143+O147+O148+O149</f>
        <v>-12.193</v>
      </c>
      <c r="P126" s="15">
        <f t="shared" si="292"/>
        <v>147385.96200000003</v>
      </c>
      <c r="Q126" s="15">
        <f>Q130+Q131+Q132+Q133+Q134+Q135+Q139+Q143+Q147+Q148+Q149+Q150</f>
        <v>-2.8421709430404007E-14</v>
      </c>
      <c r="R126" s="32">
        <f t="shared" si="293"/>
        <v>147385.96200000003</v>
      </c>
      <c r="S126" s="15">
        <f t="shared" ref="S126:AH126" si="304">S130+S131+S132+S133+S134+S135+S139+S143</f>
        <v>40592.799999999996</v>
      </c>
      <c r="T126" s="15">
        <f>T130+T131+T132+T133+T134+T135+T139+T143</f>
        <v>0</v>
      </c>
      <c r="U126" s="15">
        <f t="shared" si="285"/>
        <v>40592.799999999996</v>
      </c>
      <c r="V126" s="15">
        <f>V130+V131+V132+V133+V134+V135+V139+V143+V147+V148+V149</f>
        <v>0</v>
      </c>
      <c r="W126" s="15">
        <f t="shared" si="294"/>
        <v>40592.799999999996</v>
      </c>
      <c r="X126" s="15">
        <f>X130+X131+X132+X133+X134+X135+X139+X143+X147+X148+X149</f>
        <v>0</v>
      </c>
      <c r="Y126" s="15">
        <f t="shared" si="295"/>
        <v>40592.799999999996</v>
      </c>
      <c r="Z126" s="15">
        <f>Z130+Z131+Z132+Z133+Z134+Z135+Z139+Z143+Z147+Z148+Z149</f>
        <v>0</v>
      </c>
      <c r="AA126" s="15">
        <f t="shared" si="296"/>
        <v>40592.799999999996</v>
      </c>
      <c r="AB126" s="15">
        <f>AB130+AB131+AB132+AB133+AB134+AB135+AB139+AB143+AB147+AB148+AB149</f>
        <v>1914</v>
      </c>
      <c r="AC126" s="15">
        <f t="shared" si="297"/>
        <v>42506.799999999996</v>
      </c>
      <c r="AD126" s="31">
        <f>AD130+AD131+AD132+AD133+AD134+AD135+AD139+AD143+AD147+AD148+AD149</f>
        <v>0</v>
      </c>
      <c r="AE126" s="15">
        <f t="shared" si="298"/>
        <v>42506.799999999996</v>
      </c>
      <c r="AF126" s="15">
        <f>AF130+AF131+AF132+AF133+AF134+AF135+AF139+AF143+AF147+AF148+AF149+AF150</f>
        <v>537057.05799999996</v>
      </c>
      <c r="AG126" s="32">
        <f t="shared" si="299"/>
        <v>579563.85800000001</v>
      </c>
      <c r="AH126" s="15">
        <f t="shared" si="304"/>
        <v>10393.299999999999</v>
      </c>
      <c r="AI126" s="15">
        <f>AI130+AI131+AI132+AI133+AI134+AI135+AI139+AI143</f>
        <v>0</v>
      </c>
      <c r="AJ126" s="15">
        <f t="shared" si="286"/>
        <v>10393.299999999999</v>
      </c>
      <c r="AK126" s="15">
        <f>AK130+AK131+AK132+AK133+AK134+AK135+AK139+AK143+AK147+AK148+AK149</f>
        <v>0</v>
      </c>
      <c r="AL126" s="15">
        <f t="shared" si="300"/>
        <v>10393.299999999999</v>
      </c>
      <c r="AM126" s="15">
        <f>AM130+AM131+AM132+AM133+AM134+AM135+AM139+AM143+AM147+AM148+AM149</f>
        <v>0</v>
      </c>
      <c r="AN126" s="15">
        <f t="shared" si="301"/>
        <v>10393.299999999999</v>
      </c>
      <c r="AO126" s="15">
        <f>AO130+AO131+AO132+AO133+AO134+AO135+AO139+AO143+AO147+AO148+AO149</f>
        <v>0</v>
      </c>
      <c r="AP126" s="15">
        <f t="shared" si="302"/>
        <v>10393.299999999999</v>
      </c>
      <c r="AQ126" s="15">
        <f>AQ130+AQ131+AQ132+AQ133+AQ134+AQ135+AQ139+AQ143+AQ147+AQ148+AQ149+AQ150</f>
        <v>0</v>
      </c>
      <c r="AR126" s="32">
        <f t="shared" si="303"/>
        <v>10393.299999999999</v>
      </c>
      <c r="AS126" s="16"/>
      <c r="AT126" s="17"/>
      <c r="AU126" s="24"/>
    </row>
    <row r="127" spans="1:47" x14ac:dyDescent="0.35">
      <c r="A127" s="89"/>
      <c r="B127" s="90" t="s">
        <v>5</v>
      </c>
      <c r="C127" s="96"/>
      <c r="D127" s="14"/>
      <c r="E127" s="14"/>
      <c r="F127" s="15"/>
      <c r="G127" s="14"/>
      <c r="H127" s="15"/>
      <c r="I127" s="14"/>
      <c r="J127" s="15"/>
      <c r="K127" s="14"/>
      <c r="L127" s="15"/>
      <c r="M127" s="14"/>
      <c r="N127" s="15"/>
      <c r="O127" s="30"/>
      <c r="P127" s="15"/>
      <c r="Q127" s="14"/>
      <c r="R127" s="32"/>
      <c r="S127" s="15"/>
      <c r="T127" s="14"/>
      <c r="U127" s="15"/>
      <c r="V127" s="14"/>
      <c r="W127" s="15"/>
      <c r="X127" s="14"/>
      <c r="Y127" s="15"/>
      <c r="Z127" s="14"/>
      <c r="AA127" s="15"/>
      <c r="AB127" s="14"/>
      <c r="AC127" s="15"/>
      <c r="AD127" s="30"/>
      <c r="AE127" s="15"/>
      <c r="AF127" s="14"/>
      <c r="AG127" s="32"/>
      <c r="AH127" s="15"/>
      <c r="AI127" s="14"/>
      <c r="AJ127" s="15"/>
      <c r="AK127" s="14"/>
      <c r="AL127" s="15"/>
      <c r="AM127" s="14"/>
      <c r="AN127" s="15"/>
      <c r="AO127" s="14"/>
      <c r="AP127" s="15"/>
      <c r="AQ127" s="14"/>
      <c r="AR127" s="32"/>
      <c r="AS127" s="16"/>
      <c r="AT127" s="17"/>
      <c r="AU127" s="24"/>
    </row>
    <row r="128" spans="1:47" s="18" customFormat="1" hidden="1" x14ac:dyDescent="0.35">
      <c r="A128" s="13"/>
      <c r="B128" s="19" t="s">
        <v>6</v>
      </c>
      <c r="C128" s="42"/>
      <c r="D128" s="21">
        <f>D130+D131+D132+D133+D134+D137+D141+D145</f>
        <v>114489.2</v>
      </c>
      <c r="E128" s="21">
        <f>E130+E131+E132+E133+E134+E137+E141+E145</f>
        <v>-1425.779</v>
      </c>
      <c r="F128" s="22">
        <f t="shared" si="284"/>
        <v>113063.421</v>
      </c>
      <c r="G128" s="21">
        <f>G130+G131+G132+G133+G134+G137+G141+G145+G147+G148+G149</f>
        <v>24441.925999999999</v>
      </c>
      <c r="H128" s="22">
        <f t="shared" ref="H128:H135" si="305">F128+G128</f>
        <v>137505.34700000001</v>
      </c>
      <c r="I128" s="21">
        <f>I130+I131+I132+I133+I134+I137+I141+I145+I147+I148+I149</f>
        <v>0</v>
      </c>
      <c r="J128" s="22">
        <f t="shared" ref="J128:J135" si="306">H128+I128</f>
        <v>137505.34700000001</v>
      </c>
      <c r="K128" s="21">
        <f>K130+K131+K132+K133+K134+K137+K141+K145+K147+K148+K149</f>
        <v>659.62699999999995</v>
      </c>
      <c r="L128" s="22">
        <f t="shared" ref="L128:L135" si="307">J128+K128</f>
        <v>138164.97400000002</v>
      </c>
      <c r="M128" s="21">
        <f>M130+M131+M132+M133+M134+M137+M141+M145+M147+M148+M149</f>
        <v>-5338.8189999999995</v>
      </c>
      <c r="N128" s="22">
        <f t="shared" ref="N128:N135" si="308">L128+M128</f>
        <v>132826.15500000003</v>
      </c>
      <c r="O128" s="68">
        <f>O130+O131+O132+O133+O134+O137+O141+O145+O147+O148+O149</f>
        <v>-12.193</v>
      </c>
      <c r="P128" s="22">
        <f t="shared" ref="P128:P135" si="309">N128+O128</f>
        <v>132813.96200000003</v>
      </c>
      <c r="Q128" s="21">
        <f>Q130+Q131+Q132+Q133+Q134+Q137+Q141+Q145+Q147+Q148+Q149+Q152</f>
        <v>-2.8421709430404007E-14</v>
      </c>
      <c r="R128" s="22">
        <f t="shared" ref="R128:R135" si="310">P128+Q128</f>
        <v>132813.96200000003</v>
      </c>
      <c r="S128" s="22">
        <f t="shared" ref="S128:AH128" si="311">S130+S131+S132+S133+S134+S137+S141+S145</f>
        <v>0</v>
      </c>
      <c r="T128" s="21">
        <f>T130+T131+T132+T133+T134+T137+T141+T145</f>
        <v>0</v>
      </c>
      <c r="U128" s="22">
        <f t="shared" si="285"/>
        <v>0</v>
      </c>
      <c r="V128" s="21">
        <f>V130+V131+V132+V133+V134+V137+V141+V145+V147+V148+V149</f>
        <v>0</v>
      </c>
      <c r="W128" s="22">
        <f t="shared" ref="W128:W135" si="312">U128+V128</f>
        <v>0</v>
      </c>
      <c r="X128" s="21">
        <f>X130+X131+X132+X133+X134+X137+X141+X145+X147+X148+X149</f>
        <v>0</v>
      </c>
      <c r="Y128" s="22">
        <f t="shared" ref="Y128:Y135" si="313">W128+X128</f>
        <v>0</v>
      </c>
      <c r="Z128" s="21">
        <f>Z130+Z131+Z132+Z133+Z134+Z137+Z141+Z145+Z147+Z148+Z149</f>
        <v>0</v>
      </c>
      <c r="AA128" s="22">
        <f t="shared" ref="AA128:AA135" si="314">Y128+Z128</f>
        <v>0</v>
      </c>
      <c r="AB128" s="21">
        <f>AB130+AB131+AB132+AB133+AB134+AB137+AB141+AB145+AB147+AB148+AB149</f>
        <v>1914</v>
      </c>
      <c r="AC128" s="22">
        <f t="shared" ref="AC128:AC135" si="315">AA128+AB128</f>
        <v>1914</v>
      </c>
      <c r="AD128" s="68">
        <f>AD130+AD131+AD132+AD133+AD134+AD137+AD141+AD145+AD147+AD148+AD149</f>
        <v>0</v>
      </c>
      <c r="AE128" s="22">
        <f t="shared" ref="AE128:AE135" si="316">AC128+AD128</f>
        <v>1914</v>
      </c>
      <c r="AF128" s="21">
        <f>AF130+AF131+AF132+AF133+AF134+AF137+AF141+AF145+AF147+AF148+AF149+AF152</f>
        <v>458404.95900000003</v>
      </c>
      <c r="AG128" s="22">
        <f t="shared" ref="AG128:AG135" si="317">AE128+AF128</f>
        <v>460318.95900000003</v>
      </c>
      <c r="AH128" s="22">
        <f t="shared" si="311"/>
        <v>0</v>
      </c>
      <c r="AI128" s="21">
        <f>AI130+AI131+AI132+AI133+AI134+AI137+AI141+AI145</f>
        <v>0</v>
      </c>
      <c r="AJ128" s="22">
        <f t="shared" si="286"/>
        <v>0</v>
      </c>
      <c r="AK128" s="21">
        <f>AK130+AK131+AK132+AK133+AK134+AK137+AK141+AK145+AK147+AK148+AK149</f>
        <v>0</v>
      </c>
      <c r="AL128" s="22">
        <f t="shared" ref="AL128:AL135" si="318">AJ128+AK128</f>
        <v>0</v>
      </c>
      <c r="AM128" s="21">
        <f>AM130+AM131+AM132+AM133+AM134+AM137+AM141+AM145+AM147+AM148+AM149</f>
        <v>0</v>
      </c>
      <c r="AN128" s="22">
        <f t="shared" ref="AN128:AN135" si="319">AL128+AM128</f>
        <v>0</v>
      </c>
      <c r="AO128" s="21">
        <f>AO130+AO131+AO132+AO133+AO134+AO137+AO141+AO145+AO147+AO148+AO149</f>
        <v>0</v>
      </c>
      <c r="AP128" s="22">
        <f t="shared" ref="AP128:AP135" si="320">AN128+AO128</f>
        <v>0</v>
      </c>
      <c r="AQ128" s="21">
        <f>AQ130+AQ131+AQ132+AQ133+AQ134+AQ137+AQ141+AQ145+AQ147+AQ148+AQ149+AQ152</f>
        <v>0</v>
      </c>
      <c r="AR128" s="22">
        <f t="shared" ref="AR128:AR135" si="321">AP128+AQ128</f>
        <v>0</v>
      </c>
      <c r="AS128" s="23"/>
      <c r="AT128" s="17" t="s">
        <v>25</v>
      </c>
      <c r="AU128" s="24"/>
    </row>
    <row r="129" spans="1:48" x14ac:dyDescent="0.35">
      <c r="A129" s="89"/>
      <c r="B129" s="96" t="s">
        <v>71</v>
      </c>
      <c r="C129" s="96"/>
      <c r="D129" s="14">
        <f>D138+D142+D146</f>
        <v>14572.000000000002</v>
      </c>
      <c r="E129" s="14">
        <f>E138+E142+E146</f>
        <v>0</v>
      </c>
      <c r="F129" s="15">
        <f t="shared" si="284"/>
        <v>14572.000000000002</v>
      </c>
      <c r="G129" s="14">
        <f>G138+G142+G146</f>
        <v>0</v>
      </c>
      <c r="H129" s="15">
        <f t="shared" si="305"/>
        <v>14572.000000000002</v>
      </c>
      <c r="I129" s="14">
        <f>I138+I142+I146</f>
        <v>0</v>
      </c>
      <c r="J129" s="15">
        <f t="shared" si="306"/>
        <v>14572.000000000002</v>
      </c>
      <c r="K129" s="14">
        <f>K138+K142+K146</f>
        <v>0</v>
      </c>
      <c r="L129" s="15">
        <f t="shared" si="307"/>
        <v>14572.000000000002</v>
      </c>
      <c r="M129" s="14">
        <f>M138+M142+M146</f>
        <v>0</v>
      </c>
      <c r="N129" s="15">
        <f t="shared" si="308"/>
        <v>14572.000000000002</v>
      </c>
      <c r="O129" s="30">
        <f>O138+O142+O146</f>
        <v>0</v>
      </c>
      <c r="P129" s="15">
        <f t="shared" si="309"/>
        <v>14572.000000000002</v>
      </c>
      <c r="Q129" s="14">
        <f>Q138+Q142+Q146+Q153</f>
        <v>0</v>
      </c>
      <c r="R129" s="32">
        <f t="shared" si="310"/>
        <v>14572.000000000002</v>
      </c>
      <c r="S129" s="15">
        <f t="shared" ref="S129:AH129" si="322">S138+S142+S146</f>
        <v>40592.799999999996</v>
      </c>
      <c r="T129" s="14">
        <f>T138+T142+T146</f>
        <v>0</v>
      </c>
      <c r="U129" s="15">
        <f t="shared" si="285"/>
        <v>40592.799999999996</v>
      </c>
      <c r="V129" s="14">
        <f>V138+V142+V146</f>
        <v>0</v>
      </c>
      <c r="W129" s="15">
        <f t="shared" si="312"/>
        <v>40592.799999999996</v>
      </c>
      <c r="X129" s="14">
        <f>X138+X142+X146</f>
        <v>0</v>
      </c>
      <c r="Y129" s="15">
        <f t="shared" si="313"/>
        <v>40592.799999999996</v>
      </c>
      <c r="Z129" s="14">
        <f>Z138+Z142+Z146</f>
        <v>0</v>
      </c>
      <c r="AA129" s="15">
        <f t="shared" si="314"/>
        <v>40592.799999999996</v>
      </c>
      <c r="AB129" s="14">
        <f>AB138+AB142+AB146</f>
        <v>0</v>
      </c>
      <c r="AC129" s="15">
        <f t="shared" si="315"/>
        <v>40592.799999999996</v>
      </c>
      <c r="AD129" s="30">
        <f>AD138+AD142+AD146</f>
        <v>0</v>
      </c>
      <c r="AE129" s="15">
        <f t="shared" si="316"/>
        <v>40592.799999999996</v>
      </c>
      <c r="AF129" s="14">
        <f>AF138+AF142+AF146+AF153</f>
        <v>78652.098999999987</v>
      </c>
      <c r="AG129" s="32">
        <f t="shared" si="317"/>
        <v>119244.89899999998</v>
      </c>
      <c r="AH129" s="15">
        <f t="shared" si="322"/>
        <v>10393.299999999999</v>
      </c>
      <c r="AI129" s="14">
        <f>AI138+AI142+AI146</f>
        <v>0</v>
      </c>
      <c r="AJ129" s="15">
        <f t="shared" si="286"/>
        <v>10393.299999999999</v>
      </c>
      <c r="AK129" s="14">
        <f>AK138+AK142+AK146</f>
        <v>0</v>
      </c>
      <c r="AL129" s="15">
        <f t="shared" si="318"/>
        <v>10393.299999999999</v>
      </c>
      <c r="AM129" s="14">
        <f>AM138+AM142+AM146</f>
        <v>0</v>
      </c>
      <c r="AN129" s="15">
        <f t="shared" si="319"/>
        <v>10393.299999999999</v>
      </c>
      <c r="AO129" s="14">
        <f>AO138+AO142+AO146</f>
        <v>0</v>
      </c>
      <c r="AP129" s="15">
        <f t="shared" si="320"/>
        <v>10393.299999999999</v>
      </c>
      <c r="AQ129" s="14">
        <f>AQ138+AQ142+AQ146+AQ153</f>
        <v>0</v>
      </c>
      <c r="AR129" s="32">
        <f t="shared" si="321"/>
        <v>10393.299999999999</v>
      </c>
      <c r="AS129" s="16"/>
      <c r="AT129" s="17"/>
      <c r="AU129" s="24"/>
    </row>
    <row r="130" spans="1:48" ht="54" x14ac:dyDescent="0.35">
      <c r="A130" s="89" t="s">
        <v>172</v>
      </c>
      <c r="B130" s="96" t="s">
        <v>65</v>
      </c>
      <c r="C130" s="100" t="s">
        <v>63</v>
      </c>
      <c r="D130" s="29">
        <v>2753.6</v>
      </c>
      <c r="E130" s="30"/>
      <c r="F130" s="31">
        <f t="shared" si="284"/>
        <v>2753.6</v>
      </c>
      <c r="G130" s="30"/>
      <c r="H130" s="31">
        <f t="shared" si="305"/>
        <v>2753.6</v>
      </c>
      <c r="I130" s="30"/>
      <c r="J130" s="31">
        <f t="shared" si="306"/>
        <v>2753.6</v>
      </c>
      <c r="K130" s="30"/>
      <c r="L130" s="31">
        <f t="shared" si="307"/>
        <v>2753.6</v>
      </c>
      <c r="M130" s="30"/>
      <c r="N130" s="31">
        <f t="shared" si="308"/>
        <v>2753.6</v>
      </c>
      <c r="O130" s="30"/>
      <c r="P130" s="31">
        <f t="shared" si="309"/>
        <v>2753.6</v>
      </c>
      <c r="Q130" s="1"/>
      <c r="R130" s="32">
        <f t="shared" si="310"/>
        <v>2753.6</v>
      </c>
      <c r="S130" s="32">
        <v>0</v>
      </c>
      <c r="T130" s="30"/>
      <c r="U130" s="31">
        <f t="shared" si="285"/>
        <v>0</v>
      </c>
      <c r="V130" s="30"/>
      <c r="W130" s="31">
        <f t="shared" si="312"/>
        <v>0</v>
      </c>
      <c r="X130" s="30"/>
      <c r="Y130" s="31">
        <f t="shared" si="313"/>
        <v>0</v>
      </c>
      <c r="Z130" s="30"/>
      <c r="AA130" s="31">
        <f t="shared" si="314"/>
        <v>0</v>
      </c>
      <c r="AB130" s="30"/>
      <c r="AC130" s="31">
        <f t="shared" si="315"/>
        <v>0</v>
      </c>
      <c r="AD130" s="30"/>
      <c r="AE130" s="31">
        <f t="shared" si="316"/>
        <v>0</v>
      </c>
      <c r="AF130" s="1"/>
      <c r="AG130" s="32">
        <f t="shared" si="317"/>
        <v>0</v>
      </c>
      <c r="AH130" s="32">
        <v>0</v>
      </c>
      <c r="AI130" s="29"/>
      <c r="AJ130" s="31">
        <f t="shared" si="286"/>
        <v>0</v>
      </c>
      <c r="AK130" s="30"/>
      <c r="AL130" s="31">
        <f t="shared" si="318"/>
        <v>0</v>
      </c>
      <c r="AM130" s="30"/>
      <c r="AN130" s="31">
        <f t="shared" si="319"/>
        <v>0</v>
      </c>
      <c r="AO130" s="30"/>
      <c r="AP130" s="31">
        <f t="shared" si="320"/>
        <v>0</v>
      </c>
      <c r="AQ130" s="1"/>
      <c r="AR130" s="32">
        <f t="shared" si="321"/>
        <v>0</v>
      </c>
      <c r="AS130" s="12" t="s">
        <v>90</v>
      </c>
      <c r="AU130" s="33"/>
    </row>
    <row r="131" spans="1:48" ht="54" x14ac:dyDescent="0.35">
      <c r="A131" s="89" t="s">
        <v>173</v>
      </c>
      <c r="B131" s="96" t="s">
        <v>66</v>
      </c>
      <c r="C131" s="96" t="s">
        <v>63</v>
      </c>
      <c r="D131" s="29">
        <v>11301.9</v>
      </c>
      <c r="E131" s="30">
        <v>-180.65199999999999</v>
      </c>
      <c r="F131" s="31">
        <f t="shared" si="284"/>
        <v>11121.248</v>
      </c>
      <c r="G131" s="30"/>
      <c r="H131" s="31">
        <f t="shared" si="305"/>
        <v>11121.248</v>
      </c>
      <c r="I131" s="30"/>
      <c r="J131" s="31">
        <f t="shared" si="306"/>
        <v>11121.248</v>
      </c>
      <c r="K131" s="30"/>
      <c r="L131" s="31">
        <f t="shared" si="307"/>
        <v>11121.248</v>
      </c>
      <c r="M131" s="30"/>
      <c r="N131" s="31">
        <f t="shared" si="308"/>
        <v>11121.248</v>
      </c>
      <c r="O131" s="30"/>
      <c r="P131" s="31">
        <f t="shared" si="309"/>
        <v>11121.248</v>
      </c>
      <c r="Q131" s="78">
        <v>-260.40100000000001</v>
      </c>
      <c r="R131" s="32">
        <f t="shared" si="310"/>
        <v>10860.847</v>
      </c>
      <c r="S131" s="32">
        <v>0</v>
      </c>
      <c r="T131" s="30"/>
      <c r="U131" s="31">
        <f t="shared" si="285"/>
        <v>0</v>
      </c>
      <c r="V131" s="30"/>
      <c r="W131" s="31">
        <f t="shared" si="312"/>
        <v>0</v>
      </c>
      <c r="X131" s="30"/>
      <c r="Y131" s="31">
        <f t="shared" si="313"/>
        <v>0</v>
      </c>
      <c r="Z131" s="30"/>
      <c r="AA131" s="31">
        <f t="shared" si="314"/>
        <v>0</v>
      </c>
      <c r="AB131" s="30"/>
      <c r="AC131" s="31">
        <f t="shared" si="315"/>
        <v>0</v>
      </c>
      <c r="AD131" s="30"/>
      <c r="AE131" s="31">
        <f t="shared" si="316"/>
        <v>0</v>
      </c>
      <c r="AF131" s="78">
        <f>421205.7-579.1</f>
        <v>420626.60000000003</v>
      </c>
      <c r="AG131" s="32">
        <f t="shared" si="317"/>
        <v>420626.60000000003</v>
      </c>
      <c r="AH131" s="32">
        <v>0</v>
      </c>
      <c r="AI131" s="29"/>
      <c r="AJ131" s="31">
        <f t="shared" si="286"/>
        <v>0</v>
      </c>
      <c r="AK131" s="30"/>
      <c r="AL131" s="31">
        <f t="shared" si="318"/>
        <v>0</v>
      </c>
      <c r="AM131" s="30"/>
      <c r="AN131" s="31">
        <f t="shared" si="319"/>
        <v>0</v>
      </c>
      <c r="AO131" s="30"/>
      <c r="AP131" s="31">
        <f t="shared" si="320"/>
        <v>0</v>
      </c>
      <c r="AQ131" s="1"/>
      <c r="AR131" s="32">
        <f t="shared" si="321"/>
        <v>0</v>
      </c>
      <c r="AS131" s="12" t="s">
        <v>91</v>
      </c>
      <c r="AU131" s="33"/>
      <c r="AV131" s="80">
        <v>1</v>
      </c>
    </row>
    <row r="132" spans="1:48" ht="54" x14ac:dyDescent="0.35">
      <c r="A132" s="89" t="s">
        <v>174</v>
      </c>
      <c r="B132" s="96" t="s">
        <v>67</v>
      </c>
      <c r="C132" s="101" t="s">
        <v>63</v>
      </c>
      <c r="D132" s="29">
        <v>7202.2</v>
      </c>
      <c r="E132" s="30"/>
      <c r="F132" s="31">
        <f t="shared" si="284"/>
        <v>7202.2</v>
      </c>
      <c r="G132" s="30"/>
      <c r="H132" s="31">
        <f t="shared" si="305"/>
        <v>7202.2</v>
      </c>
      <c r="I132" s="30"/>
      <c r="J132" s="31">
        <f t="shared" si="306"/>
        <v>7202.2</v>
      </c>
      <c r="K132" s="30"/>
      <c r="L132" s="31">
        <f t="shared" si="307"/>
        <v>7202.2</v>
      </c>
      <c r="M132" s="30"/>
      <c r="N132" s="31">
        <f t="shared" si="308"/>
        <v>7202.2</v>
      </c>
      <c r="O132" s="30"/>
      <c r="P132" s="31">
        <f t="shared" si="309"/>
        <v>7202.2</v>
      </c>
      <c r="Q132" s="1">
        <v>474.964</v>
      </c>
      <c r="R132" s="32">
        <f t="shared" si="310"/>
        <v>7677.1639999999998</v>
      </c>
      <c r="S132" s="32">
        <v>0</v>
      </c>
      <c r="T132" s="30"/>
      <c r="U132" s="31">
        <f t="shared" si="285"/>
        <v>0</v>
      </c>
      <c r="V132" s="30"/>
      <c r="W132" s="31">
        <f t="shared" si="312"/>
        <v>0</v>
      </c>
      <c r="X132" s="30"/>
      <c r="Y132" s="31">
        <f t="shared" si="313"/>
        <v>0</v>
      </c>
      <c r="Z132" s="30"/>
      <c r="AA132" s="31">
        <f t="shared" si="314"/>
        <v>0</v>
      </c>
      <c r="AB132" s="30"/>
      <c r="AC132" s="31">
        <f t="shared" si="315"/>
        <v>0</v>
      </c>
      <c r="AD132" s="30"/>
      <c r="AE132" s="31">
        <f t="shared" si="316"/>
        <v>0</v>
      </c>
      <c r="AF132" s="1"/>
      <c r="AG132" s="32">
        <f t="shared" si="317"/>
        <v>0</v>
      </c>
      <c r="AH132" s="32">
        <v>0</v>
      </c>
      <c r="AI132" s="29"/>
      <c r="AJ132" s="31">
        <f t="shared" si="286"/>
        <v>0</v>
      </c>
      <c r="AK132" s="30"/>
      <c r="AL132" s="31">
        <f t="shared" si="318"/>
        <v>0</v>
      </c>
      <c r="AM132" s="30"/>
      <c r="AN132" s="31">
        <f t="shared" si="319"/>
        <v>0</v>
      </c>
      <c r="AO132" s="30"/>
      <c r="AP132" s="31">
        <f t="shared" si="320"/>
        <v>0</v>
      </c>
      <c r="AQ132" s="1"/>
      <c r="AR132" s="32">
        <f t="shared" si="321"/>
        <v>0</v>
      </c>
      <c r="AS132" s="43" t="s">
        <v>92</v>
      </c>
      <c r="AU132" s="33"/>
    </row>
    <row r="133" spans="1:48" ht="54" x14ac:dyDescent="0.35">
      <c r="A133" s="89" t="s">
        <v>175</v>
      </c>
      <c r="B133" s="96" t="s">
        <v>68</v>
      </c>
      <c r="C133" s="96" t="s">
        <v>63</v>
      </c>
      <c r="D133" s="29">
        <v>9362.9</v>
      </c>
      <c r="E133" s="30"/>
      <c r="F133" s="31">
        <f t="shared" si="284"/>
        <v>9362.9</v>
      </c>
      <c r="G133" s="30"/>
      <c r="H133" s="31">
        <f t="shared" si="305"/>
        <v>9362.9</v>
      </c>
      <c r="I133" s="30"/>
      <c r="J133" s="31">
        <f t="shared" si="306"/>
        <v>9362.9</v>
      </c>
      <c r="K133" s="30">
        <v>659.62699999999995</v>
      </c>
      <c r="L133" s="31">
        <f t="shared" si="307"/>
        <v>10022.527</v>
      </c>
      <c r="M133" s="30"/>
      <c r="N133" s="31">
        <f t="shared" si="308"/>
        <v>10022.527</v>
      </c>
      <c r="O133" s="30"/>
      <c r="P133" s="31">
        <f t="shared" si="309"/>
        <v>10022.527</v>
      </c>
      <c r="Q133" s="1">
        <v>-27.908000000000001</v>
      </c>
      <c r="R133" s="32">
        <f t="shared" si="310"/>
        <v>9994.6190000000006</v>
      </c>
      <c r="S133" s="32">
        <v>0</v>
      </c>
      <c r="T133" s="30"/>
      <c r="U133" s="31">
        <f t="shared" si="285"/>
        <v>0</v>
      </c>
      <c r="V133" s="30"/>
      <c r="W133" s="31">
        <f t="shared" si="312"/>
        <v>0</v>
      </c>
      <c r="X133" s="30"/>
      <c r="Y133" s="31">
        <f t="shared" si="313"/>
        <v>0</v>
      </c>
      <c r="Z133" s="30"/>
      <c r="AA133" s="31">
        <f t="shared" si="314"/>
        <v>0</v>
      </c>
      <c r="AB133" s="30"/>
      <c r="AC133" s="31">
        <f t="shared" si="315"/>
        <v>0</v>
      </c>
      <c r="AD133" s="30"/>
      <c r="AE133" s="31">
        <f t="shared" si="316"/>
        <v>0</v>
      </c>
      <c r="AF133" s="1"/>
      <c r="AG133" s="32">
        <f t="shared" si="317"/>
        <v>0</v>
      </c>
      <c r="AH133" s="32">
        <v>0</v>
      </c>
      <c r="AI133" s="29"/>
      <c r="AJ133" s="31">
        <f t="shared" si="286"/>
        <v>0</v>
      </c>
      <c r="AK133" s="30"/>
      <c r="AL133" s="31">
        <f t="shared" si="318"/>
        <v>0</v>
      </c>
      <c r="AM133" s="30"/>
      <c r="AN133" s="31">
        <f t="shared" si="319"/>
        <v>0</v>
      </c>
      <c r="AO133" s="30"/>
      <c r="AP133" s="31">
        <f t="shared" si="320"/>
        <v>0</v>
      </c>
      <c r="AQ133" s="1"/>
      <c r="AR133" s="32">
        <f t="shared" si="321"/>
        <v>0</v>
      </c>
      <c r="AS133" s="12" t="s">
        <v>93</v>
      </c>
      <c r="AU133" s="33"/>
    </row>
    <row r="134" spans="1:48" ht="54" x14ac:dyDescent="0.35">
      <c r="A134" s="89" t="s">
        <v>176</v>
      </c>
      <c r="B134" s="96" t="s">
        <v>69</v>
      </c>
      <c r="C134" s="100" t="s">
        <v>63</v>
      </c>
      <c r="D134" s="29">
        <v>8982.4</v>
      </c>
      <c r="E134" s="30">
        <v>-1245.127</v>
      </c>
      <c r="F134" s="31">
        <f t="shared" si="284"/>
        <v>7737.2729999999992</v>
      </c>
      <c r="G134" s="30"/>
      <c r="H134" s="31">
        <f t="shared" si="305"/>
        <v>7737.2729999999992</v>
      </c>
      <c r="I134" s="30"/>
      <c r="J134" s="31">
        <f t="shared" si="306"/>
        <v>7737.2729999999992</v>
      </c>
      <c r="K134" s="30"/>
      <c r="L134" s="31">
        <f t="shared" si="307"/>
        <v>7737.2729999999992</v>
      </c>
      <c r="M134" s="30"/>
      <c r="N134" s="31">
        <f t="shared" si="308"/>
        <v>7737.2729999999992</v>
      </c>
      <c r="O134" s="30"/>
      <c r="P134" s="31">
        <f t="shared" si="309"/>
        <v>7737.2729999999992</v>
      </c>
      <c r="Q134" s="1">
        <v>-4.3849999999999998</v>
      </c>
      <c r="R134" s="32">
        <f t="shared" si="310"/>
        <v>7732.887999999999</v>
      </c>
      <c r="S134" s="32">
        <v>0</v>
      </c>
      <c r="T134" s="30"/>
      <c r="U134" s="31">
        <f t="shared" si="285"/>
        <v>0</v>
      </c>
      <c r="V134" s="30"/>
      <c r="W134" s="31">
        <f t="shared" si="312"/>
        <v>0</v>
      </c>
      <c r="X134" s="30"/>
      <c r="Y134" s="31">
        <f t="shared" si="313"/>
        <v>0</v>
      </c>
      <c r="Z134" s="30"/>
      <c r="AA134" s="31">
        <f t="shared" si="314"/>
        <v>0</v>
      </c>
      <c r="AB134" s="30"/>
      <c r="AC134" s="31">
        <f t="shared" si="315"/>
        <v>0</v>
      </c>
      <c r="AD134" s="30"/>
      <c r="AE134" s="31">
        <f t="shared" si="316"/>
        <v>0</v>
      </c>
      <c r="AF134" s="1"/>
      <c r="AG134" s="32">
        <f t="shared" si="317"/>
        <v>0</v>
      </c>
      <c r="AH134" s="32">
        <v>0</v>
      </c>
      <c r="AI134" s="29"/>
      <c r="AJ134" s="31">
        <f t="shared" si="286"/>
        <v>0</v>
      </c>
      <c r="AK134" s="30"/>
      <c r="AL134" s="31">
        <f t="shared" si="318"/>
        <v>0</v>
      </c>
      <c r="AM134" s="30"/>
      <c r="AN134" s="31">
        <f t="shared" si="319"/>
        <v>0</v>
      </c>
      <c r="AO134" s="30"/>
      <c r="AP134" s="31">
        <f t="shared" si="320"/>
        <v>0</v>
      </c>
      <c r="AQ134" s="1"/>
      <c r="AR134" s="32">
        <f t="shared" si="321"/>
        <v>0</v>
      </c>
      <c r="AS134" s="12" t="s">
        <v>94</v>
      </c>
      <c r="AU134" s="33"/>
    </row>
    <row r="135" spans="1:48" ht="54" x14ac:dyDescent="0.35">
      <c r="A135" s="89" t="s">
        <v>177</v>
      </c>
      <c r="B135" s="96" t="s">
        <v>70</v>
      </c>
      <c r="C135" s="100" t="s">
        <v>63</v>
      </c>
      <c r="D135" s="29">
        <f>D137+D138</f>
        <v>3792.2</v>
      </c>
      <c r="E135" s="30">
        <f>E137+E138</f>
        <v>0</v>
      </c>
      <c r="F135" s="31">
        <f t="shared" si="284"/>
        <v>3792.2</v>
      </c>
      <c r="G135" s="30">
        <f>G137+G138</f>
        <v>0</v>
      </c>
      <c r="H135" s="31">
        <f t="shared" si="305"/>
        <v>3792.2</v>
      </c>
      <c r="I135" s="30">
        <f>I137+I138</f>
        <v>0</v>
      </c>
      <c r="J135" s="31">
        <f t="shared" si="306"/>
        <v>3792.2</v>
      </c>
      <c r="K135" s="30">
        <f>K137+K138</f>
        <v>0</v>
      </c>
      <c r="L135" s="31">
        <f t="shared" si="307"/>
        <v>3792.2</v>
      </c>
      <c r="M135" s="30">
        <f>M137+M138</f>
        <v>-1914</v>
      </c>
      <c r="N135" s="31">
        <f t="shared" si="308"/>
        <v>1878.1999999999998</v>
      </c>
      <c r="O135" s="30">
        <f>O137+O138</f>
        <v>0</v>
      </c>
      <c r="P135" s="31">
        <f t="shared" si="309"/>
        <v>1878.1999999999998</v>
      </c>
      <c r="Q135" s="1">
        <f>Q137+Q138</f>
        <v>0</v>
      </c>
      <c r="R135" s="32">
        <f t="shared" si="310"/>
        <v>1878.1999999999998</v>
      </c>
      <c r="S135" s="32">
        <f t="shared" ref="S135:AH135" si="323">S137+S138</f>
        <v>3863.7</v>
      </c>
      <c r="T135" s="30">
        <f>T137+T138</f>
        <v>0</v>
      </c>
      <c r="U135" s="31">
        <f t="shared" si="285"/>
        <v>3863.7</v>
      </c>
      <c r="V135" s="30">
        <f>V137+V138</f>
        <v>0</v>
      </c>
      <c r="W135" s="31">
        <f t="shared" si="312"/>
        <v>3863.7</v>
      </c>
      <c r="X135" s="30">
        <f>X137+X138</f>
        <v>0</v>
      </c>
      <c r="Y135" s="31">
        <f t="shared" si="313"/>
        <v>3863.7</v>
      </c>
      <c r="Z135" s="30">
        <f>Z137+Z138</f>
        <v>0</v>
      </c>
      <c r="AA135" s="31">
        <f t="shared" si="314"/>
        <v>3863.7</v>
      </c>
      <c r="AB135" s="30">
        <f>AB137+AB138</f>
        <v>1914</v>
      </c>
      <c r="AC135" s="31">
        <f t="shared" si="315"/>
        <v>5777.7</v>
      </c>
      <c r="AD135" s="30">
        <f>AD137+AD138</f>
        <v>0</v>
      </c>
      <c r="AE135" s="31">
        <f t="shared" si="316"/>
        <v>5777.7</v>
      </c>
      <c r="AF135" s="1">
        <f>AF137+AF138</f>
        <v>0</v>
      </c>
      <c r="AG135" s="32">
        <f t="shared" si="317"/>
        <v>5777.7</v>
      </c>
      <c r="AH135" s="32">
        <f t="shared" si="323"/>
        <v>0</v>
      </c>
      <c r="AI135" s="29">
        <f>AI137+AI138</f>
        <v>0</v>
      </c>
      <c r="AJ135" s="31">
        <f t="shared" si="286"/>
        <v>0</v>
      </c>
      <c r="AK135" s="30">
        <f>AK137+AK138</f>
        <v>0</v>
      </c>
      <c r="AL135" s="31">
        <f t="shared" si="318"/>
        <v>0</v>
      </c>
      <c r="AM135" s="30">
        <f>AM137+AM138</f>
        <v>0</v>
      </c>
      <c r="AN135" s="31">
        <f t="shared" si="319"/>
        <v>0</v>
      </c>
      <c r="AO135" s="30">
        <f>AO137+AO138</f>
        <v>0</v>
      </c>
      <c r="AP135" s="31">
        <f t="shared" si="320"/>
        <v>0</v>
      </c>
      <c r="AQ135" s="1">
        <f>AQ137+AQ138</f>
        <v>0</v>
      </c>
      <c r="AR135" s="32">
        <f t="shared" si="321"/>
        <v>0</v>
      </c>
      <c r="AS135" s="12"/>
      <c r="AU135" s="33"/>
    </row>
    <row r="136" spans="1:48" x14ac:dyDescent="0.35">
      <c r="A136" s="89"/>
      <c r="B136" s="96" t="s">
        <v>5</v>
      </c>
      <c r="C136" s="100"/>
      <c r="D136" s="29"/>
      <c r="E136" s="30"/>
      <c r="F136" s="31"/>
      <c r="G136" s="30"/>
      <c r="H136" s="31"/>
      <c r="I136" s="30"/>
      <c r="J136" s="31"/>
      <c r="K136" s="30"/>
      <c r="L136" s="31"/>
      <c r="M136" s="30"/>
      <c r="N136" s="31"/>
      <c r="O136" s="30"/>
      <c r="P136" s="31"/>
      <c r="Q136" s="1"/>
      <c r="R136" s="32"/>
      <c r="S136" s="32"/>
      <c r="T136" s="30"/>
      <c r="U136" s="31"/>
      <c r="V136" s="30"/>
      <c r="W136" s="31"/>
      <c r="X136" s="30"/>
      <c r="Y136" s="31"/>
      <c r="Z136" s="30"/>
      <c r="AA136" s="31"/>
      <c r="AB136" s="30"/>
      <c r="AC136" s="31"/>
      <c r="AD136" s="30"/>
      <c r="AE136" s="31"/>
      <c r="AF136" s="1"/>
      <c r="AG136" s="32"/>
      <c r="AH136" s="32"/>
      <c r="AI136" s="29"/>
      <c r="AJ136" s="31"/>
      <c r="AK136" s="30"/>
      <c r="AL136" s="31"/>
      <c r="AM136" s="30"/>
      <c r="AN136" s="31"/>
      <c r="AO136" s="30"/>
      <c r="AP136" s="31"/>
      <c r="AQ136" s="1"/>
      <c r="AR136" s="32"/>
      <c r="AS136" s="12"/>
      <c r="AU136" s="33"/>
    </row>
    <row r="137" spans="1:48" s="2" customFormat="1" hidden="1" x14ac:dyDescent="0.35">
      <c r="A137" s="26"/>
      <c r="B137" s="28" t="s">
        <v>6</v>
      </c>
      <c r="C137" s="41"/>
      <c r="D137" s="30">
        <v>1914</v>
      </c>
      <c r="E137" s="30"/>
      <c r="F137" s="31">
        <f t="shared" si="284"/>
        <v>1914</v>
      </c>
      <c r="G137" s="30"/>
      <c r="H137" s="31">
        <f t="shared" ref="H137:H139" si="324">F137+G137</f>
        <v>1914</v>
      </c>
      <c r="I137" s="30"/>
      <c r="J137" s="31">
        <f t="shared" ref="J137:J139" si="325">H137+I137</f>
        <v>1914</v>
      </c>
      <c r="K137" s="30"/>
      <c r="L137" s="31">
        <f t="shared" ref="L137:L139" si="326">J137+K137</f>
        <v>1914</v>
      </c>
      <c r="M137" s="30">
        <v>-1914</v>
      </c>
      <c r="N137" s="31">
        <f t="shared" ref="N137:N139" si="327">L137+M137</f>
        <v>0</v>
      </c>
      <c r="O137" s="30"/>
      <c r="P137" s="31">
        <f t="shared" ref="P137:P139" si="328">N137+O137</f>
        <v>0</v>
      </c>
      <c r="Q137" s="1"/>
      <c r="R137" s="31">
        <f t="shared" ref="R137:R139" si="329">P137+Q137</f>
        <v>0</v>
      </c>
      <c r="S137" s="31">
        <v>0</v>
      </c>
      <c r="T137" s="30"/>
      <c r="U137" s="31">
        <f t="shared" si="285"/>
        <v>0</v>
      </c>
      <c r="V137" s="30"/>
      <c r="W137" s="31">
        <f t="shared" ref="W137:W139" si="330">U137+V137</f>
        <v>0</v>
      </c>
      <c r="X137" s="30"/>
      <c r="Y137" s="31">
        <f t="shared" ref="Y137:Y139" si="331">W137+X137</f>
        <v>0</v>
      </c>
      <c r="Z137" s="30"/>
      <c r="AA137" s="31">
        <f t="shared" ref="AA137:AA139" si="332">Y137+Z137</f>
        <v>0</v>
      </c>
      <c r="AB137" s="30">
        <v>1914</v>
      </c>
      <c r="AC137" s="31">
        <f t="shared" ref="AC137:AC139" si="333">AA137+AB137</f>
        <v>1914</v>
      </c>
      <c r="AD137" s="30"/>
      <c r="AE137" s="31">
        <f t="shared" ref="AE137:AE139" si="334">AC137+AD137</f>
        <v>1914</v>
      </c>
      <c r="AF137" s="1"/>
      <c r="AG137" s="31">
        <f t="shared" ref="AG137:AG139" si="335">AE137+AF137</f>
        <v>1914</v>
      </c>
      <c r="AH137" s="31">
        <v>0</v>
      </c>
      <c r="AI137" s="29"/>
      <c r="AJ137" s="31">
        <f t="shared" si="286"/>
        <v>0</v>
      </c>
      <c r="AK137" s="30"/>
      <c r="AL137" s="31">
        <f t="shared" ref="AL137:AL139" si="336">AJ137+AK137</f>
        <v>0</v>
      </c>
      <c r="AM137" s="30"/>
      <c r="AN137" s="31">
        <f t="shared" ref="AN137:AN139" si="337">AL137+AM137</f>
        <v>0</v>
      </c>
      <c r="AO137" s="30"/>
      <c r="AP137" s="31">
        <f t="shared" ref="AP137:AP139" si="338">AN137+AO137</f>
        <v>0</v>
      </c>
      <c r="AQ137" s="1"/>
      <c r="AR137" s="31">
        <f t="shared" ref="AR137:AR139" si="339">AP137+AQ137</f>
        <v>0</v>
      </c>
      <c r="AS137" s="12" t="s">
        <v>95</v>
      </c>
      <c r="AT137" s="9" t="s">
        <v>25</v>
      </c>
      <c r="AU137" s="33"/>
    </row>
    <row r="138" spans="1:48" x14ac:dyDescent="0.35">
      <c r="A138" s="89"/>
      <c r="B138" s="96" t="s">
        <v>71</v>
      </c>
      <c r="C138" s="100"/>
      <c r="D138" s="29">
        <v>1878.2</v>
      </c>
      <c r="E138" s="30"/>
      <c r="F138" s="31">
        <f t="shared" si="284"/>
        <v>1878.2</v>
      </c>
      <c r="G138" s="30"/>
      <c r="H138" s="31">
        <f t="shared" si="324"/>
        <v>1878.2</v>
      </c>
      <c r="I138" s="30"/>
      <c r="J138" s="31">
        <f t="shared" si="325"/>
        <v>1878.2</v>
      </c>
      <c r="K138" s="30"/>
      <c r="L138" s="31">
        <f t="shared" si="326"/>
        <v>1878.2</v>
      </c>
      <c r="M138" s="30"/>
      <c r="N138" s="31">
        <f t="shared" si="327"/>
        <v>1878.2</v>
      </c>
      <c r="O138" s="30"/>
      <c r="P138" s="31">
        <f t="shared" si="328"/>
        <v>1878.2</v>
      </c>
      <c r="Q138" s="1"/>
      <c r="R138" s="32">
        <f t="shared" si="329"/>
        <v>1878.2</v>
      </c>
      <c r="S138" s="32">
        <v>3863.7</v>
      </c>
      <c r="T138" s="30"/>
      <c r="U138" s="31">
        <f t="shared" si="285"/>
        <v>3863.7</v>
      </c>
      <c r="V138" s="30"/>
      <c r="W138" s="31">
        <f t="shared" si="330"/>
        <v>3863.7</v>
      </c>
      <c r="X138" s="30"/>
      <c r="Y138" s="31">
        <f t="shared" si="331"/>
        <v>3863.7</v>
      </c>
      <c r="Z138" s="30"/>
      <c r="AA138" s="31">
        <f t="shared" si="332"/>
        <v>3863.7</v>
      </c>
      <c r="AB138" s="30"/>
      <c r="AC138" s="31">
        <f t="shared" si="333"/>
        <v>3863.7</v>
      </c>
      <c r="AD138" s="30"/>
      <c r="AE138" s="31">
        <f t="shared" si="334"/>
        <v>3863.7</v>
      </c>
      <c r="AF138" s="1"/>
      <c r="AG138" s="32">
        <f t="shared" si="335"/>
        <v>3863.7</v>
      </c>
      <c r="AH138" s="32">
        <v>0</v>
      </c>
      <c r="AI138" s="29"/>
      <c r="AJ138" s="31">
        <f t="shared" si="286"/>
        <v>0</v>
      </c>
      <c r="AK138" s="30"/>
      <c r="AL138" s="31">
        <f t="shared" si="336"/>
        <v>0</v>
      </c>
      <c r="AM138" s="30"/>
      <c r="AN138" s="31">
        <f t="shared" si="337"/>
        <v>0</v>
      </c>
      <c r="AO138" s="30"/>
      <c r="AP138" s="31">
        <f t="shared" si="338"/>
        <v>0</v>
      </c>
      <c r="AQ138" s="1"/>
      <c r="AR138" s="32">
        <f t="shared" si="339"/>
        <v>0</v>
      </c>
      <c r="AS138" s="12" t="s">
        <v>96</v>
      </c>
      <c r="AU138" s="33"/>
    </row>
    <row r="139" spans="1:48" ht="54" x14ac:dyDescent="0.35">
      <c r="A139" s="89" t="s">
        <v>179</v>
      </c>
      <c r="B139" s="101" t="s">
        <v>72</v>
      </c>
      <c r="C139" s="100" t="s">
        <v>63</v>
      </c>
      <c r="D139" s="29">
        <f>D141+D142</f>
        <v>11080.900000000001</v>
      </c>
      <c r="E139" s="30">
        <f>E141+E142</f>
        <v>0</v>
      </c>
      <c r="F139" s="31">
        <f t="shared" si="284"/>
        <v>11080.900000000001</v>
      </c>
      <c r="G139" s="30">
        <f>G141+G142</f>
        <v>468.06299999999999</v>
      </c>
      <c r="H139" s="31">
        <f t="shared" si="324"/>
        <v>11548.963000000002</v>
      </c>
      <c r="I139" s="30">
        <f>I141+I142</f>
        <v>0</v>
      </c>
      <c r="J139" s="31">
        <f t="shared" si="325"/>
        <v>11548.963000000002</v>
      </c>
      <c r="K139" s="30">
        <f>K141+K142</f>
        <v>0</v>
      </c>
      <c r="L139" s="31">
        <f t="shared" si="326"/>
        <v>11548.963000000002</v>
      </c>
      <c r="M139" s="30">
        <f>M141+M142</f>
        <v>0</v>
      </c>
      <c r="N139" s="31">
        <f t="shared" si="327"/>
        <v>11548.963000000002</v>
      </c>
      <c r="O139" s="30">
        <f>O141+O142</f>
        <v>0</v>
      </c>
      <c r="P139" s="31">
        <f t="shared" si="328"/>
        <v>11548.963000000002</v>
      </c>
      <c r="Q139" s="1">
        <f>Q141+Q142</f>
        <v>0</v>
      </c>
      <c r="R139" s="32">
        <f t="shared" si="329"/>
        <v>11548.963000000002</v>
      </c>
      <c r="S139" s="32">
        <f t="shared" ref="S139:AH139" si="340">S141+S142</f>
        <v>0</v>
      </c>
      <c r="T139" s="30">
        <f>T141+T142</f>
        <v>0</v>
      </c>
      <c r="U139" s="31">
        <f t="shared" si="285"/>
        <v>0</v>
      </c>
      <c r="V139" s="30">
        <f>V141+V142</f>
        <v>0</v>
      </c>
      <c r="W139" s="31">
        <f t="shared" si="330"/>
        <v>0</v>
      </c>
      <c r="X139" s="30">
        <f>X141+X142</f>
        <v>0</v>
      </c>
      <c r="Y139" s="31">
        <f t="shared" si="331"/>
        <v>0</v>
      </c>
      <c r="Z139" s="30">
        <f>Z141+Z142</f>
        <v>0</v>
      </c>
      <c r="AA139" s="31">
        <f t="shared" si="332"/>
        <v>0</v>
      </c>
      <c r="AB139" s="30">
        <f>AB141+AB142</f>
        <v>0</v>
      </c>
      <c r="AC139" s="31">
        <f t="shared" si="333"/>
        <v>0</v>
      </c>
      <c r="AD139" s="30">
        <f>AD141+AD142</f>
        <v>0</v>
      </c>
      <c r="AE139" s="31">
        <f t="shared" si="334"/>
        <v>0</v>
      </c>
      <c r="AF139" s="1">
        <f>AF141+AF142</f>
        <v>0</v>
      </c>
      <c r="AG139" s="32">
        <f t="shared" si="335"/>
        <v>0</v>
      </c>
      <c r="AH139" s="32">
        <f t="shared" si="340"/>
        <v>0</v>
      </c>
      <c r="AI139" s="29">
        <f>AI141+AI142</f>
        <v>0</v>
      </c>
      <c r="AJ139" s="31">
        <f t="shared" si="286"/>
        <v>0</v>
      </c>
      <c r="AK139" s="30">
        <f>AK141+AK142</f>
        <v>0</v>
      </c>
      <c r="AL139" s="31">
        <f t="shared" si="336"/>
        <v>0</v>
      </c>
      <c r="AM139" s="30">
        <f>AM141+AM142</f>
        <v>0</v>
      </c>
      <c r="AN139" s="31">
        <f t="shared" si="337"/>
        <v>0</v>
      </c>
      <c r="AO139" s="30">
        <f>AO141+AO142</f>
        <v>0</v>
      </c>
      <c r="AP139" s="31">
        <f t="shared" si="338"/>
        <v>0</v>
      </c>
      <c r="AQ139" s="1">
        <f>AQ141+AQ142</f>
        <v>0</v>
      </c>
      <c r="AR139" s="32">
        <f t="shared" si="339"/>
        <v>0</v>
      </c>
      <c r="AS139" s="12"/>
      <c r="AU139" s="33"/>
    </row>
    <row r="140" spans="1:48" x14ac:dyDescent="0.35">
      <c r="A140" s="89"/>
      <c r="B140" s="96" t="s">
        <v>5</v>
      </c>
      <c r="C140" s="100"/>
      <c r="D140" s="29"/>
      <c r="E140" s="30"/>
      <c r="F140" s="31"/>
      <c r="G140" s="30"/>
      <c r="H140" s="31"/>
      <c r="I140" s="30"/>
      <c r="J140" s="31"/>
      <c r="K140" s="30"/>
      <c r="L140" s="31"/>
      <c r="M140" s="30"/>
      <c r="N140" s="31"/>
      <c r="O140" s="30"/>
      <c r="P140" s="31"/>
      <c r="Q140" s="1"/>
      <c r="R140" s="32"/>
      <c r="S140" s="32"/>
      <c r="T140" s="30"/>
      <c r="U140" s="31"/>
      <c r="V140" s="30"/>
      <c r="W140" s="31"/>
      <c r="X140" s="30"/>
      <c r="Y140" s="31"/>
      <c r="Z140" s="30"/>
      <c r="AA140" s="31"/>
      <c r="AB140" s="30"/>
      <c r="AC140" s="31"/>
      <c r="AD140" s="30"/>
      <c r="AE140" s="31"/>
      <c r="AF140" s="1"/>
      <c r="AG140" s="32"/>
      <c r="AH140" s="32"/>
      <c r="AI140" s="29"/>
      <c r="AJ140" s="31"/>
      <c r="AK140" s="30"/>
      <c r="AL140" s="31"/>
      <c r="AM140" s="30"/>
      <c r="AN140" s="31"/>
      <c r="AO140" s="30"/>
      <c r="AP140" s="31"/>
      <c r="AQ140" s="1"/>
      <c r="AR140" s="32"/>
      <c r="AS140" s="12"/>
      <c r="AU140" s="33"/>
    </row>
    <row r="141" spans="1:48" s="2" customFormat="1" hidden="1" x14ac:dyDescent="0.35">
      <c r="A141" s="26"/>
      <c r="B141" s="28" t="s">
        <v>6</v>
      </c>
      <c r="C141" s="41"/>
      <c r="D141" s="30">
        <v>2419.1999999999998</v>
      </c>
      <c r="E141" s="30"/>
      <c r="F141" s="31">
        <f t="shared" si="284"/>
        <v>2419.1999999999998</v>
      </c>
      <c r="G141" s="30">
        <v>468.06299999999999</v>
      </c>
      <c r="H141" s="31">
        <f t="shared" ref="H141:H143" si="341">F141+G141</f>
        <v>2887.2629999999999</v>
      </c>
      <c r="I141" s="30"/>
      <c r="J141" s="31">
        <f t="shared" ref="J141:J143" si="342">H141+I141</f>
        <v>2887.2629999999999</v>
      </c>
      <c r="K141" s="30"/>
      <c r="L141" s="31">
        <f t="shared" ref="L141:L143" si="343">J141+K141</f>
        <v>2887.2629999999999</v>
      </c>
      <c r="M141" s="30"/>
      <c r="N141" s="31">
        <f t="shared" ref="N141:N143" si="344">L141+M141</f>
        <v>2887.2629999999999</v>
      </c>
      <c r="O141" s="30"/>
      <c r="P141" s="31">
        <f t="shared" ref="P141:P143" si="345">N141+O141</f>
        <v>2887.2629999999999</v>
      </c>
      <c r="Q141" s="1"/>
      <c r="R141" s="31">
        <f t="shared" ref="R141:R143" si="346">P141+Q141</f>
        <v>2887.2629999999999</v>
      </c>
      <c r="S141" s="31">
        <v>0</v>
      </c>
      <c r="T141" s="30"/>
      <c r="U141" s="31">
        <f t="shared" si="285"/>
        <v>0</v>
      </c>
      <c r="V141" s="30"/>
      <c r="W141" s="31">
        <f t="shared" ref="W141:W143" si="347">U141+V141</f>
        <v>0</v>
      </c>
      <c r="X141" s="30"/>
      <c r="Y141" s="31">
        <f t="shared" ref="Y141:Y143" si="348">W141+X141</f>
        <v>0</v>
      </c>
      <c r="Z141" s="30"/>
      <c r="AA141" s="31">
        <f t="shared" ref="AA141:AA143" si="349">Y141+Z141</f>
        <v>0</v>
      </c>
      <c r="AB141" s="30"/>
      <c r="AC141" s="31">
        <f t="shared" ref="AC141:AC143" si="350">AA141+AB141</f>
        <v>0</v>
      </c>
      <c r="AD141" s="30"/>
      <c r="AE141" s="31">
        <f t="shared" ref="AE141:AE143" si="351">AC141+AD141</f>
        <v>0</v>
      </c>
      <c r="AF141" s="1"/>
      <c r="AG141" s="31">
        <f t="shared" ref="AG141:AG143" si="352">AE141+AF141</f>
        <v>0</v>
      </c>
      <c r="AH141" s="31">
        <v>0</v>
      </c>
      <c r="AI141" s="29"/>
      <c r="AJ141" s="31">
        <f t="shared" si="286"/>
        <v>0</v>
      </c>
      <c r="AK141" s="30"/>
      <c r="AL141" s="31">
        <f t="shared" ref="AL141:AL143" si="353">AJ141+AK141</f>
        <v>0</v>
      </c>
      <c r="AM141" s="30"/>
      <c r="AN141" s="31">
        <f t="shared" ref="AN141:AN143" si="354">AL141+AM141</f>
        <v>0</v>
      </c>
      <c r="AO141" s="30"/>
      <c r="AP141" s="31">
        <f t="shared" ref="AP141:AP143" si="355">AN141+AO141</f>
        <v>0</v>
      </c>
      <c r="AQ141" s="1"/>
      <c r="AR141" s="31">
        <f t="shared" ref="AR141:AR143" si="356">AP141+AQ141</f>
        <v>0</v>
      </c>
      <c r="AS141" s="12" t="s">
        <v>97</v>
      </c>
      <c r="AT141" s="9" t="s">
        <v>25</v>
      </c>
      <c r="AU141" s="33"/>
    </row>
    <row r="142" spans="1:48" x14ac:dyDescent="0.35">
      <c r="A142" s="89"/>
      <c r="B142" s="96" t="s">
        <v>71</v>
      </c>
      <c r="C142" s="100"/>
      <c r="D142" s="29">
        <v>8661.7000000000007</v>
      </c>
      <c r="E142" s="30"/>
      <c r="F142" s="31">
        <f t="shared" si="284"/>
        <v>8661.7000000000007</v>
      </c>
      <c r="G142" s="30"/>
      <c r="H142" s="31">
        <f t="shared" si="341"/>
        <v>8661.7000000000007</v>
      </c>
      <c r="I142" s="30"/>
      <c r="J142" s="31">
        <f t="shared" si="342"/>
        <v>8661.7000000000007</v>
      </c>
      <c r="K142" s="30"/>
      <c r="L142" s="31">
        <f t="shared" si="343"/>
        <v>8661.7000000000007</v>
      </c>
      <c r="M142" s="30"/>
      <c r="N142" s="31">
        <f t="shared" si="344"/>
        <v>8661.7000000000007</v>
      </c>
      <c r="O142" s="30"/>
      <c r="P142" s="31">
        <f t="shared" si="345"/>
        <v>8661.7000000000007</v>
      </c>
      <c r="Q142" s="1"/>
      <c r="R142" s="32">
        <f t="shared" si="346"/>
        <v>8661.7000000000007</v>
      </c>
      <c r="S142" s="32">
        <v>0</v>
      </c>
      <c r="T142" s="30"/>
      <c r="U142" s="31">
        <f t="shared" si="285"/>
        <v>0</v>
      </c>
      <c r="V142" s="30"/>
      <c r="W142" s="31">
        <f t="shared" si="347"/>
        <v>0</v>
      </c>
      <c r="X142" s="30"/>
      <c r="Y142" s="31">
        <f t="shared" si="348"/>
        <v>0</v>
      </c>
      <c r="Z142" s="30"/>
      <c r="AA142" s="31">
        <f t="shared" si="349"/>
        <v>0</v>
      </c>
      <c r="AB142" s="30"/>
      <c r="AC142" s="31">
        <f t="shared" si="350"/>
        <v>0</v>
      </c>
      <c r="AD142" s="30"/>
      <c r="AE142" s="31">
        <f t="shared" si="351"/>
        <v>0</v>
      </c>
      <c r="AF142" s="1"/>
      <c r="AG142" s="32">
        <f t="shared" si="352"/>
        <v>0</v>
      </c>
      <c r="AH142" s="32">
        <v>0</v>
      </c>
      <c r="AI142" s="29"/>
      <c r="AJ142" s="31">
        <f t="shared" si="286"/>
        <v>0</v>
      </c>
      <c r="AK142" s="30"/>
      <c r="AL142" s="31">
        <f t="shared" si="353"/>
        <v>0</v>
      </c>
      <c r="AM142" s="30"/>
      <c r="AN142" s="31">
        <f t="shared" si="354"/>
        <v>0</v>
      </c>
      <c r="AO142" s="30"/>
      <c r="AP142" s="31">
        <f t="shared" si="355"/>
        <v>0</v>
      </c>
      <c r="AQ142" s="1"/>
      <c r="AR142" s="32">
        <f t="shared" si="356"/>
        <v>0</v>
      </c>
      <c r="AS142" s="12" t="s">
        <v>96</v>
      </c>
      <c r="AU142" s="33"/>
    </row>
    <row r="143" spans="1:48" ht="54" x14ac:dyDescent="0.35">
      <c r="A143" s="89" t="s">
        <v>180</v>
      </c>
      <c r="B143" s="101" t="s">
        <v>73</v>
      </c>
      <c r="C143" s="100" t="s">
        <v>63</v>
      </c>
      <c r="D143" s="29">
        <f>D145+D146</f>
        <v>74585.100000000006</v>
      </c>
      <c r="E143" s="30">
        <f>E145+E146</f>
        <v>0</v>
      </c>
      <c r="F143" s="31">
        <f t="shared" si="284"/>
        <v>74585.100000000006</v>
      </c>
      <c r="G143" s="30">
        <f>G145+G146</f>
        <v>0</v>
      </c>
      <c r="H143" s="31">
        <f t="shared" si="341"/>
        <v>74585.100000000006</v>
      </c>
      <c r="I143" s="30">
        <f>I145+I146</f>
        <v>0</v>
      </c>
      <c r="J143" s="31">
        <f t="shared" si="342"/>
        <v>74585.100000000006</v>
      </c>
      <c r="K143" s="30">
        <f>K145+K146</f>
        <v>0</v>
      </c>
      <c r="L143" s="31">
        <f t="shared" si="343"/>
        <v>74585.100000000006</v>
      </c>
      <c r="M143" s="30">
        <f>M145+M146</f>
        <v>0</v>
      </c>
      <c r="N143" s="31">
        <f t="shared" si="344"/>
        <v>74585.100000000006</v>
      </c>
      <c r="O143" s="30">
        <f>O145+O146</f>
        <v>0</v>
      </c>
      <c r="P143" s="31">
        <f t="shared" si="345"/>
        <v>74585.100000000006</v>
      </c>
      <c r="Q143" s="1">
        <f>Q145+Q146</f>
        <v>0</v>
      </c>
      <c r="R143" s="32">
        <f t="shared" si="346"/>
        <v>74585.100000000006</v>
      </c>
      <c r="S143" s="32">
        <f t="shared" ref="S143:AH143" si="357">S145+S146</f>
        <v>36729.1</v>
      </c>
      <c r="T143" s="30">
        <f>T145+T146</f>
        <v>0</v>
      </c>
      <c r="U143" s="31">
        <f t="shared" si="285"/>
        <v>36729.1</v>
      </c>
      <c r="V143" s="30">
        <f>V145+V146</f>
        <v>0</v>
      </c>
      <c r="W143" s="31">
        <f t="shared" si="347"/>
        <v>36729.1</v>
      </c>
      <c r="X143" s="30">
        <f>X145+X146</f>
        <v>0</v>
      </c>
      <c r="Y143" s="31">
        <f t="shared" si="348"/>
        <v>36729.1</v>
      </c>
      <c r="Z143" s="30">
        <f>Z145+Z146</f>
        <v>0</v>
      </c>
      <c r="AA143" s="31">
        <f t="shared" si="349"/>
        <v>36729.1</v>
      </c>
      <c r="AB143" s="30">
        <f>AB145+AB146</f>
        <v>0</v>
      </c>
      <c r="AC143" s="31">
        <f t="shared" si="350"/>
        <v>36729.1</v>
      </c>
      <c r="AD143" s="30">
        <f>AD145+AD146</f>
        <v>0</v>
      </c>
      <c r="AE143" s="31">
        <f t="shared" si="351"/>
        <v>36729.1</v>
      </c>
      <c r="AF143" s="1">
        <f>AF145+AF146</f>
        <v>-34682.976000000002</v>
      </c>
      <c r="AG143" s="32">
        <f t="shared" si="352"/>
        <v>2046.1239999999962</v>
      </c>
      <c r="AH143" s="32">
        <f t="shared" si="357"/>
        <v>10393.299999999999</v>
      </c>
      <c r="AI143" s="29">
        <f>AI145+AI146</f>
        <v>0</v>
      </c>
      <c r="AJ143" s="31">
        <f t="shared" si="286"/>
        <v>10393.299999999999</v>
      </c>
      <c r="AK143" s="30">
        <f>AK145+AK146</f>
        <v>0</v>
      </c>
      <c r="AL143" s="31">
        <f t="shared" si="353"/>
        <v>10393.299999999999</v>
      </c>
      <c r="AM143" s="30">
        <f>AM145+AM146</f>
        <v>0</v>
      </c>
      <c r="AN143" s="31">
        <f t="shared" si="354"/>
        <v>10393.299999999999</v>
      </c>
      <c r="AO143" s="30">
        <f>AO145+AO146</f>
        <v>0</v>
      </c>
      <c r="AP143" s="31">
        <f t="shared" si="355"/>
        <v>10393.299999999999</v>
      </c>
      <c r="AQ143" s="1">
        <f>AQ145+AQ146</f>
        <v>0</v>
      </c>
      <c r="AR143" s="32">
        <f t="shared" si="356"/>
        <v>10393.299999999999</v>
      </c>
      <c r="AS143" s="12"/>
      <c r="AU143" s="33"/>
    </row>
    <row r="144" spans="1:48" x14ac:dyDescent="0.35">
      <c r="A144" s="89"/>
      <c r="B144" s="96" t="s">
        <v>5</v>
      </c>
      <c r="C144" s="100"/>
      <c r="D144" s="29"/>
      <c r="E144" s="30"/>
      <c r="F144" s="31"/>
      <c r="G144" s="30"/>
      <c r="H144" s="31"/>
      <c r="I144" s="30"/>
      <c r="J144" s="31"/>
      <c r="K144" s="30"/>
      <c r="L144" s="31"/>
      <c r="M144" s="30"/>
      <c r="N144" s="31"/>
      <c r="O144" s="30"/>
      <c r="P144" s="31"/>
      <c r="Q144" s="1"/>
      <c r="R144" s="32"/>
      <c r="S144" s="32"/>
      <c r="T144" s="30"/>
      <c r="U144" s="31"/>
      <c r="V144" s="30"/>
      <c r="W144" s="31"/>
      <c r="X144" s="30"/>
      <c r="Y144" s="31"/>
      <c r="Z144" s="30"/>
      <c r="AA144" s="31"/>
      <c r="AB144" s="30"/>
      <c r="AC144" s="31"/>
      <c r="AD144" s="30"/>
      <c r="AE144" s="31"/>
      <c r="AF144" s="1"/>
      <c r="AG144" s="32"/>
      <c r="AH144" s="32"/>
      <c r="AI144" s="29"/>
      <c r="AJ144" s="31"/>
      <c r="AK144" s="30"/>
      <c r="AL144" s="31"/>
      <c r="AM144" s="30"/>
      <c r="AN144" s="31"/>
      <c r="AO144" s="30"/>
      <c r="AP144" s="31"/>
      <c r="AQ144" s="1"/>
      <c r="AR144" s="32"/>
      <c r="AS144" s="12"/>
      <c r="AU144" s="33"/>
    </row>
    <row r="145" spans="1:47" s="2" customFormat="1" hidden="1" x14ac:dyDescent="0.35">
      <c r="A145" s="26"/>
      <c r="B145" s="44" t="s">
        <v>6</v>
      </c>
      <c r="C145" s="45"/>
      <c r="D145" s="30">
        <v>70553</v>
      </c>
      <c r="E145" s="30"/>
      <c r="F145" s="31">
        <f t="shared" si="284"/>
        <v>70553</v>
      </c>
      <c r="G145" s="30"/>
      <c r="H145" s="31">
        <f t="shared" ref="H145:H154" si="358">F145+G145</f>
        <v>70553</v>
      </c>
      <c r="I145" s="30"/>
      <c r="J145" s="31">
        <f t="shared" ref="J145:J154" si="359">H145+I145</f>
        <v>70553</v>
      </c>
      <c r="K145" s="30"/>
      <c r="L145" s="31">
        <f t="shared" ref="L145:L154" si="360">J145+K145</f>
        <v>70553</v>
      </c>
      <c r="M145" s="30"/>
      <c r="N145" s="31">
        <f t="shared" ref="N145:N154" si="361">L145+M145</f>
        <v>70553</v>
      </c>
      <c r="O145" s="30"/>
      <c r="P145" s="31">
        <f t="shared" ref="P145:P154" si="362">N145+O145</f>
        <v>70553</v>
      </c>
      <c r="Q145" s="1"/>
      <c r="R145" s="31">
        <f t="shared" ref="R145:R154" si="363">P145+Q145</f>
        <v>70553</v>
      </c>
      <c r="S145" s="31">
        <v>0</v>
      </c>
      <c r="T145" s="30"/>
      <c r="U145" s="31">
        <f t="shared" si="285"/>
        <v>0</v>
      </c>
      <c r="V145" s="30"/>
      <c r="W145" s="31">
        <f t="shared" ref="W145:W154" si="364">U145+V145</f>
        <v>0</v>
      </c>
      <c r="X145" s="30"/>
      <c r="Y145" s="31">
        <f t="shared" ref="Y145:Y154" si="365">W145+X145</f>
        <v>0</v>
      </c>
      <c r="Z145" s="30"/>
      <c r="AA145" s="31">
        <f t="shared" ref="AA145:AA154" si="366">Y145+Z145</f>
        <v>0</v>
      </c>
      <c r="AB145" s="30"/>
      <c r="AC145" s="31">
        <f t="shared" ref="AC145:AC154" si="367">AA145+AB145</f>
        <v>0</v>
      </c>
      <c r="AD145" s="30"/>
      <c r="AE145" s="31">
        <f t="shared" ref="AE145:AE154" si="368">AC145+AD145</f>
        <v>0</v>
      </c>
      <c r="AF145" s="1"/>
      <c r="AG145" s="31">
        <f t="shared" ref="AG145:AG154" si="369">AE145+AF145</f>
        <v>0</v>
      </c>
      <c r="AH145" s="31">
        <v>0</v>
      </c>
      <c r="AI145" s="29"/>
      <c r="AJ145" s="31">
        <f t="shared" si="286"/>
        <v>0</v>
      </c>
      <c r="AK145" s="30"/>
      <c r="AL145" s="31">
        <f t="shared" ref="AL145:AL154" si="370">AJ145+AK145</f>
        <v>0</v>
      </c>
      <c r="AM145" s="30"/>
      <c r="AN145" s="31">
        <f t="shared" ref="AN145:AN154" si="371">AL145+AM145</f>
        <v>0</v>
      </c>
      <c r="AO145" s="30"/>
      <c r="AP145" s="31">
        <f t="shared" ref="AP145:AP154" si="372">AN145+AO145</f>
        <v>0</v>
      </c>
      <c r="AQ145" s="1"/>
      <c r="AR145" s="31">
        <f t="shared" ref="AR145:AR154" si="373">AP145+AQ145</f>
        <v>0</v>
      </c>
      <c r="AS145" s="12" t="s">
        <v>98</v>
      </c>
      <c r="AT145" s="9" t="s">
        <v>25</v>
      </c>
      <c r="AU145" s="33"/>
    </row>
    <row r="146" spans="1:47" x14ac:dyDescent="0.35">
      <c r="A146" s="89"/>
      <c r="B146" s="96" t="s">
        <v>71</v>
      </c>
      <c r="C146" s="100"/>
      <c r="D146" s="29">
        <v>4032.1</v>
      </c>
      <c r="E146" s="30"/>
      <c r="F146" s="31">
        <f t="shared" si="284"/>
        <v>4032.1</v>
      </c>
      <c r="G146" s="30"/>
      <c r="H146" s="31">
        <f t="shared" si="358"/>
        <v>4032.1</v>
      </c>
      <c r="I146" s="30"/>
      <c r="J146" s="31">
        <f t="shared" si="359"/>
        <v>4032.1</v>
      </c>
      <c r="K146" s="30"/>
      <c r="L146" s="31">
        <f t="shared" si="360"/>
        <v>4032.1</v>
      </c>
      <c r="M146" s="30"/>
      <c r="N146" s="31">
        <f t="shared" si="361"/>
        <v>4032.1</v>
      </c>
      <c r="O146" s="30"/>
      <c r="P146" s="31">
        <f t="shared" si="362"/>
        <v>4032.1</v>
      </c>
      <c r="Q146" s="1"/>
      <c r="R146" s="32">
        <f t="shared" si="363"/>
        <v>4032.1</v>
      </c>
      <c r="S146" s="32">
        <v>36729.1</v>
      </c>
      <c r="T146" s="30"/>
      <c r="U146" s="31">
        <f t="shared" si="285"/>
        <v>36729.1</v>
      </c>
      <c r="V146" s="30"/>
      <c r="W146" s="31">
        <f t="shared" si="364"/>
        <v>36729.1</v>
      </c>
      <c r="X146" s="30"/>
      <c r="Y146" s="31">
        <f t="shared" si="365"/>
        <v>36729.1</v>
      </c>
      <c r="Z146" s="30"/>
      <c r="AA146" s="31">
        <f t="shared" si="366"/>
        <v>36729.1</v>
      </c>
      <c r="AB146" s="30"/>
      <c r="AC146" s="31">
        <f t="shared" si="367"/>
        <v>36729.1</v>
      </c>
      <c r="AD146" s="30"/>
      <c r="AE146" s="31">
        <f t="shared" si="368"/>
        <v>36729.1</v>
      </c>
      <c r="AF146" s="1">
        <v>-34682.976000000002</v>
      </c>
      <c r="AG146" s="32">
        <f t="shared" si="369"/>
        <v>2046.1239999999962</v>
      </c>
      <c r="AH146" s="32">
        <v>10393.299999999999</v>
      </c>
      <c r="AI146" s="29"/>
      <c r="AJ146" s="31">
        <f t="shared" si="286"/>
        <v>10393.299999999999</v>
      </c>
      <c r="AK146" s="30"/>
      <c r="AL146" s="31">
        <f t="shared" si="370"/>
        <v>10393.299999999999</v>
      </c>
      <c r="AM146" s="30"/>
      <c r="AN146" s="31">
        <f t="shared" si="371"/>
        <v>10393.299999999999</v>
      </c>
      <c r="AO146" s="30"/>
      <c r="AP146" s="31">
        <f t="shared" si="372"/>
        <v>10393.299999999999</v>
      </c>
      <c r="AQ146" s="1"/>
      <c r="AR146" s="32">
        <f t="shared" si="373"/>
        <v>10393.299999999999</v>
      </c>
      <c r="AS146" s="12" t="s">
        <v>96</v>
      </c>
      <c r="AU146" s="33"/>
    </row>
    <row r="147" spans="1:47" ht="54" x14ac:dyDescent="0.35">
      <c r="A147" s="89" t="s">
        <v>181</v>
      </c>
      <c r="B147" s="96" t="s">
        <v>201</v>
      </c>
      <c r="C147" s="100" t="s">
        <v>63</v>
      </c>
      <c r="D147" s="29"/>
      <c r="E147" s="30"/>
      <c r="F147" s="31"/>
      <c r="G147" s="30">
        <v>15199.334000000001</v>
      </c>
      <c r="H147" s="31">
        <f t="shared" si="358"/>
        <v>15199.334000000001</v>
      </c>
      <c r="I147" s="30"/>
      <c r="J147" s="31">
        <f t="shared" si="359"/>
        <v>15199.334000000001</v>
      </c>
      <c r="K147" s="30"/>
      <c r="L147" s="31">
        <f t="shared" si="360"/>
        <v>15199.334000000001</v>
      </c>
      <c r="M147" s="30"/>
      <c r="N147" s="31">
        <f t="shared" si="361"/>
        <v>15199.334000000001</v>
      </c>
      <c r="O147" s="30"/>
      <c r="P147" s="31">
        <f t="shared" si="362"/>
        <v>15199.334000000001</v>
      </c>
      <c r="Q147" s="1">
        <v>-182.27</v>
      </c>
      <c r="R147" s="32">
        <f t="shared" si="363"/>
        <v>15017.064</v>
      </c>
      <c r="S147" s="32"/>
      <c r="T147" s="30"/>
      <c r="U147" s="31"/>
      <c r="V147" s="30"/>
      <c r="W147" s="31">
        <f t="shared" si="364"/>
        <v>0</v>
      </c>
      <c r="X147" s="30"/>
      <c r="Y147" s="31">
        <f t="shared" si="365"/>
        <v>0</v>
      </c>
      <c r="Z147" s="30"/>
      <c r="AA147" s="31">
        <f t="shared" si="366"/>
        <v>0</v>
      </c>
      <c r="AB147" s="30"/>
      <c r="AC147" s="31">
        <f t="shared" si="367"/>
        <v>0</v>
      </c>
      <c r="AD147" s="30"/>
      <c r="AE147" s="31">
        <f t="shared" si="368"/>
        <v>0</v>
      </c>
      <c r="AF147" s="1"/>
      <c r="AG147" s="32">
        <f t="shared" si="369"/>
        <v>0</v>
      </c>
      <c r="AH147" s="32"/>
      <c r="AI147" s="29"/>
      <c r="AJ147" s="31"/>
      <c r="AK147" s="30"/>
      <c r="AL147" s="31">
        <f t="shared" si="370"/>
        <v>0</v>
      </c>
      <c r="AM147" s="30"/>
      <c r="AN147" s="31">
        <f t="shared" si="371"/>
        <v>0</v>
      </c>
      <c r="AO147" s="30"/>
      <c r="AP147" s="31">
        <f t="shared" si="372"/>
        <v>0</v>
      </c>
      <c r="AQ147" s="1"/>
      <c r="AR147" s="32">
        <f t="shared" si="373"/>
        <v>0</v>
      </c>
      <c r="AS147" s="12" t="s">
        <v>202</v>
      </c>
      <c r="AU147" s="33"/>
    </row>
    <row r="148" spans="1:47" ht="54" x14ac:dyDescent="0.35">
      <c r="A148" s="89" t="s">
        <v>182</v>
      </c>
      <c r="B148" s="96" t="s">
        <v>203</v>
      </c>
      <c r="C148" s="100" t="s">
        <v>63</v>
      </c>
      <c r="D148" s="29"/>
      <c r="E148" s="30"/>
      <c r="F148" s="31"/>
      <c r="G148" s="30">
        <v>2699.0189999999998</v>
      </c>
      <c r="H148" s="31">
        <f t="shared" si="358"/>
        <v>2699.0189999999998</v>
      </c>
      <c r="I148" s="30"/>
      <c r="J148" s="31">
        <f t="shared" si="359"/>
        <v>2699.0189999999998</v>
      </c>
      <c r="K148" s="30"/>
      <c r="L148" s="31">
        <f t="shared" si="360"/>
        <v>2699.0189999999998</v>
      </c>
      <c r="M148" s="30"/>
      <c r="N148" s="31">
        <f t="shared" si="361"/>
        <v>2699.0189999999998</v>
      </c>
      <c r="O148" s="30"/>
      <c r="P148" s="31">
        <f t="shared" si="362"/>
        <v>2699.0189999999998</v>
      </c>
      <c r="Q148" s="1"/>
      <c r="R148" s="32">
        <f t="shared" si="363"/>
        <v>2699.0189999999998</v>
      </c>
      <c r="S148" s="32"/>
      <c r="T148" s="30"/>
      <c r="U148" s="31"/>
      <c r="V148" s="30"/>
      <c r="W148" s="31">
        <f t="shared" si="364"/>
        <v>0</v>
      </c>
      <c r="X148" s="30"/>
      <c r="Y148" s="31">
        <f t="shared" si="365"/>
        <v>0</v>
      </c>
      <c r="Z148" s="30"/>
      <c r="AA148" s="31">
        <f t="shared" si="366"/>
        <v>0</v>
      </c>
      <c r="AB148" s="30"/>
      <c r="AC148" s="31">
        <f t="shared" si="367"/>
        <v>0</v>
      </c>
      <c r="AD148" s="30"/>
      <c r="AE148" s="31">
        <f t="shared" si="368"/>
        <v>0</v>
      </c>
      <c r="AF148" s="1"/>
      <c r="AG148" s="32">
        <f t="shared" si="369"/>
        <v>0</v>
      </c>
      <c r="AH148" s="32"/>
      <c r="AI148" s="29"/>
      <c r="AJ148" s="31"/>
      <c r="AK148" s="30"/>
      <c r="AL148" s="31">
        <f t="shared" si="370"/>
        <v>0</v>
      </c>
      <c r="AM148" s="30"/>
      <c r="AN148" s="31">
        <f t="shared" si="371"/>
        <v>0</v>
      </c>
      <c r="AO148" s="30"/>
      <c r="AP148" s="31">
        <f t="shared" si="372"/>
        <v>0</v>
      </c>
      <c r="AQ148" s="1"/>
      <c r="AR148" s="32">
        <f t="shared" si="373"/>
        <v>0</v>
      </c>
      <c r="AS148" s="12" t="s">
        <v>204</v>
      </c>
      <c r="AU148" s="33"/>
    </row>
    <row r="149" spans="1:47" ht="54" x14ac:dyDescent="0.35">
      <c r="A149" s="89" t="s">
        <v>183</v>
      </c>
      <c r="B149" s="96" t="s">
        <v>205</v>
      </c>
      <c r="C149" s="100" t="s">
        <v>63</v>
      </c>
      <c r="D149" s="29"/>
      <c r="E149" s="30"/>
      <c r="F149" s="31"/>
      <c r="G149" s="30">
        <v>6075.51</v>
      </c>
      <c r="H149" s="31">
        <f t="shared" si="358"/>
        <v>6075.51</v>
      </c>
      <c r="I149" s="30"/>
      <c r="J149" s="31">
        <f t="shared" si="359"/>
        <v>6075.51</v>
      </c>
      <c r="K149" s="30"/>
      <c r="L149" s="31">
        <f t="shared" si="360"/>
        <v>6075.51</v>
      </c>
      <c r="M149" s="30">
        <f>-2048-1376.819</f>
        <v>-3424.819</v>
      </c>
      <c r="N149" s="31">
        <f t="shared" si="361"/>
        <v>2650.6910000000003</v>
      </c>
      <c r="O149" s="30">
        <v>-12.193</v>
      </c>
      <c r="P149" s="31">
        <f t="shared" si="362"/>
        <v>2638.498</v>
      </c>
      <c r="Q149" s="1"/>
      <c r="R149" s="32">
        <f t="shared" si="363"/>
        <v>2638.498</v>
      </c>
      <c r="S149" s="32"/>
      <c r="T149" s="30"/>
      <c r="U149" s="31"/>
      <c r="V149" s="30"/>
      <c r="W149" s="31">
        <f t="shared" si="364"/>
        <v>0</v>
      </c>
      <c r="X149" s="30"/>
      <c r="Y149" s="31">
        <f t="shared" si="365"/>
        <v>0</v>
      </c>
      <c r="Z149" s="30"/>
      <c r="AA149" s="31">
        <f t="shared" si="366"/>
        <v>0</v>
      </c>
      <c r="AB149" s="30"/>
      <c r="AC149" s="31">
        <f t="shared" si="367"/>
        <v>0</v>
      </c>
      <c r="AD149" s="30"/>
      <c r="AE149" s="31">
        <f t="shared" si="368"/>
        <v>0</v>
      </c>
      <c r="AF149" s="1"/>
      <c r="AG149" s="32">
        <f t="shared" si="369"/>
        <v>0</v>
      </c>
      <c r="AH149" s="32"/>
      <c r="AI149" s="29"/>
      <c r="AJ149" s="31"/>
      <c r="AK149" s="30"/>
      <c r="AL149" s="31">
        <f t="shared" si="370"/>
        <v>0</v>
      </c>
      <c r="AM149" s="30"/>
      <c r="AN149" s="31">
        <f t="shared" si="371"/>
        <v>0</v>
      </c>
      <c r="AO149" s="30"/>
      <c r="AP149" s="31">
        <f t="shared" si="372"/>
        <v>0</v>
      </c>
      <c r="AQ149" s="1"/>
      <c r="AR149" s="32">
        <f t="shared" si="373"/>
        <v>0</v>
      </c>
      <c r="AS149" s="12" t="s">
        <v>206</v>
      </c>
      <c r="AU149" s="33"/>
    </row>
    <row r="150" spans="1:47" ht="54" x14ac:dyDescent="0.35">
      <c r="A150" s="89" t="s">
        <v>184</v>
      </c>
      <c r="B150" s="96" t="s">
        <v>257</v>
      </c>
      <c r="C150" s="100" t="s">
        <v>63</v>
      </c>
      <c r="D150" s="29"/>
      <c r="E150" s="30"/>
      <c r="F150" s="31"/>
      <c r="G150" s="30"/>
      <c r="H150" s="31"/>
      <c r="I150" s="30"/>
      <c r="J150" s="31"/>
      <c r="K150" s="30"/>
      <c r="L150" s="31"/>
      <c r="M150" s="30"/>
      <c r="N150" s="31"/>
      <c r="O150" s="30"/>
      <c r="P150" s="31"/>
      <c r="Q150" s="1">
        <f>Q152+Q153</f>
        <v>0</v>
      </c>
      <c r="R150" s="32">
        <f t="shared" si="363"/>
        <v>0</v>
      </c>
      <c r="S150" s="32"/>
      <c r="T150" s="30"/>
      <c r="U150" s="31"/>
      <c r="V150" s="30"/>
      <c r="W150" s="31"/>
      <c r="X150" s="30"/>
      <c r="Y150" s="31"/>
      <c r="Z150" s="30"/>
      <c r="AA150" s="31"/>
      <c r="AB150" s="30"/>
      <c r="AC150" s="31"/>
      <c r="AD150" s="30"/>
      <c r="AE150" s="31"/>
      <c r="AF150" s="1">
        <f>AF152+AF153</f>
        <v>151113.43400000001</v>
      </c>
      <c r="AG150" s="32">
        <f t="shared" si="369"/>
        <v>151113.43400000001</v>
      </c>
      <c r="AH150" s="32"/>
      <c r="AI150" s="29"/>
      <c r="AJ150" s="31"/>
      <c r="AK150" s="30"/>
      <c r="AL150" s="31"/>
      <c r="AM150" s="30"/>
      <c r="AN150" s="31"/>
      <c r="AO150" s="30"/>
      <c r="AP150" s="31"/>
      <c r="AQ150" s="1">
        <f>AQ152+AQ153</f>
        <v>0</v>
      </c>
      <c r="AR150" s="32">
        <f t="shared" si="373"/>
        <v>0</v>
      </c>
      <c r="AS150" s="12"/>
      <c r="AU150" s="33"/>
    </row>
    <row r="151" spans="1:47" x14ac:dyDescent="0.35">
      <c r="A151" s="89"/>
      <c r="B151" s="96" t="s">
        <v>5</v>
      </c>
      <c r="C151" s="100"/>
      <c r="D151" s="29"/>
      <c r="E151" s="30"/>
      <c r="F151" s="31"/>
      <c r="G151" s="30"/>
      <c r="H151" s="31"/>
      <c r="I151" s="30"/>
      <c r="J151" s="31"/>
      <c r="K151" s="30"/>
      <c r="L151" s="31"/>
      <c r="M151" s="30"/>
      <c r="N151" s="31"/>
      <c r="O151" s="30"/>
      <c r="P151" s="31"/>
      <c r="Q151" s="1"/>
      <c r="R151" s="32"/>
      <c r="S151" s="32"/>
      <c r="T151" s="30"/>
      <c r="U151" s="31"/>
      <c r="V151" s="30"/>
      <c r="W151" s="31"/>
      <c r="X151" s="30"/>
      <c r="Y151" s="31"/>
      <c r="Z151" s="30"/>
      <c r="AA151" s="31"/>
      <c r="AB151" s="30"/>
      <c r="AC151" s="31"/>
      <c r="AD151" s="30"/>
      <c r="AE151" s="31"/>
      <c r="AF151" s="1"/>
      <c r="AG151" s="32"/>
      <c r="AH151" s="32"/>
      <c r="AI151" s="29"/>
      <c r="AJ151" s="31"/>
      <c r="AK151" s="30"/>
      <c r="AL151" s="31"/>
      <c r="AM151" s="30"/>
      <c r="AN151" s="31"/>
      <c r="AO151" s="30"/>
      <c r="AP151" s="31"/>
      <c r="AQ151" s="1"/>
      <c r="AR151" s="32"/>
      <c r="AS151" s="12"/>
      <c r="AU151" s="33"/>
    </row>
    <row r="152" spans="1:47" s="2" customFormat="1" hidden="1" x14ac:dyDescent="0.35">
      <c r="A152" s="38"/>
      <c r="B152" s="44" t="s">
        <v>6</v>
      </c>
      <c r="C152" s="67"/>
      <c r="D152" s="29"/>
      <c r="E152" s="30"/>
      <c r="F152" s="31"/>
      <c r="G152" s="30"/>
      <c r="H152" s="31"/>
      <c r="I152" s="30"/>
      <c r="J152" s="31"/>
      <c r="K152" s="30"/>
      <c r="L152" s="31"/>
      <c r="M152" s="30"/>
      <c r="N152" s="31"/>
      <c r="O152" s="30"/>
      <c r="P152" s="31"/>
      <c r="Q152" s="1"/>
      <c r="R152" s="31">
        <f t="shared" si="363"/>
        <v>0</v>
      </c>
      <c r="S152" s="32"/>
      <c r="T152" s="30"/>
      <c r="U152" s="31"/>
      <c r="V152" s="30"/>
      <c r="W152" s="31"/>
      <c r="X152" s="30"/>
      <c r="Y152" s="31"/>
      <c r="Z152" s="30"/>
      <c r="AA152" s="31"/>
      <c r="AB152" s="30"/>
      <c r="AC152" s="31"/>
      <c r="AD152" s="30"/>
      <c r="AE152" s="31"/>
      <c r="AF152" s="1">
        <v>37778.358999999997</v>
      </c>
      <c r="AG152" s="31">
        <f t="shared" si="369"/>
        <v>37778.358999999997</v>
      </c>
      <c r="AH152" s="32"/>
      <c r="AI152" s="29"/>
      <c r="AJ152" s="31"/>
      <c r="AK152" s="30"/>
      <c r="AL152" s="31"/>
      <c r="AM152" s="30"/>
      <c r="AN152" s="31"/>
      <c r="AO152" s="30"/>
      <c r="AP152" s="31"/>
      <c r="AQ152" s="1"/>
      <c r="AR152" s="31">
        <f t="shared" si="373"/>
        <v>0</v>
      </c>
      <c r="AS152" s="12" t="s">
        <v>258</v>
      </c>
      <c r="AT152" s="9" t="s">
        <v>25</v>
      </c>
      <c r="AU152" s="33"/>
    </row>
    <row r="153" spans="1:47" x14ac:dyDescent="0.35">
      <c r="A153" s="89"/>
      <c r="B153" s="96" t="s">
        <v>71</v>
      </c>
      <c r="C153" s="100"/>
      <c r="D153" s="29"/>
      <c r="E153" s="30"/>
      <c r="F153" s="31"/>
      <c r="G153" s="30"/>
      <c r="H153" s="31"/>
      <c r="I153" s="30"/>
      <c r="J153" s="31"/>
      <c r="K153" s="30"/>
      <c r="L153" s="31"/>
      <c r="M153" s="30"/>
      <c r="N153" s="31"/>
      <c r="O153" s="30"/>
      <c r="P153" s="31"/>
      <c r="Q153" s="1"/>
      <c r="R153" s="32">
        <f t="shared" si="363"/>
        <v>0</v>
      </c>
      <c r="S153" s="32"/>
      <c r="T153" s="30"/>
      <c r="U153" s="31"/>
      <c r="V153" s="30"/>
      <c r="W153" s="31"/>
      <c r="X153" s="30"/>
      <c r="Y153" s="31"/>
      <c r="Z153" s="30"/>
      <c r="AA153" s="31"/>
      <c r="AB153" s="30"/>
      <c r="AC153" s="31"/>
      <c r="AD153" s="30"/>
      <c r="AE153" s="31"/>
      <c r="AF153" s="1">
        <v>113335.075</v>
      </c>
      <c r="AG153" s="32">
        <f t="shared" si="369"/>
        <v>113335.075</v>
      </c>
      <c r="AH153" s="32"/>
      <c r="AI153" s="29"/>
      <c r="AJ153" s="31"/>
      <c r="AK153" s="30"/>
      <c r="AL153" s="31"/>
      <c r="AM153" s="30"/>
      <c r="AN153" s="31"/>
      <c r="AO153" s="30"/>
      <c r="AP153" s="31"/>
      <c r="AQ153" s="1"/>
      <c r="AR153" s="32">
        <f t="shared" si="373"/>
        <v>0</v>
      </c>
      <c r="AS153" s="12" t="s">
        <v>96</v>
      </c>
      <c r="AU153" s="33"/>
    </row>
    <row r="154" spans="1:47" s="18" customFormat="1" hidden="1" x14ac:dyDescent="0.35">
      <c r="A154" s="13"/>
      <c r="B154" s="25" t="s">
        <v>36</v>
      </c>
      <c r="C154" s="25"/>
      <c r="D154" s="15">
        <f>D159</f>
        <v>1087961.7</v>
      </c>
      <c r="E154" s="15">
        <f>E159</f>
        <v>-17300.919000000002</v>
      </c>
      <c r="F154" s="15">
        <f t="shared" si="284"/>
        <v>1070660.781</v>
      </c>
      <c r="G154" s="15">
        <f>G159</f>
        <v>-1070660.781</v>
      </c>
      <c r="H154" s="15">
        <f t="shared" si="358"/>
        <v>0</v>
      </c>
      <c r="I154" s="15">
        <f>I159</f>
        <v>0</v>
      </c>
      <c r="J154" s="15">
        <f t="shared" si="359"/>
        <v>0</v>
      </c>
      <c r="K154" s="31">
        <f>K159</f>
        <v>0</v>
      </c>
      <c r="L154" s="15">
        <f t="shared" si="360"/>
        <v>0</v>
      </c>
      <c r="M154" s="31">
        <f>M159</f>
        <v>0</v>
      </c>
      <c r="N154" s="15">
        <f t="shared" si="361"/>
        <v>0</v>
      </c>
      <c r="O154" s="31">
        <f>O159</f>
        <v>0</v>
      </c>
      <c r="P154" s="15">
        <f t="shared" si="362"/>
        <v>0</v>
      </c>
      <c r="Q154" s="15">
        <f>Q159</f>
        <v>0</v>
      </c>
      <c r="R154" s="15">
        <f t="shared" si="363"/>
        <v>0</v>
      </c>
      <c r="S154" s="15">
        <f t="shared" ref="S154:AH154" si="374">S159</f>
        <v>375557.5</v>
      </c>
      <c r="T154" s="15">
        <f>T159</f>
        <v>-4508.25</v>
      </c>
      <c r="U154" s="15">
        <f t="shared" si="285"/>
        <v>371049.25</v>
      </c>
      <c r="V154" s="15">
        <f>V159</f>
        <v>-371049.25</v>
      </c>
      <c r="W154" s="15">
        <f t="shared" si="364"/>
        <v>0</v>
      </c>
      <c r="X154" s="15">
        <f>X159</f>
        <v>0</v>
      </c>
      <c r="Y154" s="15">
        <f t="shared" si="365"/>
        <v>0</v>
      </c>
      <c r="Z154" s="31">
        <f>Z159</f>
        <v>0</v>
      </c>
      <c r="AA154" s="15">
        <f t="shared" si="366"/>
        <v>0</v>
      </c>
      <c r="AB154" s="31">
        <f>AB159</f>
        <v>0</v>
      </c>
      <c r="AC154" s="15">
        <f t="shared" si="367"/>
        <v>0</v>
      </c>
      <c r="AD154" s="31">
        <f>AD159</f>
        <v>0</v>
      </c>
      <c r="AE154" s="15">
        <f t="shared" si="368"/>
        <v>0</v>
      </c>
      <c r="AF154" s="15">
        <f>AF159</f>
        <v>0</v>
      </c>
      <c r="AG154" s="15">
        <f t="shared" si="369"/>
        <v>0</v>
      </c>
      <c r="AH154" s="15">
        <f t="shared" si="374"/>
        <v>0</v>
      </c>
      <c r="AI154" s="15">
        <f>AI159</f>
        <v>0</v>
      </c>
      <c r="AJ154" s="15">
        <f t="shared" si="286"/>
        <v>0</v>
      </c>
      <c r="AK154" s="15">
        <f>AK159</f>
        <v>0</v>
      </c>
      <c r="AL154" s="15">
        <f t="shared" si="370"/>
        <v>0</v>
      </c>
      <c r="AM154" s="31">
        <f>AM159</f>
        <v>0</v>
      </c>
      <c r="AN154" s="15">
        <f t="shared" si="371"/>
        <v>0</v>
      </c>
      <c r="AO154" s="31">
        <f>AO159</f>
        <v>0</v>
      </c>
      <c r="AP154" s="15">
        <f t="shared" si="372"/>
        <v>0</v>
      </c>
      <c r="AQ154" s="15">
        <f>AQ159</f>
        <v>0</v>
      </c>
      <c r="AR154" s="15">
        <f t="shared" si="373"/>
        <v>0</v>
      </c>
      <c r="AS154" s="16"/>
      <c r="AT154" s="17" t="s">
        <v>25</v>
      </c>
      <c r="AU154" s="24"/>
    </row>
    <row r="155" spans="1:47" s="18" customFormat="1" hidden="1" x14ac:dyDescent="0.35">
      <c r="A155" s="13"/>
      <c r="B155" s="25" t="s">
        <v>5</v>
      </c>
      <c r="C155" s="25"/>
      <c r="D155" s="15"/>
      <c r="E155" s="15"/>
      <c r="F155" s="15"/>
      <c r="G155" s="15"/>
      <c r="H155" s="15"/>
      <c r="I155" s="15"/>
      <c r="J155" s="15"/>
      <c r="K155" s="31"/>
      <c r="L155" s="15"/>
      <c r="M155" s="31"/>
      <c r="N155" s="15"/>
      <c r="O155" s="31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31"/>
      <c r="AA155" s="15"/>
      <c r="AB155" s="31"/>
      <c r="AC155" s="15"/>
      <c r="AD155" s="31"/>
      <c r="AE155" s="15"/>
      <c r="AF155" s="15"/>
      <c r="AG155" s="15"/>
      <c r="AH155" s="15"/>
      <c r="AI155" s="15"/>
      <c r="AJ155" s="15"/>
      <c r="AK155" s="15"/>
      <c r="AL155" s="15"/>
      <c r="AM155" s="31"/>
      <c r="AN155" s="15"/>
      <c r="AO155" s="31"/>
      <c r="AP155" s="15"/>
      <c r="AQ155" s="15"/>
      <c r="AR155" s="15"/>
      <c r="AS155" s="16"/>
      <c r="AT155" s="17" t="s">
        <v>25</v>
      </c>
      <c r="AU155" s="24"/>
    </row>
    <row r="156" spans="1:47" s="18" customFormat="1" hidden="1" x14ac:dyDescent="0.35">
      <c r="A156" s="13"/>
      <c r="B156" s="46" t="s">
        <v>6</v>
      </c>
      <c r="C156" s="47"/>
      <c r="D156" s="15">
        <f t="shared" ref="D156:E158" si="375">D161</f>
        <v>18371.599999999999</v>
      </c>
      <c r="E156" s="15">
        <f t="shared" si="375"/>
        <v>-17300.919000000002</v>
      </c>
      <c r="F156" s="15">
        <f t="shared" si="284"/>
        <v>1070.6809999999969</v>
      </c>
      <c r="G156" s="15">
        <f t="shared" ref="G156:I156" si="376">G161</f>
        <v>-1070.681</v>
      </c>
      <c r="H156" s="15">
        <f t="shared" ref="H156:H159" si="377">F156+G156</f>
        <v>-3.1832314562052488E-12</v>
      </c>
      <c r="I156" s="15">
        <f t="shared" si="376"/>
        <v>0</v>
      </c>
      <c r="J156" s="15">
        <f t="shared" ref="J156:J159" si="378">H156+I156</f>
        <v>-3.1832314562052488E-12</v>
      </c>
      <c r="K156" s="31">
        <f t="shared" ref="K156:M156" si="379">K161</f>
        <v>0</v>
      </c>
      <c r="L156" s="15">
        <f t="shared" ref="L156:L159" si="380">J156+K156</f>
        <v>-3.1832314562052488E-12</v>
      </c>
      <c r="M156" s="31">
        <f t="shared" si="379"/>
        <v>0</v>
      </c>
      <c r="N156" s="15">
        <f t="shared" ref="N156:N159" si="381">L156+M156</f>
        <v>-3.1832314562052488E-12</v>
      </c>
      <c r="O156" s="31">
        <f t="shared" ref="O156:Q156" si="382">O161</f>
        <v>0</v>
      </c>
      <c r="P156" s="15">
        <f t="shared" ref="P156:P159" si="383">N156+O156</f>
        <v>-3.1832314562052488E-12</v>
      </c>
      <c r="Q156" s="15">
        <f t="shared" si="382"/>
        <v>0</v>
      </c>
      <c r="R156" s="15">
        <f t="shared" ref="R156:R159" si="384">P156+Q156</f>
        <v>-3.1832314562052488E-12</v>
      </c>
      <c r="S156" s="15">
        <f t="shared" ref="S156:AH156" si="385">S161</f>
        <v>4879.3</v>
      </c>
      <c r="T156" s="15">
        <f t="shared" si="385"/>
        <v>-4508.25</v>
      </c>
      <c r="U156" s="15">
        <f t="shared" si="285"/>
        <v>371.05000000000018</v>
      </c>
      <c r="V156" s="15">
        <f t="shared" ref="V156:X156" si="386">V161</f>
        <v>-371.05</v>
      </c>
      <c r="W156" s="15">
        <f t="shared" ref="W156:W159" si="387">U156+V156</f>
        <v>0</v>
      </c>
      <c r="X156" s="15">
        <f t="shared" si="386"/>
        <v>0</v>
      </c>
      <c r="Y156" s="15">
        <f t="shared" ref="Y156:Y159" si="388">W156+X156</f>
        <v>0</v>
      </c>
      <c r="Z156" s="31">
        <f t="shared" ref="Z156:AB156" si="389">Z161</f>
        <v>0</v>
      </c>
      <c r="AA156" s="15">
        <f t="shared" ref="AA156:AA159" si="390">Y156+Z156</f>
        <v>0</v>
      </c>
      <c r="AB156" s="31">
        <f t="shared" si="389"/>
        <v>0</v>
      </c>
      <c r="AC156" s="15">
        <f t="shared" ref="AC156:AC159" si="391">AA156+AB156</f>
        <v>0</v>
      </c>
      <c r="AD156" s="31">
        <f t="shared" ref="AD156:AF156" si="392">AD161</f>
        <v>0</v>
      </c>
      <c r="AE156" s="15">
        <f t="shared" ref="AE156:AE159" si="393">AC156+AD156</f>
        <v>0</v>
      </c>
      <c r="AF156" s="15">
        <f t="shared" si="392"/>
        <v>0</v>
      </c>
      <c r="AG156" s="15">
        <f t="shared" ref="AG156:AG159" si="394">AE156+AF156</f>
        <v>0</v>
      </c>
      <c r="AH156" s="15">
        <f t="shared" si="385"/>
        <v>0</v>
      </c>
      <c r="AI156" s="15">
        <f t="shared" ref="AI156:AK156" si="395">AI161</f>
        <v>0</v>
      </c>
      <c r="AJ156" s="15">
        <f t="shared" si="286"/>
        <v>0</v>
      </c>
      <c r="AK156" s="15">
        <f t="shared" si="395"/>
        <v>0</v>
      </c>
      <c r="AL156" s="15">
        <f t="shared" ref="AL156:AL159" si="396">AJ156+AK156</f>
        <v>0</v>
      </c>
      <c r="AM156" s="31">
        <f t="shared" ref="AM156:AO156" si="397">AM161</f>
        <v>0</v>
      </c>
      <c r="AN156" s="15">
        <f t="shared" ref="AN156:AN159" si="398">AL156+AM156</f>
        <v>0</v>
      </c>
      <c r="AO156" s="31">
        <f t="shared" si="397"/>
        <v>0</v>
      </c>
      <c r="AP156" s="15">
        <f t="shared" ref="AP156:AP159" si="399">AN156+AO156</f>
        <v>0</v>
      </c>
      <c r="AQ156" s="15">
        <f t="shared" ref="AQ156" si="400">AQ161</f>
        <v>0</v>
      </c>
      <c r="AR156" s="15">
        <f t="shared" ref="AR156:AR159" si="401">AP156+AQ156</f>
        <v>0</v>
      </c>
      <c r="AS156" s="16"/>
      <c r="AT156" s="17" t="s">
        <v>25</v>
      </c>
      <c r="AU156" s="24"/>
    </row>
    <row r="157" spans="1:47" s="18" customFormat="1" hidden="1" x14ac:dyDescent="0.35">
      <c r="A157" s="13"/>
      <c r="B157" s="25" t="s">
        <v>64</v>
      </c>
      <c r="C157" s="25"/>
      <c r="D157" s="15">
        <f t="shared" si="375"/>
        <v>53479.5</v>
      </c>
      <c r="E157" s="15">
        <f t="shared" si="375"/>
        <v>0</v>
      </c>
      <c r="F157" s="15">
        <f t="shared" si="284"/>
        <v>53479.5</v>
      </c>
      <c r="G157" s="15">
        <f t="shared" ref="G157:I157" si="402">G162</f>
        <v>-53479.5</v>
      </c>
      <c r="H157" s="15">
        <f t="shared" si="377"/>
        <v>0</v>
      </c>
      <c r="I157" s="15">
        <f t="shared" si="402"/>
        <v>0</v>
      </c>
      <c r="J157" s="15">
        <f t="shared" si="378"/>
        <v>0</v>
      </c>
      <c r="K157" s="31">
        <f t="shared" ref="K157:M157" si="403">K162</f>
        <v>0</v>
      </c>
      <c r="L157" s="15">
        <f t="shared" si="380"/>
        <v>0</v>
      </c>
      <c r="M157" s="31">
        <f t="shared" si="403"/>
        <v>0</v>
      </c>
      <c r="N157" s="15">
        <f t="shared" si="381"/>
        <v>0</v>
      </c>
      <c r="O157" s="31">
        <f t="shared" ref="O157:Q157" si="404">O162</f>
        <v>0</v>
      </c>
      <c r="P157" s="15">
        <f t="shared" si="383"/>
        <v>0</v>
      </c>
      <c r="Q157" s="15">
        <f t="shared" si="404"/>
        <v>0</v>
      </c>
      <c r="R157" s="15">
        <f t="shared" si="384"/>
        <v>0</v>
      </c>
      <c r="S157" s="15">
        <f t="shared" ref="S157:AH157" si="405">S162</f>
        <v>18533.900000000001</v>
      </c>
      <c r="T157" s="15">
        <f t="shared" si="405"/>
        <v>0</v>
      </c>
      <c r="U157" s="15">
        <f t="shared" si="285"/>
        <v>18533.900000000001</v>
      </c>
      <c r="V157" s="15">
        <f t="shared" ref="V157:X157" si="406">V162</f>
        <v>-18533.900000000001</v>
      </c>
      <c r="W157" s="15">
        <f t="shared" si="387"/>
        <v>0</v>
      </c>
      <c r="X157" s="15">
        <f t="shared" si="406"/>
        <v>0</v>
      </c>
      <c r="Y157" s="15">
        <f t="shared" si="388"/>
        <v>0</v>
      </c>
      <c r="Z157" s="31">
        <f t="shared" ref="Z157:AB157" si="407">Z162</f>
        <v>0</v>
      </c>
      <c r="AA157" s="15">
        <f t="shared" si="390"/>
        <v>0</v>
      </c>
      <c r="AB157" s="31">
        <f t="shared" si="407"/>
        <v>0</v>
      </c>
      <c r="AC157" s="15">
        <f t="shared" si="391"/>
        <v>0</v>
      </c>
      <c r="AD157" s="31">
        <f t="shared" ref="AD157:AF157" si="408">AD162</f>
        <v>0</v>
      </c>
      <c r="AE157" s="15">
        <f t="shared" si="393"/>
        <v>0</v>
      </c>
      <c r="AF157" s="15">
        <f t="shared" si="408"/>
        <v>0</v>
      </c>
      <c r="AG157" s="15">
        <f t="shared" si="394"/>
        <v>0</v>
      </c>
      <c r="AH157" s="15">
        <f t="shared" si="405"/>
        <v>0</v>
      </c>
      <c r="AI157" s="15">
        <f t="shared" ref="AI157:AK157" si="409">AI162</f>
        <v>0</v>
      </c>
      <c r="AJ157" s="15">
        <f t="shared" si="286"/>
        <v>0</v>
      </c>
      <c r="AK157" s="15">
        <f t="shared" si="409"/>
        <v>0</v>
      </c>
      <c r="AL157" s="15">
        <f t="shared" si="396"/>
        <v>0</v>
      </c>
      <c r="AM157" s="31">
        <f t="shared" ref="AM157:AO157" si="410">AM162</f>
        <v>0</v>
      </c>
      <c r="AN157" s="15">
        <f t="shared" si="398"/>
        <v>0</v>
      </c>
      <c r="AO157" s="31">
        <f t="shared" si="410"/>
        <v>0</v>
      </c>
      <c r="AP157" s="15">
        <f t="shared" si="399"/>
        <v>0</v>
      </c>
      <c r="AQ157" s="15">
        <f t="shared" ref="AQ157" si="411">AQ162</f>
        <v>0</v>
      </c>
      <c r="AR157" s="15">
        <f t="shared" si="401"/>
        <v>0</v>
      </c>
      <c r="AS157" s="16"/>
      <c r="AT157" s="17" t="s">
        <v>25</v>
      </c>
      <c r="AU157" s="24"/>
    </row>
    <row r="158" spans="1:47" s="18" customFormat="1" hidden="1" x14ac:dyDescent="0.35">
      <c r="A158" s="13"/>
      <c r="B158" s="25" t="s">
        <v>17</v>
      </c>
      <c r="C158" s="39"/>
      <c r="D158" s="15">
        <f t="shared" si="375"/>
        <v>1016110.6</v>
      </c>
      <c r="E158" s="15">
        <f t="shared" si="375"/>
        <v>0</v>
      </c>
      <c r="F158" s="15">
        <f t="shared" si="284"/>
        <v>1016110.6</v>
      </c>
      <c r="G158" s="15">
        <f t="shared" ref="G158:I158" si="412">G163</f>
        <v>-1016110.6</v>
      </c>
      <c r="H158" s="15">
        <f t="shared" si="377"/>
        <v>0</v>
      </c>
      <c r="I158" s="15">
        <f t="shared" si="412"/>
        <v>0</v>
      </c>
      <c r="J158" s="15">
        <f t="shared" si="378"/>
        <v>0</v>
      </c>
      <c r="K158" s="31">
        <f t="shared" ref="K158:M158" si="413">K163</f>
        <v>0</v>
      </c>
      <c r="L158" s="15">
        <f t="shared" si="380"/>
        <v>0</v>
      </c>
      <c r="M158" s="31">
        <f t="shared" si="413"/>
        <v>0</v>
      </c>
      <c r="N158" s="15">
        <f t="shared" si="381"/>
        <v>0</v>
      </c>
      <c r="O158" s="31">
        <f t="shared" ref="O158:Q158" si="414">O163</f>
        <v>0</v>
      </c>
      <c r="P158" s="15">
        <f t="shared" si="383"/>
        <v>0</v>
      </c>
      <c r="Q158" s="15">
        <f t="shared" si="414"/>
        <v>0</v>
      </c>
      <c r="R158" s="15">
        <f t="shared" si="384"/>
        <v>0</v>
      </c>
      <c r="S158" s="15">
        <f t="shared" ref="S158:AH158" si="415">S163</f>
        <v>352144.3</v>
      </c>
      <c r="T158" s="15">
        <f t="shared" si="415"/>
        <v>0</v>
      </c>
      <c r="U158" s="15">
        <f t="shared" si="285"/>
        <v>352144.3</v>
      </c>
      <c r="V158" s="15">
        <f t="shared" ref="V158:X158" si="416">V163</f>
        <v>-352144.3</v>
      </c>
      <c r="W158" s="15">
        <f t="shared" si="387"/>
        <v>0</v>
      </c>
      <c r="X158" s="15">
        <f t="shared" si="416"/>
        <v>0</v>
      </c>
      <c r="Y158" s="15">
        <f t="shared" si="388"/>
        <v>0</v>
      </c>
      <c r="Z158" s="31">
        <f t="shared" ref="Z158:AB158" si="417">Z163</f>
        <v>0</v>
      </c>
      <c r="AA158" s="15">
        <f t="shared" si="390"/>
        <v>0</v>
      </c>
      <c r="AB158" s="31">
        <f t="shared" si="417"/>
        <v>0</v>
      </c>
      <c r="AC158" s="15">
        <f t="shared" si="391"/>
        <v>0</v>
      </c>
      <c r="AD158" s="31">
        <f t="shared" ref="AD158:AF158" si="418">AD163</f>
        <v>0</v>
      </c>
      <c r="AE158" s="15">
        <f t="shared" si="393"/>
        <v>0</v>
      </c>
      <c r="AF158" s="15">
        <f t="shared" si="418"/>
        <v>0</v>
      </c>
      <c r="AG158" s="15">
        <f t="shared" si="394"/>
        <v>0</v>
      </c>
      <c r="AH158" s="15">
        <f t="shared" si="415"/>
        <v>0</v>
      </c>
      <c r="AI158" s="15">
        <f t="shared" ref="AI158:AK158" si="419">AI163</f>
        <v>0</v>
      </c>
      <c r="AJ158" s="15">
        <f t="shared" si="286"/>
        <v>0</v>
      </c>
      <c r="AK158" s="15">
        <f t="shared" si="419"/>
        <v>0</v>
      </c>
      <c r="AL158" s="15">
        <f t="shared" si="396"/>
        <v>0</v>
      </c>
      <c r="AM158" s="31">
        <f t="shared" ref="AM158:AO158" si="420">AM163</f>
        <v>0</v>
      </c>
      <c r="AN158" s="15">
        <f t="shared" si="398"/>
        <v>0</v>
      </c>
      <c r="AO158" s="31">
        <f t="shared" si="420"/>
        <v>0</v>
      </c>
      <c r="AP158" s="15">
        <f t="shared" si="399"/>
        <v>0</v>
      </c>
      <c r="AQ158" s="15">
        <f t="shared" ref="AQ158" si="421">AQ163</f>
        <v>0</v>
      </c>
      <c r="AR158" s="15">
        <f t="shared" si="401"/>
        <v>0</v>
      </c>
      <c r="AS158" s="16"/>
      <c r="AT158" s="17" t="s">
        <v>25</v>
      </c>
      <c r="AU158" s="24"/>
    </row>
    <row r="159" spans="1:47" s="2" customFormat="1" ht="36" hidden="1" x14ac:dyDescent="0.35">
      <c r="A159" s="26" t="s">
        <v>175</v>
      </c>
      <c r="B159" s="28" t="s">
        <v>82</v>
      </c>
      <c r="C159" s="41" t="s">
        <v>37</v>
      </c>
      <c r="D159" s="32">
        <f>D161+D162+D163</f>
        <v>1087961.7</v>
      </c>
      <c r="E159" s="31">
        <f>E161+E162+E163</f>
        <v>-17300.919000000002</v>
      </c>
      <c r="F159" s="31">
        <f t="shared" si="284"/>
        <v>1070660.781</v>
      </c>
      <c r="G159" s="31">
        <f>G161+G162+G163</f>
        <v>-1070660.781</v>
      </c>
      <c r="H159" s="31">
        <f t="shared" si="377"/>
        <v>0</v>
      </c>
      <c r="I159" s="31">
        <f>I161+I162+I163</f>
        <v>0</v>
      </c>
      <c r="J159" s="31">
        <f t="shared" si="378"/>
        <v>0</v>
      </c>
      <c r="K159" s="31">
        <f>K161+K162+K163</f>
        <v>0</v>
      </c>
      <c r="L159" s="31">
        <f t="shared" si="380"/>
        <v>0</v>
      </c>
      <c r="M159" s="31">
        <f>M161+M162+M163</f>
        <v>0</v>
      </c>
      <c r="N159" s="31">
        <f t="shared" si="381"/>
        <v>0</v>
      </c>
      <c r="O159" s="31">
        <f>O161+O162+O163</f>
        <v>0</v>
      </c>
      <c r="P159" s="31">
        <f t="shared" si="383"/>
        <v>0</v>
      </c>
      <c r="Q159" s="35">
        <f>Q161+Q162+Q163</f>
        <v>0</v>
      </c>
      <c r="R159" s="31">
        <f t="shared" si="384"/>
        <v>0</v>
      </c>
      <c r="S159" s="32">
        <f t="shared" ref="S159:AH159" si="422">S161+S162+S163</f>
        <v>375557.5</v>
      </c>
      <c r="T159" s="31">
        <f>T161+T162+T163</f>
        <v>-4508.25</v>
      </c>
      <c r="U159" s="31">
        <f t="shared" si="285"/>
        <v>371049.25</v>
      </c>
      <c r="V159" s="31">
        <f>V161+V162+V163</f>
        <v>-371049.25</v>
      </c>
      <c r="W159" s="31">
        <f t="shared" si="387"/>
        <v>0</v>
      </c>
      <c r="X159" s="31">
        <f>X161+X162+X163</f>
        <v>0</v>
      </c>
      <c r="Y159" s="31">
        <f t="shared" si="388"/>
        <v>0</v>
      </c>
      <c r="Z159" s="31">
        <f>Z161+Z162+Z163</f>
        <v>0</v>
      </c>
      <c r="AA159" s="31">
        <f t="shared" si="390"/>
        <v>0</v>
      </c>
      <c r="AB159" s="31">
        <f>AB161+AB162+AB163</f>
        <v>0</v>
      </c>
      <c r="AC159" s="31">
        <f t="shared" si="391"/>
        <v>0</v>
      </c>
      <c r="AD159" s="31">
        <f>AD161+AD162+AD163</f>
        <v>0</v>
      </c>
      <c r="AE159" s="31">
        <f t="shared" si="393"/>
        <v>0</v>
      </c>
      <c r="AF159" s="35">
        <f>AF161+AF162+AF163</f>
        <v>0</v>
      </c>
      <c r="AG159" s="31">
        <f t="shared" si="394"/>
        <v>0</v>
      </c>
      <c r="AH159" s="32">
        <f t="shared" si="422"/>
        <v>0</v>
      </c>
      <c r="AI159" s="32">
        <f>AI161+AI162+AI163</f>
        <v>0</v>
      </c>
      <c r="AJ159" s="31">
        <f t="shared" si="286"/>
        <v>0</v>
      </c>
      <c r="AK159" s="31">
        <f>AK161+AK162+AK163</f>
        <v>0</v>
      </c>
      <c r="AL159" s="31">
        <f t="shared" si="396"/>
        <v>0</v>
      </c>
      <c r="AM159" s="31">
        <f>AM161+AM162+AM163</f>
        <v>0</v>
      </c>
      <c r="AN159" s="31">
        <f t="shared" si="398"/>
        <v>0</v>
      </c>
      <c r="AO159" s="31">
        <f>AO161+AO162+AO163</f>
        <v>0</v>
      </c>
      <c r="AP159" s="31">
        <f t="shared" si="399"/>
        <v>0</v>
      </c>
      <c r="AQ159" s="35">
        <f>AQ161+AQ162+AQ163</f>
        <v>0</v>
      </c>
      <c r="AR159" s="31">
        <f t="shared" si="401"/>
        <v>0</v>
      </c>
      <c r="AS159" s="12"/>
      <c r="AT159" s="9" t="s">
        <v>25</v>
      </c>
      <c r="AU159" s="33"/>
    </row>
    <row r="160" spans="1:47" s="2" customFormat="1" hidden="1" x14ac:dyDescent="0.35">
      <c r="A160" s="26"/>
      <c r="B160" s="28" t="s">
        <v>5</v>
      </c>
      <c r="C160" s="41"/>
      <c r="D160" s="32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5"/>
      <c r="R160" s="31"/>
      <c r="S160" s="32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5"/>
      <c r="AG160" s="31"/>
      <c r="AH160" s="32"/>
      <c r="AI160" s="32"/>
      <c r="AJ160" s="31"/>
      <c r="AK160" s="31"/>
      <c r="AL160" s="31"/>
      <c r="AM160" s="31"/>
      <c r="AN160" s="31"/>
      <c r="AO160" s="31"/>
      <c r="AP160" s="31"/>
      <c r="AQ160" s="35"/>
      <c r="AR160" s="31"/>
      <c r="AS160" s="12"/>
      <c r="AT160" s="9" t="s">
        <v>25</v>
      </c>
      <c r="AU160" s="33"/>
    </row>
    <row r="161" spans="1:47" s="2" customFormat="1" hidden="1" x14ac:dyDescent="0.35">
      <c r="A161" s="26"/>
      <c r="B161" s="44" t="s">
        <v>6</v>
      </c>
      <c r="C161" s="48"/>
      <c r="D161" s="31">
        <v>18371.599999999999</v>
      </c>
      <c r="E161" s="31">
        <v>-17300.919000000002</v>
      </c>
      <c r="F161" s="31">
        <f t="shared" si="284"/>
        <v>1070.6809999999969</v>
      </c>
      <c r="G161" s="31">
        <v>-1070.681</v>
      </c>
      <c r="H161" s="31">
        <f t="shared" ref="H161:H190" si="423">F161+G161</f>
        <v>-3.1832314562052488E-12</v>
      </c>
      <c r="I161" s="31"/>
      <c r="J161" s="31">
        <f t="shared" ref="J161:J190" si="424">H161+I161</f>
        <v>-3.1832314562052488E-12</v>
      </c>
      <c r="K161" s="31"/>
      <c r="L161" s="31">
        <f t="shared" ref="L161:L190" si="425">J161+K161</f>
        <v>-3.1832314562052488E-12</v>
      </c>
      <c r="M161" s="31"/>
      <c r="N161" s="31">
        <f t="shared" ref="N161:N190" si="426">L161+M161</f>
        <v>-3.1832314562052488E-12</v>
      </c>
      <c r="O161" s="31"/>
      <c r="P161" s="31">
        <f t="shared" ref="P161:P190" si="427">N161+O161</f>
        <v>-3.1832314562052488E-12</v>
      </c>
      <c r="Q161" s="35"/>
      <c r="R161" s="31">
        <f t="shared" ref="R161:R190" si="428">P161+Q161</f>
        <v>-3.1832314562052488E-12</v>
      </c>
      <c r="S161" s="31">
        <v>4879.3</v>
      </c>
      <c r="T161" s="31">
        <v>-4508.25</v>
      </c>
      <c r="U161" s="31">
        <f t="shared" si="285"/>
        <v>371.05000000000018</v>
      </c>
      <c r="V161" s="31">
        <v>-371.05</v>
      </c>
      <c r="W161" s="31">
        <f t="shared" ref="W161:W190" si="429">U161+V161</f>
        <v>0</v>
      </c>
      <c r="X161" s="31"/>
      <c r="Y161" s="31">
        <f t="shared" ref="Y161:Y190" si="430">W161+X161</f>
        <v>0</v>
      </c>
      <c r="Z161" s="31"/>
      <c r="AA161" s="31">
        <f t="shared" ref="AA161:AA190" si="431">Y161+Z161</f>
        <v>0</v>
      </c>
      <c r="AB161" s="31"/>
      <c r="AC161" s="31">
        <f t="shared" ref="AC161:AC190" si="432">AA161+AB161</f>
        <v>0</v>
      </c>
      <c r="AD161" s="31"/>
      <c r="AE161" s="31">
        <f t="shared" ref="AE161:AE190" si="433">AC161+AD161</f>
        <v>0</v>
      </c>
      <c r="AF161" s="35"/>
      <c r="AG161" s="31">
        <f t="shared" ref="AG161:AG190" si="434">AE161+AF161</f>
        <v>0</v>
      </c>
      <c r="AH161" s="31">
        <v>0</v>
      </c>
      <c r="AI161" s="32"/>
      <c r="AJ161" s="31">
        <f t="shared" si="286"/>
        <v>0</v>
      </c>
      <c r="AK161" s="31"/>
      <c r="AL161" s="31">
        <f t="shared" ref="AL161:AL190" si="435">AJ161+AK161</f>
        <v>0</v>
      </c>
      <c r="AM161" s="31"/>
      <c r="AN161" s="31">
        <f t="shared" ref="AN161:AN190" si="436">AL161+AM161</f>
        <v>0</v>
      </c>
      <c r="AO161" s="31"/>
      <c r="AP161" s="31">
        <f t="shared" ref="AP161:AP190" si="437">AN161+AO161</f>
        <v>0</v>
      </c>
      <c r="AQ161" s="35"/>
      <c r="AR161" s="31">
        <f t="shared" ref="AR161:AR190" si="438">AP161+AQ161</f>
        <v>0</v>
      </c>
      <c r="AS161" s="12" t="s">
        <v>99</v>
      </c>
      <c r="AT161" s="9" t="s">
        <v>25</v>
      </c>
      <c r="AU161" s="33"/>
    </row>
    <row r="162" spans="1:47" s="2" customFormat="1" hidden="1" x14ac:dyDescent="0.35">
      <c r="A162" s="26"/>
      <c r="B162" s="28" t="s">
        <v>64</v>
      </c>
      <c r="C162" s="41"/>
      <c r="D162" s="32">
        <v>53479.5</v>
      </c>
      <c r="E162" s="31"/>
      <c r="F162" s="31">
        <f t="shared" si="284"/>
        <v>53479.5</v>
      </c>
      <c r="G162" s="31">
        <v>-53479.5</v>
      </c>
      <c r="H162" s="31">
        <f t="shared" si="423"/>
        <v>0</v>
      </c>
      <c r="I162" s="31"/>
      <c r="J162" s="31">
        <f t="shared" si="424"/>
        <v>0</v>
      </c>
      <c r="K162" s="31"/>
      <c r="L162" s="31">
        <f t="shared" si="425"/>
        <v>0</v>
      </c>
      <c r="M162" s="31"/>
      <c r="N162" s="31">
        <f t="shared" si="426"/>
        <v>0</v>
      </c>
      <c r="O162" s="31"/>
      <c r="P162" s="31">
        <f t="shared" si="427"/>
        <v>0</v>
      </c>
      <c r="Q162" s="35"/>
      <c r="R162" s="31">
        <f t="shared" si="428"/>
        <v>0</v>
      </c>
      <c r="S162" s="32">
        <v>18533.900000000001</v>
      </c>
      <c r="T162" s="31"/>
      <c r="U162" s="31">
        <f t="shared" si="285"/>
        <v>18533.900000000001</v>
      </c>
      <c r="V162" s="31">
        <v>-18533.900000000001</v>
      </c>
      <c r="W162" s="31">
        <f t="shared" si="429"/>
        <v>0</v>
      </c>
      <c r="X162" s="31"/>
      <c r="Y162" s="31">
        <f t="shared" si="430"/>
        <v>0</v>
      </c>
      <c r="Z162" s="31"/>
      <c r="AA162" s="31">
        <f t="shared" si="431"/>
        <v>0</v>
      </c>
      <c r="AB162" s="31"/>
      <c r="AC162" s="31">
        <f t="shared" si="432"/>
        <v>0</v>
      </c>
      <c r="AD162" s="31"/>
      <c r="AE162" s="31">
        <f t="shared" si="433"/>
        <v>0</v>
      </c>
      <c r="AF162" s="35"/>
      <c r="AG162" s="31">
        <f t="shared" si="434"/>
        <v>0</v>
      </c>
      <c r="AH162" s="32">
        <v>0</v>
      </c>
      <c r="AI162" s="32"/>
      <c r="AJ162" s="31">
        <f t="shared" si="286"/>
        <v>0</v>
      </c>
      <c r="AK162" s="31"/>
      <c r="AL162" s="31">
        <f t="shared" si="435"/>
        <v>0</v>
      </c>
      <c r="AM162" s="31"/>
      <c r="AN162" s="31">
        <f t="shared" si="436"/>
        <v>0</v>
      </c>
      <c r="AO162" s="31"/>
      <c r="AP162" s="31">
        <f t="shared" si="437"/>
        <v>0</v>
      </c>
      <c r="AQ162" s="35"/>
      <c r="AR162" s="31">
        <f t="shared" si="438"/>
        <v>0</v>
      </c>
      <c r="AS162" s="12" t="s">
        <v>99</v>
      </c>
      <c r="AT162" s="9" t="s">
        <v>25</v>
      </c>
      <c r="AU162" s="33"/>
    </row>
    <row r="163" spans="1:47" s="2" customFormat="1" hidden="1" x14ac:dyDescent="0.35">
      <c r="A163" s="26"/>
      <c r="B163" s="28" t="s">
        <v>17</v>
      </c>
      <c r="C163" s="41"/>
      <c r="D163" s="32">
        <v>1016110.6</v>
      </c>
      <c r="E163" s="31"/>
      <c r="F163" s="31">
        <f t="shared" si="284"/>
        <v>1016110.6</v>
      </c>
      <c r="G163" s="31">
        <v>-1016110.6</v>
      </c>
      <c r="H163" s="31">
        <f t="shared" si="423"/>
        <v>0</v>
      </c>
      <c r="I163" s="31"/>
      <c r="J163" s="31">
        <f t="shared" si="424"/>
        <v>0</v>
      </c>
      <c r="K163" s="31"/>
      <c r="L163" s="31">
        <f t="shared" si="425"/>
        <v>0</v>
      </c>
      <c r="M163" s="31"/>
      <c r="N163" s="31">
        <f t="shared" si="426"/>
        <v>0</v>
      </c>
      <c r="O163" s="31"/>
      <c r="P163" s="31">
        <f t="shared" si="427"/>
        <v>0</v>
      </c>
      <c r="Q163" s="35"/>
      <c r="R163" s="31">
        <f t="shared" si="428"/>
        <v>0</v>
      </c>
      <c r="S163" s="32">
        <v>352144.3</v>
      </c>
      <c r="T163" s="31"/>
      <c r="U163" s="31">
        <f t="shared" si="285"/>
        <v>352144.3</v>
      </c>
      <c r="V163" s="31">
        <v>-352144.3</v>
      </c>
      <c r="W163" s="31">
        <f t="shared" si="429"/>
        <v>0</v>
      </c>
      <c r="X163" s="31"/>
      <c r="Y163" s="31">
        <f t="shared" si="430"/>
        <v>0</v>
      </c>
      <c r="Z163" s="31"/>
      <c r="AA163" s="31">
        <f t="shared" si="431"/>
        <v>0</v>
      </c>
      <c r="AB163" s="31"/>
      <c r="AC163" s="31">
        <f t="shared" si="432"/>
        <v>0</v>
      </c>
      <c r="AD163" s="31"/>
      <c r="AE163" s="31">
        <f t="shared" si="433"/>
        <v>0</v>
      </c>
      <c r="AF163" s="35"/>
      <c r="AG163" s="31">
        <f t="shared" si="434"/>
        <v>0</v>
      </c>
      <c r="AH163" s="32">
        <v>0</v>
      </c>
      <c r="AI163" s="32"/>
      <c r="AJ163" s="31">
        <f t="shared" si="286"/>
        <v>0</v>
      </c>
      <c r="AK163" s="31"/>
      <c r="AL163" s="31">
        <f t="shared" si="435"/>
        <v>0</v>
      </c>
      <c r="AM163" s="31"/>
      <c r="AN163" s="31">
        <f t="shared" si="436"/>
        <v>0</v>
      </c>
      <c r="AO163" s="31"/>
      <c r="AP163" s="31">
        <f t="shared" si="437"/>
        <v>0</v>
      </c>
      <c r="AQ163" s="35"/>
      <c r="AR163" s="31">
        <f t="shared" si="438"/>
        <v>0</v>
      </c>
      <c r="AS163" s="12" t="s">
        <v>99</v>
      </c>
      <c r="AT163" s="9" t="s">
        <v>25</v>
      </c>
      <c r="AU163" s="33"/>
    </row>
    <row r="164" spans="1:47" x14ac:dyDescent="0.35">
      <c r="A164" s="89"/>
      <c r="B164" s="96" t="s">
        <v>218</v>
      </c>
      <c r="C164" s="100"/>
      <c r="D164" s="15"/>
      <c r="E164" s="15"/>
      <c r="F164" s="15"/>
      <c r="G164" s="15">
        <f>G165</f>
        <v>82484.097999999998</v>
      </c>
      <c r="H164" s="15">
        <f t="shared" si="423"/>
        <v>82484.097999999998</v>
      </c>
      <c r="I164" s="15">
        <f>I165</f>
        <v>0</v>
      </c>
      <c r="J164" s="15">
        <f t="shared" si="424"/>
        <v>82484.097999999998</v>
      </c>
      <c r="K164" s="15">
        <f>K165</f>
        <v>0</v>
      </c>
      <c r="L164" s="15">
        <f t="shared" si="425"/>
        <v>82484.097999999998</v>
      </c>
      <c r="M164" s="15">
        <f>M165</f>
        <v>0</v>
      </c>
      <c r="N164" s="15">
        <f t="shared" si="426"/>
        <v>82484.097999999998</v>
      </c>
      <c r="O164" s="31">
        <f>O165</f>
        <v>0</v>
      </c>
      <c r="P164" s="15">
        <f t="shared" si="427"/>
        <v>82484.097999999998</v>
      </c>
      <c r="Q164" s="15">
        <f>Q165</f>
        <v>0</v>
      </c>
      <c r="R164" s="32">
        <f t="shared" si="428"/>
        <v>82484.097999999998</v>
      </c>
      <c r="S164" s="15"/>
      <c r="T164" s="15"/>
      <c r="U164" s="15"/>
      <c r="V164" s="15">
        <f>V165</f>
        <v>0</v>
      </c>
      <c r="W164" s="15">
        <f t="shared" si="429"/>
        <v>0</v>
      </c>
      <c r="X164" s="15">
        <f>X165</f>
        <v>0</v>
      </c>
      <c r="Y164" s="15">
        <f t="shared" si="430"/>
        <v>0</v>
      </c>
      <c r="Z164" s="15">
        <f>Z165</f>
        <v>0</v>
      </c>
      <c r="AA164" s="15">
        <f t="shared" si="431"/>
        <v>0</v>
      </c>
      <c r="AB164" s="15">
        <f>AB165</f>
        <v>0</v>
      </c>
      <c r="AC164" s="15">
        <f t="shared" si="432"/>
        <v>0</v>
      </c>
      <c r="AD164" s="31">
        <f>AD165</f>
        <v>0</v>
      </c>
      <c r="AE164" s="15">
        <f t="shared" si="433"/>
        <v>0</v>
      </c>
      <c r="AF164" s="15">
        <f>AF165</f>
        <v>0</v>
      </c>
      <c r="AG164" s="32">
        <f t="shared" si="434"/>
        <v>0</v>
      </c>
      <c r="AH164" s="15"/>
      <c r="AI164" s="15"/>
      <c r="AJ164" s="15"/>
      <c r="AK164" s="15">
        <f>AK165</f>
        <v>0</v>
      </c>
      <c r="AL164" s="15">
        <f t="shared" si="435"/>
        <v>0</v>
      </c>
      <c r="AM164" s="15">
        <f>AM165</f>
        <v>0</v>
      </c>
      <c r="AN164" s="15">
        <f t="shared" si="436"/>
        <v>0</v>
      </c>
      <c r="AO164" s="15">
        <f>AO165</f>
        <v>0</v>
      </c>
      <c r="AP164" s="15">
        <f t="shared" si="437"/>
        <v>0</v>
      </c>
      <c r="AQ164" s="15">
        <f>AQ165</f>
        <v>0</v>
      </c>
      <c r="AR164" s="32">
        <f t="shared" si="438"/>
        <v>0</v>
      </c>
      <c r="AS164" s="16"/>
      <c r="AT164" s="17"/>
      <c r="AU164" s="24"/>
    </row>
    <row r="165" spans="1:47" ht="54" x14ac:dyDescent="0.35">
      <c r="A165" s="89" t="s">
        <v>178</v>
      </c>
      <c r="B165" s="96" t="s">
        <v>219</v>
      </c>
      <c r="C165" s="100" t="s">
        <v>28</v>
      </c>
      <c r="D165" s="32"/>
      <c r="E165" s="31"/>
      <c r="F165" s="31"/>
      <c r="G165" s="31">
        <v>82484.097999999998</v>
      </c>
      <c r="H165" s="31">
        <f t="shared" si="423"/>
        <v>82484.097999999998</v>
      </c>
      <c r="I165" s="31"/>
      <c r="J165" s="31">
        <f t="shared" si="424"/>
        <v>82484.097999999998</v>
      </c>
      <c r="K165" s="31"/>
      <c r="L165" s="31">
        <f t="shared" si="425"/>
        <v>82484.097999999998</v>
      </c>
      <c r="M165" s="31"/>
      <c r="N165" s="31">
        <f t="shared" si="426"/>
        <v>82484.097999999998</v>
      </c>
      <c r="O165" s="31"/>
      <c r="P165" s="31">
        <f t="shared" si="427"/>
        <v>82484.097999999998</v>
      </c>
      <c r="Q165" s="35"/>
      <c r="R165" s="32">
        <f t="shared" si="428"/>
        <v>82484.097999999998</v>
      </c>
      <c r="S165" s="32"/>
      <c r="T165" s="31"/>
      <c r="U165" s="31"/>
      <c r="V165" s="31"/>
      <c r="W165" s="31">
        <f t="shared" si="429"/>
        <v>0</v>
      </c>
      <c r="X165" s="31"/>
      <c r="Y165" s="31">
        <f t="shared" si="430"/>
        <v>0</v>
      </c>
      <c r="Z165" s="31"/>
      <c r="AA165" s="31">
        <f t="shared" si="431"/>
        <v>0</v>
      </c>
      <c r="AB165" s="31"/>
      <c r="AC165" s="31">
        <f t="shared" si="432"/>
        <v>0</v>
      </c>
      <c r="AD165" s="31"/>
      <c r="AE165" s="31">
        <f t="shared" si="433"/>
        <v>0</v>
      </c>
      <c r="AF165" s="35"/>
      <c r="AG165" s="32">
        <f t="shared" si="434"/>
        <v>0</v>
      </c>
      <c r="AH165" s="32"/>
      <c r="AI165" s="32"/>
      <c r="AJ165" s="31"/>
      <c r="AK165" s="31"/>
      <c r="AL165" s="31">
        <f t="shared" si="435"/>
        <v>0</v>
      </c>
      <c r="AM165" s="31"/>
      <c r="AN165" s="31">
        <f t="shared" si="436"/>
        <v>0</v>
      </c>
      <c r="AO165" s="31"/>
      <c r="AP165" s="31">
        <f t="shared" si="437"/>
        <v>0</v>
      </c>
      <c r="AQ165" s="35"/>
      <c r="AR165" s="32">
        <f t="shared" si="438"/>
        <v>0</v>
      </c>
      <c r="AS165" s="12" t="s">
        <v>220</v>
      </c>
      <c r="AU165" s="33"/>
    </row>
    <row r="166" spans="1:47" x14ac:dyDescent="0.35">
      <c r="A166" s="89"/>
      <c r="B166" s="96" t="s">
        <v>7</v>
      </c>
      <c r="C166" s="96"/>
      <c r="D166" s="15">
        <f>D167+D168</f>
        <v>34000.1</v>
      </c>
      <c r="E166" s="15">
        <f>E167+E168</f>
        <v>0</v>
      </c>
      <c r="F166" s="15">
        <f t="shared" si="284"/>
        <v>34000.1</v>
      </c>
      <c r="G166" s="15">
        <f>G167+G168+G169+G170</f>
        <v>156277.141</v>
      </c>
      <c r="H166" s="15">
        <f t="shared" si="423"/>
        <v>190277.24100000001</v>
      </c>
      <c r="I166" s="15">
        <f>I167+I168+I169+I170</f>
        <v>0</v>
      </c>
      <c r="J166" s="15">
        <f t="shared" si="424"/>
        <v>190277.24100000001</v>
      </c>
      <c r="K166" s="15">
        <f>K167+K168+K169+K170</f>
        <v>0</v>
      </c>
      <c r="L166" s="15">
        <f t="shared" si="425"/>
        <v>190277.24100000001</v>
      </c>
      <c r="M166" s="15">
        <f>M167+M168+M169+M170</f>
        <v>0</v>
      </c>
      <c r="N166" s="15">
        <f t="shared" si="426"/>
        <v>190277.24100000001</v>
      </c>
      <c r="O166" s="31">
        <f>O167+O168+O169+O170</f>
        <v>0</v>
      </c>
      <c r="P166" s="15">
        <f t="shared" si="427"/>
        <v>190277.24100000001</v>
      </c>
      <c r="Q166" s="15">
        <f>Q167+Q168+Q169+Q170</f>
        <v>0</v>
      </c>
      <c r="R166" s="32">
        <f t="shared" si="428"/>
        <v>190277.24100000001</v>
      </c>
      <c r="S166" s="15">
        <f t="shared" ref="S166:AH166" si="439">S167+S168</f>
        <v>350759.2</v>
      </c>
      <c r="T166" s="15">
        <f>T167+T168</f>
        <v>-5270.1</v>
      </c>
      <c r="U166" s="15">
        <f t="shared" si="285"/>
        <v>345489.10000000003</v>
      </c>
      <c r="V166" s="15">
        <f>V167+V168+V169+V170</f>
        <v>0</v>
      </c>
      <c r="W166" s="15">
        <f t="shared" si="429"/>
        <v>345489.10000000003</v>
      </c>
      <c r="X166" s="15">
        <f>X167+X168+X169+X170</f>
        <v>0</v>
      </c>
      <c r="Y166" s="15">
        <f t="shared" si="430"/>
        <v>345489.10000000003</v>
      </c>
      <c r="Z166" s="15">
        <f>Z167+Z168+Z169+Z170</f>
        <v>0</v>
      </c>
      <c r="AA166" s="15">
        <f t="shared" si="431"/>
        <v>345489.10000000003</v>
      </c>
      <c r="AB166" s="15">
        <f>AB167+AB168+AB169+AB170</f>
        <v>0</v>
      </c>
      <c r="AC166" s="15">
        <f t="shared" si="432"/>
        <v>345489.10000000003</v>
      </c>
      <c r="AD166" s="31">
        <f>AD167+AD168+AD169+AD170</f>
        <v>0</v>
      </c>
      <c r="AE166" s="15">
        <f t="shared" si="433"/>
        <v>345489.10000000003</v>
      </c>
      <c r="AF166" s="15">
        <f>AF167+AF168+AF169+AF170</f>
        <v>0</v>
      </c>
      <c r="AG166" s="32">
        <f t="shared" si="434"/>
        <v>345489.10000000003</v>
      </c>
      <c r="AH166" s="15">
        <f t="shared" si="439"/>
        <v>313169.8</v>
      </c>
      <c r="AI166" s="15">
        <f>AI167+AI168</f>
        <v>0</v>
      </c>
      <c r="AJ166" s="15">
        <f t="shared" si="286"/>
        <v>313169.8</v>
      </c>
      <c r="AK166" s="15">
        <f>AK167+AK168+AK169+AK170</f>
        <v>0</v>
      </c>
      <c r="AL166" s="15">
        <f t="shared" si="435"/>
        <v>313169.8</v>
      </c>
      <c r="AM166" s="15">
        <f>AM167+AM168+AM169+AM170</f>
        <v>0</v>
      </c>
      <c r="AN166" s="15">
        <f t="shared" si="436"/>
        <v>313169.8</v>
      </c>
      <c r="AO166" s="15">
        <f>AO167+AO168+AO169+AO170</f>
        <v>0</v>
      </c>
      <c r="AP166" s="15">
        <f t="shared" si="437"/>
        <v>313169.8</v>
      </c>
      <c r="AQ166" s="15">
        <f>AQ167+AQ168+AQ169+AQ170</f>
        <v>0</v>
      </c>
      <c r="AR166" s="32">
        <f t="shared" si="438"/>
        <v>313169.8</v>
      </c>
      <c r="AS166" s="16"/>
      <c r="AT166" s="17"/>
      <c r="AU166" s="24"/>
    </row>
    <row r="167" spans="1:47" ht="54" x14ac:dyDescent="0.35">
      <c r="A167" s="89" t="s">
        <v>185</v>
      </c>
      <c r="B167" s="96" t="s">
        <v>79</v>
      </c>
      <c r="C167" s="100" t="s">
        <v>28</v>
      </c>
      <c r="D167" s="32">
        <v>34000.1</v>
      </c>
      <c r="E167" s="31"/>
      <c r="F167" s="31">
        <f t="shared" si="284"/>
        <v>34000.1</v>
      </c>
      <c r="G167" s="31"/>
      <c r="H167" s="31">
        <f t="shared" si="423"/>
        <v>34000.1</v>
      </c>
      <c r="I167" s="31"/>
      <c r="J167" s="31">
        <f t="shared" si="424"/>
        <v>34000.1</v>
      </c>
      <c r="K167" s="31"/>
      <c r="L167" s="31">
        <f t="shared" si="425"/>
        <v>34000.1</v>
      </c>
      <c r="M167" s="31"/>
      <c r="N167" s="31">
        <f t="shared" si="426"/>
        <v>34000.1</v>
      </c>
      <c r="O167" s="31"/>
      <c r="P167" s="31">
        <f t="shared" si="427"/>
        <v>34000.1</v>
      </c>
      <c r="Q167" s="35"/>
      <c r="R167" s="32">
        <f t="shared" si="428"/>
        <v>34000.1</v>
      </c>
      <c r="S167" s="32">
        <v>190073.7</v>
      </c>
      <c r="T167" s="31"/>
      <c r="U167" s="31">
        <f t="shared" si="285"/>
        <v>190073.7</v>
      </c>
      <c r="V167" s="31"/>
      <c r="W167" s="31">
        <f t="shared" si="429"/>
        <v>190073.7</v>
      </c>
      <c r="X167" s="31"/>
      <c r="Y167" s="31">
        <f t="shared" si="430"/>
        <v>190073.7</v>
      </c>
      <c r="Z167" s="31"/>
      <c r="AA167" s="31">
        <f t="shared" si="431"/>
        <v>190073.7</v>
      </c>
      <c r="AB167" s="31"/>
      <c r="AC167" s="31">
        <f t="shared" si="432"/>
        <v>190073.7</v>
      </c>
      <c r="AD167" s="31"/>
      <c r="AE167" s="31">
        <f t="shared" si="433"/>
        <v>190073.7</v>
      </c>
      <c r="AF167" s="35"/>
      <c r="AG167" s="32">
        <f t="shared" si="434"/>
        <v>190073.7</v>
      </c>
      <c r="AH167" s="32">
        <v>313169.8</v>
      </c>
      <c r="AI167" s="32"/>
      <c r="AJ167" s="31">
        <f t="shared" si="286"/>
        <v>313169.8</v>
      </c>
      <c r="AK167" s="31"/>
      <c r="AL167" s="31">
        <f t="shared" si="435"/>
        <v>313169.8</v>
      </c>
      <c r="AM167" s="31"/>
      <c r="AN167" s="31">
        <f t="shared" si="436"/>
        <v>313169.8</v>
      </c>
      <c r="AO167" s="31"/>
      <c r="AP167" s="31">
        <f t="shared" si="437"/>
        <v>313169.8</v>
      </c>
      <c r="AQ167" s="35"/>
      <c r="AR167" s="32">
        <f t="shared" si="438"/>
        <v>313169.8</v>
      </c>
      <c r="AS167" s="12" t="s">
        <v>100</v>
      </c>
      <c r="AU167" s="33"/>
    </row>
    <row r="168" spans="1:47" ht="54" x14ac:dyDescent="0.35">
      <c r="A168" s="102" t="s">
        <v>186</v>
      </c>
      <c r="B168" s="96" t="s">
        <v>80</v>
      </c>
      <c r="C168" s="100" t="s">
        <v>28</v>
      </c>
      <c r="D168" s="32">
        <v>0</v>
      </c>
      <c r="E168" s="31"/>
      <c r="F168" s="31">
        <f t="shared" si="284"/>
        <v>0</v>
      </c>
      <c r="G168" s="31"/>
      <c r="H168" s="31">
        <f t="shared" si="423"/>
        <v>0</v>
      </c>
      <c r="I168" s="31"/>
      <c r="J168" s="31">
        <f t="shared" si="424"/>
        <v>0</v>
      </c>
      <c r="K168" s="31"/>
      <c r="L168" s="31">
        <f t="shared" si="425"/>
        <v>0</v>
      </c>
      <c r="M168" s="31"/>
      <c r="N168" s="31">
        <f t="shared" si="426"/>
        <v>0</v>
      </c>
      <c r="O168" s="31"/>
      <c r="P168" s="31">
        <f t="shared" si="427"/>
        <v>0</v>
      </c>
      <c r="Q168" s="35"/>
      <c r="R168" s="32">
        <f t="shared" si="428"/>
        <v>0</v>
      </c>
      <c r="S168" s="32">
        <v>160685.5</v>
      </c>
      <c r="T168" s="31">
        <v>-5270.1</v>
      </c>
      <c r="U168" s="31">
        <f t="shared" si="285"/>
        <v>155415.4</v>
      </c>
      <c r="V168" s="31"/>
      <c r="W168" s="31">
        <f t="shared" si="429"/>
        <v>155415.4</v>
      </c>
      <c r="X168" s="31"/>
      <c r="Y168" s="31">
        <f t="shared" si="430"/>
        <v>155415.4</v>
      </c>
      <c r="Z168" s="31"/>
      <c r="AA168" s="31">
        <f t="shared" si="431"/>
        <v>155415.4</v>
      </c>
      <c r="AB168" s="31"/>
      <c r="AC168" s="31">
        <f t="shared" si="432"/>
        <v>155415.4</v>
      </c>
      <c r="AD168" s="31"/>
      <c r="AE168" s="31">
        <f t="shared" si="433"/>
        <v>155415.4</v>
      </c>
      <c r="AF168" s="35"/>
      <c r="AG168" s="32">
        <f t="shared" si="434"/>
        <v>155415.4</v>
      </c>
      <c r="AH168" s="32">
        <v>0</v>
      </c>
      <c r="AI168" s="32"/>
      <c r="AJ168" s="31">
        <f t="shared" si="286"/>
        <v>0</v>
      </c>
      <c r="AK168" s="31"/>
      <c r="AL168" s="31">
        <f t="shared" si="435"/>
        <v>0</v>
      </c>
      <c r="AM168" s="31"/>
      <c r="AN168" s="31">
        <f t="shared" si="436"/>
        <v>0</v>
      </c>
      <c r="AO168" s="31"/>
      <c r="AP168" s="31">
        <f t="shared" si="437"/>
        <v>0</v>
      </c>
      <c r="AQ168" s="35"/>
      <c r="AR168" s="32">
        <f t="shared" si="438"/>
        <v>0</v>
      </c>
      <c r="AS168" s="12" t="s">
        <v>101</v>
      </c>
      <c r="AU168" s="33"/>
    </row>
    <row r="169" spans="1:47" ht="54" x14ac:dyDescent="0.35">
      <c r="A169" s="102" t="s">
        <v>187</v>
      </c>
      <c r="B169" s="96" t="s">
        <v>235</v>
      </c>
      <c r="C169" s="100" t="s">
        <v>28</v>
      </c>
      <c r="D169" s="32"/>
      <c r="E169" s="31"/>
      <c r="F169" s="31"/>
      <c r="G169" s="31">
        <v>116033.47199999999</v>
      </c>
      <c r="H169" s="31">
        <f t="shared" si="423"/>
        <v>116033.47199999999</v>
      </c>
      <c r="I169" s="31"/>
      <c r="J169" s="31">
        <f t="shared" si="424"/>
        <v>116033.47199999999</v>
      </c>
      <c r="K169" s="31"/>
      <c r="L169" s="31">
        <f t="shared" si="425"/>
        <v>116033.47199999999</v>
      </c>
      <c r="M169" s="31"/>
      <c r="N169" s="31">
        <f t="shared" si="426"/>
        <v>116033.47199999999</v>
      </c>
      <c r="O169" s="31"/>
      <c r="P169" s="31">
        <f t="shared" si="427"/>
        <v>116033.47199999999</v>
      </c>
      <c r="Q169" s="35"/>
      <c r="R169" s="32">
        <f t="shared" si="428"/>
        <v>116033.47199999999</v>
      </c>
      <c r="S169" s="32"/>
      <c r="T169" s="31"/>
      <c r="U169" s="31"/>
      <c r="V169" s="31"/>
      <c r="W169" s="31">
        <f t="shared" si="429"/>
        <v>0</v>
      </c>
      <c r="X169" s="31"/>
      <c r="Y169" s="31">
        <f t="shared" si="430"/>
        <v>0</v>
      </c>
      <c r="Z169" s="31"/>
      <c r="AA169" s="31">
        <f t="shared" si="431"/>
        <v>0</v>
      </c>
      <c r="AB169" s="31"/>
      <c r="AC169" s="31">
        <f t="shared" si="432"/>
        <v>0</v>
      </c>
      <c r="AD169" s="31"/>
      <c r="AE169" s="31">
        <f t="shared" si="433"/>
        <v>0</v>
      </c>
      <c r="AF169" s="35"/>
      <c r="AG169" s="32">
        <f t="shared" si="434"/>
        <v>0</v>
      </c>
      <c r="AH169" s="32"/>
      <c r="AI169" s="32"/>
      <c r="AJ169" s="31"/>
      <c r="AK169" s="31"/>
      <c r="AL169" s="31">
        <f t="shared" si="435"/>
        <v>0</v>
      </c>
      <c r="AM169" s="31"/>
      <c r="AN169" s="31">
        <f t="shared" si="436"/>
        <v>0</v>
      </c>
      <c r="AO169" s="31"/>
      <c r="AP169" s="31">
        <f t="shared" si="437"/>
        <v>0</v>
      </c>
      <c r="AQ169" s="35"/>
      <c r="AR169" s="32">
        <f t="shared" si="438"/>
        <v>0</v>
      </c>
      <c r="AS169" s="12" t="s">
        <v>221</v>
      </c>
      <c r="AU169" s="33"/>
    </row>
    <row r="170" spans="1:47" ht="54" x14ac:dyDescent="0.35">
      <c r="A170" s="102" t="s">
        <v>188</v>
      </c>
      <c r="B170" s="96" t="s">
        <v>222</v>
      </c>
      <c r="C170" s="100" t="s">
        <v>28</v>
      </c>
      <c r="D170" s="32"/>
      <c r="E170" s="31"/>
      <c r="F170" s="31"/>
      <c r="G170" s="31">
        <v>40243.669000000002</v>
      </c>
      <c r="H170" s="31">
        <f t="shared" si="423"/>
        <v>40243.669000000002</v>
      </c>
      <c r="I170" s="31"/>
      <c r="J170" s="31">
        <f t="shared" si="424"/>
        <v>40243.669000000002</v>
      </c>
      <c r="K170" s="31"/>
      <c r="L170" s="31">
        <f t="shared" si="425"/>
        <v>40243.669000000002</v>
      </c>
      <c r="M170" s="31"/>
      <c r="N170" s="31">
        <f t="shared" si="426"/>
        <v>40243.669000000002</v>
      </c>
      <c r="O170" s="31"/>
      <c r="P170" s="31">
        <f t="shared" si="427"/>
        <v>40243.669000000002</v>
      </c>
      <c r="Q170" s="35"/>
      <c r="R170" s="32">
        <f t="shared" si="428"/>
        <v>40243.669000000002</v>
      </c>
      <c r="S170" s="32"/>
      <c r="T170" s="31"/>
      <c r="U170" s="31"/>
      <c r="V170" s="31"/>
      <c r="W170" s="31">
        <f t="shared" si="429"/>
        <v>0</v>
      </c>
      <c r="X170" s="31"/>
      <c r="Y170" s="31">
        <f t="shared" si="430"/>
        <v>0</v>
      </c>
      <c r="Z170" s="31"/>
      <c r="AA170" s="31">
        <f t="shared" si="431"/>
        <v>0</v>
      </c>
      <c r="AB170" s="31"/>
      <c r="AC170" s="31">
        <f t="shared" si="432"/>
        <v>0</v>
      </c>
      <c r="AD170" s="31"/>
      <c r="AE170" s="31">
        <f t="shared" si="433"/>
        <v>0</v>
      </c>
      <c r="AF170" s="35"/>
      <c r="AG170" s="32">
        <f t="shared" si="434"/>
        <v>0</v>
      </c>
      <c r="AH170" s="32"/>
      <c r="AI170" s="32"/>
      <c r="AJ170" s="31"/>
      <c r="AK170" s="31"/>
      <c r="AL170" s="31">
        <f t="shared" si="435"/>
        <v>0</v>
      </c>
      <c r="AM170" s="31"/>
      <c r="AN170" s="31">
        <f t="shared" si="436"/>
        <v>0</v>
      </c>
      <c r="AO170" s="31"/>
      <c r="AP170" s="31">
        <f t="shared" si="437"/>
        <v>0</v>
      </c>
      <c r="AQ170" s="35"/>
      <c r="AR170" s="32">
        <f t="shared" si="438"/>
        <v>0</v>
      </c>
      <c r="AS170" s="12" t="s">
        <v>223</v>
      </c>
      <c r="AU170" s="33"/>
    </row>
    <row r="171" spans="1:47" x14ac:dyDescent="0.35">
      <c r="A171" s="89"/>
      <c r="B171" s="96" t="s">
        <v>13</v>
      </c>
      <c r="C171" s="96"/>
      <c r="D171" s="15">
        <f>D172+D173+D174+D175+D176+D177+D178+D179+D180+D181+D182</f>
        <v>118230.2</v>
      </c>
      <c r="E171" s="15">
        <f>E172+E173+E174+E175+E176+E177+E178+E179+E180+E181+E182</f>
        <v>0</v>
      </c>
      <c r="F171" s="15">
        <f t="shared" si="284"/>
        <v>118230.2</v>
      </c>
      <c r="G171" s="15">
        <f>G172+G173+G174+G175+G176+G177+G178+G179+G180+G181+G182+G183</f>
        <v>8333.732</v>
      </c>
      <c r="H171" s="15">
        <f t="shared" si="423"/>
        <v>126563.932</v>
      </c>
      <c r="I171" s="15">
        <f>I172+I173+I174+I175+I176+I177+I178+I179+I180+I181+I182+I183</f>
        <v>0</v>
      </c>
      <c r="J171" s="15">
        <f t="shared" si="424"/>
        <v>126563.932</v>
      </c>
      <c r="K171" s="15">
        <f>K172+K173+K174+K175+K176+K177+K178+K179+K180+K181+K182+K183</f>
        <v>0</v>
      </c>
      <c r="L171" s="15">
        <f t="shared" si="425"/>
        <v>126563.932</v>
      </c>
      <c r="M171" s="15">
        <f>M172+M173+M174+M175+M176+M177+M178+M179+M180+M181+M182+M183</f>
        <v>0</v>
      </c>
      <c r="N171" s="15">
        <f t="shared" si="426"/>
        <v>126563.932</v>
      </c>
      <c r="O171" s="31">
        <f>O172+O173+O174+O175+O176+O177+O178+O179+O180+O181+O182+O183</f>
        <v>0</v>
      </c>
      <c r="P171" s="15">
        <f t="shared" si="427"/>
        <v>126563.932</v>
      </c>
      <c r="Q171" s="15">
        <f>Q172+Q173+Q174+Q175+Q176+Q177+Q178+Q179+Q180+Q181+Q182+Q183</f>
        <v>-66893.2</v>
      </c>
      <c r="R171" s="32">
        <f t="shared" si="428"/>
        <v>59670.732000000004</v>
      </c>
      <c r="S171" s="15">
        <f t="shared" ref="S171:AH171" si="440">S172+S173+S174+S175+S176+S177+S178+S179+S180+S181+S182</f>
        <v>161204.80000000002</v>
      </c>
      <c r="T171" s="15">
        <f>T172+T173+T174+T175+T176+T177+T178+T179+T180+T181+T182</f>
        <v>0</v>
      </c>
      <c r="U171" s="15">
        <f t="shared" si="285"/>
        <v>161204.80000000002</v>
      </c>
      <c r="V171" s="15">
        <f>V172+V173+V174+V175+V176+V177+V178+V179+V180+V181+V182+V183</f>
        <v>0</v>
      </c>
      <c r="W171" s="15">
        <f t="shared" si="429"/>
        <v>161204.80000000002</v>
      </c>
      <c r="X171" s="15">
        <f>X172+X173+X174+X175+X176+X177+X178+X179+X180+X181+X182+X183</f>
        <v>0</v>
      </c>
      <c r="Y171" s="15">
        <f t="shared" si="430"/>
        <v>161204.80000000002</v>
      </c>
      <c r="Z171" s="15">
        <f>Z172+Z173+Z174+Z175+Z176+Z177+Z178+Z179+Z180+Z181+Z182+Z183</f>
        <v>0</v>
      </c>
      <c r="AA171" s="15">
        <f t="shared" si="431"/>
        <v>161204.80000000002</v>
      </c>
      <c r="AB171" s="15">
        <f>AB172+AB173+AB174+AB175+AB176+AB177+AB178+AB179+AB180+AB181+AB182+AB183</f>
        <v>0</v>
      </c>
      <c r="AC171" s="15">
        <f t="shared" si="432"/>
        <v>161204.80000000002</v>
      </c>
      <c r="AD171" s="31">
        <f>AD172+AD173+AD174+AD175+AD176+AD177+AD178+AD179+AD180+AD181+AD182+AD183</f>
        <v>0</v>
      </c>
      <c r="AE171" s="15">
        <f t="shared" si="433"/>
        <v>161204.80000000002</v>
      </c>
      <c r="AF171" s="15">
        <f>AF172+AF173+AF174+AF175+AF176+AF177+AF178+AF179+AF180+AF181+AF182+AF183</f>
        <v>66893.2</v>
      </c>
      <c r="AG171" s="32">
        <f t="shared" si="434"/>
        <v>228098</v>
      </c>
      <c r="AH171" s="15">
        <f t="shared" si="440"/>
        <v>18530.999999999996</v>
      </c>
      <c r="AI171" s="15">
        <f>AI172+AI173+AI174+AI175+AI176+AI177+AI178+AI179+AI180+AI181+AI182</f>
        <v>0</v>
      </c>
      <c r="AJ171" s="15">
        <f t="shared" si="286"/>
        <v>18530.999999999996</v>
      </c>
      <c r="AK171" s="15">
        <f>AK172+AK173+AK174+AK175+AK176+AK177+AK178+AK179+AK180+AK181+AK182+AK183</f>
        <v>0</v>
      </c>
      <c r="AL171" s="15">
        <f t="shared" si="435"/>
        <v>18530.999999999996</v>
      </c>
      <c r="AM171" s="15">
        <f>AM172+AM173+AM174+AM175+AM176+AM177+AM178+AM179+AM180+AM181+AM182+AM183</f>
        <v>0</v>
      </c>
      <c r="AN171" s="15">
        <f t="shared" si="436"/>
        <v>18530.999999999996</v>
      </c>
      <c r="AO171" s="15">
        <f>AO172+AO173+AO174+AO175+AO176+AO177+AO178+AO179+AO180+AO181+AO182+AO183</f>
        <v>0</v>
      </c>
      <c r="AP171" s="15">
        <f t="shared" si="437"/>
        <v>18530.999999999996</v>
      </c>
      <c r="AQ171" s="15">
        <f>AQ172+AQ173+AQ174+AQ175+AQ176+AQ177+AQ178+AQ179+AQ180+AQ181+AQ182+AQ183</f>
        <v>0</v>
      </c>
      <c r="AR171" s="32">
        <f t="shared" si="438"/>
        <v>18530.999999999996</v>
      </c>
      <c r="AS171" s="16"/>
      <c r="AT171" s="17"/>
      <c r="AU171" s="24"/>
    </row>
    <row r="172" spans="1:47" ht="54" x14ac:dyDescent="0.35">
      <c r="A172" s="89" t="s">
        <v>189</v>
      </c>
      <c r="B172" s="96" t="s">
        <v>46</v>
      </c>
      <c r="C172" s="100" t="s">
        <v>28</v>
      </c>
      <c r="D172" s="32">
        <v>35549</v>
      </c>
      <c r="E172" s="31"/>
      <c r="F172" s="31">
        <f t="shared" si="284"/>
        <v>35549</v>
      </c>
      <c r="G172" s="31"/>
      <c r="H172" s="31">
        <f t="shared" si="423"/>
        <v>35549</v>
      </c>
      <c r="I172" s="31"/>
      <c r="J172" s="31">
        <f t="shared" si="424"/>
        <v>35549</v>
      </c>
      <c r="K172" s="31"/>
      <c r="L172" s="31">
        <f t="shared" si="425"/>
        <v>35549</v>
      </c>
      <c r="M172" s="31"/>
      <c r="N172" s="31">
        <f t="shared" si="426"/>
        <v>35549</v>
      </c>
      <c r="O172" s="31"/>
      <c r="P172" s="31">
        <f t="shared" si="427"/>
        <v>35549</v>
      </c>
      <c r="Q172" s="35"/>
      <c r="R172" s="32">
        <f t="shared" si="428"/>
        <v>35549</v>
      </c>
      <c r="S172" s="32">
        <v>0</v>
      </c>
      <c r="T172" s="31"/>
      <c r="U172" s="31">
        <f t="shared" si="285"/>
        <v>0</v>
      </c>
      <c r="V172" s="31"/>
      <c r="W172" s="31">
        <f t="shared" si="429"/>
        <v>0</v>
      </c>
      <c r="X172" s="31"/>
      <c r="Y172" s="31">
        <f t="shared" si="430"/>
        <v>0</v>
      </c>
      <c r="Z172" s="31"/>
      <c r="AA172" s="31">
        <f t="shared" si="431"/>
        <v>0</v>
      </c>
      <c r="AB172" s="31"/>
      <c r="AC172" s="31">
        <f t="shared" si="432"/>
        <v>0</v>
      </c>
      <c r="AD172" s="31"/>
      <c r="AE172" s="31">
        <f t="shared" si="433"/>
        <v>0</v>
      </c>
      <c r="AF172" s="35"/>
      <c r="AG172" s="32">
        <f t="shared" si="434"/>
        <v>0</v>
      </c>
      <c r="AH172" s="32">
        <v>0</v>
      </c>
      <c r="AI172" s="32"/>
      <c r="AJ172" s="31">
        <f t="shared" si="286"/>
        <v>0</v>
      </c>
      <c r="AK172" s="31"/>
      <c r="AL172" s="31">
        <f t="shared" si="435"/>
        <v>0</v>
      </c>
      <c r="AM172" s="31"/>
      <c r="AN172" s="31">
        <f t="shared" si="436"/>
        <v>0</v>
      </c>
      <c r="AO172" s="31"/>
      <c r="AP172" s="31">
        <f t="shared" si="437"/>
        <v>0</v>
      </c>
      <c r="AQ172" s="35"/>
      <c r="AR172" s="32">
        <f t="shared" si="438"/>
        <v>0</v>
      </c>
      <c r="AS172" s="12" t="s">
        <v>102</v>
      </c>
      <c r="AU172" s="33"/>
    </row>
    <row r="173" spans="1:47" ht="54" x14ac:dyDescent="0.35">
      <c r="A173" s="89" t="s">
        <v>190</v>
      </c>
      <c r="B173" s="96" t="s">
        <v>47</v>
      </c>
      <c r="C173" s="100" t="s">
        <v>28</v>
      </c>
      <c r="D173" s="32">
        <v>57683.9</v>
      </c>
      <c r="E173" s="31"/>
      <c r="F173" s="31">
        <f t="shared" si="284"/>
        <v>57683.9</v>
      </c>
      <c r="G173" s="31"/>
      <c r="H173" s="31">
        <f t="shared" si="423"/>
        <v>57683.9</v>
      </c>
      <c r="I173" s="31"/>
      <c r="J173" s="31">
        <f t="shared" si="424"/>
        <v>57683.9</v>
      </c>
      <c r="K173" s="31"/>
      <c r="L173" s="31">
        <f t="shared" si="425"/>
        <v>57683.9</v>
      </c>
      <c r="M173" s="31"/>
      <c r="N173" s="31">
        <f t="shared" si="426"/>
        <v>57683.9</v>
      </c>
      <c r="O173" s="31"/>
      <c r="P173" s="31">
        <f t="shared" si="427"/>
        <v>57683.9</v>
      </c>
      <c r="Q173" s="35">
        <v>-57683.9</v>
      </c>
      <c r="R173" s="32">
        <f t="shared" si="428"/>
        <v>0</v>
      </c>
      <c r="S173" s="32">
        <v>151968.9</v>
      </c>
      <c r="T173" s="31"/>
      <c r="U173" s="31">
        <f t="shared" si="285"/>
        <v>151968.9</v>
      </c>
      <c r="V173" s="31"/>
      <c r="W173" s="31">
        <f t="shared" si="429"/>
        <v>151968.9</v>
      </c>
      <c r="X173" s="31"/>
      <c r="Y173" s="31">
        <f t="shared" si="430"/>
        <v>151968.9</v>
      </c>
      <c r="Z173" s="31"/>
      <c r="AA173" s="31">
        <f t="shared" si="431"/>
        <v>151968.9</v>
      </c>
      <c r="AB173" s="31"/>
      <c r="AC173" s="31">
        <f t="shared" si="432"/>
        <v>151968.9</v>
      </c>
      <c r="AD173" s="31"/>
      <c r="AE173" s="31">
        <f t="shared" si="433"/>
        <v>151968.9</v>
      </c>
      <c r="AF173" s="35">
        <v>57683.9</v>
      </c>
      <c r="AG173" s="32">
        <f t="shared" si="434"/>
        <v>209652.8</v>
      </c>
      <c r="AH173" s="32">
        <v>0</v>
      </c>
      <c r="AI173" s="32"/>
      <c r="AJ173" s="31">
        <f t="shared" si="286"/>
        <v>0</v>
      </c>
      <c r="AK173" s="31"/>
      <c r="AL173" s="31">
        <f t="shared" si="435"/>
        <v>0</v>
      </c>
      <c r="AM173" s="31"/>
      <c r="AN173" s="31">
        <f t="shared" si="436"/>
        <v>0</v>
      </c>
      <c r="AO173" s="31"/>
      <c r="AP173" s="31">
        <f t="shared" si="437"/>
        <v>0</v>
      </c>
      <c r="AQ173" s="35"/>
      <c r="AR173" s="32">
        <f t="shared" si="438"/>
        <v>0</v>
      </c>
      <c r="AS173" s="12" t="s">
        <v>103</v>
      </c>
      <c r="AU173" s="33"/>
    </row>
    <row r="174" spans="1:47" ht="54" x14ac:dyDescent="0.35">
      <c r="A174" s="89" t="s">
        <v>207</v>
      </c>
      <c r="B174" s="96" t="s">
        <v>48</v>
      </c>
      <c r="C174" s="100" t="s">
        <v>28</v>
      </c>
      <c r="D174" s="32">
        <v>9209.2999999999993</v>
      </c>
      <c r="E174" s="31"/>
      <c r="F174" s="31">
        <f t="shared" si="284"/>
        <v>9209.2999999999993</v>
      </c>
      <c r="G174" s="31"/>
      <c r="H174" s="31">
        <f t="shared" si="423"/>
        <v>9209.2999999999993</v>
      </c>
      <c r="I174" s="31"/>
      <c r="J174" s="31">
        <f t="shared" si="424"/>
        <v>9209.2999999999993</v>
      </c>
      <c r="K174" s="31"/>
      <c r="L174" s="31">
        <f t="shared" si="425"/>
        <v>9209.2999999999993</v>
      </c>
      <c r="M174" s="31"/>
      <c r="N174" s="31">
        <f t="shared" si="426"/>
        <v>9209.2999999999993</v>
      </c>
      <c r="O174" s="31"/>
      <c r="P174" s="31">
        <f t="shared" si="427"/>
        <v>9209.2999999999993</v>
      </c>
      <c r="Q174" s="35">
        <v>-9209.2999999999993</v>
      </c>
      <c r="R174" s="32">
        <f t="shared" si="428"/>
        <v>0</v>
      </c>
      <c r="S174" s="32">
        <v>0</v>
      </c>
      <c r="T174" s="31"/>
      <c r="U174" s="31">
        <f t="shared" si="285"/>
        <v>0</v>
      </c>
      <c r="V174" s="31"/>
      <c r="W174" s="31">
        <f t="shared" si="429"/>
        <v>0</v>
      </c>
      <c r="X174" s="31"/>
      <c r="Y174" s="31">
        <f t="shared" si="430"/>
        <v>0</v>
      </c>
      <c r="Z174" s="31"/>
      <c r="AA174" s="31">
        <f t="shared" si="431"/>
        <v>0</v>
      </c>
      <c r="AB174" s="31"/>
      <c r="AC174" s="31">
        <f t="shared" si="432"/>
        <v>0</v>
      </c>
      <c r="AD174" s="31"/>
      <c r="AE174" s="31">
        <f t="shared" si="433"/>
        <v>0</v>
      </c>
      <c r="AF174" s="35">
        <v>9209.2999999999993</v>
      </c>
      <c r="AG174" s="32">
        <f t="shared" si="434"/>
        <v>9209.2999999999993</v>
      </c>
      <c r="AH174" s="32">
        <v>0</v>
      </c>
      <c r="AI174" s="32"/>
      <c r="AJ174" s="31">
        <f t="shared" si="286"/>
        <v>0</v>
      </c>
      <c r="AK174" s="31"/>
      <c r="AL174" s="31">
        <f t="shared" si="435"/>
        <v>0</v>
      </c>
      <c r="AM174" s="31"/>
      <c r="AN174" s="31">
        <f t="shared" si="436"/>
        <v>0</v>
      </c>
      <c r="AO174" s="31"/>
      <c r="AP174" s="31">
        <f t="shared" si="437"/>
        <v>0</v>
      </c>
      <c r="AQ174" s="35"/>
      <c r="AR174" s="32">
        <f t="shared" si="438"/>
        <v>0</v>
      </c>
      <c r="AS174" s="12" t="s">
        <v>104</v>
      </c>
      <c r="AU174" s="33"/>
    </row>
    <row r="175" spans="1:47" ht="54" x14ac:dyDescent="0.35">
      <c r="A175" s="89" t="s">
        <v>208</v>
      </c>
      <c r="B175" s="96" t="s">
        <v>49</v>
      </c>
      <c r="C175" s="100" t="s">
        <v>28</v>
      </c>
      <c r="D175" s="32">
        <v>7574</v>
      </c>
      <c r="E175" s="31"/>
      <c r="F175" s="31">
        <f t="shared" si="284"/>
        <v>7574</v>
      </c>
      <c r="G175" s="31">
        <v>314.48500000000001</v>
      </c>
      <c r="H175" s="31">
        <f t="shared" si="423"/>
        <v>7888.4849999999997</v>
      </c>
      <c r="I175" s="31"/>
      <c r="J175" s="31">
        <f t="shared" si="424"/>
        <v>7888.4849999999997</v>
      </c>
      <c r="K175" s="31"/>
      <c r="L175" s="31">
        <f t="shared" si="425"/>
        <v>7888.4849999999997</v>
      </c>
      <c r="M175" s="31"/>
      <c r="N175" s="31">
        <f t="shared" si="426"/>
        <v>7888.4849999999997</v>
      </c>
      <c r="O175" s="31"/>
      <c r="P175" s="31">
        <f t="shared" si="427"/>
        <v>7888.4849999999997</v>
      </c>
      <c r="Q175" s="35"/>
      <c r="R175" s="32">
        <f t="shared" si="428"/>
        <v>7888.4849999999997</v>
      </c>
      <c r="S175" s="32">
        <v>0</v>
      </c>
      <c r="T175" s="31"/>
      <c r="U175" s="31">
        <f t="shared" si="285"/>
        <v>0</v>
      </c>
      <c r="V175" s="31"/>
      <c r="W175" s="31">
        <f t="shared" si="429"/>
        <v>0</v>
      </c>
      <c r="X175" s="31"/>
      <c r="Y175" s="31">
        <f t="shared" si="430"/>
        <v>0</v>
      </c>
      <c r="Z175" s="31"/>
      <c r="AA175" s="31">
        <f t="shared" si="431"/>
        <v>0</v>
      </c>
      <c r="AB175" s="31"/>
      <c r="AC175" s="31">
        <f t="shared" si="432"/>
        <v>0</v>
      </c>
      <c r="AD175" s="31"/>
      <c r="AE175" s="31">
        <f t="shared" si="433"/>
        <v>0</v>
      </c>
      <c r="AF175" s="35"/>
      <c r="AG175" s="32">
        <f t="shared" si="434"/>
        <v>0</v>
      </c>
      <c r="AH175" s="32">
        <v>0</v>
      </c>
      <c r="AI175" s="32"/>
      <c r="AJ175" s="31">
        <f t="shared" si="286"/>
        <v>0</v>
      </c>
      <c r="AK175" s="31"/>
      <c r="AL175" s="31">
        <f t="shared" si="435"/>
        <v>0</v>
      </c>
      <c r="AM175" s="31"/>
      <c r="AN175" s="31">
        <f t="shared" si="436"/>
        <v>0</v>
      </c>
      <c r="AO175" s="31"/>
      <c r="AP175" s="31">
        <f t="shared" si="437"/>
        <v>0</v>
      </c>
      <c r="AQ175" s="35"/>
      <c r="AR175" s="32">
        <f t="shared" si="438"/>
        <v>0</v>
      </c>
      <c r="AS175" s="12" t="s">
        <v>105</v>
      </c>
      <c r="AU175" s="33"/>
    </row>
    <row r="176" spans="1:47" ht="54" x14ac:dyDescent="0.35">
      <c r="A176" s="89" t="s">
        <v>211</v>
      </c>
      <c r="B176" s="96" t="s">
        <v>50</v>
      </c>
      <c r="C176" s="100" t="s">
        <v>28</v>
      </c>
      <c r="D176" s="32">
        <v>640.5</v>
      </c>
      <c r="E176" s="31"/>
      <c r="F176" s="31">
        <f t="shared" si="284"/>
        <v>640.5</v>
      </c>
      <c r="G176" s="31"/>
      <c r="H176" s="31">
        <f t="shared" si="423"/>
        <v>640.5</v>
      </c>
      <c r="I176" s="31"/>
      <c r="J176" s="31">
        <f t="shared" si="424"/>
        <v>640.5</v>
      </c>
      <c r="K176" s="31"/>
      <c r="L176" s="31">
        <f t="shared" si="425"/>
        <v>640.5</v>
      </c>
      <c r="M176" s="31"/>
      <c r="N176" s="31">
        <f t="shared" si="426"/>
        <v>640.5</v>
      </c>
      <c r="O176" s="31"/>
      <c r="P176" s="31">
        <f t="shared" si="427"/>
        <v>640.5</v>
      </c>
      <c r="Q176" s="35"/>
      <c r="R176" s="32">
        <f t="shared" si="428"/>
        <v>640.5</v>
      </c>
      <c r="S176" s="32">
        <v>7899.7</v>
      </c>
      <c r="T176" s="31"/>
      <c r="U176" s="31">
        <f t="shared" si="285"/>
        <v>7899.7</v>
      </c>
      <c r="V176" s="31"/>
      <c r="W176" s="31">
        <f t="shared" si="429"/>
        <v>7899.7</v>
      </c>
      <c r="X176" s="31"/>
      <c r="Y176" s="31">
        <f t="shared" si="430"/>
        <v>7899.7</v>
      </c>
      <c r="Z176" s="31"/>
      <c r="AA176" s="31">
        <f t="shared" si="431"/>
        <v>7899.7</v>
      </c>
      <c r="AB176" s="31"/>
      <c r="AC176" s="31">
        <f t="shared" si="432"/>
        <v>7899.7</v>
      </c>
      <c r="AD176" s="31"/>
      <c r="AE176" s="31">
        <f t="shared" si="433"/>
        <v>7899.7</v>
      </c>
      <c r="AF176" s="35"/>
      <c r="AG176" s="32">
        <f t="shared" si="434"/>
        <v>7899.7</v>
      </c>
      <c r="AH176" s="32">
        <v>0</v>
      </c>
      <c r="AI176" s="32"/>
      <c r="AJ176" s="31">
        <f t="shared" si="286"/>
        <v>0</v>
      </c>
      <c r="AK176" s="31"/>
      <c r="AL176" s="31">
        <f t="shared" si="435"/>
        <v>0</v>
      </c>
      <c r="AM176" s="31"/>
      <c r="AN176" s="31">
        <f t="shared" si="436"/>
        <v>0</v>
      </c>
      <c r="AO176" s="31"/>
      <c r="AP176" s="31">
        <f t="shared" si="437"/>
        <v>0</v>
      </c>
      <c r="AQ176" s="35"/>
      <c r="AR176" s="32">
        <f t="shared" si="438"/>
        <v>0</v>
      </c>
      <c r="AS176" s="12" t="s">
        <v>106</v>
      </c>
      <c r="AU176" s="33"/>
    </row>
    <row r="177" spans="1:47" ht="54" x14ac:dyDescent="0.35">
      <c r="A177" s="89" t="s">
        <v>226</v>
      </c>
      <c r="B177" s="96" t="s">
        <v>51</v>
      </c>
      <c r="C177" s="100" t="s">
        <v>28</v>
      </c>
      <c r="D177" s="32">
        <v>7573.5</v>
      </c>
      <c r="E177" s="31"/>
      <c r="F177" s="31">
        <f t="shared" si="284"/>
        <v>7573.5</v>
      </c>
      <c r="G177" s="31">
        <v>314.48500000000001</v>
      </c>
      <c r="H177" s="31">
        <f t="shared" si="423"/>
        <v>7887.9849999999997</v>
      </c>
      <c r="I177" s="31"/>
      <c r="J177" s="31">
        <f t="shared" si="424"/>
        <v>7887.9849999999997</v>
      </c>
      <c r="K177" s="31"/>
      <c r="L177" s="31">
        <f t="shared" si="425"/>
        <v>7887.9849999999997</v>
      </c>
      <c r="M177" s="31"/>
      <c r="N177" s="31">
        <f t="shared" si="426"/>
        <v>7887.9849999999997</v>
      </c>
      <c r="O177" s="31"/>
      <c r="P177" s="31">
        <f t="shared" si="427"/>
        <v>7887.9849999999997</v>
      </c>
      <c r="Q177" s="35"/>
      <c r="R177" s="32">
        <f t="shared" si="428"/>
        <v>7887.9849999999997</v>
      </c>
      <c r="S177" s="32">
        <v>0</v>
      </c>
      <c r="T177" s="31"/>
      <c r="U177" s="31">
        <f t="shared" si="285"/>
        <v>0</v>
      </c>
      <c r="V177" s="31"/>
      <c r="W177" s="31">
        <f t="shared" si="429"/>
        <v>0</v>
      </c>
      <c r="X177" s="31"/>
      <c r="Y177" s="31">
        <f t="shared" si="430"/>
        <v>0</v>
      </c>
      <c r="Z177" s="31"/>
      <c r="AA177" s="31">
        <f t="shared" si="431"/>
        <v>0</v>
      </c>
      <c r="AB177" s="31"/>
      <c r="AC177" s="31">
        <f t="shared" si="432"/>
        <v>0</v>
      </c>
      <c r="AD177" s="31"/>
      <c r="AE177" s="31">
        <f t="shared" si="433"/>
        <v>0</v>
      </c>
      <c r="AF177" s="35"/>
      <c r="AG177" s="32">
        <f t="shared" si="434"/>
        <v>0</v>
      </c>
      <c r="AH177" s="32">
        <v>0</v>
      </c>
      <c r="AI177" s="32"/>
      <c r="AJ177" s="31">
        <f t="shared" si="286"/>
        <v>0</v>
      </c>
      <c r="AK177" s="31"/>
      <c r="AL177" s="31">
        <f t="shared" si="435"/>
        <v>0</v>
      </c>
      <c r="AM177" s="31"/>
      <c r="AN177" s="31">
        <f t="shared" si="436"/>
        <v>0</v>
      </c>
      <c r="AO177" s="31"/>
      <c r="AP177" s="31">
        <f t="shared" si="437"/>
        <v>0</v>
      </c>
      <c r="AQ177" s="35"/>
      <c r="AR177" s="32">
        <f t="shared" si="438"/>
        <v>0</v>
      </c>
      <c r="AS177" s="12" t="s">
        <v>107</v>
      </c>
      <c r="AU177" s="33"/>
    </row>
    <row r="178" spans="1:47" ht="54" x14ac:dyDescent="0.35">
      <c r="A178" s="89" t="s">
        <v>227</v>
      </c>
      <c r="B178" s="96" t="s">
        <v>52</v>
      </c>
      <c r="C178" s="100" t="s">
        <v>28</v>
      </c>
      <c r="D178" s="32">
        <v>0</v>
      </c>
      <c r="E178" s="31"/>
      <c r="F178" s="31">
        <f t="shared" si="284"/>
        <v>0</v>
      </c>
      <c r="G178" s="31"/>
      <c r="H178" s="31">
        <f t="shared" si="423"/>
        <v>0</v>
      </c>
      <c r="I178" s="31"/>
      <c r="J178" s="31">
        <f t="shared" si="424"/>
        <v>0</v>
      </c>
      <c r="K178" s="31"/>
      <c r="L178" s="31">
        <f t="shared" si="425"/>
        <v>0</v>
      </c>
      <c r="M178" s="31"/>
      <c r="N178" s="31">
        <f t="shared" si="426"/>
        <v>0</v>
      </c>
      <c r="O178" s="31"/>
      <c r="P178" s="31">
        <f t="shared" si="427"/>
        <v>0</v>
      </c>
      <c r="Q178" s="35"/>
      <c r="R178" s="32">
        <f t="shared" si="428"/>
        <v>0</v>
      </c>
      <c r="S178" s="32">
        <v>668.1</v>
      </c>
      <c r="T178" s="31"/>
      <c r="U178" s="31">
        <f t="shared" si="285"/>
        <v>668.1</v>
      </c>
      <c r="V178" s="31"/>
      <c r="W178" s="31">
        <f t="shared" si="429"/>
        <v>668.1</v>
      </c>
      <c r="X178" s="31"/>
      <c r="Y178" s="31">
        <f t="shared" si="430"/>
        <v>668.1</v>
      </c>
      <c r="Z178" s="31"/>
      <c r="AA178" s="31">
        <f t="shared" si="431"/>
        <v>668.1</v>
      </c>
      <c r="AB178" s="31"/>
      <c r="AC178" s="31">
        <f t="shared" si="432"/>
        <v>668.1</v>
      </c>
      <c r="AD178" s="31"/>
      <c r="AE178" s="31">
        <f t="shared" si="433"/>
        <v>668.1</v>
      </c>
      <c r="AF178" s="35"/>
      <c r="AG178" s="32">
        <f t="shared" si="434"/>
        <v>668.1</v>
      </c>
      <c r="AH178" s="32">
        <v>8231.5</v>
      </c>
      <c r="AI178" s="32"/>
      <c r="AJ178" s="31">
        <f t="shared" si="286"/>
        <v>8231.5</v>
      </c>
      <c r="AK178" s="31"/>
      <c r="AL178" s="31">
        <f t="shared" si="435"/>
        <v>8231.5</v>
      </c>
      <c r="AM178" s="31"/>
      <c r="AN178" s="31">
        <f t="shared" si="436"/>
        <v>8231.5</v>
      </c>
      <c r="AO178" s="31"/>
      <c r="AP178" s="31">
        <f t="shared" si="437"/>
        <v>8231.5</v>
      </c>
      <c r="AQ178" s="35"/>
      <c r="AR178" s="32">
        <f t="shared" si="438"/>
        <v>8231.5</v>
      </c>
      <c r="AS178" s="12" t="s">
        <v>108</v>
      </c>
      <c r="AU178" s="33"/>
    </row>
    <row r="179" spans="1:47" ht="54" x14ac:dyDescent="0.35">
      <c r="A179" s="89" t="s">
        <v>228</v>
      </c>
      <c r="B179" s="96" t="s">
        <v>53</v>
      </c>
      <c r="C179" s="100" t="s">
        <v>28</v>
      </c>
      <c r="D179" s="32">
        <v>0</v>
      </c>
      <c r="E179" s="31"/>
      <c r="F179" s="31">
        <f t="shared" si="284"/>
        <v>0</v>
      </c>
      <c r="G179" s="31"/>
      <c r="H179" s="31">
        <f t="shared" si="423"/>
        <v>0</v>
      </c>
      <c r="I179" s="31"/>
      <c r="J179" s="31">
        <f t="shared" si="424"/>
        <v>0</v>
      </c>
      <c r="K179" s="31"/>
      <c r="L179" s="31">
        <f t="shared" si="425"/>
        <v>0</v>
      </c>
      <c r="M179" s="31"/>
      <c r="N179" s="31">
        <f t="shared" si="426"/>
        <v>0</v>
      </c>
      <c r="O179" s="31"/>
      <c r="P179" s="31">
        <f t="shared" si="427"/>
        <v>0</v>
      </c>
      <c r="Q179" s="35"/>
      <c r="R179" s="32">
        <f t="shared" si="428"/>
        <v>0</v>
      </c>
      <c r="S179" s="32">
        <v>668.1</v>
      </c>
      <c r="T179" s="31"/>
      <c r="U179" s="31">
        <f t="shared" si="285"/>
        <v>668.1</v>
      </c>
      <c r="V179" s="31"/>
      <c r="W179" s="31">
        <f t="shared" si="429"/>
        <v>668.1</v>
      </c>
      <c r="X179" s="31"/>
      <c r="Y179" s="31">
        <f t="shared" si="430"/>
        <v>668.1</v>
      </c>
      <c r="Z179" s="31"/>
      <c r="AA179" s="31">
        <f t="shared" si="431"/>
        <v>668.1</v>
      </c>
      <c r="AB179" s="31"/>
      <c r="AC179" s="31">
        <f t="shared" si="432"/>
        <v>668.1</v>
      </c>
      <c r="AD179" s="31"/>
      <c r="AE179" s="31">
        <f t="shared" si="433"/>
        <v>668.1</v>
      </c>
      <c r="AF179" s="35"/>
      <c r="AG179" s="32">
        <f t="shared" si="434"/>
        <v>668.1</v>
      </c>
      <c r="AH179" s="32">
        <v>8231.5</v>
      </c>
      <c r="AI179" s="32"/>
      <c r="AJ179" s="31">
        <f t="shared" si="286"/>
        <v>8231.5</v>
      </c>
      <c r="AK179" s="31"/>
      <c r="AL179" s="31">
        <f t="shared" si="435"/>
        <v>8231.5</v>
      </c>
      <c r="AM179" s="31"/>
      <c r="AN179" s="31">
        <f t="shared" si="436"/>
        <v>8231.5</v>
      </c>
      <c r="AO179" s="31"/>
      <c r="AP179" s="31">
        <f t="shared" si="437"/>
        <v>8231.5</v>
      </c>
      <c r="AQ179" s="35"/>
      <c r="AR179" s="32">
        <f t="shared" si="438"/>
        <v>8231.5</v>
      </c>
      <c r="AS179" s="12" t="s">
        <v>109</v>
      </c>
      <c r="AU179" s="33"/>
    </row>
    <row r="180" spans="1:47" ht="54" x14ac:dyDescent="0.35">
      <c r="A180" s="89" t="s">
        <v>229</v>
      </c>
      <c r="B180" s="96" t="s">
        <v>110</v>
      </c>
      <c r="C180" s="100" t="s">
        <v>28</v>
      </c>
      <c r="D180" s="32">
        <v>0</v>
      </c>
      <c r="E180" s="31"/>
      <c r="F180" s="31">
        <f t="shared" si="284"/>
        <v>0</v>
      </c>
      <c r="G180" s="31"/>
      <c r="H180" s="31">
        <f t="shared" si="423"/>
        <v>0</v>
      </c>
      <c r="I180" s="31"/>
      <c r="J180" s="31">
        <f t="shared" si="424"/>
        <v>0</v>
      </c>
      <c r="K180" s="31"/>
      <c r="L180" s="31">
        <f t="shared" si="425"/>
        <v>0</v>
      </c>
      <c r="M180" s="31"/>
      <c r="N180" s="31">
        <f t="shared" si="426"/>
        <v>0</v>
      </c>
      <c r="O180" s="31"/>
      <c r="P180" s="31">
        <f t="shared" si="427"/>
        <v>0</v>
      </c>
      <c r="Q180" s="35"/>
      <c r="R180" s="32">
        <f t="shared" si="428"/>
        <v>0</v>
      </c>
      <c r="S180" s="32">
        <v>0</v>
      </c>
      <c r="T180" s="31"/>
      <c r="U180" s="31">
        <f t="shared" si="285"/>
        <v>0</v>
      </c>
      <c r="V180" s="31"/>
      <c r="W180" s="31">
        <f t="shared" si="429"/>
        <v>0</v>
      </c>
      <c r="X180" s="31"/>
      <c r="Y180" s="31">
        <f t="shared" si="430"/>
        <v>0</v>
      </c>
      <c r="Z180" s="31"/>
      <c r="AA180" s="31">
        <f t="shared" si="431"/>
        <v>0</v>
      </c>
      <c r="AB180" s="31"/>
      <c r="AC180" s="31">
        <f t="shared" si="432"/>
        <v>0</v>
      </c>
      <c r="AD180" s="31"/>
      <c r="AE180" s="31">
        <f t="shared" si="433"/>
        <v>0</v>
      </c>
      <c r="AF180" s="35"/>
      <c r="AG180" s="32">
        <f t="shared" si="434"/>
        <v>0</v>
      </c>
      <c r="AH180" s="32">
        <v>675.8</v>
      </c>
      <c r="AI180" s="32"/>
      <c r="AJ180" s="31">
        <f t="shared" si="286"/>
        <v>675.8</v>
      </c>
      <c r="AK180" s="31"/>
      <c r="AL180" s="31">
        <f t="shared" si="435"/>
        <v>675.8</v>
      </c>
      <c r="AM180" s="31"/>
      <c r="AN180" s="31">
        <f t="shared" si="436"/>
        <v>675.8</v>
      </c>
      <c r="AO180" s="31"/>
      <c r="AP180" s="31">
        <f t="shared" si="437"/>
        <v>675.8</v>
      </c>
      <c r="AQ180" s="35"/>
      <c r="AR180" s="32">
        <f t="shared" si="438"/>
        <v>675.8</v>
      </c>
      <c r="AS180" s="12" t="s">
        <v>111</v>
      </c>
      <c r="AU180" s="33"/>
    </row>
    <row r="181" spans="1:47" ht="54" x14ac:dyDescent="0.35">
      <c r="A181" s="89" t="s">
        <v>230</v>
      </c>
      <c r="B181" s="96" t="s">
        <v>112</v>
      </c>
      <c r="C181" s="100" t="s">
        <v>28</v>
      </c>
      <c r="D181" s="32">
        <v>0</v>
      </c>
      <c r="E181" s="31"/>
      <c r="F181" s="31">
        <f t="shared" si="284"/>
        <v>0</v>
      </c>
      <c r="G181" s="31"/>
      <c r="H181" s="31">
        <f t="shared" si="423"/>
        <v>0</v>
      </c>
      <c r="I181" s="31"/>
      <c r="J181" s="31">
        <f t="shared" si="424"/>
        <v>0</v>
      </c>
      <c r="K181" s="31"/>
      <c r="L181" s="31">
        <f t="shared" si="425"/>
        <v>0</v>
      </c>
      <c r="M181" s="31"/>
      <c r="N181" s="31">
        <f t="shared" si="426"/>
        <v>0</v>
      </c>
      <c r="O181" s="31"/>
      <c r="P181" s="31">
        <f t="shared" si="427"/>
        <v>0</v>
      </c>
      <c r="Q181" s="35"/>
      <c r="R181" s="32">
        <f t="shared" si="428"/>
        <v>0</v>
      </c>
      <c r="S181" s="32">
        <v>0</v>
      </c>
      <c r="T181" s="31"/>
      <c r="U181" s="31">
        <f t="shared" si="285"/>
        <v>0</v>
      </c>
      <c r="V181" s="31"/>
      <c r="W181" s="31">
        <f t="shared" si="429"/>
        <v>0</v>
      </c>
      <c r="X181" s="31"/>
      <c r="Y181" s="31">
        <f t="shared" si="430"/>
        <v>0</v>
      </c>
      <c r="Z181" s="31"/>
      <c r="AA181" s="31">
        <f t="shared" si="431"/>
        <v>0</v>
      </c>
      <c r="AB181" s="31"/>
      <c r="AC181" s="31">
        <f t="shared" si="432"/>
        <v>0</v>
      </c>
      <c r="AD181" s="31"/>
      <c r="AE181" s="31">
        <f t="shared" si="433"/>
        <v>0</v>
      </c>
      <c r="AF181" s="35"/>
      <c r="AG181" s="32">
        <f t="shared" si="434"/>
        <v>0</v>
      </c>
      <c r="AH181" s="32">
        <v>696.1</v>
      </c>
      <c r="AI181" s="32"/>
      <c r="AJ181" s="31">
        <f t="shared" si="286"/>
        <v>696.1</v>
      </c>
      <c r="AK181" s="31"/>
      <c r="AL181" s="31">
        <f t="shared" si="435"/>
        <v>696.1</v>
      </c>
      <c r="AM181" s="31"/>
      <c r="AN181" s="31">
        <f t="shared" si="436"/>
        <v>696.1</v>
      </c>
      <c r="AO181" s="31"/>
      <c r="AP181" s="31">
        <f t="shared" si="437"/>
        <v>696.1</v>
      </c>
      <c r="AQ181" s="35"/>
      <c r="AR181" s="32">
        <f t="shared" si="438"/>
        <v>696.1</v>
      </c>
      <c r="AS181" s="12" t="s">
        <v>113</v>
      </c>
      <c r="AU181" s="33"/>
    </row>
    <row r="182" spans="1:47" ht="54" x14ac:dyDescent="0.35">
      <c r="A182" s="89" t="s">
        <v>231</v>
      </c>
      <c r="B182" s="96" t="s">
        <v>54</v>
      </c>
      <c r="C182" s="100" t="s">
        <v>28</v>
      </c>
      <c r="D182" s="32">
        <v>0</v>
      </c>
      <c r="E182" s="31"/>
      <c r="F182" s="31">
        <f t="shared" si="284"/>
        <v>0</v>
      </c>
      <c r="G182" s="31"/>
      <c r="H182" s="31">
        <f t="shared" si="423"/>
        <v>0</v>
      </c>
      <c r="I182" s="31"/>
      <c r="J182" s="31">
        <f t="shared" si="424"/>
        <v>0</v>
      </c>
      <c r="K182" s="31"/>
      <c r="L182" s="31">
        <f t="shared" si="425"/>
        <v>0</v>
      </c>
      <c r="M182" s="31"/>
      <c r="N182" s="31">
        <f t="shared" si="426"/>
        <v>0</v>
      </c>
      <c r="O182" s="31"/>
      <c r="P182" s="31">
        <f t="shared" si="427"/>
        <v>0</v>
      </c>
      <c r="Q182" s="35"/>
      <c r="R182" s="32">
        <f t="shared" si="428"/>
        <v>0</v>
      </c>
      <c r="S182" s="32">
        <v>0</v>
      </c>
      <c r="T182" s="31"/>
      <c r="U182" s="31">
        <f t="shared" si="285"/>
        <v>0</v>
      </c>
      <c r="V182" s="31"/>
      <c r="W182" s="31">
        <f t="shared" si="429"/>
        <v>0</v>
      </c>
      <c r="X182" s="31"/>
      <c r="Y182" s="31">
        <f t="shared" si="430"/>
        <v>0</v>
      </c>
      <c r="Z182" s="31"/>
      <c r="AA182" s="31">
        <f t="shared" si="431"/>
        <v>0</v>
      </c>
      <c r="AB182" s="31"/>
      <c r="AC182" s="31">
        <f t="shared" si="432"/>
        <v>0</v>
      </c>
      <c r="AD182" s="31"/>
      <c r="AE182" s="31">
        <f t="shared" si="433"/>
        <v>0</v>
      </c>
      <c r="AF182" s="35"/>
      <c r="AG182" s="32">
        <f t="shared" si="434"/>
        <v>0</v>
      </c>
      <c r="AH182" s="32">
        <v>696.1</v>
      </c>
      <c r="AI182" s="32"/>
      <c r="AJ182" s="31">
        <f t="shared" si="286"/>
        <v>696.1</v>
      </c>
      <c r="AK182" s="31"/>
      <c r="AL182" s="31">
        <f t="shared" si="435"/>
        <v>696.1</v>
      </c>
      <c r="AM182" s="31"/>
      <c r="AN182" s="31">
        <f t="shared" si="436"/>
        <v>696.1</v>
      </c>
      <c r="AO182" s="31"/>
      <c r="AP182" s="31">
        <f t="shared" si="437"/>
        <v>696.1</v>
      </c>
      <c r="AQ182" s="35"/>
      <c r="AR182" s="32">
        <f t="shared" si="438"/>
        <v>696.1</v>
      </c>
      <c r="AS182" s="12" t="s">
        <v>114</v>
      </c>
      <c r="AU182" s="33"/>
    </row>
    <row r="183" spans="1:47" ht="54" x14ac:dyDescent="0.35">
      <c r="A183" s="89" t="s">
        <v>232</v>
      </c>
      <c r="B183" s="96" t="s">
        <v>212</v>
      </c>
      <c r="C183" s="100" t="s">
        <v>28</v>
      </c>
      <c r="D183" s="32"/>
      <c r="E183" s="31"/>
      <c r="F183" s="31"/>
      <c r="G183" s="31">
        <v>7704.7619999999997</v>
      </c>
      <c r="H183" s="31">
        <f t="shared" si="423"/>
        <v>7704.7619999999997</v>
      </c>
      <c r="I183" s="31"/>
      <c r="J183" s="31">
        <f t="shared" si="424"/>
        <v>7704.7619999999997</v>
      </c>
      <c r="K183" s="31"/>
      <c r="L183" s="31">
        <f t="shared" si="425"/>
        <v>7704.7619999999997</v>
      </c>
      <c r="M183" s="31"/>
      <c r="N183" s="31">
        <f t="shared" si="426"/>
        <v>7704.7619999999997</v>
      </c>
      <c r="O183" s="31"/>
      <c r="P183" s="31">
        <f t="shared" si="427"/>
        <v>7704.7619999999997</v>
      </c>
      <c r="Q183" s="35"/>
      <c r="R183" s="32">
        <f t="shared" si="428"/>
        <v>7704.7619999999997</v>
      </c>
      <c r="S183" s="32"/>
      <c r="T183" s="31"/>
      <c r="U183" s="31"/>
      <c r="V183" s="31"/>
      <c r="W183" s="31">
        <f t="shared" si="429"/>
        <v>0</v>
      </c>
      <c r="X183" s="31"/>
      <c r="Y183" s="31">
        <f t="shared" si="430"/>
        <v>0</v>
      </c>
      <c r="Z183" s="31"/>
      <c r="AA183" s="31">
        <f t="shared" si="431"/>
        <v>0</v>
      </c>
      <c r="AB183" s="31"/>
      <c r="AC183" s="31">
        <f t="shared" si="432"/>
        <v>0</v>
      </c>
      <c r="AD183" s="31"/>
      <c r="AE183" s="31">
        <f t="shared" si="433"/>
        <v>0</v>
      </c>
      <c r="AF183" s="35"/>
      <c r="AG183" s="32">
        <f t="shared" si="434"/>
        <v>0</v>
      </c>
      <c r="AH183" s="32"/>
      <c r="AI183" s="32"/>
      <c r="AJ183" s="31"/>
      <c r="AK183" s="31"/>
      <c r="AL183" s="31">
        <f t="shared" si="435"/>
        <v>0</v>
      </c>
      <c r="AM183" s="31"/>
      <c r="AN183" s="31">
        <f t="shared" si="436"/>
        <v>0</v>
      </c>
      <c r="AO183" s="31"/>
      <c r="AP183" s="31">
        <f t="shared" si="437"/>
        <v>0</v>
      </c>
      <c r="AQ183" s="35"/>
      <c r="AR183" s="32">
        <f t="shared" si="438"/>
        <v>0</v>
      </c>
      <c r="AS183" s="12" t="s">
        <v>213</v>
      </c>
      <c r="AU183" s="33"/>
    </row>
    <row r="184" spans="1:47" x14ac:dyDescent="0.35">
      <c r="A184" s="89"/>
      <c r="B184" s="96" t="s">
        <v>55</v>
      </c>
      <c r="C184" s="103"/>
      <c r="D184" s="15">
        <f>D185+D186+D187+D188+D189</f>
        <v>87804.5</v>
      </c>
      <c r="E184" s="15">
        <f>E185+E186+E187+E188+E189</f>
        <v>0</v>
      </c>
      <c r="F184" s="15">
        <f t="shared" si="284"/>
        <v>87804.5</v>
      </c>
      <c r="G184" s="15">
        <f>G185+G186+G187+G188+G189</f>
        <v>0</v>
      </c>
      <c r="H184" s="15">
        <f t="shared" si="423"/>
        <v>87804.5</v>
      </c>
      <c r="I184" s="15">
        <f>I185+I186+I187+I188+I189</f>
        <v>0</v>
      </c>
      <c r="J184" s="15">
        <f t="shared" si="424"/>
        <v>87804.5</v>
      </c>
      <c r="K184" s="15">
        <f>K185+K186+K187+K188+K189</f>
        <v>-12157.376</v>
      </c>
      <c r="L184" s="15">
        <f t="shared" si="425"/>
        <v>75647.123999999996</v>
      </c>
      <c r="M184" s="15">
        <f>M185+M186+M187+M188+M189</f>
        <v>12157.376</v>
      </c>
      <c r="N184" s="15">
        <f t="shared" si="426"/>
        <v>87804.5</v>
      </c>
      <c r="O184" s="31">
        <f>O185+O186+O187+O188+O189</f>
        <v>0</v>
      </c>
      <c r="P184" s="15">
        <f t="shared" si="427"/>
        <v>87804.5</v>
      </c>
      <c r="Q184" s="15">
        <f>Q185+Q186+Q187+Q188+Q189</f>
        <v>0</v>
      </c>
      <c r="R184" s="32">
        <f t="shared" si="428"/>
        <v>87804.5</v>
      </c>
      <c r="S184" s="15">
        <f t="shared" ref="S184:AH184" si="441">S185+S186+S187+S188+S189</f>
        <v>31210.5</v>
      </c>
      <c r="T184" s="15">
        <f>T185+T186+T187+T188+T189</f>
        <v>0</v>
      </c>
      <c r="U184" s="15">
        <f t="shared" si="285"/>
        <v>31210.5</v>
      </c>
      <c r="V184" s="15">
        <f>V185+V186+V187+V188+V189</f>
        <v>0</v>
      </c>
      <c r="W184" s="15">
        <f t="shared" si="429"/>
        <v>31210.5</v>
      </c>
      <c r="X184" s="15">
        <f>X185+X186+X187+X188+X189</f>
        <v>0</v>
      </c>
      <c r="Y184" s="15">
        <f t="shared" si="430"/>
        <v>31210.5</v>
      </c>
      <c r="Z184" s="15">
        <f>Z185+Z186+Z187+Z188+Z189</f>
        <v>0</v>
      </c>
      <c r="AA184" s="15">
        <f t="shared" si="431"/>
        <v>31210.5</v>
      </c>
      <c r="AB184" s="15">
        <f>AB185+AB186+AB187+AB188+AB189</f>
        <v>0</v>
      </c>
      <c r="AC184" s="15">
        <f t="shared" si="432"/>
        <v>31210.5</v>
      </c>
      <c r="AD184" s="31">
        <f>AD185+AD186+AD187+AD188+AD189</f>
        <v>0</v>
      </c>
      <c r="AE184" s="15">
        <f t="shared" si="433"/>
        <v>31210.5</v>
      </c>
      <c r="AF184" s="15">
        <f>AF185+AF186+AF187+AF188+AF189</f>
        <v>0</v>
      </c>
      <c r="AG184" s="32">
        <f t="shared" si="434"/>
        <v>31210.5</v>
      </c>
      <c r="AH184" s="15">
        <f t="shared" si="441"/>
        <v>32708.6</v>
      </c>
      <c r="AI184" s="15">
        <f>AI185+AI186+AI187+AI188+AI189</f>
        <v>0</v>
      </c>
      <c r="AJ184" s="15">
        <f t="shared" si="286"/>
        <v>32708.6</v>
      </c>
      <c r="AK184" s="15">
        <f>AK185+AK186+AK187+AK188+AK189</f>
        <v>0</v>
      </c>
      <c r="AL184" s="15">
        <f t="shared" si="435"/>
        <v>32708.6</v>
      </c>
      <c r="AM184" s="15">
        <f>AM185+AM186+AM187+AM188+AM189</f>
        <v>0</v>
      </c>
      <c r="AN184" s="15">
        <f t="shared" si="436"/>
        <v>32708.6</v>
      </c>
      <c r="AO184" s="15">
        <f>AO185+AO186+AO187+AO188+AO189</f>
        <v>0</v>
      </c>
      <c r="AP184" s="15">
        <f t="shared" si="437"/>
        <v>32708.6</v>
      </c>
      <c r="AQ184" s="15">
        <f>AQ185+AQ186+AQ187+AQ188+AQ189</f>
        <v>0</v>
      </c>
      <c r="AR184" s="32">
        <f t="shared" si="438"/>
        <v>32708.6</v>
      </c>
      <c r="AS184" s="16"/>
      <c r="AT184" s="17"/>
      <c r="AU184" s="24"/>
    </row>
    <row r="185" spans="1:47" ht="54" x14ac:dyDescent="0.35">
      <c r="A185" s="89" t="s">
        <v>236</v>
      </c>
      <c r="B185" s="96" t="s">
        <v>56</v>
      </c>
      <c r="C185" s="100" t="s">
        <v>28</v>
      </c>
      <c r="D185" s="32">
        <v>28242.400000000001</v>
      </c>
      <c r="E185" s="31"/>
      <c r="F185" s="31">
        <f t="shared" si="284"/>
        <v>28242.400000000001</v>
      </c>
      <c r="G185" s="31"/>
      <c r="H185" s="31">
        <f t="shared" si="423"/>
        <v>28242.400000000001</v>
      </c>
      <c r="I185" s="31"/>
      <c r="J185" s="31">
        <f t="shared" si="424"/>
        <v>28242.400000000001</v>
      </c>
      <c r="K185" s="31">
        <v>-4183.57</v>
      </c>
      <c r="L185" s="31">
        <f t="shared" si="425"/>
        <v>24058.83</v>
      </c>
      <c r="M185" s="31">
        <v>4183.57</v>
      </c>
      <c r="N185" s="31">
        <f t="shared" si="426"/>
        <v>28242.400000000001</v>
      </c>
      <c r="O185" s="31"/>
      <c r="P185" s="31">
        <f t="shared" si="427"/>
        <v>28242.400000000001</v>
      </c>
      <c r="Q185" s="35"/>
      <c r="R185" s="32">
        <f t="shared" si="428"/>
        <v>28242.400000000001</v>
      </c>
      <c r="S185" s="32">
        <v>0</v>
      </c>
      <c r="T185" s="31"/>
      <c r="U185" s="31">
        <f t="shared" si="285"/>
        <v>0</v>
      </c>
      <c r="V185" s="31"/>
      <c r="W185" s="31">
        <f t="shared" si="429"/>
        <v>0</v>
      </c>
      <c r="X185" s="31"/>
      <c r="Y185" s="31">
        <f t="shared" si="430"/>
        <v>0</v>
      </c>
      <c r="Z185" s="31"/>
      <c r="AA185" s="31">
        <f t="shared" si="431"/>
        <v>0</v>
      </c>
      <c r="AB185" s="31"/>
      <c r="AC185" s="31">
        <f t="shared" si="432"/>
        <v>0</v>
      </c>
      <c r="AD185" s="31"/>
      <c r="AE185" s="31">
        <f t="shared" si="433"/>
        <v>0</v>
      </c>
      <c r="AF185" s="35"/>
      <c r="AG185" s="32">
        <f t="shared" si="434"/>
        <v>0</v>
      </c>
      <c r="AH185" s="32">
        <v>0</v>
      </c>
      <c r="AI185" s="32"/>
      <c r="AJ185" s="31">
        <f t="shared" si="286"/>
        <v>0</v>
      </c>
      <c r="AK185" s="31"/>
      <c r="AL185" s="31">
        <f t="shared" si="435"/>
        <v>0</v>
      </c>
      <c r="AM185" s="31"/>
      <c r="AN185" s="31">
        <f t="shared" si="436"/>
        <v>0</v>
      </c>
      <c r="AO185" s="31"/>
      <c r="AP185" s="31">
        <f t="shared" si="437"/>
        <v>0</v>
      </c>
      <c r="AQ185" s="35"/>
      <c r="AR185" s="32">
        <f t="shared" si="438"/>
        <v>0</v>
      </c>
      <c r="AS185" s="12" t="s">
        <v>115</v>
      </c>
      <c r="AU185" s="33"/>
    </row>
    <row r="186" spans="1:47" ht="54" x14ac:dyDescent="0.35">
      <c r="A186" s="89" t="s">
        <v>245</v>
      </c>
      <c r="B186" s="96" t="s">
        <v>57</v>
      </c>
      <c r="C186" s="100" t="s">
        <v>28</v>
      </c>
      <c r="D186" s="32">
        <v>29781.1</v>
      </c>
      <c r="E186" s="31"/>
      <c r="F186" s="31">
        <f t="shared" si="284"/>
        <v>29781.1</v>
      </c>
      <c r="G186" s="31"/>
      <c r="H186" s="31">
        <f t="shared" si="423"/>
        <v>29781.1</v>
      </c>
      <c r="I186" s="31"/>
      <c r="J186" s="31">
        <f t="shared" si="424"/>
        <v>29781.1</v>
      </c>
      <c r="K186" s="31">
        <v>-3986.9029999999998</v>
      </c>
      <c r="L186" s="31">
        <f t="shared" si="425"/>
        <v>25794.197</v>
      </c>
      <c r="M186" s="31">
        <v>3986.9029999999998</v>
      </c>
      <c r="N186" s="31">
        <f t="shared" si="426"/>
        <v>29781.1</v>
      </c>
      <c r="O186" s="31"/>
      <c r="P186" s="31">
        <f t="shared" si="427"/>
        <v>29781.1</v>
      </c>
      <c r="Q186" s="35"/>
      <c r="R186" s="32">
        <f t="shared" si="428"/>
        <v>29781.1</v>
      </c>
      <c r="S186" s="32">
        <v>0</v>
      </c>
      <c r="T186" s="31"/>
      <c r="U186" s="31">
        <f t="shared" si="285"/>
        <v>0</v>
      </c>
      <c r="V186" s="31"/>
      <c r="W186" s="31">
        <f t="shared" si="429"/>
        <v>0</v>
      </c>
      <c r="X186" s="31"/>
      <c r="Y186" s="31">
        <f t="shared" si="430"/>
        <v>0</v>
      </c>
      <c r="Z186" s="31"/>
      <c r="AA186" s="31">
        <f t="shared" si="431"/>
        <v>0</v>
      </c>
      <c r="AB186" s="31"/>
      <c r="AC186" s="31">
        <f t="shared" si="432"/>
        <v>0</v>
      </c>
      <c r="AD186" s="31"/>
      <c r="AE186" s="31">
        <f t="shared" si="433"/>
        <v>0</v>
      </c>
      <c r="AF186" s="35"/>
      <c r="AG186" s="32">
        <f t="shared" si="434"/>
        <v>0</v>
      </c>
      <c r="AH186" s="32">
        <v>0</v>
      </c>
      <c r="AI186" s="32"/>
      <c r="AJ186" s="31">
        <f t="shared" si="286"/>
        <v>0</v>
      </c>
      <c r="AK186" s="31"/>
      <c r="AL186" s="31">
        <f t="shared" si="435"/>
        <v>0</v>
      </c>
      <c r="AM186" s="31"/>
      <c r="AN186" s="31">
        <f t="shared" si="436"/>
        <v>0</v>
      </c>
      <c r="AO186" s="31"/>
      <c r="AP186" s="31">
        <f t="shared" si="437"/>
        <v>0</v>
      </c>
      <c r="AQ186" s="35"/>
      <c r="AR186" s="32">
        <f t="shared" si="438"/>
        <v>0</v>
      </c>
      <c r="AS186" s="12" t="s">
        <v>116</v>
      </c>
      <c r="AU186" s="33"/>
    </row>
    <row r="187" spans="1:47" ht="54" x14ac:dyDescent="0.35">
      <c r="A187" s="89" t="s">
        <v>249</v>
      </c>
      <c r="B187" s="96" t="s">
        <v>58</v>
      </c>
      <c r="C187" s="100" t="s">
        <v>28</v>
      </c>
      <c r="D187" s="32">
        <v>29781</v>
      </c>
      <c r="E187" s="31"/>
      <c r="F187" s="31">
        <f t="shared" si="284"/>
        <v>29781</v>
      </c>
      <c r="G187" s="31"/>
      <c r="H187" s="31">
        <f t="shared" si="423"/>
        <v>29781</v>
      </c>
      <c r="I187" s="31"/>
      <c r="J187" s="31">
        <f t="shared" si="424"/>
        <v>29781</v>
      </c>
      <c r="K187" s="31">
        <v>-3986.9029999999998</v>
      </c>
      <c r="L187" s="31">
        <f t="shared" si="425"/>
        <v>25794.097000000002</v>
      </c>
      <c r="M187" s="31">
        <v>3986.9029999999998</v>
      </c>
      <c r="N187" s="31">
        <f t="shared" si="426"/>
        <v>29781</v>
      </c>
      <c r="O187" s="31"/>
      <c r="P187" s="31">
        <f t="shared" si="427"/>
        <v>29781</v>
      </c>
      <c r="Q187" s="35"/>
      <c r="R187" s="32">
        <f t="shared" si="428"/>
        <v>29781</v>
      </c>
      <c r="S187" s="32">
        <v>0</v>
      </c>
      <c r="T187" s="31"/>
      <c r="U187" s="31">
        <f t="shared" si="285"/>
        <v>0</v>
      </c>
      <c r="V187" s="31"/>
      <c r="W187" s="31">
        <f t="shared" si="429"/>
        <v>0</v>
      </c>
      <c r="X187" s="31"/>
      <c r="Y187" s="31">
        <f t="shared" si="430"/>
        <v>0</v>
      </c>
      <c r="Z187" s="31"/>
      <c r="AA187" s="31">
        <f t="shared" si="431"/>
        <v>0</v>
      </c>
      <c r="AB187" s="31"/>
      <c r="AC187" s="31">
        <f t="shared" si="432"/>
        <v>0</v>
      </c>
      <c r="AD187" s="31"/>
      <c r="AE187" s="31">
        <f t="shared" si="433"/>
        <v>0</v>
      </c>
      <c r="AF187" s="35"/>
      <c r="AG187" s="32">
        <f t="shared" si="434"/>
        <v>0</v>
      </c>
      <c r="AH187" s="32">
        <v>0</v>
      </c>
      <c r="AI187" s="32"/>
      <c r="AJ187" s="31">
        <f t="shared" si="286"/>
        <v>0</v>
      </c>
      <c r="AK187" s="31"/>
      <c r="AL187" s="31">
        <f t="shared" si="435"/>
        <v>0</v>
      </c>
      <c r="AM187" s="31"/>
      <c r="AN187" s="31">
        <f t="shared" si="436"/>
        <v>0</v>
      </c>
      <c r="AO187" s="31"/>
      <c r="AP187" s="31">
        <f t="shared" si="437"/>
        <v>0</v>
      </c>
      <c r="AQ187" s="35"/>
      <c r="AR187" s="32">
        <f t="shared" si="438"/>
        <v>0</v>
      </c>
      <c r="AS187" s="12" t="s">
        <v>117</v>
      </c>
      <c r="AU187" s="33"/>
    </row>
    <row r="188" spans="1:47" ht="54" x14ac:dyDescent="0.35">
      <c r="A188" s="89" t="s">
        <v>261</v>
      </c>
      <c r="B188" s="96" t="s">
        <v>59</v>
      </c>
      <c r="C188" s="100" t="s">
        <v>28</v>
      </c>
      <c r="D188" s="32">
        <v>0</v>
      </c>
      <c r="E188" s="31"/>
      <c r="F188" s="31">
        <f t="shared" si="284"/>
        <v>0</v>
      </c>
      <c r="G188" s="31"/>
      <c r="H188" s="31">
        <f t="shared" si="423"/>
        <v>0</v>
      </c>
      <c r="I188" s="31"/>
      <c r="J188" s="31">
        <f t="shared" si="424"/>
        <v>0</v>
      </c>
      <c r="K188" s="31"/>
      <c r="L188" s="31">
        <f t="shared" si="425"/>
        <v>0</v>
      </c>
      <c r="M188" s="31"/>
      <c r="N188" s="31">
        <f t="shared" si="426"/>
        <v>0</v>
      </c>
      <c r="O188" s="31"/>
      <c r="P188" s="31">
        <f t="shared" si="427"/>
        <v>0</v>
      </c>
      <c r="Q188" s="35"/>
      <c r="R188" s="32">
        <f t="shared" si="428"/>
        <v>0</v>
      </c>
      <c r="S188" s="32">
        <v>31210.5</v>
      </c>
      <c r="T188" s="31"/>
      <c r="U188" s="31">
        <f t="shared" si="285"/>
        <v>31210.5</v>
      </c>
      <c r="V188" s="31"/>
      <c r="W188" s="31">
        <f t="shared" si="429"/>
        <v>31210.5</v>
      </c>
      <c r="X188" s="31"/>
      <c r="Y188" s="31">
        <f t="shared" si="430"/>
        <v>31210.5</v>
      </c>
      <c r="Z188" s="31"/>
      <c r="AA188" s="31">
        <f t="shared" si="431"/>
        <v>31210.5</v>
      </c>
      <c r="AB188" s="31"/>
      <c r="AC188" s="31">
        <f t="shared" si="432"/>
        <v>31210.5</v>
      </c>
      <c r="AD188" s="31"/>
      <c r="AE188" s="31">
        <f t="shared" si="433"/>
        <v>31210.5</v>
      </c>
      <c r="AF188" s="35"/>
      <c r="AG188" s="32">
        <f t="shared" si="434"/>
        <v>31210.5</v>
      </c>
      <c r="AH188" s="32">
        <v>0</v>
      </c>
      <c r="AI188" s="32"/>
      <c r="AJ188" s="31">
        <f t="shared" si="286"/>
        <v>0</v>
      </c>
      <c r="AK188" s="31"/>
      <c r="AL188" s="31">
        <f t="shared" si="435"/>
        <v>0</v>
      </c>
      <c r="AM188" s="31"/>
      <c r="AN188" s="31">
        <f t="shared" si="436"/>
        <v>0</v>
      </c>
      <c r="AO188" s="31"/>
      <c r="AP188" s="31">
        <f t="shared" si="437"/>
        <v>0</v>
      </c>
      <c r="AQ188" s="35"/>
      <c r="AR188" s="32">
        <f t="shared" si="438"/>
        <v>0</v>
      </c>
      <c r="AS188" s="12" t="s">
        <v>118</v>
      </c>
      <c r="AU188" s="33"/>
    </row>
    <row r="189" spans="1:47" ht="54" x14ac:dyDescent="0.35">
      <c r="A189" s="89" t="s">
        <v>262</v>
      </c>
      <c r="B189" s="96" t="s">
        <v>60</v>
      </c>
      <c r="C189" s="100" t="s">
        <v>28</v>
      </c>
      <c r="D189" s="32">
        <v>0</v>
      </c>
      <c r="E189" s="31"/>
      <c r="F189" s="31">
        <f t="shared" si="284"/>
        <v>0</v>
      </c>
      <c r="G189" s="31"/>
      <c r="H189" s="31">
        <f t="shared" si="423"/>
        <v>0</v>
      </c>
      <c r="I189" s="31"/>
      <c r="J189" s="31">
        <f t="shared" si="424"/>
        <v>0</v>
      </c>
      <c r="K189" s="31"/>
      <c r="L189" s="31">
        <f t="shared" si="425"/>
        <v>0</v>
      </c>
      <c r="M189" s="31"/>
      <c r="N189" s="31">
        <f t="shared" si="426"/>
        <v>0</v>
      </c>
      <c r="O189" s="31"/>
      <c r="P189" s="31">
        <f t="shared" si="427"/>
        <v>0</v>
      </c>
      <c r="Q189" s="35"/>
      <c r="R189" s="32">
        <f t="shared" si="428"/>
        <v>0</v>
      </c>
      <c r="S189" s="32">
        <v>0</v>
      </c>
      <c r="T189" s="31"/>
      <c r="U189" s="31">
        <f t="shared" si="285"/>
        <v>0</v>
      </c>
      <c r="V189" s="31"/>
      <c r="W189" s="31">
        <f t="shared" si="429"/>
        <v>0</v>
      </c>
      <c r="X189" s="31"/>
      <c r="Y189" s="31">
        <f t="shared" si="430"/>
        <v>0</v>
      </c>
      <c r="Z189" s="31"/>
      <c r="AA189" s="31">
        <f t="shared" si="431"/>
        <v>0</v>
      </c>
      <c r="AB189" s="31"/>
      <c r="AC189" s="31">
        <f t="shared" si="432"/>
        <v>0</v>
      </c>
      <c r="AD189" s="31"/>
      <c r="AE189" s="31">
        <f t="shared" si="433"/>
        <v>0</v>
      </c>
      <c r="AF189" s="35"/>
      <c r="AG189" s="32">
        <f t="shared" si="434"/>
        <v>0</v>
      </c>
      <c r="AH189" s="32">
        <v>32708.6</v>
      </c>
      <c r="AI189" s="32"/>
      <c r="AJ189" s="31">
        <f t="shared" si="286"/>
        <v>32708.6</v>
      </c>
      <c r="AK189" s="31"/>
      <c r="AL189" s="31">
        <f t="shared" si="435"/>
        <v>32708.6</v>
      </c>
      <c r="AM189" s="31"/>
      <c r="AN189" s="31">
        <f t="shared" si="436"/>
        <v>32708.6</v>
      </c>
      <c r="AO189" s="31"/>
      <c r="AP189" s="31">
        <f t="shared" si="437"/>
        <v>32708.6</v>
      </c>
      <c r="AQ189" s="35"/>
      <c r="AR189" s="32">
        <f t="shared" si="438"/>
        <v>32708.6</v>
      </c>
      <c r="AS189" s="12" t="s">
        <v>119</v>
      </c>
      <c r="AU189" s="33"/>
    </row>
    <row r="190" spans="1:47" x14ac:dyDescent="0.35">
      <c r="A190" s="89"/>
      <c r="B190" s="135" t="s">
        <v>8</v>
      </c>
      <c r="C190" s="136"/>
      <c r="D190" s="15">
        <f>D18+D71+D115+D126+D154+D166+D171+D184</f>
        <v>5567816.5999999996</v>
      </c>
      <c r="E190" s="15">
        <f>E18+E71+E115+E126+E154+E166+E171+E184</f>
        <v>-68981.171000000002</v>
      </c>
      <c r="F190" s="15">
        <f t="shared" si="284"/>
        <v>5498835.4289999995</v>
      </c>
      <c r="G190" s="15">
        <f>G18+G71+G115+G126+G154+G166+G171+G184+G164</f>
        <v>-626761.71999999986</v>
      </c>
      <c r="H190" s="15">
        <f t="shared" si="423"/>
        <v>4872073.7089999998</v>
      </c>
      <c r="I190" s="15">
        <f>I18+I71+I115+I126+I154+I166+I171+I184+I164</f>
        <v>29454.86</v>
      </c>
      <c r="J190" s="15">
        <f t="shared" si="424"/>
        <v>4901528.5690000001</v>
      </c>
      <c r="K190" s="15">
        <f>K18+K71+K115+K126+K154+K166+K171+K184+K164</f>
        <v>327961.42799999996</v>
      </c>
      <c r="L190" s="15">
        <f t="shared" si="425"/>
        <v>5229489.9970000004</v>
      </c>
      <c r="M190" s="15">
        <f>M18+M71+M115+M126+M154+M166+M171+M184+M164</f>
        <v>465718.36399999994</v>
      </c>
      <c r="N190" s="15">
        <f t="shared" si="426"/>
        <v>5695208.3610000005</v>
      </c>
      <c r="O190" s="31">
        <f>O18+O71+O115+O126+O154+O166+O171+O184+O164</f>
        <v>23345.899000000001</v>
      </c>
      <c r="P190" s="15">
        <f t="shared" si="427"/>
        <v>5718554.2600000007</v>
      </c>
      <c r="Q190" s="15">
        <f>Q18+Q71+Q115+Q126+Q154+Q166+Q171+Q184+Q164</f>
        <v>595037.42200000002</v>
      </c>
      <c r="R190" s="32">
        <f t="shared" si="428"/>
        <v>6313591.682000001</v>
      </c>
      <c r="S190" s="15">
        <f>S18+S71+S115+S126+S154+S166+S171+S184</f>
        <v>4489082.5</v>
      </c>
      <c r="T190" s="15">
        <f>T18+T71+T115+T126+T154+T166+T171+T184</f>
        <v>4975.3069999999989</v>
      </c>
      <c r="U190" s="15">
        <f t="shared" si="285"/>
        <v>4494057.807</v>
      </c>
      <c r="V190" s="15">
        <f>V18+V71+V115+V126+V154+V166+V171+V184+V164</f>
        <v>977618.13899999997</v>
      </c>
      <c r="W190" s="15">
        <f t="shared" si="429"/>
        <v>5471675.9460000005</v>
      </c>
      <c r="X190" s="15">
        <f>X18+X71+X115+X126+X154+X166+X171+X184+X164</f>
        <v>11818.026999999973</v>
      </c>
      <c r="Y190" s="15">
        <f t="shared" si="430"/>
        <v>5483493.9730000002</v>
      </c>
      <c r="Z190" s="15">
        <f>Z18+Z71+Z115+Z126+Z154+Z166+Z171+Z184+Z164</f>
        <v>-4998.4359999999997</v>
      </c>
      <c r="AA190" s="15">
        <f t="shared" si="431"/>
        <v>5478495.5370000005</v>
      </c>
      <c r="AB190" s="15">
        <f>AB18+AB71+AB115+AB126+AB154+AB166+AB171+AB184+AB164</f>
        <v>156443.87800000003</v>
      </c>
      <c r="AC190" s="15">
        <f t="shared" si="432"/>
        <v>5634939.415000001</v>
      </c>
      <c r="AD190" s="31">
        <f>AD18+AD71+AD115+AD126+AD154+AD166+AD171+AD184+AD164</f>
        <v>0</v>
      </c>
      <c r="AE190" s="15">
        <f t="shared" si="433"/>
        <v>5634939.415000001</v>
      </c>
      <c r="AF190" s="15">
        <f>AF18+AF71+AF115+AF126+AF154+AF166+AF171+AF184+AF164</f>
        <v>237571.43299999996</v>
      </c>
      <c r="AG190" s="32">
        <f t="shared" si="434"/>
        <v>5872510.8480000012</v>
      </c>
      <c r="AH190" s="15">
        <f>AH18+AH71+AH115+AH126+AH154+AH166+AH171+AH184</f>
        <v>3929971.9999999995</v>
      </c>
      <c r="AI190" s="15">
        <f>AI18+AI71+AI115+AI126+AI154+AI166+AI171+AI184</f>
        <v>-70868.899999999994</v>
      </c>
      <c r="AJ190" s="15">
        <f t="shared" si="286"/>
        <v>3859103.0999999996</v>
      </c>
      <c r="AK190" s="15">
        <f>AK18+AK71+AK115+AK126+AK154+AK166+AK171+AK184+AK164</f>
        <v>380618.08399999997</v>
      </c>
      <c r="AL190" s="15">
        <f t="shared" si="435"/>
        <v>4239721.1839999994</v>
      </c>
      <c r="AM190" s="15">
        <f>AM18+AM71+AM115+AM126+AM154+AM166+AM171+AM184+AM164</f>
        <v>0</v>
      </c>
      <c r="AN190" s="15">
        <f t="shared" si="436"/>
        <v>4239721.1839999994</v>
      </c>
      <c r="AO190" s="15">
        <f>AO18+AO71+AO115+AO126+AO154+AO166+AO171+AO184+AO164</f>
        <v>250797.6</v>
      </c>
      <c r="AP190" s="15">
        <f t="shared" si="437"/>
        <v>4490518.7839999991</v>
      </c>
      <c r="AQ190" s="15">
        <f>AQ18+AQ71+AQ115+AQ126+AQ154+AQ166+AQ171+AQ184+AQ164</f>
        <v>0</v>
      </c>
      <c r="AR190" s="32">
        <f t="shared" si="438"/>
        <v>4490518.7839999991</v>
      </c>
      <c r="AS190" s="16"/>
      <c r="AT190" s="17"/>
      <c r="AU190" s="24"/>
    </row>
    <row r="191" spans="1:47" x14ac:dyDescent="0.35">
      <c r="A191" s="89"/>
      <c r="B191" s="135" t="s">
        <v>9</v>
      </c>
      <c r="C191" s="137"/>
      <c r="D191" s="32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5"/>
      <c r="R191" s="32"/>
      <c r="S191" s="32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5"/>
      <c r="AG191" s="32"/>
      <c r="AH191" s="32"/>
      <c r="AI191" s="32"/>
      <c r="AJ191" s="31"/>
      <c r="AK191" s="31"/>
      <c r="AL191" s="31"/>
      <c r="AM191" s="31"/>
      <c r="AN191" s="31"/>
      <c r="AO191" s="31"/>
      <c r="AP191" s="31"/>
      <c r="AQ191" s="35"/>
      <c r="AR191" s="32"/>
      <c r="AS191" s="12"/>
      <c r="AU191" s="33"/>
    </row>
    <row r="192" spans="1:47" x14ac:dyDescent="0.35">
      <c r="A192" s="89"/>
      <c r="B192" s="135" t="s">
        <v>71</v>
      </c>
      <c r="C192" s="137"/>
      <c r="D192" s="32">
        <f>D129</f>
        <v>14572.000000000002</v>
      </c>
      <c r="E192" s="31">
        <f>E129</f>
        <v>0</v>
      </c>
      <c r="F192" s="31">
        <f t="shared" si="284"/>
        <v>14572.000000000002</v>
      </c>
      <c r="G192" s="31">
        <f>G129</f>
        <v>0</v>
      </c>
      <c r="H192" s="31">
        <f t="shared" ref="H192:H195" si="442">F192+G192</f>
        <v>14572.000000000002</v>
      </c>
      <c r="I192" s="31">
        <f>I129</f>
        <v>0</v>
      </c>
      <c r="J192" s="31">
        <f t="shared" ref="J192:J195" si="443">H192+I192</f>
        <v>14572.000000000002</v>
      </c>
      <c r="K192" s="31">
        <f>K129</f>
        <v>0</v>
      </c>
      <c r="L192" s="31">
        <f t="shared" ref="L192:L195" si="444">J192+K192</f>
        <v>14572.000000000002</v>
      </c>
      <c r="M192" s="31">
        <f>M129</f>
        <v>0</v>
      </c>
      <c r="N192" s="31">
        <f t="shared" ref="N192:N195" si="445">L192+M192</f>
        <v>14572.000000000002</v>
      </c>
      <c r="O192" s="31">
        <f>O129</f>
        <v>0</v>
      </c>
      <c r="P192" s="31">
        <f t="shared" ref="P192:P195" si="446">N192+O192</f>
        <v>14572.000000000002</v>
      </c>
      <c r="Q192" s="35">
        <f>Q129</f>
        <v>0</v>
      </c>
      <c r="R192" s="32">
        <f t="shared" ref="R192:R195" si="447">P192+Q192</f>
        <v>14572.000000000002</v>
      </c>
      <c r="S192" s="32">
        <f t="shared" ref="S192:AH192" si="448">S129</f>
        <v>40592.799999999996</v>
      </c>
      <c r="T192" s="31">
        <f>T129</f>
        <v>0</v>
      </c>
      <c r="U192" s="31">
        <f t="shared" si="285"/>
        <v>40592.799999999996</v>
      </c>
      <c r="V192" s="31">
        <f>V129</f>
        <v>0</v>
      </c>
      <c r="W192" s="31">
        <f t="shared" ref="W192:W195" si="449">U192+V192</f>
        <v>40592.799999999996</v>
      </c>
      <c r="X192" s="31">
        <f>X129</f>
        <v>0</v>
      </c>
      <c r="Y192" s="31">
        <f t="shared" ref="Y192:Y195" si="450">W192+X192</f>
        <v>40592.799999999996</v>
      </c>
      <c r="Z192" s="31">
        <f>Z129</f>
        <v>0</v>
      </c>
      <c r="AA192" s="31">
        <f t="shared" ref="AA192:AA195" si="451">Y192+Z192</f>
        <v>40592.799999999996</v>
      </c>
      <c r="AB192" s="31">
        <f>AB129</f>
        <v>0</v>
      </c>
      <c r="AC192" s="31">
        <f t="shared" ref="AC192:AC195" si="452">AA192+AB192</f>
        <v>40592.799999999996</v>
      </c>
      <c r="AD192" s="31">
        <f>AD129</f>
        <v>0</v>
      </c>
      <c r="AE192" s="31">
        <f t="shared" ref="AE192:AE195" si="453">AC192+AD192</f>
        <v>40592.799999999996</v>
      </c>
      <c r="AF192" s="35">
        <f>AF129</f>
        <v>78652.098999999987</v>
      </c>
      <c r="AG192" s="32">
        <f t="shared" ref="AG192:AG195" si="454">AE192+AF192</f>
        <v>119244.89899999998</v>
      </c>
      <c r="AH192" s="32">
        <f t="shared" si="448"/>
        <v>10393.299999999999</v>
      </c>
      <c r="AI192" s="32">
        <f>AI129</f>
        <v>0</v>
      </c>
      <c r="AJ192" s="31">
        <f t="shared" si="286"/>
        <v>10393.299999999999</v>
      </c>
      <c r="AK192" s="31">
        <f>AK129</f>
        <v>0</v>
      </c>
      <c r="AL192" s="31">
        <f t="shared" ref="AL192:AL195" si="455">AJ192+AK192</f>
        <v>10393.299999999999</v>
      </c>
      <c r="AM192" s="31">
        <f>AM129</f>
        <v>0</v>
      </c>
      <c r="AN192" s="31">
        <f t="shared" ref="AN192:AN195" si="456">AL192+AM192</f>
        <v>10393.299999999999</v>
      </c>
      <c r="AO192" s="31">
        <f>AO129</f>
        <v>0</v>
      </c>
      <c r="AP192" s="31">
        <f t="shared" ref="AP192:AP195" si="457">AN192+AO192</f>
        <v>10393.299999999999</v>
      </c>
      <c r="AQ192" s="35">
        <f>AQ129</f>
        <v>0</v>
      </c>
      <c r="AR192" s="32">
        <f t="shared" ref="AR192:AR195" si="458">AP192+AQ192</f>
        <v>10393.299999999999</v>
      </c>
      <c r="AS192" s="12"/>
      <c r="AU192" s="33"/>
    </row>
    <row r="193" spans="1:47" x14ac:dyDescent="0.35">
      <c r="A193" s="89"/>
      <c r="B193" s="135" t="s">
        <v>64</v>
      </c>
      <c r="C193" s="140"/>
      <c r="D193" s="32">
        <f>D21+D74+D118+D157</f>
        <v>1249242.7</v>
      </c>
      <c r="E193" s="31">
        <f>E21+E74+E118+E157</f>
        <v>0</v>
      </c>
      <c r="F193" s="31">
        <f t="shared" si="284"/>
        <v>1249242.7</v>
      </c>
      <c r="G193" s="31">
        <f>G21+G74+G118+G157</f>
        <v>-96028.394</v>
      </c>
      <c r="H193" s="31">
        <f t="shared" si="442"/>
        <v>1153214.3059999999</v>
      </c>
      <c r="I193" s="31">
        <f>I21+I74+I118+I157</f>
        <v>0</v>
      </c>
      <c r="J193" s="31">
        <f t="shared" si="443"/>
        <v>1153214.3059999999</v>
      </c>
      <c r="K193" s="31">
        <f>K21+K74+K118+K157</f>
        <v>106161.625</v>
      </c>
      <c r="L193" s="31">
        <f t="shared" si="444"/>
        <v>1259375.9309999999</v>
      </c>
      <c r="M193" s="31">
        <f>M21+M74+M118+M157</f>
        <v>0</v>
      </c>
      <c r="N193" s="31">
        <f t="shared" si="445"/>
        <v>1259375.9309999999</v>
      </c>
      <c r="O193" s="31">
        <f>O21+O74+O118+O157</f>
        <v>0</v>
      </c>
      <c r="P193" s="31">
        <f t="shared" si="446"/>
        <v>1259375.9309999999</v>
      </c>
      <c r="Q193" s="35">
        <f>Q21+Q74+Q118+Q157</f>
        <v>23800</v>
      </c>
      <c r="R193" s="32">
        <f t="shared" si="447"/>
        <v>1283175.9309999999</v>
      </c>
      <c r="S193" s="32">
        <f>S21+S74+S118+S157</f>
        <v>715222.20000000007</v>
      </c>
      <c r="T193" s="31">
        <f>T21+T74+T118+T157</f>
        <v>0</v>
      </c>
      <c r="U193" s="31">
        <f t="shared" si="285"/>
        <v>715222.20000000007</v>
      </c>
      <c r="V193" s="31">
        <f>V21+V74+V118+V157</f>
        <v>746029.62399999995</v>
      </c>
      <c r="W193" s="31">
        <f t="shared" si="449"/>
        <v>1461251.824</v>
      </c>
      <c r="X193" s="31">
        <f>X21+X74+X118+X157</f>
        <v>34761.445000000007</v>
      </c>
      <c r="Y193" s="31">
        <f t="shared" si="450"/>
        <v>1496013.2690000001</v>
      </c>
      <c r="Z193" s="31">
        <f>Z21+Z74+Z118+Z157</f>
        <v>0</v>
      </c>
      <c r="AA193" s="31">
        <f t="shared" si="451"/>
        <v>1496013.2690000001</v>
      </c>
      <c r="AB193" s="31">
        <f>AB21+AB74+AB118+AB157</f>
        <v>0</v>
      </c>
      <c r="AC193" s="31">
        <f t="shared" si="452"/>
        <v>1496013.2690000001</v>
      </c>
      <c r="AD193" s="31">
        <f>AD21+AD74+AD118+AD157</f>
        <v>0</v>
      </c>
      <c r="AE193" s="31">
        <f t="shared" si="453"/>
        <v>1496013.2690000001</v>
      </c>
      <c r="AF193" s="35">
        <f>AF21+AF74+AF118+AF157</f>
        <v>0</v>
      </c>
      <c r="AG193" s="32">
        <f t="shared" si="454"/>
        <v>1496013.2690000001</v>
      </c>
      <c r="AH193" s="32">
        <f>AH21+AH74+AH118+AH157</f>
        <v>241189.8</v>
      </c>
      <c r="AI193" s="32">
        <f>AI21+AI74+AI118+AI157</f>
        <v>0</v>
      </c>
      <c r="AJ193" s="31">
        <f t="shared" si="286"/>
        <v>241189.8</v>
      </c>
      <c r="AK193" s="31">
        <f>AK21+AK74+AK118+AK157</f>
        <v>0</v>
      </c>
      <c r="AL193" s="31">
        <f t="shared" si="455"/>
        <v>241189.8</v>
      </c>
      <c r="AM193" s="31">
        <f>AM21+AM74+AM118+AM157</f>
        <v>0</v>
      </c>
      <c r="AN193" s="31">
        <f t="shared" si="456"/>
        <v>241189.8</v>
      </c>
      <c r="AO193" s="31">
        <f>AO21+AO74+AO118+AO157</f>
        <v>0</v>
      </c>
      <c r="AP193" s="31">
        <f t="shared" si="457"/>
        <v>241189.8</v>
      </c>
      <c r="AQ193" s="35">
        <f>AQ21+AQ74+AQ118+AQ157</f>
        <v>0</v>
      </c>
      <c r="AR193" s="32">
        <f t="shared" si="458"/>
        <v>241189.8</v>
      </c>
      <c r="AS193" s="12"/>
      <c r="AU193" s="33"/>
    </row>
    <row r="194" spans="1:47" x14ac:dyDescent="0.35">
      <c r="A194" s="89"/>
      <c r="B194" s="135" t="s">
        <v>17</v>
      </c>
      <c r="C194" s="140"/>
      <c r="D194" s="32">
        <f>D22+D75+D158</f>
        <v>2064318</v>
      </c>
      <c r="E194" s="31">
        <f>E22+E75+E158</f>
        <v>0</v>
      </c>
      <c r="F194" s="31">
        <f t="shared" si="284"/>
        <v>2064318</v>
      </c>
      <c r="G194" s="31">
        <f>G22+G75+G158</f>
        <v>-1344806.76</v>
      </c>
      <c r="H194" s="31">
        <f t="shared" si="442"/>
        <v>719511.24</v>
      </c>
      <c r="I194" s="31">
        <f>I22+I75+I158</f>
        <v>0</v>
      </c>
      <c r="J194" s="31">
        <f t="shared" si="443"/>
        <v>719511.24</v>
      </c>
      <c r="K194" s="31">
        <f>K22+K75+K158</f>
        <v>111172.70600000001</v>
      </c>
      <c r="L194" s="31">
        <f t="shared" si="444"/>
        <v>830683.946</v>
      </c>
      <c r="M194" s="31">
        <f>M22+M75+M158</f>
        <v>0</v>
      </c>
      <c r="N194" s="31">
        <f t="shared" si="445"/>
        <v>830683.946</v>
      </c>
      <c r="O194" s="31">
        <f>O22+O75+O158</f>
        <v>0</v>
      </c>
      <c r="P194" s="31">
        <f t="shared" si="446"/>
        <v>830683.946</v>
      </c>
      <c r="Q194" s="35">
        <f>Q22+Q75+Q158</f>
        <v>0</v>
      </c>
      <c r="R194" s="32">
        <f t="shared" si="447"/>
        <v>830683.946</v>
      </c>
      <c r="S194" s="32">
        <f>S22+S75+S158</f>
        <v>550659.80000000005</v>
      </c>
      <c r="T194" s="31">
        <f>T22+T75+T158</f>
        <v>0</v>
      </c>
      <c r="U194" s="31">
        <f t="shared" si="285"/>
        <v>550659.80000000005</v>
      </c>
      <c r="V194" s="31">
        <f>V22+V75+V158</f>
        <v>-352144.3</v>
      </c>
      <c r="W194" s="31">
        <f t="shared" si="449"/>
        <v>198515.50000000006</v>
      </c>
      <c r="X194" s="31">
        <f>X22+X75+X158</f>
        <v>0</v>
      </c>
      <c r="Y194" s="31">
        <f t="shared" si="450"/>
        <v>198515.50000000006</v>
      </c>
      <c r="Z194" s="31">
        <f>Z22+Z75+Z158</f>
        <v>0</v>
      </c>
      <c r="AA194" s="31">
        <f t="shared" si="451"/>
        <v>198515.50000000006</v>
      </c>
      <c r="AB194" s="31">
        <f>AB22+AB75+AB158</f>
        <v>0</v>
      </c>
      <c r="AC194" s="31">
        <f t="shared" si="452"/>
        <v>198515.50000000006</v>
      </c>
      <c r="AD194" s="31">
        <f>AD22+AD75+AD158</f>
        <v>0</v>
      </c>
      <c r="AE194" s="31">
        <f t="shared" si="453"/>
        <v>198515.50000000006</v>
      </c>
      <c r="AF194" s="35">
        <f>AF22+AF75+AF158</f>
        <v>0</v>
      </c>
      <c r="AG194" s="32">
        <f t="shared" si="454"/>
        <v>198515.50000000006</v>
      </c>
      <c r="AH194" s="32">
        <f>AH22+AH75+AH158</f>
        <v>200913.8</v>
      </c>
      <c r="AI194" s="32">
        <f>AI22+AI75+AI158</f>
        <v>0</v>
      </c>
      <c r="AJ194" s="31">
        <f t="shared" si="286"/>
        <v>200913.8</v>
      </c>
      <c r="AK194" s="31">
        <f>AK22+AK75+AK158</f>
        <v>0</v>
      </c>
      <c r="AL194" s="31">
        <f t="shared" si="455"/>
        <v>200913.8</v>
      </c>
      <c r="AM194" s="31">
        <f>AM22+AM75+AM158</f>
        <v>0</v>
      </c>
      <c r="AN194" s="31">
        <f t="shared" si="456"/>
        <v>200913.8</v>
      </c>
      <c r="AO194" s="31">
        <f>AO22+AO75+AO158</f>
        <v>0</v>
      </c>
      <c r="AP194" s="31">
        <f t="shared" si="457"/>
        <v>200913.8</v>
      </c>
      <c r="AQ194" s="35">
        <f>AQ22+AQ75+AQ158</f>
        <v>0</v>
      </c>
      <c r="AR194" s="32">
        <f t="shared" si="458"/>
        <v>200913.8</v>
      </c>
      <c r="AS194" s="12"/>
      <c r="AU194" s="33"/>
    </row>
    <row r="195" spans="1:47" x14ac:dyDescent="0.35">
      <c r="A195" s="89"/>
      <c r="B195" s="135" t="s">
        <v>197</v>
      </c>
      <c r="C195" s="140"/>
      <c r="D195" s="32"/>
      <c r="E195" s="31">
        <f>E23</f>
        <v>122807.7</v>
      </c>
      <c r="F195" s="31">
        <f t="shared" si="284"/>
        <v>122807.7</v>
      </c>
      <c r="G195" s="31">
        <f>G23</f>
        <v>545340.29700000002</v>
      </c>
      <c r="H195" s="31">
        <f t="shared" si="442"/>
        <v>668147.99699999997</v>
      </c>
      <c r="I195" s="31">
        <f>I23</f>
        <v>0</v>
      </c>
      <c r="J195" s="31">
        <f t="shared" si="443"/>
        <v>668147.99699999997</v>
      </c>
      <c r="K195" s="31">
        <f>K23</f>
        <v>184348.644</v>
      </c>
      <c r="L195" s="31">
        <f t="shared" si="444"/>
        <v>852496.64099999995</v>
      </c>
      <c r="M195" s="31">
        <f>M23</f>
        <v>281632.84299999999</v>
      </c>
      <c r="N195" s="31">
        <f t="shared" si="445"/>
        <v>1134129.4839999999</v>
      </c>
      <c r="O195" s="31">
        <f>O23</f>
        <v>0</v>
      </c>
      <c r="P195" s="31">
        <f t="shared" si="446"/>
        <v>1134129.4839999999</v>
      </c>
      <c r="Q195" s="35">
        <f>Q23</f>
        <v>407119.46299999999</v>
      </c>
      <c r="R195" s="32">
        <f t="shared" si="447"/>
        <v>1541248.9469999999</v>
      </c>
      <c r="S195" s="32"/>
      <c r="T195" s="31">
        <f>T23</f>
        <v>0</v>
      </c>
      <c r="U195" s="31">
        <f t="shared" si="285"/>
        <v>0</v>
      </c>
      <c r="V195" s="31">
        <f>V23</f>
        <v>0</v>
      </c>
      <c r="W195" s="31">
        <f t="shared" si="449"/>
        <v>0</v>
      </c>
      <c r="X195" s="31">
        <f>X23</f>
        <v>0</v>
      </c>
      <c r="Y195" s="31">
        <f t="shared" si="450"/>
        <v>0</v>
      </c>
      <c r="Z195" s="31">
        <f>Z23</f>
        <v>0</v>
      </c>
      <c r="AA195" s="31">
        <f t="shared" si="451"/>
        <v>0</v>
      </c>
      <c r="AB195" s="31">
        <f>AB23</f>
        <v>0</v>
      </c>
      <c r="AC195" s="31">
        <f t="shared" si="452"/>
        <v>0</v>
      </c>
      <c r="AD195" s="31">
        <f>AD23</f>
        <v>0</v>
      </c>
      <c r="AE195" s="31">
        <f t="shared" si="453"/>
        <v>0</v>
      </c>
      <c r="AF195" s="35">
        <f>AF23</f>
        <v>0</v>
      </c>
      <c r="AG195" s="32">
        <f t="shared" si="454"/>
        <v>0</v>
      </c>
      <c r="AH195" s="32"/>
      <c r="AI195" s="32">
        <f>AI23</f>
        <v>0</v>
      </c>
      <c r="AJ195" s="31">
        <f t="shared" si="286"/>
        <v>0</v>
      </c>
      <c r="AK195" s="31">
        <f>AK23</f>
        <v>0</v>
      </c>
      <c r="AL195" s="31">
        <f t="shared" si="455"/>
        <v>0</v>
      </c>
      <c r="AM195" s="31">
        <f>AM23</f>
        <v>0</v>
      </c>
      <c r="AN195" s="31">
        <f t="shared" si="456"/>
        <v>0</v>
      </c>
      <c r="AO195" s="31">
        <f>AO23</f>
        <v>0</v>
      </c>
      <c r="AP195" s="31">
        <f t="shared" si="457"/>
        <v>0</v>
      </c>
      <c r="AQ195" s="35">
        <f>AQ23</f>
        <v>0</v>
      </c>
      <c r="AR195" s="32">
        <f t="shared" si="458"/>
        <v>0</v>
      </c>
      <c r="AS195" s="12"/>
      <c r="AU195" s="33"/>
    </row>
    <row r="196" spans="1:47" x14ac:dyDescent="0.35">
      <c r="A196" s="89"/>
      <c r="B196" s="134" t="s">
        <v>10</v>
      </c>
      <c r="C196" s="134"/>
      <c r="D196" s="32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5"/>
      <c r="R196" s="32"/>
      <c r="S196" s="32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5"/>
      <c r="AG196" s="32"/>
      <c r="AH196" s="32"/>
      <c r="AI196" s="32"/>
      <c r="AJ196" s="31"/>
      <c r="AK196" s="31"/>
      <c r="AL196" s="31"/>
      <c r="AM196" s="31"/>
      <c r="AN196" s="31"/>
      <c r="AO196" s="31"/>
      <c r="AP196" s="31"/>
      <c r="AQ196" s="35"/>
      <c r="AR196" s="32"/>
      <c r="AS196" s="12"/>
      <c r="AU196" s="33"/>
    </row>
    <row r="197" spans="1:47" x14ac:dyDescent="0.35">
      <c r="A197" s="89"/>
      <c r="B197" s="146" t="s">
        <v>12</v>
      </c>
      <c r="C197" s="146"/>
      <c r="D197" s="32">
        <f>D76+D77+D79+D84+D87+D172+D173+D174+D175+D176+D177+D178+D179+D180+D181+D182+D185+D186+D187+D188+D189+D100+D103+D106+D167+D168+D119+D24+D25+D27+D32+D41+D47+D52+D54+D56</f>
        <v>2897651.4000000004</v>
      </c>
      <c r="E197" s="31">
        <f>E76+E77+E79+E84+E87+E172+E173+E174+E175+E176+E177+E178+E179+E180+E181+E182+E185+E186+E187+E188+E189+E100+E103+E106+E167+E168+E119+E24+E25+E27+E32+E41+E47+E52+E54+E56</f>
        <v>-254.47299999999814</v>
      </c>
      <c r="F197" s="31">
        <f t="shared" si="284"/>
        <v>2897396.9270000001</v>
      </c>
      <c r="G197" s="31">
        <f>G76+G77+G79+G84+G87+G172+G173+G174+G175+G176+G177+G178+G179+G180+G181+G182+G185+G186+G187+G188+G189+G100+G103+G106+G167+G168+G119+G24+G25+G27+G32+G41+G47+G52+G54+G56+G58+G183+G62+G165+G169+G170+G125+G66</f>
        <v>502617.81699999998</v>
      </c>
      <c r="H197" s="31">
        <f t="shared" ref="H197:H202" si="459">F197+G197</f>
        <v>3400014.7439999999</v>
      </c>
      <c r="I197" s="31">
        <f>I76+I77+I79+I84+I87+I172+I173+I174+I175+I176+I177+I178+I179+I180+I181+I182+I185+I186+I187+I188+I189+I100+I103+I106+I167+I168+I119+I24+I25+I27+I32+I41+I47+I52+I54+I56+I58+I183+I62+I165+I169+I170+I125+I66</f>
        <v>0</v>
      </c>
      <c r="J197" s="31">
        <f t="shared" ref="J197:J202" si="460">H197+I197</f>
        <v>3400014.7439999999</v>
      </c>
      <c r="K197" s="31">
        <f>K76+K77+K79+K84+K87+K172+K173+K174+K175+K176+K177+K178+K179+K180+K181+K182+K185+K186+K187+K188+K189+K100+K103+K106+K167+K168+K119+K24+K25+K27+K32+K41+K47+K52+K54+K56+K58+K183+K62+K165+K169+K170+K125+K66+K112+K113</f>
        <v>2449.1629999999932</v>
      </c>
      <c r="L197" s="31">
        <f t="shared" ref="L197:L202" si="461">J197+K197</f>
        <v>3402463.9070000001</v>
      </c>
      <c r="M197" s="31">
        <f>M76+M77+M79+M84+M87+M172+M173+M174+M175+M176+M177+M178+M179+M180+M181+M182+M185+M186+M187+M188+M189+M100+M103+M106+M167+M168+M119+M24+M25+M27+M32+M41+M47+M52+M54+M56+M58+M183+M62+M165+M169+M170+M125+M66+M112+M113</f>
        <v>211362.43100000001</v>
      </c>
      <c r="N197" s="31">
        <f t="shared" ref="N197:N202" si="462">L197+M197</f>
        <v>3613826.338</v>
      </c>
      <c r="O197" s="31">
        <f>O76+O77+O79+O84+O87+O172+O173+O174+O175+O176+O177+O178+O179+O180+O181+O182+O185+O186+O187+O188+O189+O100+O103+O106+O167+O168+O119+O24+O25+O27+O32+O41+O47+O52+O54+O56+O58+O183+O62+O165+O169+O170+O125+O66+O112+O113</f>
        <v>0</v>
      </c>
      <c r="P197" s="31">
        <f t="shared" ref="P197:P202" si="463">N197+O197</f>
        <v>3613826.338</v>
      </c>
      <c r="Q197" s="35">
        <f>Q76+Q77+Q79+Q84+Q87+Q172+Q173+Q174+Q175+Q176+Q177+Q178+Q179+Q180+Q181+Q182+Q185+Q186+Q187+Q188+Q189+Q100+Q103+Q106+Q167+Q168+Q119+Q24+Q25+Q27+Q32+Q41+Q47+Q52+Q54+Q56+Q58+Q183+Q62+Q165+Q169+Q170+Q125+Q66+Q112+Q113</f>
        <v>345760.96799999999</v>
      </c>
      <c r="R197" s="32">
        <f t="shared" ref="R197:R202" si="464">P197+Q197</f>
        <v>3959587.3059999999</v>
      </c>
      <c r="S197" s="32">
        <f>S76+S77+S79+S84+S87+S172+S173+S174+S175+S176+S177+S178+S179+S180+S181+S182+S185+S186+S187+S188+S189+S100+S103+S106+S167+S168+S119+S24+S25+S27+S32+S41+S47+S52+S54+S56</f>
        <v>2607969.9</v>
      </c>
      <c r="T197" s="31">
        <f>T76+T77+T79+T84+T87+T172+T173+T174+T175+T176+T177+T178+T179+T180+T181+T182+T185+T186+T187+T188+T189+T100+T103+T106+T167+T168+T119+T24+T25+T27+T32+T41+T47+T52+T54+T56</f>
        <v>-58456.7</v>
      </c>
      <c r="U197" s="31">
        <f t="shared" si="285"/>
        <v>2549513.1999999997</v>
      </c>
      <c r="V197" s="31">
        <f>V76+V77+V79+V84+V87+V172+V173+V174+V175+V176+V177+V178+V179+V180+V181+V182+V185+V186+V187+V188+V189+V100+V103+V106+V167+V168+V119+V24+V25+V27+V32+V41+V47+V52+V54+V56+V58+V183+V62+V165+V169+V170+V125+V66</f>
        <v>985514.01100000006</v>
      </c>
      <c r="W197" s="31">
        <f t="shared" ref="W197:W202" si="465">U197+V197</f>
        <v>3535027.2109999997</v>
      </c>
      <c r="X197" s="31">
        <f>X76+X77+X79+X84+X87+X172+X173+X174+X175+X176+X177+X178+X179+X180+X181+X182+X185+X186+X187+X188+X189+X100+X103+X106+X167+X168+X119+X24+X25+X27+X32+X41+X47+X52+X54+X56+X58+X183+X62+X165+X169+X170+X125+X66+X112+X113</f>
        <v>231196.41700000002</v>
      </c>
      <c r="Y197" s="31">
        <f t="shared" ref="Y197:Y202" si="466">W197+X197</f>
        <v>3766223.6279999996</v>
      </c>
      <c r="Z197" s="31">
        <f>Z76+Z77+Z79+Z84+Z87+Z172+Z173+Z174+Z175+Z176+Z177+Z178+Z179+Z180+Z181+Z182+Z185+Z186+Z187+Z188+Z189+Z100+Z103+Z106+Z167+Z168+Z119+Z24+Z25+Z27+Z32+Z41+Z47+Z52+Z54+Z56+Z58+Z183+Z62+Z165+Z169+Z170+Z125+Z66+Z112+Z113</f>
        <v>-4998.4359999999997</v>
      </c>
      <c r="AA197" s="31">
        <f t="shared" ref="AA197:AA202" si="467">Y197+Z197</f>
        <v>3761225.1919999993</v>
      </c>
      <c r="AB197" s="31">
        <f>AB76+AB77+AB79+AB84+AB87+AB172+AB173+AB174+AB175+AB176+AB177+AB178+AB179+AB180+AB181+AB182+AB185+AB186+AB187+AB188+AB189+AB100+AB103+AB106+AB167+AB168+AB119+AB24+AB25+AB27+AB32+AB41+AB47+AB52+AB54+AB56+AB58+AB183+AB62+AB165+AB169+AB170+AB125+AB66+AB112+AB113</f>
        <v>187061.36600000001</v>
      </c>
      <c r="AC197" s="31">
        <f t="shared" ref="AC197:AC202" si="468">AA197+AB197</f>
        <v>3948286.5579999993</v>
      </c>
      <c r="AD197" s="31">
        <f>AD76+AD77+AD79+AD84+AD87+AD172+AD173+AD174+AD175+AD176+AD177+AD178+AD179+AD180+AD181+AD182+AD185+AD186+AD187+AD188+AD189+AD100+AD103+AD106+AD167+AD168+AD119+AD24+AD25+AD27+AD32+AD41+AD47+AD52+AD54+AD56+AD58+AD183+AD62+AD165+AD169+AD170+AD125+AD66+AD112+AD113</f>
        <v>0</v>
      </c>
      <c r="AE197" s="31">
        <f t="shared" ref="AE197:AE202" si="469">AC197+AD197</f>
        <v>3948286.5579999993</v>
      </c>
      <c r="AF197" s="35">
        <f>AF76+AF77+AF79+AF84+AF87+AF172+AF173+AF174+AF175+AF176+AF177+AF178+AF179+AF180+AF181+AF182+AF185+AF186+AF187+AF188+AF189+AF100+AF103+AF106+AF167+AF168+AF119+AF24+AF25+AF27+AF32+AF41+AF47+AF52+AF54+AF56+AF58+AF183+AF62+AF165+AF169+AF170+AF125+AF66+AF112+AF113</f>
        <v>-309270.42800000001</v>
      </c>
      <c r="AG197" s="32">
        <f t="shared" ref="AG197:AG202" si="470">AE197+AF197</f>
        <v>3639016.1299999994</v>
      </c>
      <c r="AH197" s="32">
        <f>AH76+AH77+AH79+AH84+AH87+AH172+AH173+AH174+AH175+AH176+AH177+AH178+AH179+AH180+AH181+AH182+AH185+AH186+AH187+AH188+AH189+AH100+AH103+AH106+AH167+AH168+AH119+AH24+AH25+AH27+AH32+AH41+AH47+AH52+AH54+AH56</f>
        <v>2622854.3999999994</v>
      </c>
      <c r="AI197" s="32">
        <f>AI76+AI77+AI79+AI84+AI87+AI172+AI173+AI174+AI175+AI176+AI177+AI178+AI179+AI180+AI181+AI182+AI185+AI186+AI187+AI188+AI189+AI100+AI103+AI106+AI167+AI168+AI119+AI24+AI25+AI27+AI32+AI41+AI47+AI52+AI54+AI56</f>
        <v>-70868.899999999994</v>
      </c>
      <c r="AJ197" s="31">
        <f t="shared" si="286"/>
        <v>2551985.4999999995</v>
      </c>
      <c r="AK197" s="31">
        <f>AK76+AK77+AK79+AK84+AK87+AK172+AK173+AK174+AK175+AK176+AK177+AK178+AK179+AK180+AK181+AK182+AK185+AK186+AK187+AK188+AK189+AK100+AK103+AK106+AK167+AK168+AK119+AK24+AK25+AK27+AK32+AK41+AK47+AK52+AK54+AK56+AK58+AK183+AK62+AK165+AK169+AK170+AK125+AK66</f>
        <v>380618.08399999997</v>
      </c>
      <c r="AL197" s="31">
        <f t="shared" ref="AL197:AL202" si="471">AJ197+AK197</f>
        <v>2932603.5839999993</v>
      </c>
      <c r="AM197" s="31">
        <f>AM76+AM77+AM79+AM84+AM87+AM172+AM173+AM174+AM175+AM176+AM177+AM178+AM179+AM180+AM181+AM182+AM185+AM186+AM187+AM188+AM189+AM100+AM103+AM106+AM167+AM168+AM119+AM24+AM25+AM27+AM32+AM41+AM47+AM52+AM54+AM56+AM58+AM183+AM62+AM165+AM169+AM170+AM125+AM66+AM112+AM113</f>
        <v>0</v>
      </c>
      <c r="AN197" s="31">
        <f t="shared" ref="AN197:AN202" si="472">AL197+AM197</f>
        <v>2932603.5839999993</v>
      </c>
      <c r="AO197" s="31">
        <f>AO76+AO77+AO79+AO84+AO87+AO172+AO173+AO174+AO175+AO176+AO177+AO178+AO179+AO180+AO181+AO182+AO185+AO186+AO187+AO188+AO189+AO100+AO103+AO106+AO167+AO168+AO119+AO24+AO25+AO27+AO32+AO41+AO47+AO52+AO54+AO56+AO58+AO183+AO62+AO165+AO169+AO170+AO125+AO66+AO112+AO113</f>
        <v>250797.6</v>
      </c>
      <c r="AP197" s="31">
        <f t="shared" ref="AP197:AP202" si="473">AN197+AO197</f>
        <v>3183401.1839999994</v>
      </c>
      <c r="AQ197" s="35">
        <f>AQ76+AQ77+AQ79+AQ84+AQ87+AQ172+AQ173+AQ174+AQ175+AQ176+AQ177+AQ178+AQ179+AQ180+AQ181+AQ182+AQ185+AQ186+AQ187+AQ188+AQ189+AQ100+AQ103+AQ106+AQ167+AQ168+AQ119+AQ24+AQ25+AQ27+AQ32+AQ41+AQ47+AQ52+AQ54+AQ56+AQ58+AQ183+AQ62+AQ165+AQ169+AQ170+AQ125+AQ66+AQ112+AQ113</f>
        <v>0</v>
      </c>
      <c r="AR197" s="32">
        <f t="shared" ref="AR197:AR202" si="474">AP197+AQ197</f>
        <v>3183401.1839999994</v>
      </c>
      <c r="AS197" s="12"/>
      <c r="AU197" s="33"/>
    </row>
    <row r="198" spans="1:47" x14ac:dyDescent="0.35">
      <c r="A198" s="89"/>
      <c r="B198" s="146" t="s">
        <v>38</v>
      </c>
      <c r="C198" s="146"/>
      <c r="D198" s="32">
        <f>D31+D37+D53+D55+D57+D26</f>
        <v>56532.9</v>
      </c>
      <c r="E198" s="31">
        <f>E31+E37+E53+E55+E57+E26</f>
        <v>0</v>
      </c>
      <c r="F198" s="31">
        <f t="shared" si="284"/>
        <v>56532.9</v>
      </c>
      <c r="G198" s="31">
        <f>G31+G37+G53+G55+G57+G26</f>
        <v>0</v>
      </c>
      <c r="H198" s="31">
        <f t="shared" si="459"/>
        <v>56532.9</v>
      </c>
      <c r="I198" s="31">
        <f>I31+I37+I53+I55+I57+I26</f>
        <v>0</v>
      </c>
      <c r="J198" s="31">
        <f t="shared" si="460"/>
        <v>56532.9</v>
      </c>
      <c r="K198" s="31">
        <f>K31+K37+K53+K55+K57+K26</f>
        <v>45436.972000000002</v>
      </c>
      <c r="L198" s="31">
        <f t="shared" si="461"/>
        <v>101969.872</v>
      </c>
      <c r="M198" s="31">
        <f>M31+M37+M53+M55+M57+M26</f>
        <v>0</v>
      </c>
      <c r="N198" s="31">
        <f t="shared" si="462"/>
        <v>101969.872</v>
      </c>
      <c r="O198" s="31">
        <f>O31+O37+O53+O55+O57+O26</f>
        <v>0</v>
      </c>
      <c r="P198" s="31">
        <f t="shared" si="463"/>
        <v>101969.872</v>
      </c>
      <c r="Q198" s="35">
        <f>Q31+Q37+Q53+Q55+Q57+Q26+Q67</f>
        <v>45918.050999999999</v>
      </c>
      <c r="R198" s="32">
        <f t="shared" si="464"/>
        <v>147887.92300000001</v>
      </c>
      <c r="S198" s="32">
        <f>S31+S37+S53+S55+S57+S26</f>
        <v>27420.3</v>
      </c>
      <c r="T198" s="31">
        <f>T31+T37+T53+T55+T57+T26</f>
        <v>0</v>
      </c>
      <c r="U198" s="31">
        <f t="shared" si="285"/>
        <v>27420.3</v>
      </c>
      <c r="V198" s="31">
        <f>V31+V37+V53+V55+V57+V26</f>
        <v>40308.101999999999</v>
      </c>
      <c r="W198" s="31">
        <f t="shared" si="465"/>
        <v>67728.402000000002</v>
      </c>
      <c r="X198" s="31">
        <f>X31+X37+X53+X55+X57+X26</f>
        <v>0</v>
      </c>
      <c r="Y198" s="31">
        <f t="shared" si="466"/>
        <v>67728.402000000002</v>
      </c>
      <c r="Z198" s="31">
        <f>Z31+Z37+Z53+Z55+Z57+Z26</f>
        <v>0</v>
      </c>
      <c r="AA198" s="31">
        <f t="shared" si="467"/>
        <v>67728.402000000002</v>
      </c>
      <c r="AB198" s="31">
        <f>AB31+AB37+AB53+AB55+AB57+AB26</f>
        <v>0</v>
      </c>
      <c r="AC198" s="31">
        <f t="shared" si="468"/>
        <v>67728.402000000002</v>
      </c>
      <c r="AD198" s="31">
        <f>AD31+AD37+AD53+AD55+AD57+AD26</f>
        <v>0</v>
      </c>
      <c r="AE198" s="31">
        <f t="shared" si="469"/>
        <v>67728.402000000002</v>
      </c>
      <c r="AF198" s="35">
        <f>AF31+AF37+AF53+AF55+AF57+AF26+AF67</f>
        <v>0</v>
      </c>
      <c r="AG198" s="32">
        <f t="shared" si="470"/>
        <v>67728.402000000002</v>
      </c>
      <c r="AH198" s="32">
        <f>AH31+AH37+AH53+AH55+AH57+AH26</f>
        <v>54620.7</v>
      </c>
      <c r="AI198" s="32">
        <f>AI31+AI37+AI53+AI55+AI57+AI26</f>
        <v>0</v>
      </c>
      <c r="AJ198" s="31">
        <f t="shared" si="286"/>
        <v>54620.7</v>
      </c>
      <c r="AK198" s="31">
        <f>AK31+AK37+AK53+AK55+AK57+AK26</f>
        <v>0</v>
      </c>
      <c r="AL198" s="31">
        <f t="shared" si="471"/>
        <v>54620.7</v>
      </c>
      <c r="AM198" s="31">
        <f>AM31+AM37+AM53+AM55+AM57+AM26</f>
        <v>0</v>
      </c>
      <c r="AN198" s="31">
        <f t="shared" si="472"/>
        <v>54620.7</v>
      </c>
      <c r="AO198" s="31">
        <f>AO31+AO37+AO53+AO55+AO57+AO26</f>
        <v>0</v>
      </c>
      <c r="AP198" s="31">
        <f t="shared" si="473"/>
        <v>54620.7</v>
      </c>
      <c r="AQ198" s="35">
        <f>AQ31+AQ37+AQ53+AQ55+AQ57+AQ26+AQ67</f>
        <v>0</v>
      </c>
      <c r="AR198" s="32">
        <f t="shared" si="474"/>
        <v>54620.7</v>
      </c>
      <c r="AS198" s="12"/>
      <c r="AU198" s="33"/>
    </row>
    <row r="199" spans="1:47" x14ac:dyDescent="0.35">
      <c r="A199" s="89"/>
      <c r="B199" s="147" t="s">
        <v>3</v>
      </c>
      <c r="C199" s="143"/>
      <c r="D199" s="32">
        <f>D88+D93+D96</f>
        <v>799449.8</v>
      </c>
      <c r="E199" s="31">
        <f>E88+E93+E96</f>
        <v>0</v>
      </c>
      <c r="F199" s="31">
        <f t="shared" ref="F199:F202" si="475">D199+E199</f>
        <v>799449.8</v>
      </c>
      <c r="G199" s="31">
        <f>G88+G93+G96</f>
        <v>77205.544999999998</v>
      </c>
      <c r="H199" s="31">
        <f t="shared" si="459"/>
        <v>876655.34500000009</v>
      </c>
      <c r="I199" s="31">
        <f>I88+I93+I96</f>
        <v>29454.86</v>
      </c>
      <c r="J199" s="31">
        <f t="shared" si="460"/>
        <v>906110.20500000007</v>
      </c>
      <c r="K199" s="31">
        <f>K88+K93+K96</f>
        <v>411929.23599999998</v>
      </c>
      <c r="L199" s="31">
        <f t="shared" si="461"/>
        <v>1318039.4410000001</v>
      </c>
      <c r="M199" s="31">
        <f>M88+M93+M96</f>
        <v>259694.75199999998</v>
      </c>
      <c r="N199" s="31">
        <f t="shared" si="462"/>
        <v>1577734.193</v>
      </c>
      <c r="O199" s="31">
        <f>O88+O93+O96</f>
        <v>23358.092000000001</v>
      </c>
      <c r="P199" s="31">
        <f t="shared" si="463"/>
        <v>1601092.2849999999</v>
      </c>
      <c r="Q199" s="35">
        <f>Q88+Q93+Q96</f>
        <v>189543.20600000001</v>
      </c>
      <c r="R199" s="32">
        <f t="shared" si="464"/>
        <v>1790635.4909999999</v>
      </c>
      <c r="S199" s="32">
        <f>S88+S93+S96</f>
        <v>1350023</v>
      </c>
      <c r="T199" s="31">
        <f>T88+T93+T96</f>
        <v>0</v>
      </c>
      <c r="U199" s="31">
        <f t="shared" ref="U199:U202" si="476">S199+T199</f>
        <v>1350023</v>
      </c>
      <c r="V199" s="31">
        <f>V88+V93+V96</f>
        <v>122845.276</v>
      </c>
      <c r="W199" s="31">
        <f t="shared" si="465"/>
        <v>1472868.2760000001</v>
      </c>
      <c r="X199" s="31">
        <f>X88+X93+X96</f>
        <v>-351891.95999999996</v>
      </c>
      <c r="Y199" s="31">
        <f t="shared" si="466"/>
        <v>1120976.3160000001</v>
      </c>
      <c r="Z199" s="31">
        <f>Z88+Z93+Z96</f>
        <v>0</v>
      </c>
      <c r="AA199" s="31">
        <f t="shared" si="467"/>
        <v>1120976.3160000001</v>
      </c>
      <c r="AB199" s="31">
        <f>AB88+AB93+AB96</f>
        <v>-32531.488000000012</v>
      </c>
      <c r="AC199" s="31">
        <f t="shared" si="468"/>
        <v>1088444.8280000002</v>
      </c>
      <c r="AD199" s="31">
        <f>AD88+AD93+AD96</f>
        <v>0</v>
      </c>
      <c r="AE199" s="31">
        <f t="shared" si="469"/>
        <v>1088444.8280000002</v>
      </c>
      <c r="AF199" s="35">
        <f>AF88+AF93+AF96</f>
        <v>0</v>
      </c>
      <c r="AG199" s="32">
        <f t="shared" si="470"/>
        <v>1088444.8280000002</v>
      </c>
      <c r="AH199" s="32">
        <f>AH88+AH93+AH96</f>
        <v>1242103.6000000001</v>
      </c>
      <c r="AI199" s="32">
        <f>AI88+AI93+AI96</f>
        <v>0</v>
      </c>
      <c r="AJ199" s="31">
        <f t="shared" ref="AJ199:AJ202" si="477">AH199+AI199</f>
        <v>1242103.6000000001</v>
      </c>
      <c r="AK199" s="31">
        <f>AK88+AK93+AK96</f>
        <v>0</v>
      </c>
      <c r="AL199" s="31">
        <f t="shared" si="471"/>
        <v>1242103.6000000001</v>
      </c>
      <c r="AM199" s="31">
        <f>AM88+AM93+AM96</f>
        <v>0</v>
      </c>
      <c r="AN199" s="31">
        <f t="shared" si="472"/>
        <v>1242103.6000000001</v>
      </c>
      <c r="AO199" s="31">
        <f>AO88+AO93+AO96</f>
        <v>0</v>
      </c>
      <c r="AP199" s="31">
        <f t="shared" si="473"/>
        <v>1242103.6000000001</v>
      </c>
      <c r="AQ199" s="35">
        <f>AQ88+AQ93+AQ96</f>
        <v>0</v>
      </c>
      <c r="AR199" s="32">
        <f t="shared" si="474"/>
        <v>1242103.6000000001</v>
      </c>
      <c r="AS199" s="12"/>
      <c r="AU199" s="33"/>
    </row>
    <row r="200" spans="1:47" x14ac:dyDescent="0.35">
      <c r="A200" s="89"/>
      <c r="B200" s="134" t="s">
        <v>22</v>
      </c>
      <c r="C200" s="143"/>
      <c r="D200" s="32">
        <f>D120+D121+D130+D131+D132+D133+D134+D135+D139+D143</f>
        <v>715952.79999999993</v>
      </c>
      <c r="E200" s="31">
        <f>E120+E121+E130+E131+E132+E133+E134+E135+E139+E143</f>
        <v>-51425.779000000002</v>
      </c>
      <c r="F200" s="31">
        <f t="shared" si="475"/>
        <v>664527.02099999995</v>
      </c>
      <c r="G200" s="31">
        <f>G120+G121+G130+G131+G132+G133+G134+G135+G139+G143+G147+G148+G149</f>
        <v>-152281.30100000001</v>
      </c>
      <c r="H200" s="31">
        <f t="shared" si="459"/>
        <v>512245.72</v>
      </c>
      <c r="I200" s="31">
        <f>I120+I121+I130+I131+I132+I133+I134+I135+I139+I143+I147+I148+I149</f>
        <v>0</v>
      </c>
      <c r="J200" s="31">
        <f t="shared" si="460"/>
        <v>512245.72</v>
      </c>
      <c r="K200" s="31">
        <f>K120+K121+K130+K131+K132+K133+K134+K135+K139+K143+K147+K148+K149</f>
        <v>-122863.94300000001</v>
      </c>
      <c r="L200" s="31">
        <f t="shared" si="461"/>
        <v>389381.77699999994</v>
      </c>
      <c r="M200" s="31">
        <f>M120+M121+M130+M131+M132+M133+M134+M135+M139+M143+M147+M148+M149</f>
        <v>-5338.8189999999995</v>
      </c>
      <c r="N200" s="31">
        <f t="shared" si="462"/>
        <v>384042.95799999993</v>
      </c>
      <c r="O200" s="31">
        <f>O120+O121+O130+O131+O132+O133+O134+O135+O139+O143+O147+O148+O149</f>
        <v>-12.193</v>
      </c>
      <c r="P200" s="31">
        <f t="shared" si="463"/>
        <v>384030.7649999999</v>
      </c>
      <c r="Q200" s="35">
        <f>Q120+Q121+Q130+Q131+Q132+Q133+Q134+Q135+Q139+Q143+Q147+Q148+Q149+Q150</f>
        <v>-9784.8029999999999</v>
      </c>
      <c r="R200" s="32">
        <f t="shared" si="464"/>
        <v>374245.96199999988</v>
      </c>
      <c r="S200" s="32">
        <f>S120+S121+S130+S131+S132+S133+S134+S135+S139+S143</f>
        <v>128111.79999999999</v>
      </c>
      <c r="T200" s="31">
        <f>T120+T121+T130+T131+T132+T133+T134+T135+T139+T143</f>
        <v>67940.256999999998</v>
      </c>
      <c r="U200" s="31">
        <f t="shared" si="476"/>
        <v>196052.05699999997</v>
      </c>
      <c r="V200" s="31">
        <f>V120+V121+V130+V131+V132+V133+V134+V135+V139+V143+V147+V148+V149</f>
        <v>200000</v>
      </c>
      <c r="W200" s="31">
        <f t="shared" si="465"/>
        <v>396052.05699999997</v>
      </c>
      <c r="X200" s="31">
        <f>X120+X121+X130+X131+X132+X133+X134+X135+X139+X143+X147+X148+X149</f>
        <v>123523.57</v>
      </c>
      <c r="Y200" s="31">
        <f t="shared" si="466"/>
        <v>519575.62699999998</v>
      </c>
      <c r="Z200" s="31">
        <f>Z120+Z121+Z130+Z131+Z132+Z133+Z134+Z135+Z139+Z143+Z147+Z148+Z149</f>
        <v>0</v>
      </c>
      <c r="AA200" s="31">
        <f t="shared" si="467"/>
        <v>519575.62699999998</v>
      </c>
      <c r="AB200" s="31">
        <f>AB120+AB121+AB130+AB131+AB132+AB133+AB134+AB135+AB139+AB143+AB147+AB148+AB149</f>
        <v>1914</v>
      </c>
      <c r="AC200" s="31">
        <f t="shared" si="468"/>
        <v>521489.62699999998</v>
      </c>
      <c r="AD200" s="31">
        <f>AD120+AD121+AD130+AD131+AD132+AD133+AD134+AD135+AD139+AD143+AD147+AD148+AD149</f>
        <v>0</v>
      </c>
      <c r="AE200" s="31">
        <f t="shared" si="469"/>
        <v>521489.62699999998</v>
      </c>
      <c r="AF200" s="35">
        <f>AF120+AF121+AF130+AF131+AF132+AF133+AF134+AF135+AF139+AF143+AF147+AF148+AF149+AF150</f>
        <v>546841.86100000003</v>
      </c>
      <c r="AG200" s="32">
        <f t="shared" si="470"/>
        <v>1068331.4879999999</v>
      </c>
      <c r="AH200" s="32">
        <f>AH120+AH121+AH130+AH131+AH132+AH133+AH134+AH135+AH139+AH143</f>
        <v>10393.299999999999</v>
      </c>
      <c r="AI200" s="32">
        <f>AI120+AI121+AI130+AI131+AI132+AI133+AI134+AI135+AI139+AI143</f>
        <v>0</v>
      </c>
      <c r="AJ200" s="31">
        <f t="shared" si="477"/>
        <v>10393.299999999999</v>
      </c>
      <c r="AK200" s="31">
        <f>AK120+AK121+AK130+AK131+AK132+AK133+AK134+AK135+AK139+AK143+AK147+AK148+AK149</f>
        <v>0</v>
      </c>
      <c r="AL200" s="31">
        <f t="shared" si="471"/>
        <v>10393.299999999999</v>
      </c>
      <c r="AM200" s="31">
        <f>AM120+AM121+AM130+AM131+AM132+AM133+AM134+AM135+AM139+AM143+AM147+AM148+AM149</f>
        <v>0</v>
      </c>
      <c r="AN200" s="31">
        <f t="shared" si="472"/>
        <v>10393.299999999999</v>
      </c>
      <c r="AO200" s="31">
        <f>AO120+AO121+AO130+AO131+AO132+AO133+AO134+AO135+AO139+AO143+AO147+AO148+AO149</f>
        <v>0</v>
      </c>
      <c r="AP200" s="31">
        <f t="shared" si="473"/>
        <v>10393.299999999999</v>
      </c>
      <c r="AQ200" s="35">
        <f>AQ120+AQ121+AQ130+AQ131+AQ132+AQ133+AQ134+AQ135+AQ139+AQ143+AQ147+AQ148+AQ149+AQ150</f>
        <v>0</v>
      </c>
      <c r="AR200" s="32">
        <f t="shared" si="474"/>
        <v>10393.299999999999</v>
      </c>
      <c r="AS200" s="12"/>
      <c r="AU200" s="33"/>
    </row>
    <row r="201" spans="1:47" s="2" customFormat="1" hidden="1" x14ac:dyDescent="0.35">
      <c r="A201" s="26"/>
      <c r="B201" s="144" t="s">
        <v>37</v>
      </c>
      <c r="C201" s="145"/>
      <c r="D201" s="32">
        <f>D159</f>
        <v>1087961.7</v>
      </c>
      <c r="E201" s="31">
        <f>E159</f>
        <v>-17300.919000000002</v>
      </c>
      <c r="F201" s="31">
        <f t="shared" si="475"/>
        <v>1070660.781</v>
      </c>
      <c r="G201" s="31">
        <f>G159</f>
        <v>-1070660.781</v>
      </c>
      <c r="H201" s="31">
        <f t="shared" si="459"/>
        <v>0</v>
      </c>
      <c r="I201" s="31">
        <f>I159</f>
        <v>0</v>
      </c>
      <c r="J201" s="31">
        <f t="shared" si="460"/>
        <v>0</v>
      </c>
      <c r="K201" s="31">
        <f>K159</f>
        <v>0</v>
      </c>
      <c r="L201" s="31">
        <f t="shared" si="461"/>
        <v>0</v>
      </c>
      <c r="M201" s="31">
        <f>M159</f>
        <v>0</v>
      </c>
      <c r="N201" s="31">
        <f t="shared" si="462"/>
        <v>0</v>
      </c>
      <c r="O201" s="31">
        <f>O159</f>
        <v>0</v>
      </c>
      <c r="P201" s="31">
        <f t="shared" si="463"/>
        <v>0</v>
      </c>
      <c r="Q201" s="35">
        <f>Q159</f>
        <v>0</v>
      </c>
      <c r="R201" s="31">
        <f t="shared" si="464"/>
        <v>0</v>
      </c>
      <c r="S201" s="32">
        <f t="shared" ref="S201:AH201" si="478">S159</f>
        <v>375557.5</v>
      </c>
      <c r="T201" s="31">
        <f>T159</f>
        <v>-4508.25</v>
      </c>
      <c r="U201" s="31">
        <f t="shared" si="476"/>
        <v>371049.25</v>
      </c>
      <c r="V201" s="31">
        <f>V159</f>
        <v>-371049.25</v>
      </c>
      <c r="W201" s="31">
        <f t="shared" si="465"/>
        <v>0</v>
      </c>
      <c r="X201" s="31">
        <f>X159</f>
        <v>0</v>
      </c>
      <c r="Y201" s="31">
        <f t="shared" si="466"/>
        <v>0</v>
      </c>
      <c r="Z201" s="31">
        <f>Z159</f>
        <v>0</v>
      </c>
      <c r="AA201" s="31">
        <f t="shared" si="467"/>
        <v>0</v>
      </c>
      <c r="AB201" s="31">
        <f>AB159</f>
        <v>0</v>
      </c>
      <c r="AC201" s="31">
        <f t="shared" si="468"/>
        <v>0</v>
      </c>
      <c r="AD201" s="31">
        <f>AD159</f>
        <v>0</v>
      </c>
      <c r="AE201" s="31">
        <f t="shared" si="469"/>
        <v>0</v>
      </c>
      <c r="AF201" s="35">
        <f>AF159</f>
        <v>0</v>
      </c>
      <c r="AG201" s="31">
        <f t="shared" si="470"/>
        <v>0</v>
      </c>
      <c r="AH201" s="32">
        <f t="shared" si="478"/>
        <v>0</v>
      </c>
      <c r="AI201" s="32">
        <f>AI159</f>
        <v>0</v>
      </c>
      <c r="AJ201" s="31">
        <f t="shared" si="477"/>
        <v>0</v>
      </c>
      <c r="AK201" s="31">
        <f>AK159</f>
        <v>0</v>
      </c>
      <c r="AL201" s="31">
        <f t="shared" si="471"/>
        <v>0</v>
      </c>
      <c r="AM201" s="31">
        <f>AM159</f>
        <v>0</v>
      </c>
      <c r="AN201" s="31">
        <f t="shared" si="472"/>
        <v>0</v>
      </c>
      <c r="AO201" s="31">
        <f>AO159</f>
        <v>0</v>
      </c>
      <c r="AP201" s="31">
        <f t="shared" si="473"/>
        <v>0</v>
      </c>
      <c r="AQ201" s="35">
        <f>AQ159</f>
        <v>0</v>
      </c>
      <c r="AR201" s="31">
        <f t="shared" si="474"/>
        <v>0</v>
      </c>
      <c r="AS201" s="12"/>
      <c r="AT201" s="9" t="s">
        <v>25</v>
      </c>
    </row>
    <row r="202" spans="1:47" x14ac:dyDescent="0.35">
      <c r="A202" s="89"/>
      <c r="B202" s="143" t="s">
        <v>24</v>
      </c>
      <c r="C202" s="143"/>
      <c r="D202" s="32">
        <f>D78+D85+D86</f>
        <v>10268</v>
      </c>
      <c r="E202" s="31">
        <f>E78+E85+E86</f>
        <v>0</v>
      </c>
      <c r="F202" s="31">
        <f t="shared" si="475"/>
        <v>10268</v>
      </c>
      <c r="G202" s="31">
        <f>G78+G85+G86+G124</f>
        <v>16357</v>
      </c>
      <c r="H202" s="31">
        <f t="shared" si="459"/>
        <v>26625</v>
      </c>
      <c r="I202" s="31">
        <f>I78+I85+I86+I124</f>
        <v>0</v>
      </c>
      <c r="J202" s="31">
        <f t="shared" si="460"/>
        <v>26625</v>
      </c>
      <c r="K202" s="31">
        <f>K78+K85+K86+K124</f>
        <v>-8990</v>
      </c>
      <c r="L202" s="31">
        <f t="shared" si="461"/>
        <v>17635</v>
      </c>
      <c r="M202" s="31">
        <f>M78+M85+M86+M124</f>
        <v>0</v>
      </c>
      <c r="N202" s="31">
        <f t="shared" si="462"/>
        <v>17635</v>
      </c>
      <c r="O202" s="31">
        <f>O78+O85+O86+O124</f>
        <v>0</v>
      </c>
      <c r="P202" s="31">
        <f t="shared" si="463"/>
        <v>17635</v>
      </c>
      <c r="Q202" s="35">
        <f>Q78+Q85+Q86+Q124+Q114</f>
        <v>23600</v>
      </c>
      <c r="R202" s="32">
        <f t="shared" si="464"/>
        <v>41235</v>
      </c>
      <c r="S202" s="32">
        <f t="shared" ref="S202:AH202" si="479">S78+S85+S86</f>
        <v>0</v>
      </c>
      <c r="T202" s="31">
        <f>T78+T85+T86</f>
        <v>0</v>
      </c>
      <c r="U202" s="31">
        <f t="shared" si="476"/>
        <v>0</v>
      </c>
      <c r="V202" s="31">
        <f>V78+V85+V86+V124</f>
        <v>0</v>
      </c>
      <c r="W202" s="31">
        <f t="shared" si="465"/>
        <v>0</v>
      </c>
      <c r="X202" s="31">
        <f>X78+X85+X86+X124</f>
        <v>8990</v>
      </c>
      <c r="Y202" s="31">
        <f t="shared" si="466"/>
        <v>8990</v>
      </c>
      <c r="Z202" s="31">
        <f>Z78+Z85+Z86+Z124</f>
        <v>0</v>
      </c>
      <c r="AA202" s="31">
        <f t="shared" si="467"/>
        <v>8990</v>
      </c>
      <c r="AB202" s="31">
        <f>AB78+AB85+AB86+AB124</f>
        <v>0</v>
      </c>
      <c r="AC202" s="31">
        <f t="shared" si="468"/>
        <v>8990</v>
      </c>
      <c r="AD202" s="31">
        <f>AD78+AD85+AD86+AD124</f>
        <v>0</v>
      </c>
      <c r="AE202" s="31">
        <f t="shared" si="469"/>
        <v>8990</v>
      </c>
      <c r="AF202" s="35">
        <f>AF78+AF85+AF86+AF124+AF114</f>
        <v>0</v>
      </c>
      <c r="AG202" s="32">
        <f t="shared" si="470"/>
        <v>8990</v>
      </c>
      <c r="AH202" s="32">
        <f t="shared" si="479"/>
        <v>0</v>
      </c>
      <c r="AI202" s="32">
        <f>AI78+AI85+AI86</f>
        <v>0</v>
      </c>
      <c r="AJ202" s="31">
        <f t="shared" si="477"/>
        <v>0</v>
      </c>
      <c r="AK202" s="31">
        <f>AK78+AK85+AK86+AK124</f>
        <v>0</v>
      </c>
      <c r="AL202" s="31">
        <f t="shared" si="471"/>
        <v>0</v>
      </c>
      <c r="AM202" s="31">
        <f>AM78+AM85+AM86+AM124</f>
        <v>0</v>
      </c>
      <c r="AN202" s="31">
        <f t="shared" si="472"/>
        <v>0</v>
      </c>
      <c r="AO202" s="31">
        <f>AO78+AO85+AO86+AO124</f>
        <v>0</v>
      </c>
      <c r="AP202" s="31">
        <f t="shared" si="473"/>
        <v>0</v>
      </c>
      <c r="AQ202" s="35">
        <f>AQ78+AQ85+AQ86+AQ124+AQ114</f>
        <v>0</v>
      </c>
      <c r="AR202" s="32">
        <f t="shared" si="474"/>
        <v>0</v>
      </c>
      <c r="AS202" s="12"/>
    </row>
    <row r="203" spans="1:47" x14ac:dyDescent="0.35">
      <c r="D203" s="50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2">
        <f>Q190-Q197-Q198-Q199-Q200-Q201-Q202</f>
        <v>0</v>
      </c>
      <c r="R203" s="50"/>
      <c r="S203" s="51">
        <f t="shared" ref="S203:AQ203" si="480">S190-S197-S198-S199-S200-S201-S202</f>
        <v>5.8207660913467407E-11</v>
      </c>
      <c r="T203" s="51">
        <f t="shared" si="480"/>
        <v>0</v>
      </c>
      <c r="U203" s="51">
        <f t="shared" si="480"/>
        <v>2.9103830456733704E-10</v>
      </c>
      <c r="V203" s="51">
        <f t="shared" si="480"/>
        <v>-1.1641532182693481E-10</v>
      </c>
      <c r="W203" s="51">
        <f t="shared" si="480"/>
        <v>7.5669959187507629E-10</v>
      </c>
      <c r="X203" s="51">
        <f t="shared" si="480"/>
        <v>-8.7311491370201111E-11</v>
      </c>
      <c r="Y203" s="51">
        <f t="shared" si="480"/>
        <v>5.8207660913467407E-10</v>
      </c>
      <c r="Z203" s="51">
        <f t="shared" si="480"/>
        <v>0</v>
      </c>
      <c r="AA203" s="51">
        <f t="shared" si="480"/>
        <v>1.0477378964424133E-9</v>
      </c>
      <c r="AB203" s="51">
        <f t="shared" si="480"/>
        <v>2.9103830456733704E-11</v>
      </c>
      <c r="AC203" s="51">
        <f t="shared" si="480"/>
        <v>1.5133991837501526E-9</v>
      </c>
      <c r="AD203" s="51">
        <f t="shared" si="480"/>
        <v>0</v>
      </c>
      <c r="AE203" s="51">
        <f t="shared" si="480"/>
        <v>1.5133991837501526E-9</v>
      </c>
      <c r="AF203" s="51">
        <f t="shared" si="480"/>
        <v>0</v>
      </c>
      <c r="AG203" s="50"/>
      <c r="AH203" s="51">
        <f t="shared" si="480"/>
        <v>4.7293724492192268E-11</v>
      </c>
      <c r="AI203" s="51">
        <f t="shared" si="480"/>
        <v>0</v>
      </c>
      <c r="AJ203" s="51">
        <f t="shared" si="480"/>
        <v>4.7293724492192268E-11</v>
      </c>
      <c r="AK203" s="51">
        <f t="shared" si="480"/>
        <v>0</v>
      </c>
      <c r="AL203" s="51">
        <f t="shared" si="480"/>
        <v>4.7293724492192268E-11</v>
      </c>
      <c r="AM203" s="51">
        <f t="shared" si="480"/>
        <v>0</v>
      </c>
      <c r="AN203" s="51">
        <f t="shared" si="480"/>
        <v>4.7293724492192268E-11</v>
      </c>
      <c r="AO203" s="51">
        <f t="shared" si="480"/>
        <v>0</v>
      </c>
      <c r="AP203" s="51">
        <f t="shared" si="480"/>
        <v>-4.1836756281554699E-10</v>
      </c>
      <c r="AQ203" s="51">
        <f t="shared" si="480"/>
        <v>0</v>
      </c>
      <c r="AR203" s="50"/>
    </row>
    <row r="204" spans="1:47" x14ac:dyDescent="0.35">
      <c r="D204" s="50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2"/>
      <c r="R204" s="50"/>
      <c r="S204" s="50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2"/>
      <c r="AG204" s="50"/>
      <c r="AH204" s="50"/>
      <c r="AI204" s="50"/>
      <c r="AJ204" s="51"/>
      <c r="AK204" s="51"/>
      <c r="AL204" s="51"/>
      <c r="AM204" s="51"/>
      <c r="AN204" s="51"/>
      <c r="AO204" s="51"/>
      <c r="AP204" s="51"/>
      <c r="AQ204" s="52"/>
      <c r="AR204" s="50"/>
    </row>
    <row r="207" spans="1:47" x14ac:dyDescent="0.35">
      <c r="B207" s="84" t="s">
        <v>246</v>
      </c>
    </row>
  </sheetData>
  <sheetProtection password="CF5C" sheet="1" objects="1" scenarios="1"/>
  <autoFilter ref="A17:AU203">
    <filterColumn colId="45">
      <filters blank="1"/>
    </filterColumn>
  </autoFilter>
  <mergeCells count="71">
    <mergeCell ref="D16:D17"/>
    <mergeCell ref="A16:A17"/>
    <mergeCell ref="AH16:AH17"/>
    <mergeCell ref="V16:V17"/>
    <mergeCell ref="W16:W17"/>
    <mergeCell ref="I16:I17"/>
    <mergeCell ref="J16:J17"/>
    <mergeCell ref="M16:M17"/>
    <mergeCell ref="N16:N17"/>
    <mergeCell ref="K16:K17"/>
    <mergeCell ref="L16:L17"/>
    <mergeCell ref="O16:O17"/>
    <mergeCell ref="P16:P17"/>
    <mergeCell ref="Q16:Q17"/>
    <mergeCell ref="R16:R17"/>
    <mergeCell ref="AP16:AP17"/>
    <mergeCell ref="T16:T17"/>
    <mergeCell ref="AI16:AI17"/>
    <mergeCell ref="U16:U17"/>
    <mergeCell ref="AJ16:AJ17"/>
    <mergeCell ref="Z16:Z17"/>
    <mergeCell ref="AA16:AA17"/>
    <mergeCell ref="X16:X17"/>
    <mergeCell ref="Y16:Y17"/>
    <mergeCell ref="B202:C202"/>
    <mergeCell ref="B201:C201"/>
    <mergeCell ref="B197:C197"/>
    <mergeCell ref="B200:C200"/>
    <mergeCell ref="B199:C199"/>
    <mergeCell ref="B198:C198"/>
    <mergeCell ref="B196:C196"/>
    <mergeCell ref="S16:S17"/>
    <mergeCell ref="B190:C190"/>
    <mergeCell ref="B191:C191"/>
    <mergeCell ref="B192:C192"/>
    <mergeCell ref="B16:B17"/>
    <mergeCell ref="E16:E17"/>
    <mergeCell ref="B195:C195"/>
    <mergeCell ref="G16:G17"/>
    <mergeCell ref="H16:H17"/>
    <mergeCell ref="F16:F17"/>
    <mergeCell ref="B54:B55"/>
    <mergeCell ref="C16:C17"/>
    <mergeCell ref="B193:C193"/>
    <mergeCell ref="B194:C194"/>
    <mergeCell ref="B31:B32"/>
    <mergeCell ref="B26:B27"/>
    <mergeCell ref="A54:A55"/>
    <mergeCell ref="B56:B57"/>
    <mergeCell ref="A56:A57"/>
    <mergeCell ref="A31:A32"/>
    <mergeCell ref="B52:B53"/>
    <mergeCell ref="A52:A53"/>
    <mergeCell ref="A37:A46"/>
    <mergeCell ref="A26:A27"/>
    <mergeCell ref="AG4:AR4"/>
    <mergeCell ref="AN16:AN17"/>
    <mergeCell ref="AB16:AB17"/>
    <mergeCell ref="AC16:AC17"/>
    <mergeCell ref="AK16:AK17"/>
    <mergeCell ref="AL16:AL17"/>
    <mergeCell ref="AM16:AM17"/>
    <mergeCell ref="AD16:AD17"/>
    <mergeCell ref="AE16:AE17"/>
    <mergeCell ref="AF16:AF17"/>
    <mergeCell ref="AG16:AG17"/>
    <mergeCell ref="AQ16:AQ17"/>
    <mergeCell ref="AR16:AR17"/>
    <mergeCell ref="A11:AR11"/>
    <mergeCell ref="A12:AR13"/>
    <mergeCell ref="AO16:AO17"/>
  </mergeCells>
  <pageMargins left="0.78740157480314965" right="0.15748031496062992" top="0.15748031496062992" bottom="0.37" header="0.51181102362204722" footer="0.11811023622047245"/>
  <pageSetup paperSize="9" scale="57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</vt:lpstr>
      <vt:lpstr>'2024-2026'!Заголовки_для_печати</vt:lpstr>
      <vt:lpstr>'2024-2026'!Область_печати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2024-08-27T07:25:50Z</cp:lastPrinted>
  <dcterms:created xsi:type="dcterms:W3CDTF">2014-02-04T08:37:28Z</dcterms:created>
  <dcterms:modified xsi:type="dcterms:W3CDTF">2024-08-27T07:26:03Z</dcterms:modified>
</cp:coreProperties>
</file>