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5-2027" sheetId="1" r:id="rId1"/>
  </sheets>
  <definedNames>
    <definedName name="_xlnm._FilterDatabase" localSheetId="0" hidden="1">'2025-2027'!$A$17:$AE$170</definedName>
    <definedName name="Print_Titles" localSheetId="0">'2025-2027'!$16:$17</definedName>
    <definedName name="_xlnm.Print_Titles" localSheetId="0">'2025-2027'!$16:$17</definedName>
    <definedName name="_xlnm.Print_Area" localSheetId="0">'2025-2027'!$A$1:$AB$170</definedName>
  </definedNames>
  <calcPr calcId="145621"/>
</workbook>
</file>

<file path=xl/calcChain.xml><?xml version="1.0" encoding="utf-8"?>
<calcChain xmlns="http://schemas.openxmlformats.org/spreadsheetml/2006/main">
  <c r="AB22" i="1" l="1"/>
  <c r="K125" i="1" l="1"/>
  <c r="AA170" i="1"/>
  <c r="Y170" i="1"/>
  <c r="X170" i="1"/>
  <c r="Z170" i="1" s="1"/>
  <c r="AB170" i="1" s="1"/>
  <c r="W170" i="1"/>
  <c r="V170" i="1"/>
  <c r="T170" i="1"/>
  <c r="R170" i="1"/>
  <c r="P170" i="1"/>
  <c r="O170" i="1"/>
  <c r="Q170" i="1" s="1"/>
  <c r="S170" i="1" s="1"/>
  <c r="U170" i="1" s="1"/>
  <c r="N170" i="1"/>
  <c r="M170" i="1"/>
  <c r="K170" i="1"/>
  <c r="I170" i="1"/>
  <c r="G170" i="1"/>
  <c r="E170" i="1"/>
  <c r="D170" i="1"/>
  <c r="F170" i="1" s="1"/>
  <c r="H170" i="1" s="1"/>
  <c r="J170" i="1" s="1"/>
  <c r="L170" i="1" s="1"/>
  <c r="AA169" i="1"/>
  <c r="Y169" i="1"/>
  <c r="X169" i="1"/>
  <c r="Z169" i="1" s="1"/>
  <c r="AB169" i="1" s="1"/>
  <c r="W169" i="1"/>
  <c r="V169" i="1"/>
  <c r="T169" i="1"/>
  <c r="R169" i="1"/>
  <c r="P169" i="1"/>
  <c r="N169" i="1"/>
  <c r="M169" i="1"/>
  <c r="O169" i="1" s="1"/>
  <c r="Q169" i="1" s="1"/>
  <c r="S169" i="1" s="1"/>
  <c r="U169" i="1" s="1"/>
  <c r="K169" i="1"/>
  <c r="I169" i="1"/>
  <c r="G169" i="1"/>
  <c r="E169" i="1"/>
  <c r="D169" i="1"/>
  <c r="F169" i="1" s="1"/>
  <c r="H169" i="1" s="1"/>
  <c r="J169" i="1" s="1"/>
  <c r="L169" i="1" s="1"/>
  <c r="X157" i="1"/>
  <c r="Z157" i="1" s="1"/>
  <c r="AB157" i="1" s="1"/>
  <c r="O157" i="1"/>
  <c r="Q157" i="1" s="1"/>
  <c r="S157" i="1" s="1"/>
  <c r="U157" i="1" s="1"/>
  <c r="F157" i="1"/>
  <c r="H157" i="1" s="1"/>
  <c r="J157" i="1" s="1"/>
  <c r="L157" i="1" s="1"/>
  <c r="X156" i="1"/>
  <c r="Z156" i="1" s="1"/>
  <c r="AB156" i="1" s="1"/>
  <c r="O156" i="1"/>
  <c r="Q156" i="1" s="1"/>
  <c r="S156" i="1" s="1"/>
  <c r="U156" i="1" s="1"/>
  <c r="F156" i="1"/>
  <c r="H156" i="1" s="1"/>
  <c r="J156" i="1" s="1"/>
  <c r="L156" i="1" s="1"/>
  <c r="AB155" i="1"/>
  <c r="Z155" i="1"/>
  <c r="X155" i="1"/>
  <c r="S155" i="1"/>
  <c r="U155" i="1" s="1"/>
  <c r="Q155" i="1"/>
  <c r="O155" i="1"/>
  <c r="J155" i="1"/>
  <c r="L155" i="1" s="1"/>
  <c r="H155" i="1"/>
  <c r="G155" i="1"/>
  <c r="F155" i="1"/>
  <c r="AB154" i="1"/>
  <c r="Z154" i="1"/>
  <c r="X154" i="1"/>
  <c r="S154" i="1"/>
  <c r="U154" i="1" s="1"/>
  <c r="Q154" i="1"/>
  <c r="O154" i="1"/>
  <c r="G154" i="1"/>
  <c r="D154" i="1"/>
  <c r="D152" i="1" s="1"/>
  <c r="F152" i="1" s="1"/>
  <c r="H152" i="1" s="1"/>
  <c r="J152" i="1" s="1"/>
  <c r="L152" i="1" s="1"/>
  <c r="X153" i="1"/>
  <c r="Z153" i="1" s="1"/>
  <c r="AB153" i="1" s="1"/>
  <c r="O153" i="1"/>
  <c r="Q153" i="1" s="1"/>
  <c r="S153" i="1" s="1"/>
  <c r="U153" i="1" s="1"/>
  <c r="D153" i="1"/>
  <c r="F153" i="1" s="1"/>
  <c r="H153" i="1" s="1"/>
  <c r="J153" i="1" s="1"/>
  <c r="L153" i="1" s="1"/>
  <c r="AA152" i="1"/>
  <c r="Y152" i="1"/>
  <c r="X152" i="1"/>
  <c r="Z152" i="1" s="1"/>
  <c r="AB152" i="1" s="1"/>
  <c r="W152" i="1"/>
  <c r="V152" i="1"/>
  <c r="T152" i="1"/>
  <c r="R152" i="1"/>
  <c r="P152" i="1"/>
  <c r="N152" i="1"/>
  <c r="M152" i="1"/>
  <c r="O152" i="1" s="1"/>
  <c r="Q152" i="1" s="1"/>
  <c r="S152" i="1" s="1"/>
  <c r="U152" i="1" s="1"/>
  <c r="K152" i="1"/>
  <c r="I152" i="1"/>
  <c r="G152" i="1"/>
  <c r="E152" i="1"/>
  <c r="Z151" i="1"/>
  <c r="AB151" i="1" s="1"/>
  <c r="U151" i="1"/>
  <c r="S151" i="1"/>
  <c r="Q151" i="1"/>
  <c r="J151" i="1"/>
  <c r="L151" i="1" s="1"/>
  <c r="H151" i="1"/>
  <c r="Z150" i="1"/>
  <c r="AB150" i="1" s="1"/>
  <c r="U150" i="1"/>
  <c r="S150" i="1"/>
  <c r="Q150" i="1"/>
  <c r="J150" i="1"/>
  <c r="L150" i="1" s="1"/>
  <c r="H150" i="1"/>
  <c r="Z149" i="1"/>
  <c r="AB149" i="1" s="1"/>
  <c r="U149" i="1"/>
  <c r="S149" i="1"/>
  <c r="Q149" i="1"/>
  <c r="J149" i="1"/>
  <c r="L149" i="1" s="1"/>
  <c r="H149" i="1"/>
  <c r="X148" i="1"/>
  <c r="Z148" i="1" s="1"/>
  <c r="AB148" i="1" s="1"/>
  <c r="O148" i="1"/>
  <c r="Q148" i="1" s="1"/>
  <c r="S148" i="1" s="1"/>
  <c r="U148" i="1" s="1"/>
  <c r="F148" i="1"/>
  <c r="H148" i="1" s="1"/>
  <c r="J148" i="1" s="1"/>
  <c r="L148" i="1" s="1"/>
  <c r="X147" i="1"/>
  <c r="Z147" i="1" s="1"/>
  <c r="AB147" i="1" s="1"/>
  <c r="O147" i="1"/>
  <c r="Q147" i="1" s="1"/>
  <c r="S147" i="1" s="1"/>
  <c r="U147" i="1" s="1"/>
  <c r="L147" i="1"/>
  <c r="F147" i="1"/>
  <c r="H147" i="1" s="1"/>
  <c r="J147" i="1" s="1"/>
  <c r="AB146" i="1"/>
  <c r="Z146" i="1"/>
  <c r="X146" i="1"/>
  <c r="S146" i="1"/>
  <c r="U146" i="1" s="1"/>
  <c r="Q146" i="1"/>
  <c r="O146" i="1"/>
  <c r="J146" i="1"/>
  <c r="L146" i="1" s="1"/>
  <c r="H146" i="1"/>
  <c r="F146" i="1"/>
  <c r="Z145" i="1"/>
  <c r="AB145" i="1" s="1"/>
  <c r="X145" i="1"/>
  <c r="O145" i="1"/>
  <c r="Q145" i="1" s="1"/>
  <c r="S145" i="1" s="1"/>
  <c r="U145" i="1" s="1"/>
  <c r="H145" i="1"/>
  <c r="J145" i="1" s="1"/>
  <c r="L145" i="1" s="1"/>
  <c r="F145" i="1"/>
  <c r="X144" i="1"/>
  <c r="Z144" i="1" s="1"/>
  <c r="AB144" i="1" s="1"/>
  <c r="O144" i="1"/>
  <c r="Q144" i="1" s="1"/>
  <c r="S144" i="1" s="1"/>
  <c r="U144" i="1" s="1"/>
  <c r="L144" i="1"/>
  <c r="F144" i="1"/>
  <c r="H144" i="1" s="1"/>
  <c r="J144" i="1" s="1"/>
  <c r="X143" i="1"/>
  <c r="Z143" i="1" s="1"/>
  <c r="AB143" i="1" s="1"/>
  <c r="O143" i="1"/>
  <c r="Q143" i="1" s="1"/>
  <c r="S143" i="1" s="1"/>
  <c r="U143" i="1" s="1"/>
  <c r="F143" i="1"/>
  <c r="H143" i="1" s="1"/>
  <c r="J143" i="1" s="1"/>
  <c r="L143" i="1" s="1"/>
  <c r="X142" i="1"/>
  <c r="Z142" i="1" s="1"/>
  <c r="AB142" i="1" s="1"/>
  <c r="U142" i="1"/>
  <c r="O142" i="1"/>
  <c r="Q142" i="1" s="1"/>
  <c r="S142" i="1" s="1"/>
  <c r="F142" i="1"/>
  <c r="H142" i="1" s="1"/>
  <c r="J142" i="1" s="1"/>
  <c r="L142" i="1" s="1"/>
  <c r="AB141" i="1"/>
  <c r="Z141" i="1"/>
  <c r="X141" i="1"/>
  <c r="S141" i="1"/>
  <c r="U141" i="1" s="1"/>
  <c r="Q141" i="1"/>
  <c r="O141" i="1"/>
  <c r="J141" i="1"/>
  <c r="L141" i="1" s="1"/>
  <c r="H141" i="1"/>
  <c r="F141" i="1"/>
  <c r="Z140" i="1"/>
  <c r="AB140" i="1" s="1"/>
  <c r="X140" i="1"/>
  <c r="Q140" i="1"/>
  <c r="S140" i="1" s="1"/>
  <c r="U140" i="1" s="1"/>
  <c r="O140" i="1"/>
  <c r="H140" i="1"/>
  <c r="J140" i="1" s="1"/>
  <c r="L140" i="1" s="1"/>
  <c r="F140" i="1"/>
  <c r="X139" i="1"/>
  <c r="Z139" i="1" s="1"/>
  <c r="AB139" i="1" s="1"/>
  <c r="O139" i="1"/>
  <c r="Q139" i="1" s="1"/>
  <c r="S139" i="1" s="1"/>
  <c r="U139" i="1" s="1"/>
  <c r="F139" i="1"/>
  <c r="H139" i="1" s="1"/>
  <c r="J139" i="1" s="1"/>
  <c r="L139" i="1" s="1"/>
  <c r="X138" i="1"/>
  <c r="Z138" i="1" s="1"/>
  <c r="AB138" i="1" s="1"/>
  <c r="O138" i="1"/>
  <c r="Q138" i="1" s="1"/>
  <c r="S138" i="1" s="1"/>
  <c r="U138" i="1" s="1"/>
  <c r="F138" i="1"/>
  <c r="H138" i="1" s="1"/>
  <c r="J138" i="1" s="1"/>
  <c r="L138" i="1" s="1"/>
  <c r="AB137" i="1"/>
  <c r="Z137" i="1"/>
  <c r="X137" i="1"/>
  <c r="S137" i="1"/>
  <c r="U137" i="1" s="1"/>
  <c r="Q137" i="1"/>
  <c r="O137" i="1"/>
  <c r="J137" i="1"/>
  <c r="L137" i="1" s="1"/>
  <c r="H137" i="1"/>
  <c r="F137" i="1"/>
  <c r="Z136" i="1"/>
  <c r="AB136" i="1" s="1"/>
  <c r="X136" i="1"/>
  <c r="Q136" i="1"/>
  <c r="S136" i="1" s="1"/>
  <c r="U136" i="1" s="1"/>
  <c r="O136" i="1"/>
  <c r="H136" i="1"/>
  <c r="J136" i="1" s="1"/>
  <c r="L136" i="1" s="1"/>
  <c r="F136" i="1"/>
  <c r="X135" i="1"/>
  <c r="Z135" i="1" s="1"/>
  <c r="AB135" i="1" s="1"/>
  <c r="O135" i="1"/>
  <c r="Q135" i="1" s="1"/>
  <c r="S135" i="1" s="1"/>
  <c r="U135" i="1" s="1"/>
  <c r="F135" i="1"/>
  <c r="H135" i="1" s="1"/>
  <c r="J135" i="1" s="1"/>
  <c r="L135" i="1" s="1"/>
  <c r="AA134" i="1"/>
  <c r="Y134" i="1"/>
  <c r="X134" i="1"/>
  <c r="W134" i="1"/>
  <c r="V134" i="1"/>
  <c r="T134" i="1"/>
  <c r="R134" i="1"/>
  <c r="P134" i="1"/>
  <c r="N134" i="1"/>
  <c r="M134" i="1"/>
  <c r="O134" i="1" s="1"/>
  <c r="Q134" i="1" s="1"/>
  <c r="S134" i="1" s="1"/>
  <c r="U134" i="1" s="1"/>
  <c r="K134" i="1"/>
  <c r="I134" i="1"/>
  <c r="G134" i="1"/>
  <c r="E134" i="1"/>
  <c r="D134" i="1"/>
  <c r="Z133" i="1"/>
  <c r="AB133" i="1" s="1"/>
  <c r="U133" i="1"/>
  <c r="S133" i="1"/>
  <c r="Q133" i="1"/>
  <c r="J133" i="1"/>
  <c r="L133" i="1" s="1"/>
  <c r="H133" i="1"/>
  <c r="Z132" i="1"/>
  <c r="AB132" i="1" s="1"/>
  <c r="U132" i="1"/>
  <c r="S132" i="1"/>
  <c r="Q132" i="1"/>
  <c r="J132" i="1"/>
  <c r="L132" i="1" s="1"/>
  <c r="H132" i="1"/>
  <c r="X131" i="1"/>
  <c r="Z131" i="1" s="1"/>
  <c r="AB131" i="1" s="1"/>
  <c r="O131" i="1"/>
  <c r="Q131" i="1" s="1"/>
  <c r="S131" i="1" s="1"/>
  <c r="U131" i="1" s="1"/>
  <c r="F131" i="1"/>
  <c r="H131" i="1" s="1"/>
  <c r="J131" i="1" s="1"/>
  <c r="L131" i="1" s="1"/>
  <c r="X130" i="1"/>
  <c r="Z130" i="1" s="1"/>
  <c r="AB130" i="1" s="1"/>
  <c r="U130" i="1"/>
  <c r="O130" i="1"/>
  <c r="Q130" i="1" s="1"/>
  <c r="S130" i="1" s="1"/>
  <c r="L130" i="1"/>
  <c r="F130" i="1"/>
  <c r="H130" i="1" s="1"/>
  <c r="J130" i="1" s="1"/>
  <c r="AB129" i="1"/>
  <c r="AA129" i="1"/>
  <c r="Y129" i="1"/>
  <c r="X129" i="1"/>
  <c r="Z129" i="1" s="1"/>
  <c r="W129" i="1"/>
  <c r="V129" i="1"/>
  <c r="T129" i="1"/>
  <c r="R129" i="1"/>
  <c r="P129" i="1"/>
  <c r="O129" i="1"/>
  <c r="N129" i="1"/>
  <c r="M129" i="1"/>
  <c r="K129" i="1"/>
  <c r="I129" i="1"/>
  <c r="G129" i="1"/>
  <c r="E129" i="1"/>
  <c r="D129" i="1"/>
  <c r="F129" i="1" s="1"/>
  <c r="H129" i="1" s="1"/>
  <c r="J129" i="1" s="1"/>
  <c r="L129" i="1" s="1"/>
  <c r="AB128" i="1"/>
  <c r="Z128" i="1"/>
  <c r="S128" i="1"/>
  <c r="U128" i="1" s="1"/>
  <c r="Q128" i="1"/>
  <c r="H128" i="1"/>
  <c r="J128" i="1" s="1"/>
  <c r="L128" i="1" s="1"/>
  <c r="X127" i="1"/>
  <c r="Z127" i="1" s="1"/>
  <c r="AB127" i="1" s="1"/>
  <c r="O127" i="1"/>
  <c r="Q127" i="1" s="1"/>
  <c r="S127" i="1" s="1"/>
  <c r="U127" i="1" s="1"/>
  <c r="F127" i="1"/>
  <c r="H127" i="1" s="1"/>
  <c r="J127" i="1" s="1"/>
  <c r="L127" i="1" s="1"/>
  <c r="AA126" i="1"/>
  <c r="Y126" i="1"/>
  <c r="X126" i="1"/>
  <c r="Z126" i="1" s="1"/>
  <c r="AB126" i="1" s="1"/>
  <c r="W126" i="1"/>
  <c r="V126" i="1"/>
  <c r="T126" i="1"/>
  <c r="R126" i="1"/>
  <c r="P126" i="1"/>
  <c r="O126" i="1"/>
  <c r="Q126" i="1" s="1"/>
  <c r="S126" i="1" s="1"/>
  <c r="U126" i="1" s="1"/>
  <c r="N126" i="1"/>
  <c r="M126" i="1"/>
  <c r="K126" i="1"/>
  <c r="I126" i="1"/>
  <c r="H126" i="1"/>
  <c r="J126" i="1" s="1"/>
  <c r="L126" i="1" s="1"/>
  <c r="G126" i="1"/>
  <c r="E126" i="1"/>
  <c r="D126" i="1"/>
  <c r="F126" i="1" s="1"/>
  <c r="AB125" i="1"/>
  <c r="U125" i="1"/>
  <c r="L125" i="1"/>
  <c r="AB124" i="1"/>
  <c r="Z124" i="1"/>
  <c r="Q124" i="1"/>
  <c r="S124" i="1" s="1"/>
  <c r="U124" i="1" s="1"/>
  <c r="H124" i="1"/>
  <c r="J124" i="1" s="1"/>
  <c r="L124" i="1" s="1"/>
  <c r="AB123" i="1"/>
  <c r="Z123" i="1"/>
  <c r="Q123" i="1"/>
  <c r="S123" i="1" s="1"/>
  <c r="U123" i="1" s="1"/>
  <c r="G123" i="1"/>
  <c r="H123" i="1" s="1"/>
  <c r="J123" i="1" s="1"/>
  <c r="L123" i="1" s="1"/>
  <c r="AB122" i="1"/>
  <c r="Z122" i="1"/>
  <c r="S122" i="1"/>
  <c r="U122" i="1" s="1"/>
  <c r="Q122" i="1"/>
  <c r="I122" i="1"/>
  <c r="H122" i="1"/>
  <c r="J122" i="1" s="1"/>
  <c r="L122" i="1" s="1"/>
  <c r="G122" i="1"/>
  <c r="Z121" i="1"/>
  <c r="AB121" i="1" s="1"/>
  <c r="Q121" i="1"/>
  <c r="S121" i="1" s="1"/>
  <c r="U121" i="1" s="1"/>
  <c r="L121" i="1"/>
  <c r="J121" i="1"/>
  <c r="H121" i="1"/>
  <c r="Z120" i="1"/>
  <c r="AB120" i="1" s="1"/>
  <c r="Q120" i="1"/>
  <c r="S120" i="1" s="1"/>
  <c r="U120" i="1" s="1"/>
  <c r="L120" i="1"/>
  <c r="J120" i="1"/>
  <c r="H120" i="1"/>
  <c r="Z119" i="1"/>
  <c r="AB119" i="1" s="1"/>
  <c r="X119" i="1"/>
  <c r="Q119" i="1"/>
  <c r="S119" i="1" s="1"/>
  <c r="U119" i="1" s="1"/>
  <c r="O119" i="1"/>
  <c r="H119" i="1"/>
  <c r="J119" i="1" s="1"/>
  <c r="L119" i="1" s="1"/>
  <c r="F119" i="1"/>
  <c r="X118" i="1"/>
  <c r="Z118" i="1" s="1"/>
  <c r="AB118" i="1" s="1"/>
  <c r="O118" i="1"/>
  <c r="Q118" i="1" s="1"/>
  <c r="S118" i="1" s="1"/>
  <c r="U118" i="1" s="1"/>
  <c r="F118" i="1"/>
  <c r="H118" i="1" s="1"/>
  <c r="J118" i="1" s="1"/>
  <c r="L118" i="1" s="1"/>
  <c r="AA116" i="1"/>
  <c r="Y116" i="1"/>
  <c r="X116" i="1"/>
  <c r="W116" i="1"/>
  <c r="V116" i="1"/>
  <c r="U116" i="1"/>
  <c r="T116" i="1"/>
  <c r="R116" i="1"/>
  <c r="P116" i="1"/>
  <c r="N116" i="1"/>
  <c r="M116" i="1"/>
  <c r="O116" i="1" s="1"/>
  <c r="Q116" i="1" s="1"/>
  <c r="S116" i="1" s="1"/>
  <c r="K116" i="1"/>
  <c r="I116" i="1"/>
  <c r="G116" i="1"/>
  <c r="E116" i="1"/>
  <c r="D116" i="1"/>
  <c r="X115" i="1"/>
  <c r="Z115" i="1" s="1"/>
  <c r="AB115" i="1" s="1"/>
  <c r="O115" i="1"/>
  <c r="Q115" i="1" s="1"/>
  <c r="S115" i="1" s="1"/>
  <c r="U115" i="1" s="1"/>
  <c r="F115" i="1"/>
  <c r="H115" i="1" s="1"/>
  <c r="J115" i="1" s="1"/>
  <c r="L115" i="1" s="1"/>
  <c r="X114" i="1"/>
  <c r="Z114" i="1" s="1"/>
  <c r="AB114" i="1" s="1"/>
  <c r="U114" i="1"/>
  <c r="O114" i="1"/>
  <c r="Q114" i="1" s="1"/>
  <c r="S114" i="1" s="1"/>
  <c r="L114" i="1"/>
  <c r="F114" i="1"/>
  <c r="H114" i="1" s="1"/>
  <c r="J114" i="1" s="1"/>
  <c r="AB112" i="1"/>
  <c r="AA112" i="1"/>
  <c r="Y112" i="1"/>
  <c r="X112" i="1"/>
  <c r="Z112" i="1" s="1"/>
  <c r="W112" i="1"/>
  <c r="V112" i="1"/>
  <c r="T112" i="1"/>
  <c r="R112" i="1"/>
  <c r="P112" i="1"/>
  <c r="P98" i="1" s="1"/>
  <c r="O112" i="1"/>
  <c r="N112" i="1"/>
  <c r="M112" i="1"/>
  <c r="L112" i="1"/>
  <c r="K112" i="1"/>
  <c r="I112" i="1"/>
  <c r="G112" i="1"/>
  <c r="E112" i="1"/>
  <c r="D112" i="1"/>
  <c r="F112" i="1" s="1"/>
  <c r="H112" i="1" s="1"/>
  <c r="J112" i="1" s="1"/>
  <c r="X111" i="1"/>
  <c r="Z111" i="1" s="1"/>
  <c r="AB111" i="1" s="1"/>
  <c r="U111" i="1"/>
  <c r="O111" i="1"/>
  <c r="Q111" i="1" s="1"/>
  <c r="S111" i="1" s="1"/>
  <c r="L111" i="1"/>
  <c r="F111" i="1"/>
  <c r="H111" i="1" s="1"/>
  <c r="J111" i="1" s="1"/>
  <c r="AB110" i="1"/>
  <c r="Z110" i="1"/>
  <c r="X110" i="1"/>
  <c r="S110" i="1"/>
  <c r="U110" i="1" s="1"/>
  <c r="Q110" i="1"/>
  <c r="O110" i="1"/>
  <c r="J110" i="1"/>
  <c r="L110" i="1" s="1"/>
  <c r="H110" i="1"/>
  <c r="F110" i="1"/>
  <c r="Z109" i="1"/>
  <c r="AB109" i="1" s="1"/>
  <c r="X109" i="1"/>
  <c r="Q109" i="1"/>
  <c r="S109" i="1" s="1"/>
  <c r="U109" i="1" s="1"/>
  <c r="O109" i="1"/>
  <c r="H109" i="1"/>
  <c r="J109" i="1" s="1"/>
  <c r="L109" i="1" s="1"/>
  <c r="F109" i="1"/>
  <c r="X108" i="1"/>
  <c r="Z108" i="1" s="1"/>
  <c r="AB108" i="1" s="1"/>
  <c r="O108" i="1"/>
  <c r="Q108" i="1" s="1"/>
  <c r="S108" i="1" s="1"/>
  <c r="U108" i="1" s="1"/>
  <c r="F108" i="1"/>
  <c r="H108" i="1" s="1"/>
  <c r="J108" i="1" s="1"/>
  <c r="L108" i="1" s="1"/>
  <c r="AB107" i="1"/>
  <c r="Z107" i="1"/>
  <c r="X107" i="1"/>
  <c r="U107" i="1"/>
  <c r="S107" i="1"/>
  <c r="Q107" i="1"/>
  <c r="O107" i="1"/>
  <c r="L107" i="1"/>
  <c r="J107" i="1"/>
  <c r="H107" i="1"/>
  <c r="F107" i="1"/>
  <c r="AB106" i="1"/>
  <c r="Z106" i="1"/>
  <c r="X106" i="1"/>
  <c r="S106" i="1"/>
  <c r="U106" i="1" s="1"/>
  <c r="Q106" i="1"/>
  <c r="O106" i="1"/>
  <c r="J106" i="1"/>
  <c r="L106" i="1" s="1"/>
  <c r="H106" i="1"/>
  <c r="F106" i="1"/>
  <c r="Z105" i="1"/>
  <c r="AB105" i="1" s="1"/>
  <c r="X105" i="1"/>
  <c r="Q105" i="1"/>
  <c r="S105" i="1" s="1"/>
  <c r="U105" i="1" s="1"/>
  <c r="O105" i="1"/>
  <c r="H105" i="1"/>
  <c r="J105" i="1" s="1"/>
  <c r="L105" i="1" s="1"/>
  <c r="F105" i="1"/>
  <c r="X104" i="1"/>
  <c r="Z104" i="1" s="1"/>
  <c r="AB104" i="1" s="1"/>
  <c r="O104" i="1"/>
  <c r="Q104" i="1" s="1"/>
  <c r="S104" i="1" s="1"/>
  <c r="U104" i="1" s="1"/>
  <c r="F104" i="1"/>
  <c r="H104" i="1" s="1"/>
  <c r="J104" i="1" s="1"/>
  <c r="L104" i="1" s="1"/>
  <c r="AA102" i="1"/>
  <c r="AA168" i="1" s="1"/>
  <c r="Y102" i="1"/>
  <c r="X102" i="1"/>
  <c r="W102" i="1"/>
  <c r="W168" i="1" s="1"/>
  <c r="V102" i="1"/>
  <c r="V168" i="1" s="1"/>
  <c r="T102" i="1"/>
  <c r="R102" i="1"/>
  <c r="R168" i="1" s="1"/>
  <c r="P102" i="1"/>
  <c r="N102" i="1"/>
  <c r="N168" i="1" s="1"/>
  <c r="M102" i="1"/>
  <c r="K102" i="1"/>
  <c r="K168" i="1" s="1"/>
  <c r="I102" i="1"/>
  <c r="G102" i="1"/>
  <c r="E102" i="1"/>
  <c r="E168" i="1" s="1"/>
  <c r="D102" i="1"/>
  <c r="AA101" i="1"/>
  <c r="AA160" i="1" s="1"/>
  <c r="Y101" i="1"/>
  <c r="Y160" i="1" s="1"/>
  <c r="W101" i="1"/>
  <c r="W160" i="1" s="1"/>
  <c r="V101" i="1"/>
  <c r="T101" i="1"/>
  <c r="T160" i="1" s="1"/>
  <c r="R101" i="1"/>
  <c r="R160" i="1" s="1"/>
  <c r="P101" i="1"/>
  <c r="P160" i="1" s="1"/>
  <c r="N101" i="1"/>
  <c r="N160" i="1" s="1"/>
  <c r="M101" i="1"/>
  <c r="M160" i="1" s="1"/>
  <c r="K101" i="1"/>
  <c r="K160" i="1" s="1"/>
  <c r="I101" i="1"/>
  <c r="I160" i="1" s="1"/>
  <c r="G101" i="1"/>
  <c r="G160" i="1" s="1"/>
  <c r="F101" i="1"/>
  <c r="H101" i="1" s="1"/>
  <c r="J101" i="1" s="1"/>
  <c r="L101" i="1" s="1"/>
  <c r="E101" i="1"/>
  <c r="E160" i="1" s="1"/>
  <c r="D101" i="1"/>
  <c r="D160" i="1" s="1"/>
  <c r="AA100" i="1"/>
  <c r="Y100" i="1"/>
  <c r="W100" i="1"/>
  <c r="V100" i="1"/>
  <c r="T100" i="1"/>
  <c r="R100" i="1"/>
  <c r="P100" i="1"/>
  <c r="N100" i="1"/>
  <c r="M100" i="1"/>
  <c r="O100" i="1" s="1"/>
  <c r="Q100" i="1" s="1"/>
  <c r="S100" i="1" s="1"/>
  <c r="U100" i="1" s="1"/>
  <c r="K100" i="1"/>
  <c r="I100" i="1"/>
  <c r="G100" i="1"/>
  <c r="E100" i="1"/>
  <c r="F100" i="1" s="1"/>
  <c r="D100" i="1"/>
  <c r="AA98" i="1"/>
  <c r="W98" i="1"/>
  <c r="V98" i="1"/>
  <c r="T98" i="1"/>
  <c r="R98" i="1"/>
  <c r="O98" i="1"/>
  <c r="N98" i="1"/>
  <c r="M98" i="1"/>
  <c r="K98" i="1"/>
  <c r="G98" i="1"/>
  <c r="E98" i="1"/>
  <c r="F98" i="1" s="1"/>
  <c r="H98" i="1" s="1"/>
  <c r="D98" i="1"/>
  <c r="AB97" i="1"/>
  <c r="U97" i="1"/>
  <c r="L97" i="1"/>
  <c r="Z96" i="1"/>
  <c r="AB96" i="1" s="1"/>
  <c r="S96" i="1"/>
  <c r="U96" i="1" s="1"/>
  <c r="Q96" i="1"/>
  <c r="H96" i="1"/>
  <c r="J96" i="1" s="1"/>
  <c r="L96" i="1" s="1"/>
  <c r="Z95" i="1"/>
  <c r="AB95" i="1" s="1"/>
  <c r="X95" i="1"/>
  <c r="Q95" i="1"/>
  <c r="S95" i="1" s="1"/>
  <c r="U95" i="1" s="1"/>
  <c r="O95" i="1"/>
  <c r="H95" i="1"/>
  <c r="J95" i="1" s="1"/>
  <c r="L95" i="1" s="1"/>
  <c r="F95" i="1"/>
  <c r="X94" i="1"/>
  <c r="Z94" i="1" s="1"/>
  <c r="AB94" i="1" s="1"/>
  <c r="O94" i="1"/>
  <c r="Q94" i="1" s="1"/>
  <c r="S94" i="1" s="1"/>
  <c r="U94" i="1" s="1"/>
  <c r="F94" i="1"/>
  <c r="H94" i="1" s="1"/>
  <c r="J94" i="1" s="1"/>
  <c r="L94" i="1" s="1"/>
  <c r="AA93" i="1"/>
  <c r="Y93" i="1"/>
  <c r="W93" i="1"/>
  <c r="X93" i="1" s="1"/>
  <c r="Z93" i="1" s="1"/>
  <c r="AB93" i="1" s="1"/>
  <c r="V93" i="1"/>
  <c r="T93" i="1"/>
  <c r="R93" i="1"/>
  <c r="P93" i="1"/>
  <c r="N93" i="1"/>
  <c r="M93" i="1"/>
  <c r="O93" i="1" s="1"/>
  <c r="Q93" i="1" s="1"/>
  <c r="S93" i="1" s="1"/>
  <c r="U93" i="1" s="1"/>
  <c r="K93" i="1"/>
  <c r="I93" i="1"/>
  <c r="G93" i="1"/>
  <c r="E93" i="1"/>
  <c r="D93" i="1"/>
  <c r="AB92" i="1"/>
  <c r="U92" i="1"/>
  <c r="L92" i="1"/>
  <c r="Z91" i="1"/>
  <c r="AB91" i="1" s="1"/>
  <c r="S91" i="1"/>
  <c r="U91" i="1" s="1"/>
  <c r="Q91" i="1"/>
  <c r="H91" i="1"/>
  <c r="J91" i="1" s="1"/>
  <c r="L91" i="1" s="1"/>
  <c r="Z90" i="1"/>
  <c r="AB90" i="1" s="1"/>
  <c r="X90" i="1"/>
  <c r="Q90" i="1"/>
  <c r="S90" i="1" s="1"/>
  <c r="U90" i="1" s="1"/>
  <c r="O90" i="1"/>
  <c r="H90" i="1"/>
  <c r="J90" i="1" s="1"/>
  <c r="L90" i="1" s="1"/>
  <c r="F90" i="1"/>
  <c r="AB89" i="1"/>
  <c r="X89" i="1"/>
  <c r="Z89" i="1" s="1"/>
  <c r="O89" i="1"/>
  <c r="Q89" i="1" s="1"/>
  <c r="S89" i="1" s="1"/>
  <c r="U89" i="1" s="1"/>
  <c r="J89" i="1"/>
  <c r="L89" i="1" s="1"/>
  <c r="F89" i="1"/>
  <c r="H89" i="1" s="1"/>
  <c r="AA87" i="1"/>
  <c r="Y87" i="1"/>
  <c r="W87" i="1"/>
  <c r="V87" i="1"/>
  <c r="T87" i="1"/>
  <c r="S87" i="1"/>
  <c r="U87" i="1" s="1"/>
  <c r="R87" i="1"/>
  <c r="P87" i="1"/>
  <c r="O87" i="1"/>
  <c r="Q87" i="1" s="1"/>
  <c r="N87" i="1"/>
  <c r="M87" i="1"/>
  <c r="K87" i="1"/>
  <c r="I87" i="1"/>
  <c r="G87" i="1"/>
  <c r="G62" i="1" s="1"/>
  <c r="E87" i="1"/>
  <c r="F87" i="1" s="1"/>
  <c r="D87" i="1"/>
  <c r="X86" i="1"/>
  <c r="Z86" i="1" s="1"/>
  <c r="AB86" i="1" s="1"/>
  <c r="S86" i="1"/>
  <c r="U86" i="1" s="1"/>
  <c r="O86" i="1"/>
  <c r="Q86" i="1" s="1"/>
  <c r="F86" i="1"/>
  <c r="H86" i="1" s="1"/>
  <c r="J86" i="1" s="1"/>
  <c r="L86" i="1" s="1"/>
  <c r="AA84" i="1"/>
  <c r="Y84" i="1"/>
  <c r="W84" i="1"/>
  <c r="V84" i="1"/>
  <c r="X84" i="1" s="1"/>
  <c r="Z84" i="1" s="1"/>
  <c r="AB84" i="1" s="1"/>
  <c r="T84" i="1"/>
  <c r="R84" i="1"/>
  <c r="P84" i="1"/>
  <c r="O84" i="1"/>
  <c r="Q84" i="1" s="1"/>
  <c r="S84" i="1" s="1"/>
  <c r="U84" i="1" s="1"/>
  <c r="N84" i="1"/>
  <c r="M84" i="1"/>
  <c r="K84" i="1"/>
  <c r="I84" i="1"/>
  <c r="G84" i="1"/>
  <c r="E84" i="1"/>
  <c r="D84" i="1"/>
  <c r="F84" i="1" s="1"/>
  <c r="H84" i="1" s="1"/>
  <c r="J84" i="1" s="1"/>
  <c r="L84" i="1" s="1"/>
  <c r="AB83" i="1"/>
  <c r="X83" i="1"/>
  <c r="Z83" i="1" s="1"/>
  <c r="O83" i="1"/>
  <c r="Q83" i="1" s="1"/>
  <c r="S83" i="1" s="1"/>
  <c r="U83" i="1" s="1"/>
  <c r="J83" i="1"/>
  <c r="L83" i="1" s="1"/>
  <c r="F83" i="1"/>
  <c r="H83" i="1" s="1"/>
  <c r="D83" i="1"/>
  <c r="AB81" i="1"/>
  <c r="AA81" i="1"/>
  <c r="Y81" i="1"/>
  <c r="X81" i="1"/>
  <c r="Z81" i="1" s="1"/>
  <c r="W81" i="1"/>
  <c r="V81" i="1"/>
  <c r="T81" i="1"/>
  <c r="R81" i="1"/>
  <c r="P81" i="1"/>
  <c r="N81" i="1"/>
  <c r="O81" i="1" s="1"/>
  <c r="M81" i="1"/>
  <c r="K81" i="1"/>
  <c r="I81" i="1"/>
  <c r="G81" i="1"/>
  <c r="E81" i="1"/>
  <c r="D81" i="1"/>
  <c r="F81" i="1" s="1"/>
  <c r="H81" i="1" s="1"/>
  <c r="J81" i="1" s="1"/>
  <c r="L81" i="1" s="1"/>
  <c r="Z80" i="1"/>
  <c r="AB80" i="1" s="1"/>
  <c r="X80" i="1"/>
  <c r="U80" i="1"/>
  <c r="Q80" i="1"/>
  <c r="S80" i="1" s="1"/>
  <c r="O80" i="1"/>
  <c r="D80" i="1"/>
  <c r="F80" i="1" s="1"/>
  <c r="H80" i="1" s="1"/>
  <c r="J80" i="1" s="1"/>
  <c r="L80" i="1" s="1"/>
  <c r="V79" i="1"/>
  <c r="O79" i="1"/>
  <c r="Q79" i="1" s="1"/>
  <c r="S79" i="1" s="1"/>
  <c r="U79" i="1" s="1"/>
  <c r="M79" i="1"/>
  <c r="I79" i="1"/>
  <c r="I77" i="1" s="1"/>
  <c r="G79" i="1"/>
  <c r="D79" i="1"/>
  <c r="AA77" i="1"/>
  <c r="Y77" i="1"/>
  <c r="W77" i="1"/>
  <c r="T77" i="1"/>
  <c r="T167" i="1" s="1"/>
  <c r="R77" i="1"/>
  <c r="R167" i="1" s="1"/>
  <c r="P77" i="1"/>
  <c r="P167" i="1" s="1"/>
  <c r="N77" i="1"/>
  <c r="N167" i="1" s="1"/>
  <c r="M77" i="1"/>
  <c r="K77" i="1"/>
  <c r="G77" i="1"/>
  <c r="E77" i="1"/>
  <c r="E167" i="1" s="1"/>
  <c r="X76" i="1"/>
  <c r="Z76" i="1" s="1"/>
  <c r="AB76" i="1" s="1"/>
  <c r="O76" i="1"/>
  <c r="Q76" i="1" s="1"/>
  <c r="S76" i="1" s="1"/>
  <c r="U76" i="1" s="1"/>
  <c r="F76" i="1"/>
  <c r="H76" i="1" s="1"/>
  <c r="J76" i="1" s="1"/>
  <c r="L76" i="1" s="1"/>
  <c r="D76" i="1"/>
  <c r="X75" i="1"/>
  <c r="Z75" i="1" s="1"/>
  <c r="AB75" i="1" s="1"/>
  <c r="O75" i="1"/>
  <c r="Q75" i="1" s="1"/>
  <c r="S75" i="1" s="1"/>
  <c r="U75" i="1" s="1"/>
  <c r="F75" i="1"/>
  <c r="H75" i="1" s="1"/>
  <c r="J75" i="1" s="1"/>
  <c r="L75" i="1" s="1"/>
  <c r="Z74" i="1"/>
  <c r="AB74" i="1" s="1"/>
  <c r="X74" i="1"/>
  <c r="Q74" i="1"/>
  <c r="S74" i="1" s="1"/>
  <c r="U74" i="1" s="1"/>
  <c r="O74" i="1"/>
  <c r="L74" i="1"/>
  <c r="H74" i="1"/>
  <c r="J74" i="1" s="1"/>
  <c r="F74" i="1"/>
  <c r="AB73" i="1"/>
  <c r="X73" i="1"/>
  <c r="Z73" i="1" s="1"/>
  <c r="O73" i="1"/>
  <c r="Q73" i="1" s="1"/>
  <c r="S73" i="1" s="1"/>
  <c r="U73" i="1" s="1"/>
  <c r="J73" i="1"/>
  <c r="L73" i="1" s="1"/>
  <c r="F73" i="1"/>
  <c r="H73" i="1" s="1"/>
  <c r="Z72" i="1"/>
  <c r="AB72" i="1" s="1"/>
  <c r="X72" i="1"/>
  <c r="Q72" i="1"/>
  <c r="S72" i="1" s="1"/>
  <c r="U72" i="1" s="1"/>
  <c r="O72" i="1"/>
  <c r="H72" i="1"/>
  <c r="J72" i="1" s="1"/>
  <c r="L72" i="1" s="1"/>
  <c r="F72" i="1"/>
  <c r="X71" i="1"/>
  <c r="Z71" i="1" s="1"/>
  <c r="AB71" i="1" s="1"/>
  <c r="O71" i="1"/>
  <c r="Q71" i="1" s="1"/>
  <c r="S71" i="1" s="1"/>
  <c r="U71" i="1" s="1"/>
  <c r="F71" i="1"/>
  <c r="H71" i="1" s="1"/>
  <c r="J71" i="1" s="1"/>
  <c r="L71" i="1" s="1"/>
  <c r="Z70" i="1"/>
  <c r="AB70" i="1" s="1"/>
  <c r="X70" i="1"/>
  <c r="U70" i="1"/>
  <c r="Q70" i="1"/>
  <c r="S70" i="1" s="1"/>
  <c r="O70" i="1"/>
  <c r="L70" i="1"/>
  <c r="H70" i="1"/>
  <c r="J70" i="1" s="1"/>
  <c r="F70" i="1"/>
  <c r="X69" i="1"/>
  <c r="Z69" i="1" s="1"/>
  <c r="AB69" i="1" s="1"/>
  <c r="S69" i="1"/>
  <c r="U69" i="1" s="1"/>
  <c r="O69" i="1"/>
  <c r="Q69" i="1" s="1"/>
  <c r="F69" i="1"/>
  <c r="H69" i="1" s="1"/>
  <c r="J69" i="1" s="1"/>
  <c r="L69" i="1" s="1"/>
  <c r="Z68" i="1"/>
  <c r="AB68" i="1" s="1"/>
  <c r="X68" i="1"/>
  <c r="Q68" i="1"/>
  <c r="S68" i="1" s="1"/>
  <c r="U68" i="1" s="1"/>
  <c r="O68" i="1"/>
  <c r="H68" i="1"/>
  <c r="J68" i="1" s="1"/>
  <c r="L68" i="1" s="1"/>
  <c r="F68" i="1"/>
  <c r="X67" i="1"/>
  <c r="Z67" i="1" s="1"/>
  <c r="AB67" i="1" s="1"/>
  <c r="O67" i="1"/>
  <c r="Q67" i="1" s="1"/>
  <c r="S67" i="1" s="1"/>
  <c r="U67" i="1" s="1"/>
  <c r="F67" i="1"/>
  <c r="H67" i="1" s="1"/>
  <c r="J67" i="1" s="1"/>
  <c r="L67" i="1" s="1"/>
  <c r="AA66" i="1"/>
  <c r="Y66" i="1"/>
  <c r="Y162" i="1" s="1"/>
  <c r="W66" i="1"/>
  <c r="W162" i="1" s="1"/>
  <c r="V66" i="1"/>
  <c r="V162" i="1" s="1"/>
  <c r="T66" i="1"/>
  <c r="R66" i="1"/>
  <c r="R162" i="1" s="1"/>
  <c r="P66" i="1"/>
  <c r="P162" i="1" s="1"/>
  <c r="N66" i="1"/>
  <c r="N162" i="1" s="1"/>
  <c r="M66" i="1"/>
  <c r="K66" i="1"/>
  <c r="I66" i="1"/>
  <c r="I162" i="1" s="1"/>
  <c r="G66" i="1"/>
  <c r="G162" i="1" s="1"/>
  <c r="E66" i="1"/>
  <c r="E162" i="1" s="1"/>
  <c r="D66" i="1"/>
  <c r="D162" i="1" s="1"/>
  <c r="AA65" i="1"/>
  <c r="Y65" i="1"/>
  <c r="W65" i="1"/>
  <c r="V65" i="1"/>
  <c r="X65" i="1" s="1"/>
  <c r="Z65" i="1" s="1"/>
  <c r="AB65" i="1" s="1"/>
  <c r="T65" i="1"/>
  <c r="R65" i="1"/>
  <c r="P65" i="1"/>
  <c r="N65" i="1"/>
  <c r="M65" i="1"/>
  <c r="K65" i="1"/>
  <c r="I65" i="1"/>
  <c r="G65" i="1"/>
  <c r="E65" i="1"/>
  <c r="AA64" i="1"/>
  <c r="Y64" i="1"/>
  <c r="W64" i="1"/>
  <c r="T64" i="1"/>
  <c r="R64" i="1"/>
  <c r="P64" i="1"/>
  <c r="O64" i="1"/>
  <c r="Q64" i="1" s="1"/>
  <c r="S64" i="1" s="1"/>
  <c r="U64" i="1" s="1"/>
  <c r="N64" i="1"/>
  <c r="M64" i="1"/>
  <c r="K64" i="1"/>
  <c r="I64" i="1"/>
  <c r="G64" i="1"/>
  <c r="E64" i="1"/>
  <c r="AA62" i="1"/>
  <c r="W62" i="1"/>
  <c r="T62" i="1"/>
  <c r="R62" i="1"/>
  <c r="P62" i="1"/>
  <c r="N62" i="1"/>
  <c r="K62" i="1"/>
  <c r="Z61" i="1"/>
  <c r="AB61" i="1" s="1"/>
  <c r="Q61" i="1"/>
  <c r="S61" i="1" s="1"/>
  <c r="U61" i="1" s="1"/>
  <c r="L61" i="1"/>
  <c r="J61" i="1"/>
  <c r="H61" i="1"/>
  <c r="Z60" i="1"/>
  <c r="AB60" i="1" s="1"/>
  <c r="Q60" i="1"/>
  <c r="S60" i="1" s="1"/>
  <c r="U60" i="1" s="1"/>
  <c r="L60" i="1"/>
  <c r="J60" i="1"/>
  <c r="H60" i="1"/>
  <c r="Z59" i="1"/>
  <c r="AB59" i="1" s="1"/>
  <c r="Q59" i="1"/>
  <c r="S59" i="1" s="1"/>
  <c r="U59" i="1" s="1"/>
  <c r="L59" i="1"/>
  <c r="J59" i="1"/>
  <c r="H59" i="1"/>
  <c r="AA57" i="1"/>
  <c r="Z57" i="1"/>
  <c r="AB57" i="1" s="1"/>
  <c r="Y57" i="1"/>
  <c r="T57" i="1"/>
  <c r="R57" i="1"/>
  <c r="P57" i="1"/>
  <c r="Q57" i="1" s="1"/>
  <c r="S57" i="1" s="1"/>
  <c r="U57" i="1" s="1"/>
  <c r="K57" i="1"/>
  <c r="I57" i="1"/>
  <c r="H57" i="1"/>
  <c r="J57" i="1" s="1"/>
  <c r="L57" i="1" s="1"/>
  <c r="G57" i="1"/>
  <c r="Z56" i="1"/>
  <c r="AB56" i="1" s="1"/>
  <c r="Q56" i="1"/>
  <c r="S56" i="1" s="1"/>
  <c r="U56" i="1" s="1"/>
  <c r="L56" i="1"/>
  <c r="J56" i="1"/>
  <c r="H56" i="1"/>
  <c r="AA54" i="1"/>
  <c r="Z54" i="1"/>
  <c r="AB54" i="1" s="1"/>
  <c r="Y54" i="1"/>
  <c r="T54" i="1"/>
  <c r="R54" i="1"/>
  <c r="P54" i="1"/>
  <c r="Q54" i="1" s="1"/>
  <c r="S54" i="1" s="1"/>
  <c r="U54" i="1" s="1"/>
  <c r="K54" i="1"/>
  <c r="I54" i="1"/>
  <c r="I18" i="1" s="1"/>
  <c r="H54" i="1"/>
  <c r="J54" i="1" s="1"/>
  <c r="L54" i="1" s="1"/>
  <c r="G54" i="1"/>
  <c r="Z53" i="1"/>
  <c r="AB53" i="1" s="1"/>
  <c r="X53" i="1"/>
  <c r="Q53" i="1"/>
  <c r="S53" i="1" s="1"/>
  <c r="U53" i="1" s="1"/>
  <c r="O53" i="1"/>
  <c r="H53" i="1"/>
  <c r="J53" i="1" s="1"/>
  <c r="L53" i="1" s="1"/>
  <c r="F53" i="1"/>
  <c r="X52" i="1"/>
  <c r="Z52" i="1" s="1"/>
  <c r="AB52" i="1" s="1"/>
  <c r="O52" i="1"/>
  <c r="Q52" i="1" s="1"/>
  <c r="S52" i="1" s="1"/>
  <c r="U52" i="1" s="1"/>
  <c r="F52" i="1"/>
  <c r="H52" i="1" s="1"/>
  <c r="J52" i="1" s="1"/>
  <c r="L52" i="1" s="1"/>
  <c r="D52" i="1"/>
  <c r="X51" i="1"/>
  <c r="Z51" i="1" s="1"/>
  <c r="AB51" i="1" s="1"/>
  <c r="O51" i="1"/>
  <c r="Q51" i="1" s="1"/>
  <c r="S51" i="1" s="1"/>
  <c r="U51" i="1" s="1"/>
  <c r="F51" i="1"/>
  <c r="H51" i="1" s="1"/>
  <c r="J51" i="1" s="1"/>
  <c r="L51" i="1" s="1"/>
  <c r="AB50" i="1"/>
  <c r="Z50" i="1"/>
  <c r="S50" i="1"/>
  <c r="U50" i="1" s="1"/>
  <c r="Q50" i="1"/>
  <c r="H50" i="1"/>
  <c r="J50" i="1" s="1"/>
  <c r="L50" i="1" s="1"/>
  <c r="X49" i="1"/>
  <c r="Z49" i="1" s="1"/>
  <c r="AB49" i="1" s="1"/>
  <c r="O49" i="1"/>
  <c r="Q49" i="1" s="1"/>
  <c r="S49" i="1" s="1"/>
  <c r="U49" i="1" s="1"/>
  <c r="D49" i="1"/>
  <c r="D21" i="1" s="1"/>
  <c r="X48" i="1"/>
  <c r="Z48" i="1" s="1"/>
  <c r="AB48" i="1" s="1"/>
  <c r="O48" i="1"/>
  <c r="Q48" i="1" s="1"/>
  <c r="S48" i="1" s="1"/>
  <c r="U48" i="1" s="1"/>
  <c r="F48" i="1"/>
  <c r="H48" i="1" s="1"/>
  <c r="J48" i="1" s="1"/>
  <c r="L48" i="1" s="1"/>
  <c r="AA46" i="1"/>
  <c r="Y46" i="1"/>
  <c r="X46" i="1"/>
  <c r="Z46" i="1" s="1"/>
  <c r="AB46" i="1" s="1"/>
  <c r="W46" i="1"/>
  <c r="V46" i="1"/>
  <c r="T46" i="1"/>
  <c r="T18" i="1" s="1"/>
  <c r="T158" i="1" s="1"/>
  <c r="R46" i="1"/>
  <c r="P46" i="1"/>
  <c r="P18" i="1" s="1"/>
  <c r="P158" i="1" s="1"/>
  <c r="O46" i="1"/>
  <c r="Q46" i="1" s="1"/>
  <c r="S46" i="1" s="1"/>
  <c r="U46" i="1" s="1"/>
  <c r="N46" i="1"/>
  <c r="M46" i="1"/>
  <c r="K46" i="1"/>
  <c r="I46" i="1"/>
  <c r="G46" i="1"/>
  <c r="E46" i="1"/>
  <c r="D46" i="1"/>
  <c r="F46" i="1" s="1"/>
  <c r="H46" i="1" s="1"/>
  <c r="J46" i="1" s="1"/>
  <c r="L46" i="1" s="1"/>
  <c r="X45" i="1"/>
  <c r="Z45" i="1" s="1"/>
  <c r="AB45" i="1" s="1"/>
  <c r="O45" i="1"/>
  <c r="Q45" i="1" s="1"/>
  <c r="S45" i="1" s="1"/>
  <c r="U45" i="1" s="1"/>
  <c r="F45" i="1"/>
  <c r="H45" i="1" s="1"/>
  <c r="J45" i="1" s="1"/>
  <c r="L45" i="1" s="1"/>
  <c r="AA43" i="1"/>
  <c r="Y43" i="1"/>
  <c r="X43" i="1"/>
  <c r="Z43" i="1" s="1"/>
  <c r="AB43" i="1" s="1"/>
  <c r="W43" i="1"/>
  <c r="V43" i="1"/>
  <c r="T43" i="1"/>
  <c r="R43" i="1"/>
  <c r="P43" i="1"/>
  <c r="O43" i="1"/>
  <c r="Q43" i="1" s="1"/>
  <c r="S43" i="1" s="1"/>
  <c r="U43" i="1" s="1"/>
  <c r="N43" i="1"/>
  <c r="M43" i="1"/>
  <c r="K43" i="1"/>
  <c r="I43" i="1"/>
  <c r="G43" i="1"/>
  <c r="E43" i="1"/>
  <c r="D43" i="1"/>
  <c r="F43" i="1" s="1"/>
  <c r="H43" i="1" s="1"/>
  <c r="J43" i="1" s="1"/>
  <c r="L43" i="1" s="1"/>
  <c r="AB42" i="1"/>
  <c r="Z42" i="1"/>
  <c r="S42" i="1"/>
  <c r="U42" i="1" s="1"/>
  <c r="Q42" i="1"/>
  <c r="H42" i="1"/>
  <c r="J42" i="1" s="1"/>
  <c r="L42" i="1" s="1"/>
  <c r="X41" i="1"/>
  <c r="Z41" i="1" s="1"/>
  <c r="AB41" i="1" s="1"/>
  <c r="O41" i="1"/>
  <c r="Q41" i="1" s="1"/>
  <c r="S41" i="1" s="1"/>
  <c r="U41" i="1" s="1"/>
  <c r="F41" i="1"/>
  <c r="H41" i="1" s="1"/>
  <c r="J41" i="1" s="1"/>
  <c r="L41" i="1" s="1"/>
  <c r="AB40" i="1"/>
  <c r="Z40" i="1"/>
  <c r="X40" i="1"/>
  <c r="S40" i="1"/>
  <c r="U40" i="1" s="1"/>
  <c r="Q40" i="1"/>
  <c r="O40" i="1"/>
  <c r="J40" i="1"/>
  <c r="L40" i="1" s="1"/>
  <c r="H40" i="1"/>
  <c r="F40" i="1"/>
  <c r="AA38" i="1"/>
  <c r="Y38" i="1"/>
  <c r="W38" i="1"/>
  <c r="V38" i="1"/>
  <c r="X38" i="1" s="1"/>
  <c r="Z38" i="1" s="1"/>
  <c r="AB38" i="1" s="1"/>
  <c r="T38" i="1"/>
  <c r="R38" i="1"/>
  <c r="P38" i="1"/>
  <c r="O38" i="1"/>
  <c r="Q38" i="1" s="1"/>
  <c r="S38" i="1" s="1"/>
  <c r="U38" i="1" s="1"/>
  <c r="N38" i="1"/>
  <c r="M38" i="1"/>
  <c r="K38" i="1"/>
  <c r="I38" i="1"/>
  <c r="G38" i="1"/>
  <c r="F38" i="1"/>
  <c r="H38" i="1" s="1"/>
  <c r="J38" i="1" s="1"/>
  <c r="L38" i="1" s="1"/>
  <c r="E38" i="1"/>
  <c r="D38" i="1"/>
  <c r="AB37" i="1"/>
  <c r="U37" i="1"/>
  <c r="L37" i="1"/>
  <c r="AB36" i="1"/>
  <c r="U36" i="1"/>
  <c r="L36" i="1"/>
  <c r="AA35" i="1"/>
  <c r="Z35" i="1"/>
  <c r="AB35" i="1" s="1"/>
  <c r="X35" i="1"/>
  <c r="T35" i="1"/>
  <c r="M35" i="1"/>
  <c r="O35" i="1" s="1"/>
  <c r="Q35" i="1" s="1"/>
  <c r="S35" i="1" s="1"/>
  <c r="U35" i="1" s="1"/>
  <c r="K35" i="1"/>
  <c r="F35" i="1"/>
  <c r="H35" i="1" s="1"/>
  <c r="J35" i="1" s="1"/>
  <c r="L35" i="1" s="1"/>
  <c r="AA34" i="1"/>
  <c r="X34" i="1"/>
  <c r="Z34" i="1" s="1"/>
  <c r="AB34" i="1" s="1"/>
  <c r="T34" i="1"/>
  <c r="Q34" i="1"/>
  <c r="S34" i="1" s="1"/>
  <c r="U34" i="1" s="1"/>
  <c r="O34" i="1"/>
  <c r="K34" i="1"/>
  <c r="J34" i="1"/>
  <c r="L34" i="1" s="1"/>
  <c r="H34" i="1"/>
  <c r="F34" i="1"/>
  <c r="AA32" i="1"/>
  <c r="Y32" i="1"/>
  <c r="W32" i="1"/>
  <c r="V32" i="1"/>
  <c r="X32" i="1" s="1"/>
  <c r="Z32" i="1" s="1"/>
  <c r="AB32" i="1" s="1"/>
  <c r="T32" i="1"/>
  <c r="R32" i="1"/>
  <c r="P32" i="1"/>
  <c r="N32" i="1"/>
  <c r="K32" i="1"/>
  <c r="I32" i="1"/>
  <c r="G32" i="1"/>
  <c r="F32" i="1"/>
  <c r="H32" i="1" s="1"/>
  <c r="J32" i="1" s="1"/>
  <c r="L32" i="1" s="1"/>
  <c r="E32" i="1"/>
  <c r="D32" i="1"/>
  <c r="AB31" i="1"/>
  <c r="U31" i="1"/>
  <c r="L31" i="1"/>
  <c r="Z30" i="1"/>
  <c r="AB30" i="1" s="1"/>
  <c r="X30" i="1"/>
  <c r="T30" i="1"/>
  <c r="S30" i="1"/>
  <c r="U30" i="1" s="1"/>
  <c r="Q30" i="1"/>
  <c r="O30" i="1"/>
  <c r="J30" i="1"/>
  <c r="L30" i="1" s="1"/>
  <c r="H30" i="1"/>
  <c r="F30" i="1"/>
  <c r="AA28" i="1"/>
  <c r="AA166" i="1" s="1"/>
  <c r="Y28" i="1"/>
  <c r="Y166" i="1" s="1"/>
  <c r="W28" i="1"/>
  <c r="W166" i="1" s="1"/>
  <c r="V28" i="1"/>
  <c r="V166" i="1" s="1"/>
  <c r="T28" i="1"/>
  <c r="R28" i="1"/>
  <c r="R166" i="1" s="1"/>
  <c r="P28" i="1"/>
  <c r="O28" i="1"/>
  <c r="Q28" i="1" s="1"/>
  <c r="S28" i="1" s="1"/>
  <c r="U28" i="1" s="1"/>
  <c r="N28" i="1"/>
  <c r="N166" i="1" s="1"/>
  <c r="M28" i="1"/>
  <c r="M166" i="1" s="1"/>
  <c r="K28" i="1"/>
  <c r="K166" i="1" s="1"/>
  <c r="I28" i="1"/>
  <c r="I166" i="1" s="1"/>
  <c r="G28" i="1"/>
  <c r="G166" i="1" s="1"/>
  <c r="F28" i="1"/>
  <c r="H28" i="1" s="1"/>
  <c r="J28" i="1" s="1"/>
  <c r="L28" i="1" s="1"/>
  <c r="E28" i="1"/>
  <c r="E166" i="1" s="1"/>
  <c r="D28" i="1"/>
  <c r="AB27" i="1"/>
  <c r="Z27" i="1"/>
  <c r="X27" i="1"/>
  <c r="S27" i="1"/>
  <c r="U27" i="1" s="1"/>
  <c r="Q27" i="1"/>
  <c r="O27" i="1"/>
  <c r="J27" i="1"/>
  <c r="L27" i="1" s="1"/>
  <c r="H27" i="1"/>
  <c r="F27" i="1"/>
  <c r="Z26" i="1"/>
  <c r="AB26" i="1" s="1"/>
  <c r="X26" i="1"/>
  <c r="Q26" i="1"/>
  <c r="S26" i="1" s="1"/>
  <c r="U26" i="1" s="1"/>
  <c r="O26" i="1"/>
  <c r="H26" i="1"/>
  <c r="J26" i="1" s="1"/>
  <c r="L26" i="1" s="1"/>
  <c r="F26" i="1"/>
  <c r="AA24" i="1"/>
  <c r="Y24" i="1"/>
  <c r="Y165" i="1" s="1"/>
  <c r="W24" i="1"/>
  <c r="V24" i="1"/>
  <c r="V165" i="1" s="1"/>
  <c r="T24" i="1"/>
  <c r="R24" i="1"/>
  <c r="R165" i="1" s="1"/>
  <c r="P24" i="1"/>
  <c r="N24" i="1"/>
  <c r="N165" i="1" s="1"/>
  <c r="M24" i="1"/>
  <c r="O24" i="1" s="1"/>
  <c r="Q24" i="1" s="1"/>
  <c r="S24" i="1" s="1"/>
  <c r="U24" i="1" s="1"/>
  <c r="K24" i="1"/>
  <c r="I24" i="1"/>
  <c r="G24" i="1"/>
  <c r="F24" i="1"/>
  <c r="H24" i="1" s="1"/>
  <c r="J24" i="1" s="1"/>
  <c r="L24" i="1" s="1"/>
  <c r="E24" i="1"/>
  <c r="E165" i="1" s="1"/>
  <c r="D24" i="1"/>
  <c r="AA23" i="1"/>
  <c r="AA163" i="1" s="1"/>
  <c r="Z23" i="1"/>
  <c r="AB23" i="1" s="1"/>
  <c r="Y23" i="1"/>
  <c r="Y163" i="1" s="1"/>
  <c r="Z163" i="1" s="1"/>
  <c r="T23" i="1"/>
  <c r="T163" i="1" s="1"/>
  <c r="R23" i="1"/>
  <c r="R163" i="1" s="1"/>
  <c r="P23" i="1"/>
  <c r="P163" i="1" s="1"/>
  <c r="Q163" i="1" s="1"/>
  <c r="S163" i="1" s="1"/>
  <c r="U163" i="1" s="1"/>
  <c r="K23" i="1"/>
  <c r="K163" i="1" s="1"/>
  <c r="I23" i="1"/>
  <c r="I163" i="1" s="1"/>
  <c r="H23" i="1"/>
  <c r="J23" i="1" s="1"/>
  <c r="L23" i="1" s="1"/>
  <c r="G23" i="1"/>
  <c r="G163" i="1" s="1"/>
  <c r="H163" i="1" s="1"/>
  <c r="AA22" i="1"/>
  <c r="U22" i="1"/>
  <c r="T22" i="1"/>
  <c r="K22" i="1"/>
  <c r="L22" i="1" s="1"/>
  <c r="AA21" i="1"/>
  <c r="AA161" i="1" s="1"/>
  <c r="Y21" i="1"/>
  <c r="Y161" i="1" s="1"/>
  <c r="X21" i="1"/>
  <c r="Z21" i="1" s="1"/>
  <c r="AB21" i="1" s="1"/>
  <c r="W21" i="1"/>
  <c r="W161" i="1" s="1"/>
  <c r="V21" i="1"/>
  <c r="T21" i="1"/>
  <c r="T161" i="1" s="1"/>
  <c r="R21" i="1"/>
  <c r="R161" i="1" s="1"/>
  <c r="P21" i="1"/>
  <c r="P161" i="1" s="1"/>
  <c r="N21" i="1"/>
  <c r="M21" i="1"/>
  <c r="M161" i="1" s="1"/>
  <c r="K21" i="1"/>
  <c r="K161" i="1" s="1"/>
  <c r="I21" i="1"/>
  <c r="I161" i="1" s="1"/>
  <c r="G21" i="1"/>
  <c r="G161" i="1" s="1"/>
  <c r="E21" i="1"/>
  <c r="E161" i="1" s="1"/>
  <c r="AA20" i="1"/>
  <c r="Y20" i="1"/>
  <c r="W20" i="1"/>
  <c r="V20" i="1"/>
  <c r="X20" i="1" s="1"/>
  <c r="Z20" i="1" s="1"/>
  <c r="AB20" i="1" s="1"/>
  <c r="T20" i="1"/>
  <c r="R20" i="1"/>
  <c r="P20" i="1"/>
  <c r="N20" i="1"/>
  <c r="M20" i="1"/>
  <c r="O20" i="1" s="1"/>
  <c r="Q20" i="1" s="1"/>
  <c r="S20" i="1" s="1"/>
  <c r="U20" i="1" s="1"/>
  <c r="K20" i="1"/>
  <c r="I20" i="1"/>
  <c r="G20" i="1"/>
  <c r="F20" i="1"/>
  <c r="H20" i="1" s="1"/>
  <c r="J20" i="1" s="1"/>
  <c r="L20" i="1" s="1"/>
  <c r="E20" i="1"/>
  <c r="D20" i="1"/>
  <c r="AA18" i="1"/>
  <c r="AA158" i="1" s="1"/>
  <c r="Y18" i="1"/>
  <c r="W18" i="1"/>
  <c r="W158" i="1" s="1"/>
  <c r="K18" i="1"/>
  <c r="K158" i="1" s="1"/>
  <c r="G18" i="1"/>
  <c r="E18" i="1"/>
  <c r="F21" i="1" l="1"/>
  <c r="H21" i="1" s="1"/>
  <c r="J21" i="1" s="1"/>
  <c r="L21" i="1" s="1"/>
  <c r="I167" i="1"/>
  <c r="I62" i="1"/>
  <c r="I158" i="1" s="1"/>
  <c r="M162" i="1"/>
  <c r="O162" i="1" s="1"/>
  <c r="Q162" i="1" s="1"/>
  <c r="S162" i="1" s="1"/>
  <c r="O66" i="1"/>
  <c r="Q66" i="1" s="1"/>
  <c r="S66" i="1" s="1"/>
  <c r="U66" i="1" s="1"/>
  <c r="Y167" i="1"/>
  <c r="Y62" i="1"/>
  <c r="D18" i="1"/>
  <c r="N161" i="1"/>
  <c r="V161" i="1"/>
  <c r="X161" i="1" s="1"/>
  <c r="Z161" i="1" s="1"/>
  <c r="AB161" i="1" s="1"/>
  <c r="Q23" i="1"/>
  <c r="S23" i="1" s="1"/>
  <c r="U23" i="1" s="1"/>
  <c r="G165" i="1"/>
  <c r="K165" i="1"/>
  <c r="W165" i="1"/>
  <c r="X165" i="1" s="1"/>
  <c r="Z165" i="1" s="1"/>
  <c r="AB165" i="1" s="1"/>
  <c r="AA165" i="1"/>
  <c r="D166" i="1"/>
  <c r="F166" i="1" s="1"/>
  <c r="H166" i="1" s="1"/>
  <c r="J166" i="1" s="1"/>
  <c r="L166" i="1" s="1"/>
  <c r="P166" i="1"/>
  <c r="T166" i="1"/>
  <c r="X28" i="1"/>
  <c r="Z28" i="1" s="1"/>
  <c r="AB28" i="1" s="1"/>
  <c r="F49" i="1"/>
  <c r="H49" i="1" s="1"/>
  <c r="J49" i="1" s="1"/>
  <c r="L49" i="1" s="1"/>
  <c r="Y168" i="1"/>
  <c r="Y98" i="1"/>
  <c r="G158" i="1"/>
  <c r="E158" i="1"/>
  <c r="Y158" i="1"/>
  <c r="O21" i="1"/>
  <c r="Q21" i="1" s="1"/>
  <c r="S21" i="1" s="1"/>
  <c r="U21" i="1" s="1"/>
  <c r="J163" i="1"/>
  <c r="L163" i="1" s="1"/>
  <c r="AB163" i="1"/>
  <c r="D165" i="1"/>
  <c r="F165" i="1" s="1"/>
  <c r="H165" i="1" s="1"/>
  <c r="J165" i="1" s="1"/>
  <c r="L165" i="1" s="1"/>
  <c r="P165" i="1"/>
  <c r="T165" i="1"/>
  <c r="X24" i="1"/>
  <c r="Z24" i="1" s="1"/>
  <c r="AB24" i="1" s="1"/>
  <c r="O166" i="1"/>
  <c r="Q166" i="1" s="1"/>
  <c r="S166" i="1" s="1"/>
  <c r="U166" i="1" s="1"/>
  <c r="M32" i="1"/>
  <c r="D65" i="1"/>
  <c r="F65" i="1" s="1"/>
  <c r="H65" i="1" s="1"/>
  <c r="J65" i="1" s="1"/>
  <c r="L65" i="1" s="1"/>
  <c r="D77" i="1"/>
  <c r="F79" i="1"/>
  <c r="H79" i="1" s="1"/>
  <c r="J79" i="1" s="1"/>
  <c r="L79" i="1" s="1"/>
  <c r="D64" i="1"/>
  <c r="F64" i="1" s="1"/>
  <c r="H64" i="1" s="1"/>
  <c r="J64" i="1" s="1"/>
  <c r="L64" i="1" s="1"/>
  <c r="X87" i="1"/>
  <c r="Z87" i="1" s="1"/>
  <c r="AB87" i="1" s="1"/>
  <c r="Q98" i="1"/>
  <c r="S98" i="1" s="1"/>
  <c r="U98" i="1" s="1"/>
  <c r="X98" i="1"/>
  <c r="Z98" i="1" s="1"/>
  <c r="AB98" i="1" s="1"/>
  <c r="I168" i="1"/>
  <c r="I98" i="1"/>
  <c r="J98" i="1" s="1"/>
  <c r="L98" i="1" s="1"/>
  <c r="O161" i="1"/>
  <c r="Q161" i="1" s="1"/>
  <c r="S161" i="1" s="1"/>
  <c r="U161" i="1" s="1"/>
  <c r="M167" i="1"/>
  <c r="O167" i="1" s="1"/>
  <c r="Q167" i="1" s="1"/>
  <c r="S167" i="1" s="1"/>
  <c r="U167" i="1" s="1"/>
  <c r="O77" i="1"/>
  <c r="Q77" i="1" s="1"/>
  <c r="S77" i="1" s="1"/>
  <c r="U77" i="1" s="1"/>
  <c r="M62" i="1"/>
  <c r="O62" i="1" s="1"/>
  <c r="Q62" i="1" s="1"/>
  <c r="S62" i="1" s="1"/>
  <c r="U62" i="1" s="1"/>
  <c r="N18" i="1"/>
  <c r="N158" i="1" s="1"/>
  <c r="R18" i="1"/>
  <c r="R158" i="1" s="1"/>
  <c r="V18" i="1"/>
  <c r="I165" i="1"/>
  <c r="M165" i="1"/>
  <c r="O165" i="1" s="1"/>
  <c r="Q165" i="1" s="1"/>
  <c r="S165" i="1" s="1"/>
  <c r="U165" i="1" s="1"/>
  <c r="X166" i="1"/>
  <c r="Z166" i="1" s="1"/>
  <c r="AB166" i="1" s="1"/>
  <c r="E62" i="1"/>
  <c r="O65" i="1"/>
  <c r="Q65" i="1" s="1"/>
  <c r="S65" i="1" s="1"/>
  <c r="U65" i="1" s="1"/>
  <c r="V64" i="1"/>
  <c r="X64" i="1" s="1"/>
  <c r="Z64" i="1" s="1"/>
  <c r="AB64" i="1" s="1"/>
  <c r="X79" i="1"/>
  <c r="Z79" i="1" s="1"/>
  <c r="AB79" i="1" s="1"/>
  <c r="V77" i="1"/>
  <c r="Q81" i="1"/>
  <c r="S81" i="1" s="1"/>
  <c r="U81" i="1" s="1"/>
  <c r="H87" i="1"/>
  <c r="J87" i="1" s="1"/>
  <c r="L87" i="1" s="1"/>
  <c r="F93" i="1"/>
  <c r="H93" i="1" s="1"/>
  <c r="J93" i="1" s="1"/>
  <c r="L93" i="1" s="1"/>
  <c r="H100" i="1"/>
  <c r="J100" i="1" s="1"/>
  <c r="L100" i="1" s="1"/>
  <c r="V160" i="1"/>
  <c r="X160" i="1" s="1"/>
  <c r="Z160" i="1" s="1"/>
  <c r="AB160" i="1" s="1"/>
  <c r="X101" i="1"/>
  <c r="Z101" i="1" s="1"/>
  <c r="AB101" i="1" s="1"/>
  <c r="F66" i="1"/>
  <c r="H66" i="1" s="1"/>
  <c r="J66" i="1" s="1"/>
  <c r="L66" i="1" s="1"/>
  <c r="X162" i="1"/>
  <c r="Z162" i="1" s="1"/>
  <c r="F102" i="1"/>
  <c r="H102" i="1" s="1"/>
  <c r="J102" i="1" s="1"/>
  <c r="L102" i="1" s="1"/>
  <c r="F116" i="1"/>
  <c r="H116" i="1" s="1"/>
  <c r="J116" i="1" s="1"/>
  <c r="L116" i="1" s="1"/>
  <c r="Q129" i="1"/>
  <c r="S129" i="1" s="1"/>
  <c r="U129" i="1" s="1"/>
  <c r="Z134" i="1"/>
  <c r="AB134" i="1" s="1"/>
  <c r="K162" i="1"/>
  <c r="AA162" i="1"/>
  <c r="G167" i="1"/>
  <c r="K167" i="1"/>
  <c r="W167" i="1"/>
  <c r="AA167" i="1"/>
  <c r="M168" i="1"/>
  <c r="O168" i="1" s="1"/>
  <c r="O102" i="1"/>
  <c r="Q102" i="1" s="1"/>
  <c r="S102" i="1" s="1"/>
  <c r="U102" i="1" s="1"/>
  <c r="F162" i="1"/>
  <c r="H162" i="1" s="1"/>
  <c r="J162" i="1" s="1"/>
  <c r="L162" i="1" s="1"/>
  <c r="T162" i="1"/>
  <c r="X66" i="1"/>
  <c r="Z66" i="1" s="1"/>
  <c r="AB66" i="1" s="1"/>
  <c r="X100" i="1"/>
  <c r="Z100" i="1" s="1"/>
  <c r="AB100" i="1" s="1"/>
  <c r="Z102" i="1"/>
  <c r="AB102" i="1" s="1"/>
  <c r="Q112" i="1"/>
  <c r="S112" i="1" s="1"/>
  <c r="U112" i="1" s="1"/>
  <c r="Z116" i="1"/>
  <c r="AB116" i="1" s="1"/>
  <c r="F134" i="1"/>
  <c r="H134" i="1" s="1"/>
  <c r="J134" i="1" s="1"/>
  <c r="L134" i="1" s="1"/>
  <c r="O101" i="1"/>
  <c r="Q101" i="1" s="1"/>
  <c r="S101" i="1" s="1"/>
  <c r="U101" i="1" s="1"/>
  <c r="X168" i="1"/>
  <c r="Z168" i="1" s="1"/>
  <c r="AB168" i="1" s="1"/>
  <c r="F160" i="1"/>
  <c r="H160" i="1" s="1"/>
  <c r="J160" i="1" s="1"/>
  <c r="L160" i="1" s="1"/>
  <c r="G168" i="1"/>
  <c r="O160" i="1"/>
  <c r="Q160" i="1" s="1"/>
  <c r="S160" i="1" s="1"/>
  <c r="U160" i="1" s="1"/>
  <c r="D168" i="1"/>
  <c r="F168" i="1" s="1"/>
  <c r="H168" i="1" s="1"/>
  <c r="J168" i="1" s="1"/>
  <c r="L168" i="1" s="1"/>
  <c r="P168" i="1"/>
  <c r="T168" i="1"/>
  <c r="F154" i="1"/>
  <c r="H154" i="1" s="1"/>
  <c r="J154" i="1" s="1"/>
  <c r="L154" i="1" s="1"/>
  <c r="Q168" i="1" l="1"/>
  <c r="S168" i="1" s="1"/>
  <c r="U168" i="1" s="1"/>
  <c r="D167" i="1"/>
  <c r="F167" i="1" s="1"/>
  <c r="H167" i="1" s="1"/>
  <c r="J167" i="1" s="1"/>
  <c r="L167" i="1" s="1"/>
  <c r="F77" i="1"/>
  <c r="H77" i="1" s="1"/>
  <c r="J77" i="1" s="1"/>
  <c r="L77" i="1" s="1"/>
  <c r="D62" i="1"/>
  <c r="F62" i="1" s="1"/>
  <c r="H62" i="1" s="1"/>
  <c r="J62" i="1" s="1"/>
  <c r="L62" i="1" s="1"/>
  <c r="AB162" i="1"/>
  <c r="V167" i="1"/>
  <c r="X167" i="1" s="1"/>
  <c r="Z167" i="1" s="1"/>
  <c r="AB167" i="1" s="1"/>
  <c r="X77" i="1"/>
  <c r="Z77" i="1" s="1"/>
  <c r="AB77" i="1" s="1"/>
  <c r="V62" i="1"/>
  <c r="X62" i="1" s="1"/>
  <c r="Z62" i="1" s="1"/>
  <c r="AB62" i="1" s="1"/>
  <c r="X18" i="1"/>
  <c r="Z18" i="1" s="1"/>
  <c r="AB18" i="1" s="1"/>
  <c r="M18" i="1"/>
  <c r="O32" i="1"/>
  <c r="Q32" i="1" s="1"/>
  <c r="S32" i="1" s="1"/>
  <c r="U32" i="1" s="1"/>
  <c r="F18" i="1"/>
  <c r="H18" i="1" s="1"/>
  <c r="J18" i="1" s="1"/>
  <c r="L18" i="1" s="1"/>
  <c r="U162" i="1"/>
  <c r="D161" i="1"/>
  <c r="F161" i="1" s="1"/>
  <c r="H161" i="1" s="1"/>
  <c r="J161" i="1" s="1"/>
  <c r="L161" i="1" s="1"/>
  <c r="M158" i="1" l="1"/>
  <c r="O158" i="1" s="1"/>
  <c r="Q158" i="1" s="1"/>
  <c r="S158" i="1" s="1"/>
  <c r="U158" i="1" s="1"/>
  <c r="O18" i="1"/>
  <c r="Q18" i="1" s="1"/>
  <c r="S18" i="1" s="1"/>
  <c r="U18" i="1" s="1"/>
  <c r="D158" i="1"/>
  <c r="F158" i="1" s="1"/>
  <c r="H158" i="1" s="1"/>
  <c r="J158" i="1" s="1"/>
  <c r="L158" i="1" s="1"/>
  <c r="V158" i="1"/>
  <c r="X158" i="1" s="1"/>
  <c r="Z158" i="1" s="1"/>
  <c r="AB158" i="1" s="1"/>
</calcChain>
</file>

<file path=xl/sharedStrings.xml><?xml version="1.0" encoding="utf-8"?>
<sst xmlns="http://schemas.openxmlformats.org/spreadsheetml/2006/main" count="476" uniqueCount="257">
  <si>
    <t>ПРИЛОЖЕНИЕ 3</t>
  </si>
  <si>
    <t>к решению</t>
  </si>
  <si>
    <t>Пермской городской Думы</t>
  </si>
  <si>
    <t>от 17.12.2024 № 218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</si>
  <si>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</si>
  <si>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2025 год и на плановый период 2026 и 2027 годов</t>
  </si>
  <si>
    <t>тыс. руб.</t>
  </si>
  <si>
    <t>№ п/п</t>
  </si>
  <si>
    <t>Объект</t>
  </si>
  <si>
    <t>Исполнитель</t>
  </si>
  <si>
    <t>2025 год</t>
  </si>
  <si>
    <t>Поправки</t>
  </si>
  <si>
    <t>Изменения февраль</t>
  </si>
  <si>
    <t>Комитет февраль</t>
  </si>
  <si>
    <t>Уточнение апрель</t>
  </si>
  <si>
    <t>2026 год</t>
  </si>
  <si>
    <t>2027 год</t>
  </si>
  <si>
    <t>Образование</t>
  </si>
  <si>
    <t>.</t>
  </si>
  <si>
    <t>в том числе:</t>
  </si>
  <si>
    <t>местный бюджет</t>
  </si>
  <si>
    <t>0</t>
  </si>
  <si>
    <t>бюджет Пермского края</t>
  </si>
  <si>
    <t>федеральный бюджет</t>
  </si>
  <si>
    <t>безвозмездные поступления</t>
  </si>
  <si>
    <t>1.</t>
  </si>
  <si>
    <t>Строительство здания общеобразовательного учреждения в Ленинском районе города Перми</t>
  </si>
  <si>
    <t>Управление капитального строительства</t>
  </si>
  <si>
    <t>0720141970</t>
  </si>
  <si>
    <t>07201SH070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</si>
  <si>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</si>
  <si>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</si>
  <si>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</si>
  <si>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07201SH070, 071Ю450490</t>
  </si>
  <si>
    <t>071Ю450490</t>
  </si>
  <si>
    <t>0720142550 071Ю450490 071Ю442550</t>
  </si>
  <si>
    <t>0720142550</t>
  </si>
  <si>
    <t>3.</t>
  </si>
  <si>
    <t>Строительство нового корпуса МАОУ «Инженерная школа» г. Перми по ул. Академика Веденеева</t>
  </si>
  <si>
    <t>0720141680</t>
  </si>
  <si>
    <t>4.</t>
  </si>
  <si>
    <t>Реконструкция здания по ул. Уральской, 110 для размещения общеобразовательной организации г. Перми</t>
  </si>
  <si>
    <t>0720143360</t>
  </si>
  <si>
    <t>5.</t>
  </si>
  <si>
    <t>Строительство спортивного зала МАОУ «СОШ № 79» г. Перми</t>
  </si>
  <si>
    <t>0730142640</t>
  </si>
  <si>
    <t>6.</t>
  </si>
  <si>
    <t>Строительство спортивного зала МАОУ «СОШ № 81» г. Перми</t>
  </si>
  <si>
    <t>0730143510</t>
  </si>
  <si>
    <t>7.</t>
  </si>
  <si>
    <t>Строительство здания общеобразовательного учреждения по адресу: г. Пермь, ул. Ветлужская</t>
  </si>
  <si>
    <t>0720141660</t>
  </si>
  <si>
    <t>8.</t>
  </si>
  <si>
    <t>Реконструкция здания под размещение общеобразовательной организации по ул. Целинной, 15</t>
  </si>
  <si>
    <t>0730141160</t>
  </si>
  <si>
    <t>9.</t>
  </si>
  <si>
    <t>Строительство спортивного зала МАОУ «СОШ № 96» г. Перми</t>
  </si>
  <si>
    <t>0730143520</t>
  </si>
  <si>
    <t>10.</t>
  </si>
  <si>
    <t>Реконструкция ледовой арены МАУ ДО «ДЮЦ «Здоровье»</t>
  </si>
  <si>
    <t>0530141300</t>
  </si>
  <si>
    <t>Жилищно-коммунальное хозяйство</t>
  </si>
  <si>
    <t>Реконструкция системы очистки сточных вод в микрорайоне «Крым» Кировского района города Перми</t>
  </si>
  <si>
    <t>1330041090</t>
  </si>
  <si>
    <t>11.</t>
  </si>
  <si>
    <t>Строительство водопроводных сетей в микрорайоне «Вышка-1» Мотовилихинского района города Перми</t>
  </si>
  <si>
    <t>1330041220</t>
  </si>
  <si>
    <t>12.</t>
  </si>
  <si>
    <t>Строительство сетей водоснабжения в микрорайоне «Заозерье» для земельных участков многодетных семей</t>
  </si>
  <si>
    <t>1330043480</t>
  </si>
  <si>
    <t>13.</t>
  </si>
  <si>
    <t>Реконструкция канализационной насосной станции «Речник» Дзержинского района города Перми</t>
  </si>
  <si>
    <t>1330042360</t>
  </si>
  <si>
    <t>14.</t>
  </si>
  <si>
    <t>Строительство водопроводных сетей в микрорайоне Турбино</t>
  </si>
  <si>
    <t>1330041770</t>
  </si>
  <si>
    <t>15.</t>
  </si>
  <si>
    <t>Строительство водопроводных сетей по ул. 2-я Мулянская Дзержинского района города Перми</t>
  </si>
  <si>
    <t>1330041780</t>
  </si>
  <si>
    <t>16.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</si>
  <si>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</si>
  <si>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</si>
  <si>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1330141320</t>
  </si>
  <si>
    <t>17.</t>
  </si>
  <si>
    <t>Выкуп центрального теплового пункта № 10 по адресу: г. Пермь, ул. И.Франко, 38а</t>
  </si>
  <si>
    <t>1330142020</t>
  </si>
  <si>
    <t>18.</t>
  </si>
  <si>
    <t>Строительство водопроводных сетей в микрорайоне Левшино</t>
  </si>
  <si>
    <t>1330142000</t>
  </si>
  <si>
    <t>19.</t>
  </si>
  <si>
    <t>Строительство водопроводных сетей в микрорайоне Энергетик</t>
  </si>
  <si>
    <t>1330142010</t>
  </si>
  <si>
    <t>20.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</si>
  <si>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</si>
  <si>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</si>
  <si>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1530121480, 15201SЖ160, 15201SЖ180</t>
  </si>
  <si>
    <t>151F367484</t>
  </si>
  <si>
    <t>21.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</si>
  <si>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</si>
  <si>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22.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</si>
  <si>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</si>
  <si>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</si>
  <si>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>23.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</si>
  <si>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</si>
  <si>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15302R0820</t>
  </si>
  <si>
    <t>24.</t>
  </si>
  <si>
    <t>Санация и строительство 2-й нитки водовода Гайва-Заозерье</t>
  </si>
  <si>
    <t>1330142050</t>
  </si>
  <si>
    <t>25.</t>
  </si>
  <si>
    <t>Строительство водопроводных сетей в микрорайоне Январский</t>
  </si>
  <si>
    <t>1330142060</t>
  </si>
  <si>
    <t>Внешнее благоустройство</t>
  </si>
  <si>
    <t>26.</t>
  </si>
  <si>
    <t>Строительство городского питомника растений на земельном участке с кадастровым номером 59:01:0000000:91384</t>
  </si>
  <si>
    <t>1430043570</t>
  </si>
  <si>
    <t>27.</t>
  </si>
  <si>
    <t>Строительство крематория на кладбище «Восточное» города Перми</t>
  </si>
  <si>
    <t>Департамент дорог и благоустройства</t>
  </si>
  <si>
    <t>1030441120</t>
  </si>
  <si>
    <t>28.</t>
  </si>
  <si>
    <t>Строительство места отвала снега по ул. Промышленной</t>
  </si>
  <si>
    <t>1330142040</t>
  </si>
  <si>
    <t>29.</t>
  </si>
  <si>
    <t xml:space="preserve">Строительство надземного пешеходного перехода «Шпагина» г. Пермь </t>
  </si>
  <si>
    <t>10202SЖ410</t>
  </si>
  <si>
    <t>Дорожное хозяйство</t>
  </si>
  <si>
    <t>дорожный фонд Пермского края</t>
  </si>
  <si>
    <t>30.</t>
  </si>
  <si>
    <t>Реконструкция автомобильной дороги по ул. Н. Островского на участке от ул. Революции до ул. Белинского</t>
  </si>
  <si>
    <t>10201SД110</t>
  </si>
  <si>
    <t>31.</t>
  </si>
  <si>
    <t>Строительство автомобильной дороги по ул. Углеуральской</t>
  </si>
  <si>
    <t>103019Д012</t>
  </si>
  <si>
    <t>32.</t>
  </si>
  <si>
    <t>Реконструкция ул. Карпинского от ул. Архитектора Свиязева до ул. Космонавта Леонова</t>
  </si>
  <si>
    <t>103019Д010 10201SД110</t>
  </si>
  <si>
    <t>33.</t>
  </si>
  <si>
    <t>Строительство автомобильной дороги по ул. Агатовой</t>
  </si>
  <si>
    <t>103019Д011 10201SД110</t>
  </si>
  <si>
    <t>34.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</si>
  <si>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</si>
  <si>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103019Д013</t>
  </si>
  <si>
    <t>35.</t>
  </si>
  <si>
    <t>Строительство очистных сооружений и водоотвода ливневых стоков по ул. Куйбышева, 1 от ул. Петропавловской до выпуска</t>
  </si>
  <si>
    <t>103019Д014</t>
  </si>
  <si>
    <t>36.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</si>
  <si>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</si>
  <si>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103019Д015</t>
  </si>
  <si>
    <t>37.</t>
  </si>
  <si>
    <t>Реконструкция ул. Пермской от ул. Плеханова до ул. Попова</t>
  </si>
  <si>
    <t>38.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</si>
  <si>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</si>
  <si>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Строительство проезда на участке от ул. Уральской до ул. Степана Разина</t>
  </si>
  <si>
    <t>103019Д016</t>
  </si>
  <si>
    <t>39.</t>
  </si>
  <si>
    <t>Строительство проезда от автомобильной дороги по ул. Советской до объекта регионального значения «Культурно-рекреационное пространство»</t>
  </si>
  <si>
    <t>103019Д021</t>
  </si>
  <si>
    <t>40.</t>
  </si>
  <si>
    <t>41.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</si>
  <si>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</si>
  <si>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103019Д017</t>
  </si>
  <si>
    <t>42.</t>
  </si>
  <si>
    <t>Реконструкция ул. Героев Хасана от ул. Хлебозаводская до ул. Василия Васильева</t>
  </si>
  <si>
    <t>103019Д018</t>
  </si>
  <si>
    <t>43.</t>
  </si>
  <si>
    <t>13202SД110</t>
  </si>
  <si>
    <t>Культура и молодежная политика</t>
  </si>
  <si>
    <t>44.</t>
  </si>
  <si>
    <t>Приобретение в собственность муниципального образования город Пермь нежилого здания</t>
  </si>
  <si>
    <t>Департамент имущественных отношений</t>
  </si>
  <si>
    <t>0330141980</t>
  </si>
  <si>
    <t>45.</t>
  </si>
  <si>
    <t>Реконструкция здания МАУ «Дворец молодежи» г. Перми</t>
  </si>
  <si>
    <t>0330141910</t>
  </si>
  <si>
    <t>Физическая культура и спорт</t>
  </si>
  <si>
    <t>Строительство плавательного бассейна по адресу: ул. Гайвинская, 50</t>
  </si>
  <si>
    <t>0530141880</t>
  </si>
  <si>
    <t>Строительство спортивной трассы для лыжероллеров по адресу: г. Пермь, ул. Агрономическая, 23</t>
  </si>
  <si>
    <t>0530141950</t>
  </si>
  <si>
    <t>Реконструкция физкультурно-оздоровительного комплекса по адресу: г. Пермь, ул. Рабочая, 9</t>
  </si>
  <si>
    <t>05301SФ280</t>
  </si>
  <si>
    <t>46.</t>
  </si>
  <si>
    <t>Общественная безопасность</t>
  </si>
  <si>
    <t>47.</t>
  </si>
  <si>
    <t>Строительство противооползневого сооружения в районе жилых домов по ул. КИМ, 5, 7, ул. Ивановской, 19 и ул. Чехова, 2, 4, 6, 8, 10</t>
  </si>
  <si>
    <t>0230241030</t>
  </si>
  <si>
    <t>48.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</si>
  <si>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</si>
  <si>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0230143170</t>
  </si>
  <si>
    <t>49.</t>
  </si>
  <si>
    <t>Строительство пожарного резервуара по ул. Борцов Революции Ленинского района города Перми</t>
  </si>
  <si>
    <t>0230143180</t>
  </si>
  <si>
    <t>50.</t>
  </si>
  <si>
    <t>Строительство пожарного резервуара в микрорайоне Вышка-2 по ул. Омской Мотовилихинского района города Перми</t>
  </si>
  <si>
    <t>0230143620</t>
  </si>
  <si>
    <t>51.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</si>
  <si>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</si>
  <si>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0230143610</t>
  </si>
  <si>
    <t>52.</t>
  </si>
  <si>
    <t>Строительство пожарного резервуара в микрорайоне Социалистический Орджоникидзевского района города Перми</t>
  </si>
  <si>
    <t>0230141630</t>
  </si>
  <si>
    <t>53.</t>
  </si>
  <si>
    <t>Строительство пожарного резервуара в микрорайоне Химики Орджоникидзевского района города Перми</t>
  </si>
  <si>
    <t>0230143630</t>
  </si>
  <si>
    <t>54.</t>
  </si>
  <si>
    <t>Строительство пожарного резервуара в микрорайоне Новобродовский Свердловского района города Перми</t>
  </si>
  <si>
    <t>0230141650</t>
  </si>
  <si>
    <t>55.</t>
  </si>
  <si>
    <t>Строительство пожарного резервуара в микрорайоне Пихтовая стрелка Мотовилихинского района города Перми</t>
  </si>
  <si>
    <t>0230141890</t>
  </si>
  <si>
    <t>56.</t>
  </si>
  <si>
    <t>Строительство пожарного резервуара в микрорайоне Акуловский по ул. Красноборская Дзержинского района города Перми</t>
  </si>
  <si>
    <t>0230141900</t>
  </si>
  <si>
    <t>57.</t>
  </si>
  <si>
    <t>Строительство пожарного резервуара в микрорайоне Верхняя Васильевка Орджоникидзевского района города Перми</t>
  </si>
  <si>
    <t>0230141920</t>
  </si>
  <si>
    <t>58.</t>
  </si>
  <si>
    <t>Строительство пожарного резервуара в микрорайоне Нижняя Васильевка Орджоникидзевского района города Перми</t>
  </si>
  <si>
    <t>0230141960</t>
  </si>
  <si>
    <t>59.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</si>
  <si>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</si>
  <si>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0230141930</t>
  </si>
  <si>
    <t>60.</t>
  </si>
  <si>
    <t>Строительство пожарного резервуара в микрорайоне Свободный Орджоникидзевского района города Перми</t>
  </si>
  <si>
    <t>0230141940</t>
  </si>
  <si>
    <t>61.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</si>
  <si>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</si>
  <si>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0230143190</t>
  </si>
  <si>
    <t>62.</t>
  </si>
  <si>
    <t>Строительство пожарного резервуара в микрорайоне Чапаевский Орджоникидзевского района города Перми</t>
  </si>
  <si>
    <t>0230143600</t>
  </si>
  <si>
    <t>63.</t>
  </si>
  <si>
    <t>Строительство пожарного резервуара в д. Ласьвинские хутора Кировского района города Перми</t>
  </si>
  <si>
    <t>0230143210</t>
  </si>
  <si>
    <t>Прочие объекты</t>
  </si>
  <si>
    <t>64.</t>
  </si>
  <si>
    <t>Строительство нежилого здания под размещение общественного центра по адресу: г. Пермь, Кировский район, ул. Батумская</t>
  </si>
  <si>
    <t>0130141040</t>
  </si>
  <si>
    <t>65.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</si>
  <si>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</si>
  <si>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0130141720</t>
  </si>
  <si>
    <t>66.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</si>
  <si>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</si>
  <si>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0130141730</t>
  </si>
  <si>
    <t>67.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</si>
  <si>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</si>
  <si>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0130141740</t>
  </si>
  <si>
    <t>68.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</si>
  <si>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</si>
  <si>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0130141750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</si>
  <si>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</si>
  <si>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</si>
  <si>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</si>
  <si>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</si>
  <si>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</si>
  <si>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>Строительство места отвала снега по ул. Ласьвинской</t>
  </si>
  <si>
    <t>от 24.04.2025 №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</si>
</sst>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color theme="1"/>
      <name val="Arial Cyr"/>
    </font>
    <font>
      <sz val="14"/>
      <name val="Times New Roman"/>
    </font>
    <font>
      <sz val="12"/>
      <name val="Times New Roman"/>
    </font>
    <font>
      <b/>
      <sz val="14"/>
      <name val="Times New Roman"/>
    </font>
    <font>
      <b/>
      <sz val="14"/>
      <color theme="0"/>
      <name val="Times New Roman"/>
    </font>
    <font>
      <b/>
      <sz val="12"/>
      <name val="Times New Roman"/>
    </font>
    <font>
      <sz val="14"/>
      <color theme="0"/>
      <name val="Times New Roman"/>
    </font>
    <font>
      <sz val="14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top"/>
    </xf>
    <xf numFmtId="49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5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49" fontId="2" fillId="4" borderId="0" xfId="0" applyNumberFormat="1" applyFont="1" applyFill="1" applyAlignment="1">
      <alignment horizontal="left"/>
    </xf>
    <xf numFmtId="49" fontId="1" fillId="4" borderId="0" xfId="0" applyNumberFormat="1" applyFont="1" applyFill="1" applyAlignment="1">
      <alignment horizontal="left" vertical="center"/>
    </xf>
    <xf numFmtId="1" fontId="1" fillId="4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" fillId="5" borderId="0" xfId="0" applyFont="1" applyFill="1"/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/>
    <xf numFmtId="49" fontId="1" fillId="2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2" fillId="4" borderId="0" xfId="0" applyNumberFormat="1" applyFont="1" applyFill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164" fontId="1" fillId="3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center" wrapText="1"/>
    </xf>
    <xf numFmtId="165" fontId="1" fillId="5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49" fontId="1" fillId="5" borderId="1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right" vertical="center"/>
    </xf>
    <xf numFmtId="49" fontId="7" fillId="5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shrinkToFit="1"/>
    </xf>
    <xf numFmtId="164" fontId="3" fillId="3" borderId="1" xfId="0" applyNumberFormat="1" applyFont="1" applyFill="1" applyBorder="1" applyAlignment="1">
      <alignment horizontal="right" vertical="center" shrinkToFit="1"/>
    </xf>
    <xf numFmtId="164" fontId="1" fillId="2" borderId="0" xfId="0" applyNumberFormat="1" applyFont="1" applyFill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 shrinkToFit="1"/>
    </xf>
    <xf numFmtId="164" fontId="1" fillId="2" borderId="1" xfId="0" applyNumberFormat="1" applyFont="1" applyFill="1" applyBorder="1" applyAlignment="1">
      <alignment horizontal="right" vertical="center" shrinkToFit="1"/>
    </xf>
    <xf numFmtId="164" fontId="1" fillId="3" borderId="1" xfId="0" applyNumberFormat="1" applyFont="1" applyFill="1" applyBorder="1" applyAlignment="1">
      <alignment horizontal="right" vertical="center" shrinkToFit="1"/>
    </xf>
    <xf numFmtId="165" fontId="1" fillId="2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/>
    <xf numFmtId="164" fontId="3" fillId="0" borderId="1" xfId="0" applyNumberFormat="1" applyFont="1" applyFill="1" applyBorder="1" applyAlignment="1">
      <alignment horizontal="right" vertical="center" shrinkToFit="1"/>
    </xf>
    <xf numFmtId="164" fontId="1" fillId="0" borderId="1" xfId="0" applyNumberFormat="1" applyFont="1" applyFill="1" applyBorder="1" applyAlignment="1">
      <alignment horizontal="right" vertical="center" shrinkToFit="1"/>
    </xf>
    <xf numFmtId="165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left" shrinkToFit="1"/>
    </xf>
    <xf numFmtId="49" fontId="1" fillId="0" borderId="1" xfId="0" applyNumberFormat="1" applyFont="1" applyFill="1" applyBorder="1" applyAlignment="1">
      <alignment horizontal="left" vertical="top" wrapText="1" shrinkToFit="1"/>
    </xf>
    <xf numFmtId="49" fontId="1" fillId="0" borderId="1" xfId="0" applyNumberFormat="1" applyFont="1" applyFill="1" applyBorder="1" applyAlignment="1">
      <alignment horizontal="left" vertical="top" shrinkToFit="1"/>
    </xf>
    <xf numFmtId="49" fontId="0" fillId="0" borderId="1" xfId="0" applyNumberForma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171"/>
  <sheetViews>
    <sheetView tabSelected="1" zoomScale="70" workbookViewId="0">
      <selection activeCell="C5" sqref="C5"/>
    </sheetView>
  </sheetViews>
  <sheetFormatPr defaultColWidth="9.109375" defaultRowHeight="18" x14ac:dyDescent="0.35"/>
  <cols>
    <col min="1" max="1" width="5.5546875" style="71" customWidth="1"/>
    <col min="2" max="2" width="82.6640625" style="72" customWidth="1"/>
    <col min="3" max="3" width="21.21875" style="72" bestFit="1" customWidth="1"/>
    <col min="4" max="6" width="17.5546875" style="2" hidden="1" customWidth="1"/>
    <col min="7" max="7" width="15.88671875" style="2" hidden="1" customWidth="1"/>
    <col min="8" max="10" width="17.5546875" style="2" hidden="1" customWidth="1"/>
    <col min="11" max="11" width="17.88671875" style="3" hidden="1" customWidth="1"/>
    <col min="12" max="12" width="17.5546875" style="81" customWidth="1"/>
    <col min="13" max="19" width="17.5546875" style="2" hidden="1" customWidth="1"/>
    <col min="20" max="20" width="17.5546875" style="3" hidden="1" customWidth="1"/>
    <col min="21" max="21" width="17.5546875" style="81" customWidth="1"/>
    <col min="22" max="26" width="17.5546875" style="2" hidden="1" customWidth="1"/>
    <col min="27" max="27" width="17.5546875" style="3" hidden="1" customWidth="1"/>
    <col min="28" max="28" width="17.5546875" style="81" customWidth="1"/>
    <col min="29" max="29" width="17.109375" style="4" hidden="1" customWidth="1"/>
    <col min="30" max="30" width="10" style="5" hidden="1" customWidth="1"/>
    <col min="31" max="31" width="9.44140625" style="1" hidden="1" customWidth="1"/>
    <col min="32" max="33" width="9.109375" style="71" customWidth="1"/>
    <col min="34" max="16384" width="9.109375" style="71"/>
  </cols>
  <sheetData>
    <row r="1" spans="1:30" x14ac:dyDescent="0.35">
      <c r="V1" s="6"/>
      <c r="W1" s="6"/>
      <c r="Y1" s="6"/>
      <c r="Z1" s="6"/>
      <c r="AA1" s="7"/>
      <c r="AB1" s="84" t="s">
        <v>0</v>
      </c>
    </row>
    <row r="2" spans="1:30" x14ac:dyDescent="0.35">
      <c r="V2" s="6"/>
      <c r="W2" s="6"/>
      <c r="Y2" s="6"/>
      <c r="Z2" s="6"/>
      <c r="AA2" s="7"/>
      <c r="AB2" s="84" t="s">
        <v>1</v>
      </c>
    </row>
    <row r="3" spans="1:30" x14ac:dyDescent="0.35">
      <c r="V3" s="6"/>
      <c r="W3" s="6"/>
      <c r="Y3" s="6"/>
      <c r="Z3" s="6"/>
      <c r="AA3" s="7"/>
      <c r="AB3" s="84" t="s">
        <v>2</v>
      </c>
    </row>
    <row r="4" spans="1:30" x14ac:dyDescent="0.35">
      <c r="U4" s="124" t="s">
        <v>256</v>
      </c>
      <c r="V4" s="125"/>
      <c r="W4" s="125"/>
      <c r="X4" s="125"/>
      <c r="Y4" s="125"/>
      <c r="Z4" s="125"/>
      <c r="AA4" s="125"/>
      <c r="AB4" s="124"/>
    </row>
    <row r="6" spans="1:30" x14ac:dyDescent="0.35">
      <c r="Z6" s="6"/>
      <c r="AA6" s="7"/>
      <c r="AB6" s="84" t="s">
        <v>0</v>
      </c>
    </row>
    <row r="7" spans="1:30" x14ac:dyDescent="0.35">
      <c r="Z7" s="6"/>
      <c r="AA7" s="7"/>
      <c r="AB7" s="84" t="s">
        <v>1</v>
      </c>
    </row>
    <row r="8" spans="1:30" x14ac:dyDescent="0.35">
      <c r="Z8" s="6"/>
      <c r="AA8" s="7"/>
      <c r="AB8" s="84" t="s">
        <v>2</v>
      </c>
    </row>
    <row r="9" spans="1:30" x14ac:dyDescent="0.35">
      <c r="Z9" s="6"/>
      <c r="AA9" s="7"/>
      <c r="AB9" s="84" t="s">
        <v>3</v>
      </c>
    </row>
    <row r="10" spans="1:30" x14ac:dyDescent="0.35">
      <c r="Z10" s="6"/>
      <c r="AA10" s="7"/>
      <c r="AB10" s="84"/>
    </row>
    <row r="11" spans="1:30" ht="15.75" customHeight="1" x14ac:dyDescent="0.35">
      <c r="A11" s="126" t="s">
        <v>4</v>
      </c>
      <c r="B11" s="126"/>
      <c r="C11" s="126"/>
      <c r="D11" s="127"/>
      <c r="E11" s="127"/>
      <c r="F11" s="127"/>
      <c r="G11" s="127"/>
      <c r="H11" s="127"/>
      <c r="I11" s="127"/>
      <c r="J11" s="127"/>
      <c r="K11" s="128"/>
      <c r="L11" s="126"/>
      <c r="M11" s="127"/>
      <c r="N11" s="127"/>
      <c r="O11" s="127"/>
      <c r="P11" s="127"/>
      <c r="Q11" s="127"/>
      <c r="R11" s="127"/>
      <c r="S11" s="127"/>
      <c r="T11" s="128"/>
      <c r="U11" s="126"/>
      <c r="V11" s="127"/>
      <c r="W11" s="127"/>
      <c r="X11" s="127"/>
      <c r="Y11" s="127"/>
      <c r="Z11" s="127"/>
      <c r="AA11" s="128"/>
      <c r="AB11" s="126"/>
      <c r="AC11" s="8"/>
    </row>
    <row r="12" spans="1:30" ht="19.5" customHeight="1" x14ac:dyDescent="0.35">
      <c r="A12" s="126" t="s">
        <v>5</v>
      </c>
      <c r="B12" s="126"/>
      <c r="C12" s="126"/>
      <c r="D12" s="127"/>
      <c r="E12" s="127"/>
      <c r="F12" s="127"/>
      <c r="G12" s="127"/>
      <c r="H12" s="127"/>
      <c r="I12" s="127"/>
      <c r="J12" s="127"/>
      <c r="K12" s="128"/>
      <c r="L12" s="126"/>
      <c r="M12" s="127"/>
      <c r="N12" s="127"/>
      <c r="O12" s="127"/>
      <c r="P12" s="127"/>
      <c r="Q12" s="127"/>
      <c r="R12" s="127"/>
      <c r="S12" s="127"/>
      <c r="T12" s="128"/>
      <c r="U12" s="126"/>
      <c r="V12" s="127"/>
      <c r="W12" s="127"/>
      <c r="X12" s="127"/>
      <c r="Y12" s="127"/>
      <c r="Z12" s="127"/>
      <c r="AA12" s="128"/>
      <c r="AB12" s="126"/>
      <c r="AC12" s="8"/>
    </row>
    <row r="13" spans="1:30" x14ac:dyDescent="0.35">
      <c r="A13" s="126"/>
      <c r="B13" s="126"/>
      <c r="C13" s="126"/>
      <c r="D13" s="127"/>
      <c r="E13" s="127"/>
      <c r="F13" s="127"/>
      <c r="G13" s="127"/>
      <c r="H13" s="127"/>
      <c r="I13" s="127"/>
      <c r="J13" s="127"/>
      <c r="K13" s="128"/>
      <c r="L13" s="126"/>
      <c r="M13" s="127"/>
      <c r="N13" s="127"/>
      <c r="O13" s="127"/>
      <c r="P13" s="127"/>
      <c r="Q13" s="127"/>
      <c r="R13" s="127"/>
      <c r="S13" s="127"/>
      <c r="T13" s="128"/>
      <c r="U13" s="126"/>
      <c r="V13" s="127"/>
      <c r="W13" s="127"/>
      <c r="X13" s="127"/>
      <c r="Y13" s="127"/>
      <c r="Z13" s="127"/>
      <c r="AA13" s="128"/>
      <c r="AB13" s="126"/>
      <c r="AC13" s="8"/>
    </row>
    <row r="14" spans="1:30" x14ac:dyDescent="0.35">
      <c r="A14" s="73"/>
      <c r="B14" s="73"/>
      <c r="C14" s="73"/>
      <c r="D14" s="69"/>
      <c r="E14" s="69"/>
      <c r="F14" s="69"/>
      <c r="G14" s="69"/>
      <c r="H14" s="69"/>
      <c r="I14" s="69"/>
      <c r="J14" s="69"/>
      <c r="K14" s="70"/>
      <c r="L14" s="73"/>
      <c r="M14" s="69"/>
      <c r="N14" s="69"/>
      <c r="O14" s="69"/>
      <c r="P14" s="69"/>
      <c r="Q14" s="69"/>
      <c r="R14" s="69"/>
      <c r="S14" s="69"/>
      <c r="T14" s="70"/>
      <c r="U14" s="73"/>
      <c r="V14" s="69"/>
      <c r="W14" s="69"/>
      <c r="X14" s="69"/>
      <c r="Y14" s="69"/>
      <c r="Z14" s="69"/>
      <c r="AA14" s="70"/>
      <c r="AB14" s="73"/>
      <c r="AC14" s="8"/>
    </row>
    <row r="15" spans="1:30" x14ac:dyDescent="0.35">
      <c r="A15" s="74"/>
      <c r="B15" s="75"/>
      <c r="C15" s="75"/>
      <c r="V15" s="6"/>
      <c r="W15" s="6"/>
      <c r="Y15" s="6"/>
      <c r="Z15" s="6"/>
      <c r="AA15" s="7"/>
      <c r="AB15" s="84" t="s">
        <v>6</v>
      </c>
    </row>
    <row r="16" spans="1:30" ht="18.75" customHeight="1" x14ac:dyDescent="0.35">
      <c r="A16" s="129" t="s">
        <v>7</v>
      </c>
      <c r="B16" s="129" t="s">
        <v>8</v>
      </c>
      <c r="C16" s="129" t="s">
        <v>9</v>
      </c>
      <c r="D16" s="118" t="s">
        <v>10</v>
      </c>
      <c r="E16" s="118" t="s">
        <v>11</v>
      </c>
      <c r="F16" s="118" t="s">
        <v>10</v>
      </c>
      <c r="G16" s="118" t="s">
        <v>12</v>
      </c>
      <c r="H16" s="118" t="s">
        <v>10</v>
      </c>
      <c r="I16" s="122" t="s">
        <v>13</v>
      </c>
      <c r="J16" s="122" t="s">
        <v>10</v>
      </c>
      <c r="K16" s="132" t="s">
        <v>14</v>
      </c>
      <c r="L16" s="134" t="s">
        <v>10</v>
      </c>
      <c r="M16" s="118" t="s">
        <v>15</v>
      </c>
      <c r="N16" s="118" t="s">
        <v>11</v>
      </c>
      <c r="O16" s="120" t="s">
        <v>15</v>
      </c>
      <c r="P16" s="118" t="s">
        <v>12</v>
      </c>
      <c r="Q16" s="120" t="s">
        <v>15</v>
      </c>
      <c r="R16" s="122" t="s">
        <v>13</v>
      </c>
      <c r="S16" s="123" t="s">
        <v>15</v>
      </c>
      <c r="T16" s="114" t="s">
        <v>14</v>
      </c>
      <c r="U16" s="116" t="s">
        <v>15</v>
      </c>
      <c r="V16" s="118" t="s">
        <v>16</v>
      </c>
      <c r="W16" s="118" t="s">
        <v>11</v>
      </c>
      <c r="X16" s="120" t="s">
        <v>16</v>
      </c>
      <c r="Y16" s="118" t="s">
        <v>12</v>
      </c>
      <c r="Z16" s="120" t="s">
        <v>16</v>
      </c>
      <c r="AA16" s="114" t="s">
        <v>14</v>
      </c>
      <c r="AB16" s="116" t="s">
        <v>16</v>
      </c>
      <c r="AC16" s="8"/>
      <c r="AD16" s="1"/>
    </row>
    <row r="17" spans="1:48" x14ac:dyDescent="0.35">
      <c r="A17" s="130"/>
      <c r="B17" s="131"/>
      <c r="C17" s="130"/>
      <c r="D17" s="118"/>
      <c r="E17" s="118"/>
      <c r="F17" s="118"/>
      <c r="G17" s="118"/>
      <c r="H17" s="118"/>
      <c r="I17" s="118"/>
      <c r="J17" s="118"/>
      <c r="K17" s="133"/>
      <c r="L17" s="135"/>
      <c r="M17" s="119"/>
      <c r="N17" s="118"/>
      <c r="O17" s="121"/>
      <c r="P17" s="118"/>
      <c r="Q17" s="120"/>
      <c r="R17" s="118"/>
      <c r="S17" s="120"/>
      <c r="T17" s="115"/>
      <c r="U17" s="117"/>
      <c r="V17" s="119"/>
      <c r="W17" s="118"/>
      <c r="X17" s="121"/>
      <c r="Y17" s="118"/>
      <c r="Z17" s="120"/>
      <c r="AA17" s="115"/>
      <c r="AB17" s="117"/>
      <c r="AC17" s="1"/>
      <c r="AD17" s="1"/>
    </row>
    <row r="18" spans="1:48" s="85" customFormat="1" ht="33.75" customHeight="1" x14ac:dyDescent="0.25">
      <c r="A18" s="76"/>
      <c r="B18" s="77" t="s">
        <v>17</v>
      </c>
      <c r="C18" s="78" t="s">
        <v>18</v>
      </c>
      <c r="D18" s="10">
        <f>D24+D32+D38+D46+D52+D53+D28+D43+D51</f>
        <v>1569194.9999999998</v>
      </c>
      <c r="E18" s="10">
        <f>E24+E32+E38+E46+E52+E53+E28+E43+E51</f>
        <v>0</v>
      </c>
      <c r="F18" s="11">
        <f>D18+E18</f>
        <v>1569194.9999999998</v>
      </c>
      <c r="G18" s="11">
        <f>G24+G32+G38+G46+G52+G53+G28+G43+G51+G54+G57+G60+G61</f>
        <v>336319.11862000002</v>
      </c>
      <c r="H18" s="11">
        <f>F18+G18</f>
        <v>1905514.1186199998</v>
      </c>
      <c r="I18" s="11">
        <f>I24+I32+I38+I46+I52+I53+I28+I43+I51+I54+I57+I60+I61</f>
        <v>0</v>
      </c>
      <c r="J18" s="11">
        <f>H18+I18</f>
        <v>1905514.1186199998</v>
      </c>
      <c r="K18" s="12">
        <f>K24+K32+K38+K46+K52+K53+K28+K43+K51+K54+K57+K60+K61</f>
        <v>24307.833999999959</v>
      </c>
      <c r="L18" s="82">
        <f>J18+K18</f>
        <v>1929821.9526199999</v>
      </c>
      <c r="M18" s="11">
        <f>M24+M32+M38+M46+M52+M53+M28+M43+M51</f>
        <v>1989897</v>
      </c>
      <c r="N18" s="11">
        <f>N24+N32+N38+N46+N52+N53+N28+N43+N51</f>
        <v>0</v>
      </c>
      <c r="O18" s="11">
        <f>M18+N18</f>
        <v>1989897</v>
      </c>
      <c r="P18" s="11">
        <f>P24+P32+P38+P46+P52+P53+P28+P43+P51+P54+P57+P60+P61</f>
        <v>0</v>
      </c>
      <c r="Q18" s="11">
        <f>O18+P18</f>
        <v>1989897</v>
      </c>
      <c r="R18" s="11">
        <f>R24+R32+R38+R46+R52+R53+R28+R43+R51+R54+R57+R60+R61</f>
        <v>0</v>
      </c>
      <c r="S18" s="11">
        <f>Q18+R18</f>
        <v>1989897</v>
      </c>
      <c r="T18" s="12">
        <f>T24+T32+T38+T46+T52+T53+T28+T43+T51+T54+T57+T60+T61</f>
        <v>-98188.26800000004</v>
      </c>
      <c r="U18" s="82">
        <f>S18+T18</f>
        <v>1891708.7319999998</v>
      </c>
      <c r="V18" s="11">
        <f>V24+V32+V38+V46+V52+V53+V28+V43+V51</f>
        <v>1477335.5</v>
      </c>
      <c r="W18" s="11">
        <f>W24+W32+W38+W46+W52+W53+W28+W43+W51</f>
        <v>0</v>
      </c>
      <c r="X18" s="11">
        <f>V18+W18</f>
        <v>1477335.5</v>
      </c>
      <c r="Y18" s="11">
        <f>Y24+Y32+Y38+Y46+Y52+Y53+Y28+Y43+Y51+Y54+Y57+Y60+Y61</f>
        <v>3.5999999999999997E-2</v>
      </c>
      <c r="Z18" s="11">
        <f>X18+Y18</f>
        <v>1477335.5360000001</v>
      </c>
      <c r="AA18" s="12">
        <f>AA24+AA32+AA38+AA46+AA52+AA53+AA28+AA43+AA51+AA54+AA57+AA60+AA61</f>
        <v>443526.96499999997</v>
      </c>
      <c r="AB18" s="82">
        <f>Z18+AA18</f>
        <v>1920862.5010000002</v>
      </c>
      <c r="AC18" s="13"/>
      <c r="AD18" s="14"/>
      <c r="AE18" s="9"/>
    </row>
    <row r="19" spans="1:48" x14ac:dyDescent="0.35">
      <c r="A19" s="79"/>
      <c r="B19" s="80" t="s">
        <v>19</v>
      </c>
      <c r="C19" s="80"/>
      <c r="D19" s="16"/>
      <c r="E19" s="16"/>
      <c r="F19" s="17"/>
      <c r="G19" s="17"/>
      <c r="H19" s="17"/>
      <c r="I19" s="17"/>
      <c r="J19" s="17"/>
      <c r="K19" s="18"/>
      <c r="L19" s="83"/>
      <c r="M19" s="17"/>
      <c r="N19" s="17"/>
      <c r="O19" s="17"/>
      <c r="P19" s="17"/>
      <c r="Q19" s="17"/>
      <c r="R19" s="17"/>
      <c r="S19" s="17"/>
      <c r="T19" s="18"/>
      <c r="U19" s="83"/>
      <c r="V19" s="17"/>
      <c r="W19" s="17"/>
      <c r="X19" s="17"/>
      <c r="Y19" s="17"/>
      <c r="Z19" s="17"/>
      <c r="AA19" s="18"/>
      <c r="AB19" s="83"/>
    </row>
    <row r="20" spans="1:48" s="19" customFormat="1" hidden="1" x14ac:dyDescent="0.35">
      <c r="A20" s="20"/>
      <c r="B20" s="21" t="s">
        <v>20</v>
      </c>
      <c r="C20" s="22"/>
      <c r="D20" s="23">
        <f>D26+D34+D40+D48+D52+D53+D51</f>
        <v>206017.2</v>
      </c>
      <c r="E20" s="23">
        <f>E26+E34+E40+E48+E52+E53+E51</f>
        <v>0</v>
      </c>
      <c r="F20" s="23">
        <f t="shared" ref="F20:F83" si="0">D20+E20</f>
        <v>206017.2</v>
      </c>
      <c r="G20" s="24">
        <f>G26+G34+G40+G48+G52+G53+G51+G60+G61</f>
        <v>186108.41104000001</v>
      </c>
      <c r="H20" s="24">
        <f t="shared" ref="H20:H83" si="1">F20+G20</f>
        <v>392125.61103999999</v>
      </c>
      <c r="I20" s="25">
        <f>I26+I34+I40+I48+I52+I53+I51+I60+I61</f>
        <v>0</v>
      </c>
      <c r="J20" s="24">
        <f t="shared" ref="J20:J83" si="2">H20+I20</f>
        <v>392125.61103999999</v>
      </c>
      <c r="K20" s="26">
        <f>K26+K34+K40+K48+K52+K53+K51+K60+K61</f>
        <v>-265.76199999999881</v>
      </c>
      <c r="L20" s="24">
        <f t="shared" ref="L20:L83" si="3">J20+K20</f>
        <v>391859.84904</v>
      </c>
      <c r="M20" s="24">
        <f>M26+M34+M40+M48+M52+M53+M51</f>
        <v>1989.9000000000233</v>
      </c>
      <c r="N20" s="24">
        <f>N26+N34+N40+N48+N52+N53+N51</f>
        <v>0</v>
      </c>
      <c r="O20" s="24">
        <f t="shared" ref="O20:O83" si="4">M20+N20</f>
        <v>1989.9000000000233</v>
      </c>
      <c r="P20" s="24">
        <f>P26+P34+P40+P48+P52+P53+P51+P60+P61</f>
        <v>0</v>
      </c>
      <c r="Q20" s="24">
        <f t="shared" ref="Q20:Q83" si="5">O20+P20</f>
        <v>1989.9000000000233</v>
      </c>
      <c r="R20" s="25">
        <f>R26+R34+R40+R48+R52+R53+R51+R60+R61</f>
        <v>0</v>
      </c>
      <c r="S20" s="24">
        <f t="shared" ref="S20:S83" si="6">Q20+R20</f>
        <v>1989.9000000000233</v>
      </c>
      <c r="T20" s="26">
        <f>T26+T34+T40+T48+T52+T53+T51+T60+T61</f>
        <v>-98.188999999999965</v>
      </c>
      <c r="U20" s="24">
        <f t="shared" ref="U20:U83" si="7">S20+T20</f>
        <v>1891.7110000000234</v>
      </c>
      <c r="V20" s="24">
        <f>V26+V34+V40+V48+V52+V53+V51</f>
        <v>1477.3</v>
      </c>
      <c r="W20" s="24">
        <f>W26+W34+W40+W48+W52+W53+W51</f>
        <v>0</v>
      </c>
      <c r="X20" s="24">
        <f t="shared" ref="X20:X83" si="8">V20+W20</f>
        <v>1477.3</v>
      </c>
      <c r="Y20" s="24">
        <f>Y26+Y34+Y40+Y48+Y52+Y53+Y51+Y60+Y61</f>
        <v>3.5999999999999997E-2</v>
      </c>
      <c r="Z20" s="24">
        <f t="shared" ref="Z20:Z83" si="9">X20+Y20</f>
        <v>1477.336</v>
      </c>
      <c r="AA20" s="26">
        <f>AA26+AA34+AA40+AA48+AA52+AA53+AA51+AA60+AA61</f>
        <v>443.52700000000004</v>
      </c>
      <c r="AB20" s="24">
        <f t="shared" ref="AB20:AB83" si="10">Z20+AA20</f>
        <v>1920.8630000000001</v>
      </c>
      <c r="AC20" s="27"/>
      <c r="AD20" s="28" t="s">
        <v>21</v>
      </c>
      <c r="AE20" s="29"/>
    </row>
    <row r="21" spans="1:48" x14ac:dyDescent="0.35">
      <c r="A21" s="79"/>
      <c r="B21" s="86" t="s">
        <v>22</v>
      </c>
      <c r="C21" s="87" t="s">
        <v>18</v>
      </c>
      <c r="D21" s="16">
        <f>D27+D35+D41+D49+D45+D30</f>
        <v>1363177.7999999998</v>
      </c>
      <c r="E21" s="16">
        <f>E27+E35+E41+E49+E45+E30</f>
        <v>0</v>
      </c>
      <c r="F21" s="17">
        <f t="shared" si="0"/>
        <v>1363177.7999999998</v>
      </c>
      <c r="G21" s="17">
        <f>G27+G35+G41+G49+G45+G30</f>
        <v>0</v>
      </c>
      <c r="H21" s="17">
        <f t="shared" si="1"/>
        <v>1363177.7999999998</v>
      </c>
      <c r="I21" s="17">
        <f>I27+I35+I41+I49+I45+I30</f>
        <v>0</v>
      </c>
      <c r="J21" s="17">
        <f t="shared" si="2"/>
        <v>1363177.7999999998</v>
      </c>
      <c r="K21" s="18">
        <f>K27+K35+K41+K49+K45+K30</f>
        <v>-546186.19200000004</v>
      </c>
      <c r="L21" s="83">
        <f t="shared" si="3"/>
        <v>816991.60799999977</v>
      </c>
      <c r="M21" s="17">
        <f>M27+M35+M41+M49+M45+M30</f>
        <v>1987907.0999999999</v>
      </c>
      <c r="N21" s="17">
        <f>N27+N35+N41+N49+N45+N30</f>
        <v>0</v>
      </c>
      <c r="O21" s="17">
        <f t="shared" si="4"/>
        <v>1987907.0999999999</v>
      </c>
      <c r="P21" s="17">
        <f>P27+P35+P41+P49+P45+P30</f>
        <v>0</v>
      </c>
      <c r="Q21" s="17">
        <f t="shared" si="5"/>
        <v>1987907.0999999999</v>
      </c>
      <c r="R21" s="17">
        <f>R27+R35+R41+R49+R45+R30</f>
        <v>0</v>
      </c>
      <c r="S21" s="17">
        <f t="shared" si="6"/>
        <v>1987907.0999999999</v>
      </c>
      <c r="T21" s="18">
        <f>T27+T35+T41+T49+T45+T30</f>
        <v>-769620.179</v>
      </c>
      <c r="U21" s="83">
        <f t="shared" si="7"/>
        <v>1218286.9209999999</v>
      </c>
      <c r="V21" s="17">
        <f>V27+V35+V41+V49+V45+V30</f>
        <v>1475858.2</v>
      </c>
      <c r="W21" s="17">
        <f>W27+W35+W41+W49+W45+W30</f>
        <v>0</v>
      </c>
      <c r="X21" s="17">
        <f t="shared" si="8"/>
        <v>1475858.2</v>
      </c>
      <c r="Y21" s="17">
        <f>Y27+Y35+Y41+Y49+Y45+Y30</f>
        <v>0</v>
      </c>
      <c r="Z21" s="17">
        <f t="shared" si="9"/>
        <v>1475858.2</v>
      </c>
      <c r="AA21" s="18">
        <f>AA27+AA35+AA41+AA49+AA45+AA30</f>
        <v>-174084.66200000001</v>
      </c>
      <c r="AB21" s="83">
        <f t="shared" si="10"/>
        <v>1301773.5379999999</v>
      </c>
      <c r="AE21" s="30"/>
    </row>
    <row r="22" spans="1:48" x14ac:dyDescent="0.35">
      <c r="A22" s="79"/>
      <c r="B22" s="86" t="s">
        <v>23</v>
      </c>
      <c r="C22" s="87" t="s">
        <v>18</v>
      </c>
      <c r="D22" s="16"/>
      <c r="E22" s="16"/>
      <c r="F22" s="17"/>
      <c r="G22" s="17"/>
      <c r="H22" s="17"/>
      <c r="I22" s="17"/>
      <c r="J22" s="17"/>
      <c r="K22" s="18">
        <f>K31+K36</f>
        <v>280651.40000000002</v>
      </c>
      <c r="L22" s="83">
        <f t="shared" si="3"/>
        <v>280651.40000000002</v>
      </c>
      <c r="M22" s="17"/>
      <c r="N22" s="17"/>
      <c r="O22" s="17"/>
      <c r="P22" s="17"/>
      <c r="Q22" s="17"/>
      <c r="R22" s="17"/>
      <c r="S22" s="17"/>
      <c r="T22" s="18">
        <f>T31+T36</f>
        <v>671530.1</v>
      </c>
      <c r="U22" s="83">
        <f t="shared" si="7"/>
        <v>671530.1</v>
      </c>
      <c r="V22" s="17"/>
      <c r="W22" s="17"/>
      <c r="X22" s="17"/>
      <c r="Y22" s="17"/>
      <c r="Z22" s="17"/>
      <c r="AA22" s="18">
        <f>AA31+AA36</f>
        <v>617168.1</v>
      </c>
      <c r="AB22" s="83">
        <f t="shared" si="10"/>
        <v>617168.1</v>
      </c>
      <c r="AE22" s="30"/>
    </row>
    <row r="23" spans="1:48" x14ac:dyDescent="0.35">
      <c r="A23" s="79"/>
      <c r="B23" s="86" t="s">
        <v>24</v>
      </c>
      <c r="C23" s="87" t="s">
        <v>18</v>
      </c>
      <c r="D23" s="16"/>
      <c r="E23" s="16"/>
      <c r="F23" s="17"/>
      <c r="G23" s="17">
        <f>G42+G50+G56+G59</f>
        <v>150210.70758000002</v>
      </c>
      <c r="H23" s="17">
        <f t="shared" si="1"/>
        <v>150210.70758000002</v>
      </c>
      <c r="I23" s="17">
        <f>I42+I50+I56+I59</f>
        <v>0</v>
      </c>
      <c r="J23" s="17">
        <f t="shared" si="2"/>
        <v>150210.70758000002</v>
      </c>
      <c r="K23" s="18">
        <f>K42+K50+K56+K59+K37</f>
        <v>290108.38799999998</v>
      </c>
      <c r="L23" s="83">
        <f t="shared" si="3"/>
        <v>440319.09557999996</v>
      </c>
      <c r="M23" s="17"/>
      <c r="N23" s="17"/>
      <c r="O23" s="17"/>
      <c r="P23" s="17">
        <f>P42+P50+P56+P59</f>
        <v>0</v>
      </c>
      <c r="Q23" s="17">
        <f t="shared" si="5"/>
        <v>0</v>
      </c>
      <c r="R23" s="17">
        <f>R42+R50+R56+R59</f>
        <v>0</v>
      </c>
      <c r="S23" s="17">
        <f t="shared" si="6"/>
        <v>0</v>
      </c>
      <c r="T23" s="18">
        <f>T42+T50+T56+T59+T37</f>
        <v>0</v>
      </c>
      <c r="U23" s="83">
        <f t="shared" si="7"/>
        <v>0</v>
      </c>
      <c r="V23" s="17"/>
      <c r="W23" s="17"/>
      <c r="X23" s="17"/>
      <c r="Y23" s="17">
        <f>Y42+Y50+Y56+Y59</f>
        <v>0</v>
      </c>
      <c r="Z23" s="17">
        <f t="shared" si="9"/>
        <v>0</v>
      </c>
      <c r="AA23" s="18">
        <f>AA42+AA50+AA56+AA59+AA37</f>
        <v>0</v>
      </c>
      <c r="AB23" s="83">
        <f t="shared" si="10"/>
        <v>0</v>
      </c>
      <c r="AE23" s="30"/>
    </row>
    <row r="24" spans="1:48" ht="54" x14ac:dyDescent="0.35">
      <c r="A24" s="79" t="s">
        <v>25</v>
      </c>
      <c r="B24" s="86" t="s">
        <v>26</v>
      </c>
      <c r="C24" s="88" t="s">
        <v>27</v>
      </c>
      <c r="D24" s="16">
        <f>D26+D27</f>
        <v>35000</v>
      </c>
      <c r="E24" s="16">
        <f>E26+E27</f>
        <v>0</v>
      </c>
      <c r="F24" s="17">
        <f t="shared" si="0"/>
        <v>35000</v>
      </c>
      <c r="G24" s="17">
        <f>G26+G27</f>
        <v>0</v>
      </c>
      <c r="H24" s="17">
        <f t="shared" si="1"/>
        <v>35000</v>
      </c>
      <c r="I24" s="17">
        <f>I26+I27</f>
        <v>0</v>
      </c>
      <c r="J24" s="17">
        <f t="shared" si="2"/>
        <v>35000</v>
      </c>
      <c r="K24" s="18">
        <f>K26+K27</f>
        <v>0</v>
      </c>
      <c r="L24" s="83">
        <f t="shared" si="3"/>
        <v>35000</v>
      </c>
      <c r="M24" s="17">
        <f>M26+M27</f>
        <v>540000</v>
      </c>
      <c r="N24" s="17">
        <f>N26+N27</f>
        <v>0</v>
      </c>
      <c r="O24" s="17">
        <f t="shared" si="4"/>
        <v>540000</v>
      </c>
      <c r="P24" s="17">
        <f>P26+P27</f>
        <v>0</v>
      </c>
      <c r="Q24" s="17">
        <f t="shared" si="5"/>
        <v>540000</v>
      </c>
      <c r="R24" s="17">
        <f>R26+R27</f>
        <v>0</v>
      </c>
      <c r="S24" s="17">
        <f t="shared" si="6"/>
        <v>540000</v>
      </c>
      <c r="T24" s="18">
        <f>T26+T27</f>
        <v>0</v>
      </c>
      <c r="U24" s="83">
        <f t="shared" si="7"/>
        <v>540000</v>
      </c>
      <c r="V24" s="17">
        <f>V26+V27</f>
        <v>1077335.5</v>
      </c>
      <c r="W24" s="17">
        <f>W26+W27</f>
        <v>0</v>
      </c>
      <c r="X24" s="17">
        <f t="shared" si="8"/>
        <v>1077335.5</v>
      </c>
      <c r="Y24" s="17">
        <f>Y26+Y27</f>
        <v>3.5999999999999997E-2</v>
      </c>
      <c r="Z24" s="17">
        <f t="shared" si="9"/>
        <v>1077335.5360000001</v>
      </c>
      <c r="AA24" s="18">
        <f>AA26+AA27</f>
        <v>0</v>
      </c>
      <c r="AB24" s="83">
        <f t="shared" si="10"/>
        <v>1077335.5360000001</v>
      </c>
      <c r="AE24" s="30"/>
    </row>
    <row r="25" spans="1:48" x14ac:dyDescent="0.35">
      <c r="A25" s="79"/>
      <c r="B25" s="86" t="s">
        <v>19</v>
      </c>
      <c r="C25" s="87"/>
      <c r="D25" s="16"/>
      <c r="E25" s="16"/>
      <c r="F25" s="17"/>
      <c r="G25" s="17"/>
      <c r="H25" s="17"/>
      <c r="I25" s="17"/>
      <c r="J25" s="17"/>
      <c r="K25" s="18"/>
      <c r="L25" s="83"/>
      <c r="M25" s="17"/>
      <c r="N25" s="17"/>
      <c r="O25" s="17"/>
      <c r="P25" s="17"/>
      <c r="Q25" s="17"/>
      <c r="R25" s="17"/>
      <c r="S25" s="17"/>
      <c r="T25" s="18"/>
      <c r="U25" s="83"/>
      <c r="V25" s="17"/>
      <c r="W25" s="17"/>
      <c r="X25" s="17"/>
      <c r="Y25" s="17"/>
      <c r="Z25" s="17"/>
      <c r="AA25" s="18"/>
      <c r="AB25" s="83"/>
      <c r="AE25" s="30"/>
    </row>
    <row r="26" spans="1:48" s="32" customFormat="1" hidden="1" x14ac:dyDescent="0.35">
      <c r="A26" s="33"/>
      <c r="B26" s="34" t="s">
        <v>20</v>
      </c>
      <c r="C26" s="34"/>
      <c r="D26" s="35">
        <v>35</v>
      </c>
      <c r="E26" s="36"/>
      <c r="F26" s="35">
        <f t="shared" si="0"/>
        <v>35</v>
      </c>
      <c r="G26" s="18"/>
      <c r="H26" s="37">
        <f t="shared" si="1"/>
        <v>35</v>
      </c>
      <c r="I26" s="17"/>
      <c r="J26" s="37">
        <f t="shared" si="2"/>
        <v>35</v>
      </c>
      <c r="K26" s="18"/>
      <c r="L26" s="37">
        <f t="shared" si="3"/>
        <v>35</v>
      </c>
      <c r="M26" s="37">
        <v>540</v>
      </c>
      <c r="N26" s="18"/>
      <c r="O26" s="37">
        <f t="shared" si="4"/>
        <v>540</v>
      </c>
      <c r="P26" s="18"/>
      <c r="Q26" s="37">
        <f t="shared" si="5"/>
        <v>540</v>
      </c>
      <c r="R26" s="17"/>
      <c r="S26" s="37">
        <f t="shared" si="6"/>
        <v>540</v>
      </c>
      <c r="T26" s="18"/>
      <c r="U26" s="37">
        <f t="shared" si="7"/>
        <v>540</v>
      </c>
      <c r="V26" s="37">
        <v>1077.3</v>
      </c>
      <c r="W26" s="18"/>
      <c r="X26" s="37">
        <f t="shared" si="8"/>
        <v>1077.3</v>
      </c>
      <c r="Y26" s="18">
        <v>3.5999999999999997E-2</v>
      </c>
      <c r="Z26" s="37">
        <f t="shared" si="9"/>
        <v>1077.336</v>
      </c>
      <c r="AA26" s="18"/>
      <c r="AB26" s="37">
        <f t="shared" si="10"/>
        <v>1077.336</v>
      </c>
      <c r="AC26" s="38" t="s">
        <v>28</v>
      </c>
      <c r="AD26" s="39" t="s">
        <v>21</v>
      </c>
      <c r="AE26" s="40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</row>
    <row r="27" spans="1:48" x14ac:dyDescent="0.35">
      <c r="A27" s="79"/>
      <c r="B27" s="86" t="s">
        <v>22</v>
      </c>
      <c r="C27" s="89" t="s">
        <v>18</v>
      </c>
      <c r="D27" s="16">
        <v>34965</v>
      </c>
      <c r="E27" s="16"/>
      <c r="F27" s="17">
        <f t="shared" si="0"/>
        <v>34965</v>
      </c>
      <c r="G27" s="17"/>
      <c r="H27" s="17">
        <f t="shared" si="1"/>
        <v>34965</v>
      </c>
      <c r="I27" s="17"/>
      <c r="J27" s="17">
        <f t="shared" si="2"/>
        <v>34965</v>
      </c>
      <c r="K27" s="18"/>
      <c r="L27" s="83">
        <f t="shared" si="3"/>
        <v>34965</v>
      </c>
      <c r="M27" s="17">
        <v>539460</v>
      </c>
      <c r="N27" s="17"/>
      <c r="O27" s="17">
        <f t="shared" si="4"/>
        <v>539460</v>
      </c>
      <c r="P27" s="17"/>
      <c r="Q27" s="17">
        <f t="shared" si="5"/>
        <v>539460</v>
      </c>
      <c r="R27" s="17"/>
      <c r="S27" s="17">
        <f t="shared" si="6"/>
        <v>539460</v>
      </c>
      <c r="T27" s="18"/>
      <c r="U27" s="83">
        <f t="shared" si="7"/>
        <v>539460</v>
      </c>
      <c r="V27" s="17">
        <v>1076258.2</v>
      </c>
      <c r="W27" s="17"/>
      <c r="X27" s="17">
        <f t="shared" si="8"/>
        <v>1076258.2</v>
      </c>
      <c r="Y27" s="17"/>
      <c r="Z27" s="17">
        <f t="shared" si="9"/>
        <v>1076258.2</v>
      </c>
      <c r="AA27" s="18"/>
      <c r="AB27" s="83">
        <f t="shared" si="10"/>
        <v>1076258.2</v>
      </c>
      <c r="AC27" s="4" t="s">
        <v>29</v>
      </c>
      <c r="AE27" s="30"/>
    </row>
    <row r="28" spans="1:48" ht="36" x14ac:dyDescent="0.35">
      <c r="A28" s="111" t="s">
        <v>30</v>
      </c>
      <c r="B28" s="90" t="s">
        <v>31</v>
      </c>
      <c r="C28" s="91" t="s">
        <v>32</v>
      </c>
      <c r="D28" s="16">
        <f>D30</f>
        <v>0</v>
      </c>
      <c r="E28" s="16">
        <f>E30</f>
        <v>0</v>
      </c>
      <c r="F28" s="17">
        <f t="shared" si="0"/>
        <v>0</v>
      </c>
      <c r="G28" s="17">
        <f>G30</f>
        <v>0</v>
      </c>
      <c r="H28" s="17">
        <f t="shared" si="1"/>
        <v>0</v>
      </c>
      <c r="I28" s="17">
        <f>I30</f>
        <v>0</v>
      </c>
      <c r="J28" s="17">
        <f t="shared" si="2"/>
        <v>0</v>
      </c>
      <c r="K28" s="18">
        <f>K30+K31</f>
        <v>0</v>
      </c>
      <c r="L28" s="83">
        <f t="shared" si="3"/>
        <v>0</v>
      </c>
      <c r="M28" s="17">
        <f>M30</f>
        <v>54620.7</v>
      </c>
      <c r="N28" s="17">
        <f>N30</f>
        <v>0</v>
      </c>
      <c r="O28" s="17">
        <f t="shared" si="4"/>
        <v>54620.7</v>
      </c>
      <c r="P28" s="17">
        <f>P30</f>
        <v>0</v>
      </c>
      <c r="Q28" s="17">
        <f t="shared" si="5"/>
        <v>54620.7</v>
      </c>
      <c r="R28" s="17">
        <f>R30</f>
        <v>0</v>
      </c>
      <c r="S28" s="17">
        <f t="shared" si="6"/>
        <v>54620.7</v>
      </c>
      <c r="T28" s="18">
        <f>T30+T31</f>
        <v>0</v>
      </c>
      <c r="U28" s="83">
        <f t="shared" si="7"/>
        <v>54620.7</v>
      </c>
      <c r="V28" s="17">
        <f>V30</f>
        <v>0</v>
      </c>
      <c r="W28" s="17">
        <f>W30</f>
        <v>0</v>
      </c>
      <c r="X28" s="17">
        <f t="shared" si="8"/>
        <v>0</v>
      </c>
      <c r="Y28" s="17">
        <f>Y30</f>
        <v>0</v>
      </c>
      <c r="Z28" s="17">
        <f t="shared" si="9"/>
        <v>0</v>
      </c>
      <c r="AA28" s="18">
        <f>AA30+AA31</f>
        <v>0</v>
      </c>
      <c r="AB28" s="83">
        <f t="shared" si="10"/>
        <v>0</v>
      </c>
      <c r="AE28" s="30"/>
    </row>
    <row r="29" spans="1:48" x14ac:dyDescent="0.35">
      <c r="A29" s="112"/>
      <c r="B29" s="86" t="s">
        <v>19</v>
      </c>
      <c r="C29" s="91"/>
      <c r="D29" s="16"/>
      <c r="E29" s="16"/>
      <c r="F29" s="17"/>
      <c r="G29" s="17"/>
      <c r="H29" s="17"/>
      <c r="I29" s="17"/>
      <c r="J29" s="17"/>
      <c r="K29" s="18"/>
      <c r="L29" s="83"/>
      <c r="M29" s="17"/>
      <c r="N29" s="17"/>
      <c r="O29" s="17"/>
      <c r="P29" s="17"/>
      <c r="Q29" s="17"/>
      <c r="R29" s="17"/>
      <c r="S29" s="17"/>
      <c r="T29" s="18"/>
      <c r="U29" s="83"/>
      <c r="V29" s="17"/>
      <c r="W29" s="17"/>
      <c r="X29" s="17"/>
      <c r="Y29" s="17"/>
      <c r="Z29" s="17"/>
      <c r="AA29" s="18"/>
      <c r="AB29" s="83"/>
      <c r="AE29" s="30"/>
    </row>
    <row r="30" spans="1:48" x14ac:dyDescent="0.35">
      <c r="A30" s="112"/>
      <c r="B30" s="86" t="s">
        <v>22</v>
      </c>
      <c r="C30" s="89" t="s">
        <v>18</v>
      </c>
      <c r="D30" s="16">
        <v>0</v>
      </c>
      <c r="E30" s="16"/>
      <c r="F30" s="17">
        <f t="shared" si="0"/>
        <v>0</v>
      </c>
      <c r="G30" s="17"/>
      <c r="H30" s="17">
        <f t="shared" si="1"/>
        <v>0</v>
      </c>
      <c r="I30" s="17"/>
      <c r="J30" s="17">
        <f t="shared" si="2"/>
        <v>0</v>
      </c>
      <c r="K30" s="18"/>
      <c r="L30" s="83">
        <f t="shared" si="3"/>
        <v>0</v>
      </c>
      <c r="M30" s="17">
        <v>54620.7</v>
      </c>
      <c r="N30" s="17"/>
      <c r="O30" s="17">
        <f t="shared" si="4"/>
        <v>54620.7</v>
      </c>
      <c r="P30" s="17"/>
      <c r="Q30" s="17">
        <f t="shared" si="5"/>
        <v>54620.7</v>
      </c>
      <c r="R30" s="17"/>
      <c r="S30" s="17">
        <f t="shared" si="6"/>
        <v>54620.7</v>
      </c>
      <c r="T30" s="18">
        <f>-54620.7+2184.828</f>
        <v>-52435.871999999996</v>
      </c>
      <c r="U30" s="83">
        <f t="shared" si="7"/>
        <v>2184.8280000000013</v>
      </c>
      <c r="V30" s="17">
        <v>0</v>
      </c>
      <c r="W30" s="17"/>
      <c r="X30" s="17">
        <f t="shared" si="8"/>
        <v>0</v>
      </c>
      <c r="Y30" s="17"/>
      <c r="Z30" s="17">
        <f t="shared" si="9"/>
        <v>0</v>
      </c>
      <c r="AA30" s="18"/>
      <c r="AB30" s="83">
        <f t="shared" si="10"/>
        <v>0</v>
      </c>
      <c r="AC30" s="4" t="s">
        <v>33</v>
      </c>
      <c r="AE30" s="30"/>
    </row>
    <row r="31" spans="1:48" x14ac:dyDescent="0.35">
      <c r="A31" s="112"/>
      <c r="B31" s="86" t="s">
        <v>23</v>
      </c>
      <c r="C31" s="89"/>
      <c r="D31" s="16"/>
      <c r="E31" s="16"/>
      <c r="F31" s="17"/>
      <c r="G31" s="17"/>
      <c r="H31" s="17"/>
      <c r="I31" s="17"/>
      <c r="J31" s="17"/>
      <c r="K31" s="18"/>
      <c r="L31" s="83">
        <f t="shared" si="3"/>
        <v>0</v>
      </c>
      <c r="M31" s="17"/>
      <c r="N31" s="17"/>
      <c r="O31" s="17"/>
      <c r="P31" s="17"/>
      <c r="Q31" s="17"/>
      <c r="R31" s="17"/>
      <c r="S31" s="17"/>
      <c r="T31" s="18">
        <v>52435.872000000003</v>
      </c>
      <c r="U31" s="83">
        <f t="shared" si="7"/>
        <v>52435.872000000003</v>
      </c>
      <c r="V31" s="17"/>
      <c r="W31" s="17"/>
      <c r="X31" s="17"/>
      <c r="Y31" s="17"/>
      <c r="Z31" s="17"/>
      <c r="AA31" s="18"/>
      <c r="AB31" s="83">
        <f t="shared" si="10"/>
        <v>0</v>
      </c>
      <c r="AC31" s="4" t="s">
        <v>34</v>
      </c>
      <c r="AE31" s="30"/>
    </row>
    <row r="32" spans="1:48" ht="54" x14ac:dyDescent="0.35">
      <c r="A32" s="112"/>
      <c r="B32" s="90" t="s">
        <v>31</v>
      </c>
      <c r="C32" s="88" t="s">
        <v>27</v>
      </c>
      <c r="D32" s="16">
        <f>D34+D35</f>
        <v>558438.40000000002</v>
      </c>
      <c r="E32" s="16">
        <f>E34+E35</f>
        <v>0</v>
      </c>
      <c r="F32" s="17">
        <f t="shared" si="0"/>
        <v>558438.40000000002</v>
      </c>
      <c r="G32" s="17">
        <f>G34+G35</f>
        <v>15345.7713</v>
      </c>
      <c r="H32" s="17">
        <f t="shared" si="1"/>
        <v>573784.17130000005</v>
      </c>
      <c r="I32" s="17">
        <f>I34+I35</f>
        <v>0</v>
      </c>
      <c r="J32" s="17">
        <f t="shared" si="2"/>
        <v>573784.17130000005</v>
      </c>
      <c r="K32" s="18">
        <f>K34+K35+K37+K36</f>
        <v>-54117.795000000042</v>
      </c>
      <c r="L32" s="83">
        <f t="shared" si="3"/>
        <v>519666.3763</v>
      </c>
      <c r="M32" s="17">
        <f>M34+M35</f>
        <v>743778.3</v>
      </c>
      <c r="N32" s="17">
        <f>N34+N35</f>
        <v>0</v>
      </c>
      <c r="O32" s="17">
        <f t="shared" si="4"/>
        <v>743778.3</v>
      </c>
      <c r="P32" s="17">
        <f>P34+P35</f>
        <v>0</v>
      </c>
      <c r="Q32" s="17">
        <f t="shared" si="5"/>
        <v>743778.3</v>
      </c>
      <c r="R32" s="17">
        <f>R34+R35</f>
        <v>0</v>
      </c>
      <c r="S32" s="17">
        <f t="shared" si="6"/>
        <v>743778.3</v>
      </c>
      <c r="T32" s="18">
        <f>T34+T35+T37+T36</f>
        <v>-98188.26800000004</v>
      </c>
      <c r="U32" s="83">
        <f t="shared" si="7"/>
        <v>645590.03200000001</v>
      </c>
      <c r="V32" s="17">
        <f>V34+V35</f>
        <v>200000</v>
      </c>
      <c r="W32" s="17">
        <f>W34+W35</f>
        <v>0</v>
      </c>
      <c r="X32" s="17">
        <f t="shared" si="8"/>
        <v>200000</v>
      </c>
      <c r="Y32" s="17">
        <f>Y34+Y35</f>
        <v>0</v>
      </c>
      <c r="Z32" s="17">
        <f t="shared" si="9"/>
        <v>200000</v>
      </c>
      <c r="AA32" s="18">
        <f>AA34+AA35+AA37+AA36</f>
        <v>443526.96499999997</v>
      </c>
      <c r="AB32" s="83">
        <f t="shared" si="10"/>
        <v>643526.96499999997</v>
      </c>
      <c r="AE32" s="30"/>
    </row>
    <row r="33" spans="1:48" x14ac:dyDescent="0.35">
      <c r="A33" s="113"/>
      <c r="B33" s="86" t="s">
        <v>19</v>
      </c>
      <c r="C33" s="89"/>
      <c r="D33" s="16"/>
      <c r="E33" s="16"/>
      <c r="F33" s="17"/>
      <c r="G33" s="17"/>
      <c r="H33" s="17"/>
      <c r="I33" s="17"/>
      <c r="J33" s="17"/>
      <c r="K33" s="18"/>
      <c r="L33" s="83"/>
      <c r="M33" s="17"/>
      <c r="N33" s="17"/>
      <c r="O33" s="17"/>
      <c r="P33" s="17"/>
      <c r="Q33" s="17"/>
      <c r="R33" s="17"/>
      <c r="S33" s="17"/>
      <c r="T33" s="18"/>
      <c r="U33" s="83"/>
      <c r="V33" s="17"/>
      <c r="W33" s="17"/>
      <c r="X33" s="17"/>
      <c r="Y33" s="17"/>
      <c r="Z33" s="17"/>
      <c r="AA33" s="18"/>
      <c r="AB33" s="83"/>
      <c r="AE33" s="30"/>
    </row>
    <row r="34" spans="1:48" s="32" customFormat="1" hidden="1" x14ac:dyDescent="0.35">
      <c r="A34" s="43"/>
      <c r="B34" s="34" t="s">
        <v>20</v>
      </c>
      <c r="C34" s="34"/>
      <c r="D34" s="35">
        <v>558.40000000002328</v>
      </c>
      <c r="E34" s="36"/>
      <c r="F34" s="35">
        <f t="shared" si="0"/>
        <v>558.40000000002328</v>
      </c>
      <c r="G34" s="18">
        <v>15345.7713</v>
      </c>
      <c r="H34" s="37">
        <f t="shared" si="1"/>
        <v>15904.171300000024</v>
      </c>
      <c r="I34" s="17"/>
      <c r="J34" s="37">
        <f t="shared" si="2"/>
        <v>15904.171300000024</v>
      </c>
      <c r="K34" s="18">
        <f>-15904.171+292.638+15345.771</f>
        <v>-265.76199999999881</v>
      </c>
      <c r="L34" s="37">
        <f t="shared" si="3"/>
        <v>15638.409300000025</v>
      </c>
      <c r="M34" s="37">
        <v>798.40000000002328</v>
      </c>
      <c r="N34" s="18"/>
      <c r="O34" s="37">
        <f t="shared" si="4"/>
        <v>798.40000000002328</v>
      </c>
      <c r="P34" s="18"/>
      <c r="Q34" s="37">
        <f t="shared" si="5"/>
        <v>798.40000000002328</v>
      </c>
      <c r="R34" s="17"/>
      <c r="S34" s="37">
        <f t="shared" si="6"/>
        <v>798.40000000002328</v>
      </c>
      <c r="T34" s="18">
        <f>-798.4+700.211</f>
        <v>-98.188999999999965</v>
      </c>
      <c r="U34" s="37">
        <f t="shared" si="7"/>
        <v>700.21100000002332</v>
      </c>
      <c r="V34" s="37">
        <v>200</v>
      </c>
      <c r="W34" s="18"/>
      <c r="X34" s="37">
        <f t="shared" si="8"/>
        <v>200</v>
      </c>
      <c r="Y34" s="18"/>
      <c r="Z34" s="37">
        <f t="shared" si="9"/>
        <v>200</v>
      </c>
      <c r="AA34" s="18">
        <f>-200+643.527</f>
        <v>443.52700000000004</v>
      </c>
      <c r="AB34" s="37">
        <f t="shared" si="10"/>
        <v>643.52700000000004</v>
      </c>
      <c r="AC34" s="38" t="s">
        <v>35</v>
      </c>
      <c r="AD34" s="39" t="s">
        <v>21</v>
      </c>
      <c r="AE34" s="40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</row>
    <row r="35" spans="1:48" x14ac:dyDescent="0.35">
      <c r="A35" s="92"/>
      <c r="B35" s="86" t="s">
        <v>22</v>
      </c>
      <c r="C35" s="89" t="s">
        <v>18</v>
      </c>
      <c r="D35" s="16">
        <v>557880</v>
      </c>
      <c r="E35" s="16"/>
      <c r="F35" s="17">
        <f t="shared" si="0"/>
        <v>557880</v>
      </c>
      <c r="G35" s="17"/>
      <c r="H35" s="17">
        <f t="shared" si="1"/>
        <v>557880</v>
      </c>
      <c r="I35" s="17"/>
      <c r="J35" s="17">
        <f t="shared" si="2"/>
        <v>557880</v>
      </c>
      <c r="K35" s="18">
        <f>-557880+11693.808</f>
        <v>-546186.19200000004</v>
      </c>
      <c r="L35" s="83">
        <f t="shared" si="3"/>
        <v>11693.807999999961</v>
      </c>
      <c r="M35" s="17">
        <f>797600.6-54620.7</f>
        <v>742979.9</v>
      </c>
      <c r="N35" s="17"/>
      <c r="O35" s="17">
        <f t="shared" si="4"/>
        <v>742979.9</v>
      </c>
      <c r="P35" s="17"/>
      <c r="Q35" s="17">
        <f t="shared" si="5"/>
        <v>742979.9</v>
      </c>
      <c r="R35" s="17"/>
      <c r="S35" s="17">
        <f t="shared" si="6"/>
        <v>742979.9</v>
      </c>
      <c r="T35" s="18">
        <f>-742979.9+25795.593</f>
        <v>-717184.30700000003</v>
      </c>
      <c r="U35" s="83">
        <f t="shared" si="7"/>
        <v>25795.592999999993</v>
      </c>
      <c r="V35" s="17">
        <v>199800</v>
      </c>
      <c r="W35" s="17"/>
      <c r="X35" s="17">
        <f t="shared" si="8"/>
        <v>199800</v>
      </c>
      <c r="Y35" s="17"/>
      <c r="Z35" s="17">
        <f t="shared" si="9"/>
        <v>199800</v>
      </c>
      <c r="AA35" s="18">
        <f>-199800+25715.338</f>
        <v>-174084.66200000001</v>
      </c>
      <c r="AB35" s="83">
        <f t="shared" si="10"/>
        <v>25715.337999999989</v>
      </c>
      <c r="AC35" s="4" t="s">
        <v>33</v>
      </c>
      <c r="AE35" s="30"/>
    </row>
    <row r="36" spans="1:48" x14ac:dyDescent="0.35">
      <c r="A36" s="79"/>
      <c r="B36" s="86" t="s">
        <v>23</v>
      </c>
      <c r="C36" s="89" t="s">
        <v>18</v>
      </c>
      <c r="D36" s="16"/>
      <c r="E36" s="16"/>
      <c r="F36" s="17"/>
      <c r="G36" s="17"/>
      <c r="H36" s="17"/>
      <c r="I36" s="17"/>
      <c r="J36" s="17"/>
      <c r="K36" s="18">
        <v>280651.40000000002</v>
      </c>
      <c r="L36" s="83">
        <f t="shared" si="3"/>
        <v>280651.40000000002</v>
      </c>
      <c r="M36" s="17"/>
      <c r="N36" s="17"/>
      <c r="O36" s="17"/>
      <c r="P36" s="17"/>
      <c r="Q36" s="17"/>
      <c r="R36" s="17"/>
      <c r="S36" s="17"/>
      <c r="T36" s="18">
        <v>619094.228</v>
      </c>
      <c r="U36" s="83">
        <f t="shared" si="7"/>
        <v>619094.228</v>
      </c>
      <c r="V36" s="17"/>
      <c r="W36" s="17"/>
      <c r="X36" s="17"/>
      <c r="Y36" s="17"/>
      <c r="Z36" s="17"/>
      <c r="AA36" s="18">
        <v>617168.1</v>
      </c>
      <c r="AB36" s="83">
        <f t="shared" si="10"/>
        <v>617168.1</v>
      </c>
      <c r="AC36" s="4" t="s">
        <v>34</v>
      </c>
      <c r="AE36" s="30"/>
    </row>
    <row r="37" spans="1:48" x14ac:dyDescent="0.35">
      <c r="A37" s="79"/>
      <c r="B37" s="86" t="s">
        <v>24</v>
      </c>
      <c r="C37" s="89" t="s">
        <v>18</v>
      </c>
      <c r="D37" s="16"/>
      <c r="E37" s="16"/>
      <c r="F37" s="17"/>
      <c r="G37" s="17"/>
      <c r="H37" s="17"/>
      <c r="I37" s="17"/>
      <c r="J37" s="17"/>
      <c r="K37" s="18">
        <v>211682.75899999999</v>
      </c>
      <c r="L37" s="83">
        <f t="shared" si="3"/>
        <v>211682.75899999999</v>
      </c>
      <c r="M37" s="17"/>
      <c r="N37" s="17"/>
      <c r="O37" s="17"/>
      <c r="P37" s="17"/>
      <c r="Q37" s="17"/>
      <c r="R37" s="17"/>
      <c r="S37" s="17"/>
      <c r="T37" s="18"/>
      <c r="U37" s="83">
        <f t="shared" si="7"/>
        <v>0</v>
      </c>
      <c r="V37" s="17"/>
      <c r="W37" s="17"/>
      <c r="X37" s="17"/>
      <c r="Y37" s="17"/>
      <c r="Z37" s="17"/>
      <c r="AA37" s="18"/>
      <c r="AB37" s="83">
        <f t="shared" si="10"/>
        <v>0</v>
      </c>
      <c r="AC37" s="4" t="s">
        <v>36</v>
      </c>
      <c r="AE37" s="30"/>
    </row>
    <row r="38" spans="1:48" ht="54" x14ac:dyDescent="0.35">
      <c r="A38" s="79" t="s">
        <v>37</v>
      </c>
      <c r="B38" s="86" t="s">
        <v>38</v>
      </c>
      <c r="C38" s="88" t="s">
        <v>27</v>
      </c>
      <c r="D38" s="16">
        <f>D40+D41</f>
        <v>453000</v>
      </c>
      <c r="E38" s="16">
        <f>E40+E41</f>
        <v>0</v>
      </c>
      <c r="F38" s="17">
        <f t="shared" si="0"/>
        <v>453000</v>
      </c>
      <c r="G38" s="17">
        <f>G40+G41+G42</f>
        <v>17979.14402</v>
      </c>
      <c r="H38" s="17">
        <f t="shared" si="1"/>
        <v>470979.14402000001</v>
      </c>
      <c r="I38" s="17">
        <f>I40+I41+I42</f>
        <v>0</v>
      </c>
      <c r="J38" s="17">
        <f t="shared" si="2"/>
        <v>470979.14402000001</v>
      </c>
      <c r="K38" s="18">
        <f>K40+K41+K42</f>
        <v>0</v>
      </c>
      <c r="L38" s="83">
        <f t="shared" si="3"/>
        <v>470979.14402000001</v>
      </c>
      <c r="M38" s="17">
        <f>M40+M41</f>
        <v>651498</v>
      </c>
      <c r="N38" s="17">
        <f>N40+N41</f>
        <v>0</v>
      </c>
      <c r="O38" s="17">
        <f t="shared" si="4"/>
        <v>651498</v>
      </c>
      <c r="P38" s="17">
        <f>P40+P41</f>
        <v>0</v>
      </c>
      <c r="Q38" s="17">
        <f t="shared" si="5"/>
        <v>651498</v>
      </c>
      <c r="R38" s="17">
        <f>R40+R41</f>
        <v>0</v>
      </c>
      <c r="S38" s="17">
        <f t="shared" si="6"/>
        <v>651498</v>
      </c>
      <c r="T38" s="18">
        <f>T40+T41</f>
        <v>0</v>
      </c>
      <c r="U38" s="83">
        <f t="shared" si="7"/>
        <v>651498</v>
      </c>
      <c r="V38" s="17">
        <f>V40+V41</f>
        <v>200000</v>
      </c>
      <c r="W38" s="17">
        <f>W40+W41</f>
        <v>0</v>
      </c>
      <c r="X38" s="17">
        <f t="shared" si="8"/>
        <v>200000</v>
      </c>
      <c r="Y38" s="17">
        <f>Y40+Y41</f>
        <v>0</v>
      </c>
      <c r="Z38" s="17">
        <f t="shared" si="9"/>
        <v>200000</v>
      </c>
      <c r="AA38" s="18">
        <f>AA40+AA41</f>
        <v>0</v>
      </c>
      <c r="AB38" s="83">
        <f t="shared" si="10"/>
        <v>200000</v>
      </c>
      <c r="AE38" s="30"/>
    </row>
    <row r="39" spans="1:48" x14ac:dyDescent="0.35">
      <c r="A39" s="79"/>
      <c r="B39" s="86" t="s">
        <v>19</v>
      </c>
      <c r="C39" s="86"/>
      <c r="D39" s="16"/>
      <c r="E39" s="16"/>
      <c r="F39" s="17"/>
      <c r="G39" s="17"/>
      <c r="H39" s="17"/>
      <c r="I39" s="17"/>
      <c r="J39" s="17"/>
      <c r="K39" s="18"/>
      <c r="L39" s="83"/>
      <c r="M39" s="17"/>
      <c r="N39" s="17"/>
      <c r="O39" s="17"/>
      <c r="P39" s="17"/>
      <c r="Q39" s="17"/>
      <c r="R39" s="17"/>
      <c r="S39" s="17"/>
      <c r="T39" s="18"/>
      <c r="U39" s="83"/>
      <c r="V39" s="17"/>
      <c r="W39" s="17"/>
      <c r="X39" s="17"/>
      <c r="Y39" s="17"/>
      <c r="Z39" s="17"/>
      <c r="AA39" s="18"/>
      <c r="AB39" s="83"/>
      <c r="AE39" s="30"/>
    </row>
    <row r="40" spans="1:48" s="32" customFormat="1" hidden="1" x14ac:dyDescent="0.35">
      <c r="A40" s="33"/>
      <c r="B40" s="34" t="s">
        <v>20</v>
      </c>
      <c r="C40" s="34"/>
      <c r="D40" s="35">
        <v>453</v>
      </c>
      <c r="E40" s="36"/>
      <c r="F40" s="35">
        <f t="shared" si="0"/>
        <v>453</v>
      </c>
      <c r="G40" s="18"/>
      <c r="H40" s="37">
        <f t="shared" si="1"/>
        <v>453</v>
      </c>
      <c r="I40" s="17"/>
      <c r="J40" s="37">
        <f t="shared" si="2"/>
        <v>453</v>
      </c>
      <c r="K40" s="18"/>
      <c r="L40" s="37">
        <f t="shared" si="3"/>
        <v>453</v>
      </c>
      <c r="M40" s="37">
        <v>651.5</v>
      </c>
      <c r="N40" s="18"/>
      <c r="O40" s="37">
        <f t="shared" si="4"/>
        <v>651.5</v>
      </c>
      <c r="P40" s="18"/>
      <c r="Q40" s="37">
        <f t="shared" si="5"/>
        <v>651.5</v>
      </c>
      <c r="R40" s="17"/>
      <c r="S40" s="37">
        <f t="shared" si="6"/>
        <v>651.5</v>
      </c>
      <c r="T40" s="18"/>
      <c r="U40" s="37">
        <f t="shared" si="7"/>
        <v>651.5</v>
      </c>
      <c r="V40" s="37">
        <v>200</v>
      </c>
      <c r="W40" s="18"/>
      <c r="X40" s="37">
        <f t="shared" si="8"/>
        <v>200</v>
      </c>
      <c r="Y40" s="18"/>
      <c r="Z40" s="37">
        <f t="shared" si="9"/>
        <v>200</v>
      </c>
      <c r="AA40" s="18"/>
      <c r="AB40" s="37">
        <f t="shared" si="10"/>
        <v>200</v>
      </c>
      <c r="AC40" s="38" t="s">
        <v>39</v>
      </c>
      <c r="AD40" s="39" t="s">
        <v>21</v>
      </c>
      <c r="AE40" s="40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</row>
    <row r="41" spans="1:48" x14ac:dyDescent="0.35">
      <c r="A41" s="79"/>
      <c r="B41" s="86" t="s">
        <v>22</v>
      </c>
      <c r="C41" s="89" t="s">
        <v>18</v>
      </c>
      <c r="D41" s="16">
        <v>452547</v>
      </c>
      <c r="E41" s="16"/>
      <c r="F41" s="17">
        <f t="shared" si="0"/>
        <v>452547</v>
      </c>
      <c r="G41" s="17"/>
      <c r="H41" s="17">
        <f t="shared" si="1"/>
        <v>452547</v>
      </c>
      <c r="I41" s="17"/>
      <c r="J41" s="17">
        <f t="shared" si="2"/>
        <v>452547</v>
      </c>
      <c r="K41" s="18"/>
      <c r="L41" s="83">
        <f t="shared" si="3"/>
        <v>452547</v>
      </c>
      <c r="M41" s="17">
        <v>650846.5</v>
      </c>
      <c r="N41" s="17"/>
      <c r="O41" s="17">
        <f t="shared" si="4"/>
        <v>650846.5</v>
      </c>
      <c r="P41" s="17"/>
      <c r="Q41" s="17">
        <f t="shared" si="5"/>
        <v>650846.5</v>
      </c>
      <c r="R41" s="17"/>
      <c r="S41" s="17">
        <f t="shared" si="6"/>
        <v>650846.5</v>
      </c>
      <c r="T41" s="18"/>
      <c r="U41" s="83">
        <f t="shared" si="7"/>
        <v>650846.5</v>
      </c>
      <c r="V41" s="17">
        <v>199800</v>
      </c>
      <c r="W41" s="17"/>
      <c r="X41" s="17">
        <f t="shared" si="8"/>
        <v>199800</v>
      </c>
      <c r="Y41" s="17"/>
      <c r="Z41" s="17">
        <f t="shared" si="9"/>
        <v>199800</v>
      </c>
      <c r="AA41" s="18"/>
      <c r="AB41" s="83">
        <f t="shared" si="10"/>
        <v>199800</v>
      </c>
      <c r="AC41" s="4" t="s">
        <v>29</v>
      </c>
      <c r="AE41" s="30"/>
    </row>
    <row r="42" spans="1:48" x14ac:dyDescent="0.35">
      <c r="A42" s="79"/>
      <c r="B42" s="86" t="s">
        <v>24</v>
      </c>
      <c r="C42" s="89" t="s">
        <v>18</v>
      </c>
      <c r="D42" s="16"/>
      <c r="E42" s="16"/>
      <c r="F42" s="17"/>
      <c r="G42" s="17">
        <v>17979.14402</v>
      </c>
      <c r="H42" s="17">
        <f t="shared" si="1"/>
        <v>17979.14402</v>
      </c>
      <c r="I42" s="17"/>
      <c r="J42" s="17">
        <f t="shared" si="2"/>
        <v>17979.14402</v>
      </c>
      <c r="K42" s="18"/>
      <c r="L42" s="83">
        <f t="shared" si="3"/>
        <v>17979.14402</v>
      </c>
      <c r="M42" s="17"/>
      <c r="N42" s="17"/>
      <c r="O42" s="17"/>
      <c r="P42" s="17"/>
      <c r="Q42" s="17">
        <f t="shared" si="5"/>
        <v>0</v>
      </c>
      <c r="R42" s="17"/>
      <c r="S42" s="17">
        <f t="shared" si="6"/>
        <v>0</v>
      </c>
      <c r="T42" s="18"/>
      <c r="U42" s="83">
        <f t="shared" si="7"/>
        <v>0</v>
      </c>
      <c r="V42" s="17"/>
      <c r="W42" s="17"/>
      <c r="X42" s="17"/>
      <c r="Y42" s="17"/>
      <c r="Z42" s="17">
        <f t="shared" si="9"/>
        <v>0</v>
      </c>
      <c r="AA42" s="18"/>
      <c r="AB42" s="83">
        <f t="shared" si="10"/>
        <v>0</v>
      </c>
      <c r="AC42" s="4" t="s">
        <v>39</v>
      </c>
      <c r="AD42" s="1"/>
      <c r="AE42" s="30"/>
    </row>
    <row r="43" spans="1:48" ht="36" x14ac:dyDescent="0.35">
      <c r="A43" s="108" t="s">
        <v>40</v>
      </c>
      <c r="B43" s="90" t="s">
        <v>41</v>
      </c>
      <c r="C43" s="91" t="s">
        <v>32</v>
      </c>
      <c r="D43" s="16">
        <f>D45</f>
        <v>66317.899999999994</v>
      </c>
      <c r="E43" s="16">
        <f>E45</f>
        <v>0</v>
      </c>
      <c r="F43" s="17">
        <f t="shared" si="0"/>
        <v>66317.899999999994</v>
      </c>
      <c r="G43" s="17">
        <f>G45</f>
        <v>0</v>
      </c>
      <c r="H43" s="17">
        <f t="shared" si="1"/>
        <v>66317.899999999994</v>
      </c>
      <c r="I43" s="17">
        <f>I45</f>
        <v>0</v>
      </c>
      <c r="J43" s="17">
        <f t="shared" si="2"/>
        <v>66317.899999999994</v>
      </c>
      <c r="K43" s="18">
        <f>K45</f>
        <v>0</v>
      </c>
      <c r="L43" s="83">
        <f t="shared" si="3"/>
        <v>66317.899999999994</v>
      </c>
      <c r="M43" s="17">
        <f>M45</f>
        <v>0</v>
      </c>
      <c r="N43" s="17">
        <f>N45</f>
        <v>0</v>
      </c>
      <c r="O43" s="17">
        <f t="shared" si="4"/>
        <v>0</v>
      </c>
      <c r="P43" s="17">
        <f>P45</f>
        <v>0</v>
      </c>
      <c r="Q43" s="17">
        <f t="shared" si="5"/>
        <v>0</v>
      </c>
      <c r="R43" s="17">
        <f>R45</f>
        <v>0</v>
      </c>
      <c r="S43" s="17">
        <f t="shared" si="6"/>
        <v>0</v>
      </c>
      <c r="T43" s="18">
        <f>T45</f>
        <v>0</v>
      </c>
      <c r="U43" s="83">
        <f t="shared" si="7"/>
        <v>0</v>
      </c>
      <c r="V43" s="17">
        <f>V45</f>
        <v>0</v>
      </c>
      <c r="W43" s="17">
        <f>W45</f>
        <v>0</v>
      </c>
      <c r="X43" s="17">
        <f t="shared" si="8"/>
        <v>0</v>
      </c>
      <c r="Y43" s="17">
        <f>Y45</f>
        <v>0</v>
      </c>
      <c r="Z43" s="17">
        <f t="shared" si="9"/>
        <v>0</v>
      </c>
      <c r="AA43" s="18">
        <f>AA45</f>
        <v>0</v>
      </c>
      <c r="AB43" s="83">
        <f t="shared" si="10"/>
        <v>0</v>
      </c>
      <c r="AE43" s="30"/>
    </row>
    <row r="44" spans="1:48" x14ac:dyDescent="0.35">
      <c r="A44" s="108"/>
      <c r="B44" s="86" t="s">
        <v>19</v>
      </c>
      <c r="C44" s="86"/>
      <c r="D44" s="16"/>
      <c r="E44" s="16"/>
      <c r="F44" s="17"/>
      <c r="G44" s="17"/>
      <c r="H44" s="17"/>
      <c r="I44" s="17"/>
      <c r="J44" s="17"/>
      <c r="K44" s="18"/>
      <c r="L44" s="83"/>
      <c r="M44" s="17"/>
      <c r="N44" s="17"/>
      <c r="O44" s="17"/>
      <c r="P44" s="17"/>
      <c r="Q44" s="17"/>
      <c r="R44" s="17"/>
      <c r="S44" s="17"/>
      <c r="T44" s="18"/>
      <c r="U44" s="83"/>
      <c r="V44" s="17"/>
      <c r="W44" s="17"/>
      <c r="X44" s="17"/>
      <c r="Y44" s="17"/>
      <c r="Z44" s="17"/>
      <c r="AA44" s="18"/>
      <c r="AB44" s="83"/>
      <c r="AE44" s="30"/>
    </row>
    <row r="45" spans="1:48" x14ac:dyDescent="0.35">
      <c r="A45" s="108"/>
      <c r="B45" s="86" t="s">
        <v>22</v>
      </c>
      <c r="C45" s="89" t="s">
        <v>18</v>
      </c>
      <c r="D45" s="16">
        <v>66317.899999999994</v>
      </c>
      <c r="E45" s="16"/>
      <c r="F45" s="17">
        <f t="shared" si="0"/>
        <v>66317.899999999994</v>
      </c>
      <c r="G45" s="17"/>
      <c r="H45" s="17">
        <f t="shared" si="1"/>
        <v>66317.899999999994</v>
      </c>
      <c r="I45" s="17"/>
      <c r="J45" s="17">
        <f t="shared" si="2"/>
        <v>66317.899999999994</v>
      </c>
      <c r="K45" s="18"/>
      <c r="L45" s="83">
        <f t="shared" si="3"/>
        <v>66317.899999999994</v>
      </c>
      <c r="M45" s="17">
        <v>0</v>
      </c>
      <c r="N45" s="17"/>
      <c r="O45" s="17">
        <f t="shared" si="4"/>
        <v>0</v>
      </c>
      <c r="P45" s="17"/>
      <c r="Q45" s="17">
        <f t="shared" si="5"/>
        <v>0</v>
      </c>
      <c r="R45" s="17"/>
      <c r="S45" s="17">
        <f t="shared" si="6"/>
        <v>0</v>
      </c>
      <c r="T45" s="18"/>
      <c r="U45" s="83">
        <f t="shared" si="7"/>
        <v>0</v>
      </c>
      <c r="V45" s="17">
        <v>0</v>
      </c>
      <c r="W45" s="17"/>
      <c r="X45" s="17">
        <f t="shared" si="8"/>
        <v>0</v>
      </c>
      <c r="Y45" s="17"/>
      <c r="Z45" s="17">
        <f t="shared" si="9"/>
        <v>0</v>
      </c>
      <c r="AA45" s="18"/>
      <c r="AB45" s="83">
        <f t="shared" si="10"/>
        <v>0</v>
      </c>
      <c r="AC45" s="4" t="s">
        <v>29</v>
      </c>
      <c r="AE45" s="30"/>
    </row>
    <row r="46" spans="1:48" ht="57" customHeight="1" x14ac:dyDescent="0.35">
      <c r="A46" s="108"/>
      <c r="B46" s="90" t="s">
        <v>41</v>
      </c>
      <c r="C46" s="88" t="s">
        <v>27</v>
      </c>
      <c r="D46" s="16">
        <f>D48+D49</f>
        <v>251785.99999999997</v>
      </c>
      <c r="E46" s="16">
        <f>E48+E49</f>
        <v>0</v>
      </c>
      <c r="F46" s="17">
        <f t="shared" si="0"/>
        <v>251785.99999999997</v>
      </c>
      <c r="G46" s="17">
        <f>G48+G49+G50</f>
        <v>215331.15668000001</v>
      </c>
      <c r="H46" s="17">
        <f t="shared" si="1"/>
        <v>467117.15668000001</v>
      </c>
      <c r="I46" s="17">
        <f>I48+I49+I50</f>
        <v>0</v>
      </c>
      <c r="J46" s="17">
        <f t="shared" si="2"/>
        <v>467117.15668000001</v>
      </c>
      <c r="K46" s="18">
        <f>K48+K49+K50</f>
        <v>78425.629000000001</v>
      </c>
      <c r="L46" s="83">
        <f t="shared" si="3"/>
        <v>545542.78567999997</v>
      </c>
      <c r="M46" s="17">
        <f>M48+M49</f>
        <v>0</v>
      </c>
      <c r="N46" s="17">
        <f>N48+N49</f>
        <v>0</v>
      </c>
      <c r="O46" s="17">
        <f t="shared" si="4"/>
        <v>0</v>
      </c>
      <c r="P46" s="17">
        <f>P48+P49+P50</f>
        <v>0</v>
      </c>
      <c r="Q46" s="17">
        <f t="shared" si="5"/>
        <v>0</v>
      </c>
      <c r="R46" s="17">
        <f>R48+R49+R50</f>
        <v>0</v>
      </c>
      <c r="S46" s="17">
        <f t="shared" si="6"/>
        <v>0</v>
      </c>
      <c r="T46" s="18">
        <f>T48+T49+T50</f>
        <v>0</v>
      </c>
      <c r="U46" s="83">
        <f t="shared" si="7"/>
        <v>0</v>
      </c>
      <c r="V46" s="17">
        <f>V48+V49</f>
        <v>0</v>
      </c>
      <c r="W46" s="17">
        <f>W48+W49</f>
        <v>0</v>
      </c>
      <c r="X46" s="17">
        <f t="shared" si="8"/>
        <v>0</v>
      </c>
      <c r="Y46" s="17">
        <f>Y48+Y49+Y50</f>
        <v>0</v>
      </c>
      <c r="Z46" s="17">
        <f t="shared" si="9"/>
        <v>0</v>
      </c>
      <c r="AA46" s="18">
        <f>AA48+AA49+AA50</f>
        <v>0</v>
      </c>
      <c r="AB46" s="83">
        <f t="shared" si="10"/>
        <v>0</v>
      </c>
      <c r="AE46" s="30"/>
    </row>
    <row r="47" spans="1:48" x14ac:dyDescent="0.35">
      <c r="A47" s="79"/>
      <c r="B47" s="86" t="s">
        <v>19</v>
      </c>
      <c r="C47" s="86"/>
      <c r="D47" s="16"/>
      <c r="E47" s="16"/>
      <c r="F47" s="17"/>
      <c r="G47" s="17"/>
      <c r="H47" s="17"/>
      <c r="I47" s="17"/>
      <c r="J47" s="17"/>
      <c r="K47" s="18"/>
      <c r="L47" s="83"/>
      <c r="M47" s="17"/>
      <c r="N47" s="17"/>
      <c r="O47" s="17"/>
      <c r="P47" s="17"/>
      <c r="Q47" s="17"/>
      <c r="R47" s="17"/>
      <c r="S47" s="17"/>
      <c r="T47" s="18"/>
      <c r="U47" s="83"/>
      <c r="V47" s="17"/>
      <c r="W47" s="17"/>
      <c r="X47" s="17"/>
      <c r="Y47" s="17"/>
      <c r="Z47" s="17"/>
      <c r="AA47" s="18"/>
      <c r="AB47" s="83"/>
      <c r="AE47" s="30"/>
    </row>
    <row r="48" spans="1:48" s="32" customFormat="1" hidden="1" x14ac:dyDescent="0.35">
      <c r="A48" s="33"/>
      <c r="B48" s="34" t="s">
        <v>20</v>
      </c>
      <c r="C48" s="34"/>
      <c r="D48" s="35">
        <v>318.09999999997672</v>
      </c>
      <c r="E48" s="36"/>
      <c r="F48" s="35">
        <f t="shared" si="0"/>
        <v>318.09999999997672</v>
      </c>
      <c r="G48" s="18">
        <v>99943.513149999999</v>
      </c>
      <c r="H48" s="37">
        <f t="shared" si="1"/>
        <v>100261.61314999998</v>
      </c>
      <c r="I48" s="17"/>
      <c r="J48" s="37">
        <f t="shared" si="2"/>
        <v>100261.61314999998</v>
      </c>
      <c r="K48" s="18"/>
      <c r="L48" s="37">
        <f t="shared" si="3"/>
        <v>100261.61314999998</v>
      </c>
      <c r="M48" s="37">
        <v>0</v>
      </c>
      <c r="N48" s="18"/>
      <c r="O48" s="37">
        <f t="shared" si="4"/>
        <v>0</v>
      </c>
      <c r="P48" s="18"/>
      <c r="Q48" s="37">
        <f t="shared" si="5"/>
        <v>0</v>
      </c>
      <c r="R48" s="17"/>
      <c r="S48" s="37">
        <f t="shared" si="6"/>
        <v>0</v>
      </c>
      <c r="T48" s="18"/>
      <c r="U48" s="37">
        <f t="shared" si="7"/>
        <v>0</v>
      </c>
      <c r="V48" s="37">
        <v>0</v>
      </c>
      <c r="W48" s="18"/>
      <c r="X48" s="37">
        <f t="shared" si="8"/>
        <v>0</v>
      </c>
      <c r="Y48" s="18"/>
      <c r="Z48" s="37">
        <f t="shared" si="9"/>
        <v>0</v>
      </c>
      <c r="AA48" s="18"/>
      <c r="AB48" s="37">
        <f t="shared" si="10"/>
        <v>0</v>
      </c>
      <c r="AC48" s="38" t="s">
        <v>42</v>
      </c>
      <c r="AD48" s="39" t="s">
        <v>21</v>
      </c>
      <c r="AE48" s="40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</row>
    <row r="49" spans="1:31" x14ac:dyDescent="0.35">
      <c r="A49" s="79"/>
      <c r="B49" s="86" t="s">
        <v>22</v>
      </c>
      <c r="C49" s="89" t="s">
        <v>18</v>
      </c>
      <c r="D49" s="16">
        <f>317785.8-66317.9</f>
        <v>251467.9</v>
      </c>
      <c r="E49" s="16"/>
      <c r="F49" s="17">
        <f t="shared" si="0"/>
        <v>251467.9</v>
      </c>
      <c r="G49" s="17"/>
      <c r="H49" s="17">
        <f t="shared" si="1"/>
        <v>251467.9</v>
      </c>
      <c r="I49" s="17"/>
      <c r="J49" s="17">
        <f t="shared" si="2"/>
        <v>251467.9</v>
      </c>
      <c r="K49" s="18"/>
      <c r="L49" s="83">
        <f t="shared" si="3"/>
        <v>251467.9</v>
      </c>
      <c r="M49" s="17">
        <v>0</v>
      </c>
      <c r="N49" s="17"/>
      <c r="O49" s="17">
        <f t="shared" si="4"/>
        <v>0</v>
      </c>
      <c r="P49" s="17"/>
      <c r="Q49" s="17">
        <f t="shared" si="5"/>
        <v>0</v>
      </c>
      <c r="R49" s="17"/>
      <c r="S49" s="17">
        <f t="shared" si="6"/>
        <v>0</v>
      </c>
      <c r="T49" s="18"/>
      <c r="U49" s="83">
        <f t="shared" si="7"/>
        <v>0</v>
      </c>
      <c r="V49" s="17">
        <v>0</v>
      </c>
      <c r="W49" s="17"/>
      <c r="X49" s="17">
        <f t="shared" si="8"/>
        <v>0</v>
      </c>
      <c r="Y49" s="17"/>
      <c r="Z49" s="17">
        <f t="shared" si="9"/>
        <v>0</v>
      </c>
      <c r="AA49" s="18"/>
      <c r="AB49" s="83">
        <f t="shared" si="10"/>
        <v>0</v>
      </c>
      <c r="AC49" s="4" t="s">
        <v>29</v>
      </c>
      <c r="AE49" s="30"/>
    </row>
    <row r="50" spans="1:31" x14ac:dyDescent="0.35">
      <c r="A50" s="79"/>
      <c r="B50" s="86" t="s">
        <v>24</v>
      </c>
      <c r="C50" s="89" t="s">
        <v>18</v>
      </c>
      <c r="D50" s="16"/>
      <c r="E50" s="16"/>
      <c r="F50" s="17"/>
      <c r="G50" s="17">
        <v>115387.64353</v>
      </c>
      <c r="H50" s="17">
        <f t="shared" si="1"/>
        <v>115387.64353</v>
      </c>
      <c r="I50" s="17"/>
      <c r="J50" s="17">
        <f t="shared" si="2"/>
        <v>115387.64353</v>
      </c>
      <c r="K50" s="18">
        <v>78425.629000000001</v>
      </c>
      <c r="L50" s="83">
        <f t="shared" si="3"/>
        <v>193813.27253000002</v>
      </c>
      <c r="M50" s="17"/>
      <c r="N50" s="17"/>
      <c r="O50" s="17"/>
      <c r="P50" s="17"/>
      <c r="Q50" s="17">
        <f t="shared" si="5"/>
        <v>0</v>
      </c>
      <c r="R50" s="17"/>
      <c r="S50" s="17">
        <f t="shared" si="6"/>
        <v>0</v>
      </c>
      <c r="T50" s="18"/>
      <c r="U50" s="83">
        <f t="shared" si="7"/>
        <v>0</v>
      </c>
      <c r="V50" s="17"/>
      <c r="W50" s="17"/>
      <c r="X50" s="17"/>
      <c r="Y50" s="17"/>
      <c r="Z50" s="17">
        <f t="shared" si="9"/>
        <v>0</v>
      </c>
      <c r="AA50" s="18"/>
      <c r="AB50" s="83">
        <f t="shared" si="10"/>
        <v>0</v>
      </c>
      <c r="AC50" s="4" t="s">
        <v>42</v>
      </c>
      <c r="AD50" s="1"/>
      <c r="AE50" s="30"/>
    </row>
    <row r="51" spans="1:31" ht="36" x14ac:dyDescent="0.35">
      <c r="A51" s="108" t="s">
        <v>43</v>
      </c>
      <c r="B51" s="109" t="s">
        <v>44</v>
      </c>
      <c r="C51" s="91" t="s">
        <v>32</v>
      </c>
      <c r="D51" s="16">
        <v>1410.5</v>
      </c>
      <c r="E51" s="16"/>
      <c r="F51" s="17">
        <f t="shared" si="0"/>
        <v>1410.5</v>
      </c>
      <c r="G51" s="17"/>
      <c r="H51" s="17">
        <f t="shared" si="1"/>
        <v>1410.5</v>
      </c>
      <c r="I51" s="17"/>
      <c r="J51" s="17">
        <f t="shared" si="2"/>
        <v>1410.5</v>
      </c>
      <c r="K51" s="18"/>
      <c r="L51" s="83">
        <f t="shared" si="3"/>
        <v>1410.5</v>
      </c>
      <c r="M51" s="17">
        <v>0</v>
      </c>
      <c r="N51" s="17"/>
      <c r="O51" s="17">
        <f t="shared" si="4"/>
        <v>0</v>
      </c>
      <c r="P51" s="17"/>
      <c r="Q51" s="17">
        <f t="shared" si="5"/>
        <v>0</v>
      </c>
      <c r="R51" s="17"/>
      <c r="S51" s="17">
        <f t="shared" si="6"/>
        <v>0</v>
      </c>
      <c r="T51" s="18"/>
      <c r="U51" s="83">
        <f t="shared" si="7"/>
        <v>0</v>
      </c>
      <c r="V51" s="17">
        <v>0</v>
      </c>
      <c r="W51" s="17"/>
      <c r="X51" s="17">
        <f t="shared" si="8"/>
        <v>0</v>
      </c>
      <c r="Y51" s="17"/>
      <c r="Z51" s="17">
        <f t="shared" si="9"/>
        <v>0</v>
      </c>
      <c r="AA51" s="18"/>
      <c r="AB51" s="83">
        <f t="shared" si="10"/>
        <v>0</v>
      </c>
      <c r="AC51" s="4" t="s">
        <v>45</v>
      </c>
      <c r="AE51" s="30"/>
    </row>
    <row r="52" spans="1:31" ht="52.5" customHeight="1" x14ac:dyDescent="0.35">
      <c r="A52" s="108"/>
      <c r="B52" s="109"/>
      <c r="C52" s="88" t="s">
        <v>27</v>
      </c>
      <c r="D52" s="16">
        <f>103232.8-1410.5</f>
        <v>101822.3</v>
      </c>
      <c r="E52" s="16"/>
      <c r="F52" s="17">
        <f t="shared" si="0"/>
        <v>101822.3</v>
      </c>
      <c r="G52" s="17"/>
      <c r="H52" s="17">
        <f t="shared" si="1"/>
        <v>101822.3</v>
      </c>
      <c r="I52" s="17"/>
      <c r="J52" s="17">
        <f t="shared" si="2"/>
        <v>101822.3</v>
      </c>
      <c r="K52" s="18"/>
      <c r="L52" s="83">
        <f t="shared" si="3"/>
        <v>101822.3</v>
      </c>
      <c r="M52" s="17">
        <v>0</v>
      </c>
      <c r="N52" s="17"/>
      <c r="O52" s="17">
        <f t="shared" si="4"/>
        <v>0</v>
      </c>
      <c r="P52" s="17"/>
      <c r="Q52" s="17">
        <f t="shared" si="5"/>
        <v>0</v>
      </c>
      <c r="R52" s="17"/>
      <c r="S52" s="17">
        <f t="shared" si="6"/>
        <v>0</v>
      </c>
      <c r="T52" s="18"/>
      <c r="U52" s="83">
        <f t="shared" si="7"/>
        <v>0</v>
      </c>
      <c r="V52" s="17">
        <v>0</v>
      </c>
      <c r="W52" s="17"/>
      <c r="X52" s="17">
        <f t="shared" si="8"/>
        <v>0</v>
      </c>
      <c r="Y52" s="17"/>
      <c r="Z52" s="17">
        <f t="shared" si="9"/>
        <v>0</v>
      </c>
      <c r="AA52" s="18"/>
      <c r="AB52" s="83">
        <f t="shared" si="10"/>
        <v>0</v>
      </c>
      <c r="AC52" s="4" t="s">
        <v>45</v>
      </c>
      <c r="AE52" s="30"/>
    </row>
    <row r="53" spans="1:31" ht="54" x14ac:dyDescent="0.35">
      <c r="A53" s="79" t="s">
        <v>46</v>
      </c>
      <c r="B53" s="86" t="s">
        <v>47</v>
      </c>
      <c r="C53" s="88" t="s">
        <v>27</v>
      </c>
      <c r="D53" s="16">
        <v>101419.9</v>
      </c>
      <c r="E53" s="16"/>
      <c r="F53" s="17">
        <f t="shared" si="0"/>
        <v>101419.9</v>
      </c>
      <c r="G53" s="17">
        <v>435.22268000000003</v>
      </c>
      <c r="H53" s="17">
        <f t="shared" si="1"/>
        <v>101855.12268</v>
      </c>
      <c r="I53" s="17"/>
      <c r="J53" s="17">
        <f t="shared" si="2"/>
        <v>101855.12268</v>
      </c>
      <c r="K53" s="18"/>
      <c r="L53" s="83">
        <f t="shared" si="3"/>
        <v>101855.12268</v>
      </c>
      <c r="M53" s="17">
        <v>0</v>
      </c>
      <c r="N53" s="17"/>
      <c r="O53" s="17">
        <f t="shared" si="4"/>
        <v>0</v>
      </c>
      <c r="P53" s="17"/>
      <c r="Q53" s="17">
        <f t="shared" si="5"/>
        <v>0</v>
      </c>
      <c r="R53" s="17"/>
      <c r="S53" s="17">
        <f t="shared" si="6"/>
        <v>0</v>
      </c>
      <c r="T53" s="18"/>
      <c r="U53" s="83">
        <f t="shared" si="7"/>
        <v>0</v>
      </c>
      <c r="V53" s="17">
        <v>0</v>
      </c>
      <c r="W53" s="17"/>
      <c r="X53" s="17">
        <f t="shared" si="8"/>
        <v>0</v>
      </c>
      <c r="Y53" s="17"/>
      <c r="Z53" s="17">
        <f t="shared" si="9"/>
        <v>0</v>
      </c>
      <c r="AA53" s="18"/>
      <c r="AB53" s="83">
        <f t="shared" si="10"/>
        <v>0</v>
      </c>
      <c r="AC53" s="4" t="s">
        <v>48</v>
      </c>
      <c r="AE53" s="30"/>
    </row>
    <row r="54" spans="1:31" ht="54" x14ac:dyDescent="0.35">
      <c r="A54" s="79" t="s">
        <v>49</v>
      </c>
      <c r="B54" s="86" t="s">
        <v>50</v>
      </c>
      <c r="C54" s="88" t="s">
        <v>27</v>
      </c>
      <c r="D54" s="16"/>
      <c r="E54" s="16"/>
      <c r="F54" s="17"/>
      <c r="G54" s="17">
        <f>G56</f>
        <v>8404.7960500000008</v>
      </c>
      <c r="H54" s="17">
        <f t="shared" si="1"/>
        <v>8404.7960500000008</v>
      </c>
      <c r="I54" s="17">
        <f>I56</f>
        <v>0</v>
      </c>
      <c r="J54" s="17">
        <f t="shared" si="2"/>
        <v>8404.7960500000008</v>
      </c>
      <c r="K54" s="18">
        <f>K56</f>
        <v>0</v>
      </c>
      <c r="L54" s="83">
        <f t="shared" si="3"/>
        <v>8404.7960500000008</v>
      </c>
      <c r="M54" s="17"/>
      <c r="N54" s="17"/>
      <c r="O54" s="17"/>
      <c r="P54" s="17">
        <f>P56</f>
        <v>0</v>
      </c>
      <c r="Q54" s="17">
        <f t="shared" si="5"/>
        <v>0</v>
      </c>
      <c r="R54" s="17">
        <f>R56</f>
        <v>0</v>
      </c>
      <c r="S54" s="17">
        <f t="shared" si="6"/>
        <v>0</v>
      </c>
      <c r="T54" s="18">
        <f>T56</f>
        <v>0</v>
      </c>
      <c r="U54" s="83">
        <f t="shared" si="7"/>
        <v>0</v>
      </c>
      <c r="V54" s="17"/>
      <c r="W54" s="17"/>
      <c r="X54" s="17"/>
      <c r="Y54" s="17">
        <f>Y56</f>
        <v>0</v>
      </c>
      <c r="Z54" s="17">
        <f t="shared" si="9"/>
        <v>0</v>
      </c>
      <c r="AA54" s="18">
        <f>AA56</f>
        <v>0</v>
      </c>
      <c r="AB54" s="83">
        <f t="shared" si="10"/>
        <v>0</v>
      </c>
      <c r="AD54" s="1"/>
      <c r="AE54" s="30"/>
    </row>
    <row r="55" spans="1:31" x14ac:dyDescent="0.35">
      <c r="A55" s="79"/>
      <c r="B55" s="86" t="s">
        <v>19</v>
      </c>
      <c r="C55" s="88"/>
      <c r="D55" s="16"/>
      <c r="E55" s="16"/>
      <c r="F55" s="17"/>
      <c r="G55" s="17"/>
      <c r="H55" s="17"/>
      <c r="I55" s="17"/>
      <c r="J55" s="17"/>
      <c r="K55" s="18"/>
      <c r="L55" s="83"/>
      <c r="M55" s="17"/>
      <c r="N55" s="17"/>
      <c r="O55" s="17"/>
      <c r="P55" s="17"/>
      <c r="Q55" s="17"/>
      <c r="R55" s="17"/>
      <c r="S55" s="17"/>
      <c r="T55" s="18"/>
      <c r="U55" s="83"/>
      <c r="V55" s="17"/>
      <c r="W55" s="17"/>
      <c r="X55" s="17"/>
      <c r="Y55" s="17"/>
      <c r="Z55" s="17"/>
      <c r="AA55" s="18"/>
      <c r="AB55" s="83"/>
      <c r="AD55" s="1"/>
      <c r="AE55" s="30"/>
    </row>
    <row r="56" spans="1:31" x14ac:dyDescent="0.35">
      <c r="A56" s="79"/>
      <c r="B56" s="86" t="s">
        <v>24</v>
      </c>
      <c r="C56" s="93" t="s">
        <v>18</v>
      </c>
      <c r="D56" s="16"/>
      <c r="E56" s="16"/>
      <c r="F56" s="17"/>
      <c r="G56" s="17">
        <v>8404.7960500000008</v>
      </c>
      <c r="H56" s="17">
        <f t="shared" si="1"/>
        <v>8404.7960500000008</v>
      </c>
      <c r="I56" s="17"/>
      <c r="J56" s="17">
        <f t="shared" si="2"/>
        <v>8404.7960500000008</v>
      </c>
      <c r="K56" s="18"/>
      <c r="L56" s="83">
        <f t="shared" si="3"/>
        <v>8404.7960500000008</v>
      </c>
      <c r="M56" s="17"/>
      <c r="N56" s="17"/>
      <c r="O56" s="17"/>
      <c r="P56" s="17"/>
      <c r="Q56" s="17">
        <f t="shared" si="5"/>
        <v>0</v>
      </c>
      <c r="R56" s="17"/>
      <c r="S56" s="17">
        <f t="shared" si="6"/>
        <v>0</v>
      </c>
      <c r="T56" s="18"/>
      <c r="U56" s="83">
        <f t="shared" si="7"/>
        <v>0</v>
      </c>
      <c r="V56" s="17"/>
      <c r="W56" s="17"/>
      <c r="X56" s="17"/>
      <c r="Y56" s="17"/>
      <c r="Z56" s="17">
        <f t="shared" si="9"/>
        <v>0</v>
      </c>
      <c r="AA56" s="18"/>
      <c r="AB56" s="83">
        <f t="shared" si="10"/>
        <v>0</v>
      </c>
      <c r="AC56" s="4" t="s">
        <v>51</v>
      </c>
      <c r="AD56" s="1"/>
      <c r="AE56" s="30"/>
    </row>
    <row r="57" spans="1:31" ht="54" x14ac:dyDescent="0.35">
      <c r="A57" s="79" t="s">
        <v>52</v>
      </c>
      <c r="B57" s="86" t="s">
        <v>53</v>
      </c>
      <c r="C57" s="88" t="s">
        <v>27</v>
      </c>
      <c r="D57" s="16"/>
      <c r="E57" s="16"/>
      <c r="F57" s="17"/>
      <c r="G57" s="17">
        <f>G59</f>
        <v>8439.1239800000003</v>
      </c>
      <c r="H57" s="17">
        <f t="shared" si="1"/>
        <v>8439.1239800000003</v>
      </c>
      <c r="I57" s="17">
        <f>I59</f>
        <v>0</v>
      </c>
      <c r="J57" s="17">
        <f t="shared" si="2"/>
        <v>8439.1239800000003</v>
      </c>
      <c r="K57" s="18">
        <f>K59</f>
        <v>0</v>
      </c>
      <c r="L57" s="83">
        <f t="shared" si="3"/>
        <v>8439.1239800000003</v>
      </c>
      <c r="M57" s="17"/>
      <c r="N57" s="17"/>
      <c r="O57" s="17"/>
      <c r="P57" s="17">
        <f>P59</f>
        <v>0</v>
      </c>
      <c r="Q57" s="17">
        <f t="shared" si="5"/>
        <v>0</v>
      </c>
      <c r="R57" s="17">
        <f>R59</f>
        <v>0</v>
      </c>
      <c r="S57" s="17">
        <f t="shared" si="6"/>
        <v>0</v>
      </c>
      <c r="T57" s="18">
        <f>T59</f>
        <v>0</v>
      </c>
      <c r="U57" s="83">
        <f t="shared" si="7"/>
        <v>0</v>
      </c>
      <c r="V57" s="17"/>
      <c r="W57" s="17"/>
      <c r="X57" s="17"/>
      <c r="Y57" s="17">
        <f>Y59</f>
        <v>0</v>
      </c>
      <c r="Z57" s="17">
        <f t="shared" si="9"/>
        <v>0</v>
      </c>
      <c r="AA57" s="18">
        <f>AA59</f>
        <v>0</v>
      </c>
      <c r="AB57" s="83">
        <f t="shared" si="10"/>
        <v>0</v>
      </c>
      <c r="AD57" s="1"/>
      <c r="AE57" s="30"/>
    </row>
    <row r="58" spans="1:31" x14ac:dyDescent="0.35">
      <c r="A58" s="79"/>
      <c r="B58" s="86" t="s">
        <v>19</v>
      </c>
      <c r="C58" s="88"/>
      <c r="D58" s="16"/>
      <c r="E58" s="16"/>
      <c r="F58" s="17"/>
      <c r="G58" s="17"/>
      <c r="H58" s="17"/>
      <c r="I58" s="17"/>
      <c r="J58" s="17"/>
      <c r="K58" s="18"/>
      <c r="L58" s="83"/>
      <c r="M58" s="17"/>
      <c r="N58" s="17"/>
      <c r="O58" s="17"/>
      <c r="P58" s="17"/>
      <c r="Q58" s="17"/>
      <c r="R58" s="17"/>
      <c r="S58" s="17"/>
      <c r="T58" s="18"/>
      <c r="U58" s="83"/>
      <c r="V58" s="17"/>
      <c r="W58" s="17"/>
      <c r="X58" s="17"/>
      <c r="Y58" s="17"/>
      <c r="Z58" s="17"/>
      <c r="AA58" s="18"/>
      <c r="AB58" s="83"/>
      <c r="AD58" s="1"/>
      <c r="AE58" s="30"/>
    </row>
    <row r="59" spans="1:31" x14ac:dyDescent="0.35">
      <c r="A59" s="79"/>
      <c r="B59" s="86" t="s">
        <v>24</v>
      </c>
      <c r="C59" s="93" t="s">
        <v>18</v>
      </c>
      <c r="D59" s="16"/>
      <c r="E59" s="16"/>
      <c r="F59" s="17"/>
      <c r="G59" s="17">
        <v>8439.1239800000003</v>
      </c>
      <c r="H59" s="17">
        <f t="shared" si="1"/>
        <v>8439.1239800000003</v>
      </c>
      <c r="I59" s="17"/>
      <c r="J59" s="17">
        <f t="shared" si="2"/>
        <v>8439.1239800000003</v>
      </c>
      <c r="K59" s="18"/>
      <c r="L59" s="83">
        <f t="shared" si="3"/>
        <v>8439.1239800000003</v>
      </c>
      <c r="M59" s="17"/>
      <c r="N59" s="17"/>
      <c r="O59" s="17"/>
      <c r="P59" s="17"/>
      <c r="Q59" s="17">
        <f t="shared" si="5"/>
        <v>0</v>
      </c>
      <c r="R59" s="17"/>
      <c r="S59" s="17">
        <f t="shared" si="6"/>
        <v>0</v>
      </c>
      <c r="T59" s="18"/>
      <c r="U59" s="83">
        <f t="shared" si="7"/>
        <v>0</v>
      </c>
      <c r="V59" s="17"/>
      <c r="W59" s="17"/>
      <c r="X59" s="17"/>
      <c r="Y59" s="17"/>
      <c r="Z59" s="17">
        <f t="shared" si="9"/>
        <v>0</v>
      </c>
      <c r="AA59" s="18"/>
      <c r="AB59" s="83">
        <f t="shared" si="10"/>
        <v>0</v>
      </c>
      <c r="AC59" s="4" t="s">
        <v>54</v>
      </c>
      <c r="AD59" s="1"/>
      <c r="AE59" s="30"/>
    </row>
    <row r="60" spans="1:31" ht="54" x14ac:dyDescent="0.35">
      <c r="A60" s="79" t="s">
        <v>55</v>
      </c>
      <c r="B60" s="86" t="s">
        <v>56</v>
      </c>
      <c r="C60" s="88" t="s">
        <v>27</v>
      </c>
      <c r="D60" s="16"/>
      <c r="E60" s="16"/>
      <c r="F60" s="17"/>
      <c r="G60" s="17">
        <v>70383.903909999994</v>
      </c>
      <c r="H60" s="17">
        <f t="shared" si="1"/>
        <v>70383.903909999994</v>
      </c>
      <c r="I60" s="17"/>
      <c r="J60" s="17">
        <f t="shared" si="2"/>
        <v>70383.903909999994</v>
      </c>
      <c r="K60" s="18"/>
      <c r="L60" s="83">
        <f t="shared" si="3"/>
        <v>70383.903909999994</v>
      </c>
      <c r="M60" s="17"/>
      <c r="N60" s="17"/>
      <c r="O60" s="17"/>
      <c r="P60" s="17">
        <v>0</v>
      </c>
      <c r="Q60" s="17">
        <f t="shared" si="5"/>
        <v>0</v>
      </c>
      <c r="R60" s="17">
        <v>0</v>
      </c>
      <c r="S60" s="17">
        <f t="shared" si="6"/>
        <v>0</v>
      </c>
      <c r="T60" s="18">
        <v>0</v>
      </c>
      <c r="U60" s="83">
        <f t="shared" si="7"/>
        <v>0</v>
      </c>
      <c r="V60" s="17"/>
      <c r="W60" s="17"/>
      <c r="X60" s="17"/>
      <c r="Y60" s="17">
        <v>0</v>
      </c>
      <c r="Z60" s="17">
        <f t="shared" si="9"/>
        <v>0</v>
      </c>
      <c r="AA60" s="18">
        <v>0</v>
      </c>
      <c r="AB60" s="83">
        <f t="shared" si="10"/>
        <v>0</v>
      </c>
      <c r="AC60" s="4" t="s">
        <v>57</v>
      </c>
      <c r="AD60" s="1"/>
      <c r="AE60" s="30"/>
    </row>
    <row r="61" spans="1:31" s="41" customFormat="1" ht="54" hidden="1" x14ac:dyDescent="0.35">
      <c r="A61" s="33" t="s">
        <v>58</v>
      </c>
      <c r="B61" s="34" t="s">
        <v>59</v>
      </c>
      <c r="C61" s="44" t="s">
        <v>27</v>
      </c>
      <c r="D61" s="35"/>
      <c r="E61" s="36"/>
      <c r="F61" s="37"/>
      <c r="G61" s="18"/>
      <c r="H61" s="37">
        <f t="shared" si="1"/>
        <v>0</v>
      </c>
      <c r="I61" s="17"/>
      <c r="J61" s="37">
        <f t="shared" si="2"/>
        <v>0</v>
      </c>
      <c r="K61" s="18"/>
      <c r="L61" s="37">
        <f t="shared" si="3"/>
        <v>0</v>
      </c>
      <c r="M61" s="37"/>
      <c r="N61" s="18"/>
      <c r="O61" s="37"/>
      <c r="P61" s="18">
        <v>0</v>
      </c>
      <c r="Q61" s="37">
        <f t="shared" si="5"/>
        <v>0</v>
      </c>
      <c r="R61" s="17">
        <v>0</v>
      </c>
      <c r="S61" s="37">
        <f t="shared" si="6"/>
        <v>0</v>
      </c>
      <c r="T61" s="18">
        <v>0</v>
      </c>
      <c r="U61" s="37">
        <f t="shared" si="7"/>
        <v>0</v>
      </c>
      <c r="V61" s="37"/>
      <c r="W61" s="18"/>
      <c r="X61" s="37"/>
      <c r="Y61" s="18">
        <v>0</v>
      </c>
      <c r="Z61" s="37">
        <f t="shared" si="9"/>
        <v>0</v>
      </c>
      <c r="AA61" s="18">
        <v>0</v>
      </c>
      <c r="AB61" s="37">
        <f t="shared" si="10"/>
        <v>0</v>
      </c>
      <c r="AC61" s="38" t="s">
        <v>60</v>
      </c>
      <c r="AD61" s="41">
        <v>0</v>
      </c>
      <c r="AE61" s="40"/>
    </row>
    <row r="62" spans="1:31" s="85" customFormat="1" ht="33.75" customHeight="1" x14ac:dyDescent="0.25">
      <c r="A62" s="76"/>
      <c r="B62" s="77" t="s">
        <v>61</v>
      </c>
      <c r="C62" s="78" t="s">
        <v>18</v>
      </c>
      <c r="D62" s="10">
        <f>D77+D81+D84+D87+D67+D68+D69+D70+D71+D72+D73+D75+D76+D74</f>
        <v>1957174.5</v>
      </c>
      <c r="E62" s="10">
        <f>E77+E81+E84+E87+E67+E68+E69+E70+E71+E72+E73+E75+E76+E74</f>
        <v>0</v>
      </c>
      <c r="F62" s="11">
        <f t="shared" si="0"/>
        <v>1957174.5</v>
      </c>
      <c r="G62" s="11">
        <f>G77+G81+G84+G87+G67+G68+G69+G70+G71+G72+G73+G75+G76+G74+G91</f>
        <v>333694.69675000006</v>
      </c>
      <c r="H62" s="11">
        <f t="shared" si="1"/>
        <v>2290869.1967500001</v>
      </c>
      <c r="I62" s="11">
        <f>I77+I81+I84+I87+I67+I68+I69+I70+I71+I72+I73+I75+I76+I74+I91</f>
        <v>40856.745559999996</v>
      </c>
      <c r="J62" s="11">
        <f t="shared" si="2"/>
        <v>2331725.9423100003</v>
      </c>
      <c r="K62" s="12">
        <f>K77+K81+K84+K87+K67+K68+K69+K70+K71+K72+K73+K75+K76+K74+K91+K92</f>
        <v>531809.2699999999</v>
      </c>
      <c r="L62" s="82">
        <f t="shared" si="3"/>
        <v>2863535.2123100003</v>
      </c>
      <c r="M62" s="11">
        <f>M77+M81+M84+M87+M67+M68+M69+M70+M71+M72+M73+M75+M76+M74</f>
        <v>1994617.2</v>
      </c>
      <c r="N62" s="11">
        <f>N77+N81+N84+N87+N67+N68+N69+N70+N71+N72+N73+N75+N76+N74</f>
        <v>0</v>
      </c>
      <c r="O62" s="11">
        <f t="shared" si="4"/>
        <v>1994617.2</v>
      </c>
      <c r="P62" s="11">
        <f>P77+P81+P84+P87+P67+P68+P69+P70+P71+P72+P73+P75+P76+P74+P91</f>
        <v>0</v>
      </c>
      <c r="Q62" s="11">
        <f t="shared" si="5"/>
        <v>1994617.2</v>
      </c>
      <c r="R62" s="11">
        <f>R77+R81+R84+R87+R67+R68+R69+R70+R71+R72+R73+R75+R76+R74+R91</f>
        <v>0</v>
      </c>
      <c r="S62" s="11">
        <f t="shared" si="6"/>
        <v>1994617.2</v>
      </c>
      <c r="T62" s="12">
        <f>T77+T81+T84+T87+T67+T68+T69+T70+T71+T72+T73+T75+T76+T74+T91+T92</f>
        <v>104188.8</v>
      </c>
      <c r="U62" s="82">
        <f t="shared" si="7"/>
        <v>2098806</v>
      </c>
      <c r="V62" s="11">
        <f>V77+V81+V84+V87+V67+V68+V69+V70+V71+V72+V73+V75+V76+V74</f>
        <v>1679548.2999999998</v>
      </c>
      <c r="W62" s="11">
        <f>W77+W81+W84+W87+W67+W68+W69+W70+W71+W72+W73+W75+W76+W74</f>
        <v>0</v>
      </c>
      <c r="X62" s="11">
        <f t="shared" si="8"/>
        <v>1679548.2999999998</v>
      </c>
      <c r="Y62" s="11">
        <f>Y77+Y81+Y84+Y87+Y67+Y68+Y69+Y70+Y71+Y72+Y73+Y75+Y76+Y74+Y91</f>
        <v>-231023.29</v>
      </c>
      <c r="Z62" s="11">
        <f t="shared" si="9"/>
        <v>1448525.0099999998</v>
      </c>
      <c r="AA62" s="12">
        <f>AA77+AA81+AA84+AA87+AA67+AA68+AA69+AA70+AA71+AA72+AA73+AA75+AA76+AA74+AA91+AA92</f>
        <v>0</v>
      </c>
      <c r="AB62" s="82">
        <f t="shared" si="10"/>
        <v>1448525.0099999998</v>
      </c>
      <c r="AC62" s="13"/>
      <c r="AD62" s="14"/>
      <c r="AE62" s="9"/>
    </row>
    <row r="63" spans="1:31" x14ac:dyDescent="0.35">
      <c r="A63" s="79"/>
      <c r="B63" s="80" t="s">
        <v>19</v>
      </c>
      <c r="C63" s="94"/>
      <c r="D63" s="16"/>
      <c r="E63" s="16"/>
      <c r="F63" s="17"/>
      <c r="G63" s="17"/>
      <c r="H63" s="17"/>
      <c r="I63" s="17"/>
      <c r="J63" s="17"/>
      <c r="K63" s="18"/>
      <c r="L63" s="83"/>
      <c r="M63" s="17"/>
      <c r="N63" s="17"/>
      <c r="O63" s="17"/>
      <c r="P63" s="17"/>
      <c r="Q63" s="17"/>
      <c r="R63" s="17"/>
      <c r="S63" s="17"/>
      <c r="T63" s="18"/>
      <c r="U63" s="83"/>
      <c r="V63" s="17"/>
      <c r="W63" s="17"/>
      <c r="X63" s="17"/>
      <c r="Y63" s="17"/>
      <c r="Z63" s="17"/>
      <c r="AA63" s="18"/>
      <c r="AB63" s="83"/>
      <c r="AE63" s="30"/>
    </row>
    <row r="64" spans="1:31" s="19" customFormat="1" hidden="1" x14ac:dyDescent="0.35">
      <c r="A64" s="20"/>
      <c r="B64" s="21" t="s">
        <v>20</v>
      </c>
      <c r="C64" s="45"/>
      <c r="D64" s="46">
        <f>D79+D67+D68+D69+D70+D71+D72+D73+D75+D76+D74</f>
        <v>904283.50000000012</v>
      </c>
      <c r="E64" s="46">
        <f>E79+E67+E68+E69+E70+E71+E72+E73+E75+E76+E74</f>
        <v>0</v>
      </c>
      <c r="F64" s="46">
        <f t="shared" si="0"/>
        <v>904283.50000000012</v>
      </c>
      <c r="G64" s="47">
        <f>G79+G67+G68+G69+G70+G71+G72+G73+G75+G76+G74+G91</f>
        <v>333694.69675000006</v>
      </c>
      <c r="H64" s="47">
        <f t="shared" si="1"/>
        <v>1237978.1967500001</v>
      </c>
      <c r="I64" s="17">
        <f>I79+I67+I68+I69+I70+I71+I72+I73+I75+I76+I74+I91</f>
        <v>40856.745559999996</v>
      </c>
      <c r="J64" s="47">
        <f t="shared" si="2"/>
        <v>1278834.9423100001</v>
      </c>
      <c r="K64" s="18">
        <f>K79+K67+K68+K69+K70+K71+K72+K73+K75+K76+K74+K91+K92</f>
        <v>531809.2699999999</v>
      </c>
      <c r="L64" s="47">
        <f t="shared" si="3"/>
        <v>1810644.2123099999</v>
      </c>
      <c r="M64" s="47">
        <f>M79+M67+M68+M69+M70+M71+M72+M73+M75+M76+M74</f>
        <v>1323402.8</v>
      </c>
      <c r="N64" s="47">
        <f>N79+N67+N68+N69+N70+N71+N72+N73+N75+N76+N74</f>
        <v>0</v>
      </c>
      <c r="O64" s="47">
        <f t="shared" si="4"/>
        <v>1323402.8</v>
      </c>
      <c r="P64" s="47">
        <f>P79+P67+P68+P69+P70+P71+P72+P73+P75+P76+P74+P91</f>
        <v>0</v>
      </c>
      <c r="Q64" s="47">
        <f t="shared" si="5"/>
        <v>1323402.8</v>
      </c>
      <c r="R64" s="17">
        <f>R79+R67+R68+R69+R70+R71+R72+R73+R75+R76+R74+R91</f>
        <v>0</v>
      </c>
      <c r="S64" s="47">
        <f t="shared" si="6"/>
        <v>1323402.8</v>
      </c>
      <c r="T64" s="18">
        <f>T79+T67+T68+T69+T70+T71+T72+T73+T75+T76+T74+T91+T92</f>
        <v>104188.8</v>
      </c>
      <c r="U64" s="47">
        <f t="shared" si="7"/>
        <v>1427591.6</v>
      </c>
      <c r="V64" s="47">
        <f>V79+V67+V68+V69+V70+V71+V72+V73+V75+V76+V74</f>
        <v>918578.5</v>
      </c>
      <c r="W64" s="47">
        <f>W79+W67+W68+W69+W70+W71+W72+W73+W75+W76+W74</f>
        <v>0</v>
      </c>
      <c r="X64" s="47">
        <f t="shared" si="8"/>
        <v>918578.5</v>
      </c>
      <c r="Y64" s="47">
        <f>Y79+Y67+Y68+Y69+Y70+Y71+Y72+Y73+Y75+Y76+Y74+Y91</f>
        <v>-231023.29</v>
      </c>
      <c r="Z64" s="47">
        <f t="shared" si="9"/>
        <v>687555.21</v>
      </c>
      <c r="AA64" s="18">
        <f>AA79+AA67+AA68+AA69+AA70+AA71+AA72+AA73+AA75+AA76+AA74+AA91+AA92</f>
        <v>0</v>
      </c>
      <c r="AB64" s="47">
        <f t="shared" si="10"/>
        <v>687555.21</v>
      </c>
      <c r="AC64" s="48"/>
      <c r="AD64" s="28" t="s">
        <v>21</v>
      </c>
      <c r="AE64" s="29"/>
    </row>
    <row r="65" spans="1:48" x14ac:dyDescent="0.35">
      <c r="A65" s="79"/>
      <c r="B65" s="86" t="s">
        <v>22</v>
      </c>
      <c r="C65" s="93" t="s">
        <v>18</v>
      </c>
      <c r="D65" s="16">
        <f>D80+D83+D86+D89</f>
        <v>835094.7</v>
      </c>
      <c r="E65" s="16">
        <f>E80+E83+E86+E89</f>
        <v>0</v>
      </c>
      <c r="F65" s="17">
        <f t="shared" si="0"/>
        <v>835094.7</v>
      </c>
      <c r="G65" s="17">
        <f>G80+G83+G86+G89</f>
        <v>0</v>
      </c>
      <c r="H65" s="17">
        <f t="shared" si="1"/>
        <v>835094.7</v>
      </c>
      <c r="I65" s="17">
        <f>I80+I83+I86+I89</f>
        <v>0</v>
      </c>
      <c r="J65" s="17">
        <f t="shared" si="2"/>
        <v>835094.7</v>
      </c>
      <c r="K65" s="18">
        <f>K80+K83+K86+K89</f>
        <v>0</v>
      </c>
      <c r="L65" s="83">
        <f t="shared" si="3"/>
        <v>835094.7</v>
      </c>
      <c r="M65" s="17">
        <f>M80+M83+M86+M89</f>
        <v>452260.2</v>
      </c>
      <c r="N65" s="17">
        <f>N80+N83+N86+N89</f>
        <v>0</v>
      </c>
      <c r="O65" s="17">
        <f t="shared" si="4"/>
        <v>452260.2</v>
      </c>
      <c r="P65" s="17">
        <f>P80+P83+P86+P89</f>
        <v>0</v>
      </c>
      <c r="Q65" s="17">
        <f t="shared" si="5"/>
        <v>452260.2</v>
      </c>
      <c r="R65" s="17">
        <f>R80+R83+R86+R89</f>
        <v>0</v>
      </c>
      <c r="S65" s="17">
        <f t="shared" si="6"/>
        <v>452260.2</v>
      </c>
      <c r="T65" s="18">
        <f>T80+T83+T86+T89</f>
        <v>0</v>
      </c>
      <c r="U65" s="83">
        <f t="shared" si="7"/>
        <v>452260.2</v>
      </c>
      <c r="V65" s="17">
        <f>V80+V83+V86+V89</f>
        <v>542015.6</v>
      </c>
      <c r="W65" s="17">
        <f>W80+W83+W86+W89</f>
        <v>0</v>
      </c>
      <c r="X65" s="17">
        <f t="shared" si="8"/>
        <v>542015.6</v>
      </c>
      <c r="Y65" s="17">
        <f>Y80+Y83+Y86+Y89</f>
        <v>0</v>
      </c>
      <c r="Z65" s="17">
        <f t="shared" si="9"/>
        <v>542015.6</v>
      </c>
      <c r="AA65" s="18">
        <f>AA80+AA83+AA86+AA89</f>
        <v>0</v>
      </c>
      <c r="AB65" s="83">
        <f t="shared" si="10"/>
        <v>542015.6</v>
      </c>
      <c r="AE65" s="30"/>
    </row>
    <row r="66" spans="1:48" x14ac:dyDescent="0.35">
      <c r="A66" s="79"/>
      <c r="B66" s="86" t="s">
        <v>23</v>
      </c>
      <c r="C66" s="93" t="s">
        <v>18</v>
      </c>
      <c r="D66" s="16">
        <f>D90</f>
        <v>217796.3</v>
      </c>
      <c r="E66" s="16">
        <f>E90</f>
        <v>0</v>
      </c>
      <c r="F66" s="17">
        <f t="shared" si="0"/>
        <v>217796.3</v>
      </c>
      <c r="G66" s="17">
        <f>G90</f>
        <v>0</v>
      </c>
      <c r="H66" s="17">
        <f t="shared" si="1"/>
        <v>217796.3</v>
      </c>
      <c r="I66" s="17">
        <f>I90</f>
        <v>0</v>
      </c>
      <c r="J66" s="17">
        <f t="shared" si="2"/>
        <v>217796.3</v>
      </c>
      <c r="K66" s="18">
        <f>K90</f>
        <v>0</v>
      </c>
      <c r="L66" s="83">
        <f t="shared" si="3"/>
        <v>217796.3</v>
      </c>
      <c r="M66" s="17">
        <f>M90</f>
        <v>218954.2</v>
      </c>
      <c r="N66" s="17">
        <f>N90</f>
        <v>0</v>
      </c>
      <c r="O66" s="17">
        <f t="shared" si="4"/>
        <v>218954.2</v>
      </c>
      <c r="P66" s="17">
        <f>P90</f>
        <v>0</v>
      </c>
      <c r="Q66" s="17">
        <f t="shared" si="5"/>
        <v>218954.2</v>
      </c>
      <c r="R66" s="17">
        <f>R90</f>
        <v>0</v>
      </c>
      <c r="S66" s="17">
        <f t="shared" si="6"/>
        <v>218954.2</v>
      </c>
      <c r="T66" s="18">
        <f>T90</f>
        <v>0</v>
      </c>
      <c r="U66" s="83">
        <f t="shared" si="7"/>
        <v>218954.2</v>
      </c>
      <c r="V66" s="17">
        <f>V90</f>
        <v>218954.2</v>
      </c>
      <c r="W66" s="17">
        <f>W90</f>
        <v>0</v>
      </c>
      <c r="X66" s="17">
        <f t="shared" si="8"/>
        <v>218954.2</v>
      </c>
      <c r="Y66" s="17">
        <f>Y90</f>
        <v>0</v>
      </c>
      <c r="Z66" s="17">
        <f t="shared" si="9"/>
        <v>218954.2</v>
      </c>
      <c r="AA66" s="18">
        <f>AA90</f>
        <v>0</v>
      </c>
      <c r="AB66" s="83">
        <f t="shared" si="10"/>
        <v>218954.2</v>
      </c>
      <c r="AE66" s="30"/>
    </row>
    <row r="67" spans="1:48" ht="54" x14ac:dyDescent="0.35">
      <c r="A67" s="79" t="s">
        <v>58</v>
      </c>
      <c r="B67" s="86" t="s">
        <v>62</v>
      </c>
      <c r="C67" s="88" t="s">
        <v>27</v>
      </c>
      <c r="D67" s="16">
        <v>96899.3</v>
      </c>
      <c r="E67" s="16"/>
      <c r="F67" s="17">
        <f t="shared" si="0"/>
        <v>96899.3</v>
      </c>
      <c r="G67" s="17"/>
      <c r="H67" s="17">
        <f t="shared" si="1"/>
        <v>96899.3</v>
      </c>
      <c r="I67" s="17"/>
      <c r="J67" s="17">
        <f t="shared" si="2"/>
        <v>96899.3</v>
      </c>
      <c r="K67" s="18">
        <v>-77399.3</v>
      </c>
      <c r="L67" s="83">
        <f t="shared" si="3"/>
        <v>19500</v>
      </c>
      <c r="M67" s="17">
        <v>301615.5</v>
      </c>
      <c r="N67" s="17"/>
      <c r="O67" s="17">
        <f t="shared" si="4"/>
        <v>301615.5</v>
      </c>
      <c r="P67" s="17"/>
      <c r="Q67" s="17">
        <f t="shared" si="5"/>
        <v>301615.5</v>
      </c>
      <c r="R67" s="17"/>
      <c r="S67" s="17">
        <f t="shared" si="6"/>
        <v>301615.5</v>
      </c>
      <c r="T67" s="18">
        <v>77399.3</v>
      </c>
      <c r="U67" s="83">
        <f t="shared" si="7"/>
        <v>379014.8</v>
      </c>
      <c r="V67" s="17">
        <v>0</v>
      </c>
      <c r="W67" s="17"/>
      <c r="X67" s="17">
        <f t="shared" si="8"/>
        <v>0</v>
      </c>
      <c r="Y67" s="17"/>
      <c r="Z67" s="17">
        <f t="shared" si="9"/>
        <v>0</v>
      </c>
      <c r="AA67" s="18"/>
      <c r="AB67" s="83">
        <f t="shared" si="10"/>
        <v>0</v>
      </c>
      <c r="AC67" s="4" t="s">
        <v>63</v>
      </c>
      <c r="AE67" s="30"/>
    </row>
    <row r="68" spans="1:48" ht="54" x14ac:dyDescent="0.35">
      <c r="A68" s="79" t="s">
        <v>64</v>
      </c>
      <c r="B68" s="86" t="s">
        <v>65</v>
      </c>
      <c r="C68" s="88" t="s">
        <v>27</v>
      </c>
      <c r="D68" s="16">
        <v>23507.200000000001</v>
      </c>
      <c r="E68" s="16"/>
      <c r="F68" s="17">
        <f t="shared" si="0"/>
        <v>23507.200000000001</v>
      </c>
      <c r="G68" s="17"/>
      <c r="H68" s="17">
        <f t="shared" si="1"/>
        <v>23507.200000000001</v>
      </c>
      <c r="I68" s="17"/>
      <c r="J68" s="17">
        <f t="shared" si="2"/>
        <v>23507.200000000001</v>
      </c>
      <c r="K68" s="18"/>
      <c r="L68" s="83">
        <f t="shared" si="3"/>
        <v>23507.200000000001</v>
      </c>
      <c r="M68" s="17">
        <v>50000</v>
      </c>
      <c r="N68" s="17"/>
      <c r="O68" s="17">
        <f t="shared" si="4"/>
        <v>50000</v>
      </c>
      <c r="P68" s="17"/>
      <c r="Q68" s="17">
        <f t="shared" si="5"/>
        <v>50000</v>
      </c>
      <c r="R68" s="17"/>
      <c r="S68" s="17">
        <f t="shared" si="6"/>
        <v>50000</v>
      </c>
      <c r="T68" s="18"/>
      <c r="U68" s="83">
        <f t="shared" si="7"/>
        <v>50000</v>
      </c>
      <c r="V68" s="17">
        <v>0</v>
      </c>
      <c r="W68" s="17"/>
      <c r="X68" s="17">
        <f t="shared" si="8"/>
        <v>0</v>
      </c>
      <c r="Y68" s="17"/>
      <c r="Z68" s="17">
        <f t="shared" si="9"/>
        <v>0</v>
      </c>
      <c r="AA68" s="18"/>
      <c r="AB68" s="83">
        <f t="shared" si="10"/>
        <v>0</v>
      </c>
      <c r="AC68" s="4" t="s">
        <v>66</v>
      </c>
      <c r="AE68" s="30"/>
    </row>
    <row r="69" spans="1:48" ht="54" x14ac:dyDescent="0.35">
      <c r="A69" s="79" t="s">
        <v>67</v>
      </c>
      <c r="B69" s="86" t="s">
        <v>68</v>
      </c>
      <c r="C69" s="88" t="s">
        <v>27</v>
      </c>
      <c r="D69" s="16">
        <v>80000</v>
      </c>
      <c r="E69" s="16"/>
      <c r="F69" s="17">
        <f t="shared" si="0"/>
        <v>80000</v>
      </c>
      <c r="G69" s="17"/>
      <c r="H69" s="17">
        <f t="shared" si="1"/>
        <v>80000</v>
      </c>
      <c r="I69" s="17"/>
      <c r="J69" s="17">
        <f t="shared" si="2"/>
        <v>80000</v>
      </c>
      <c r="K69" s="18"/>
      <c r="L69" s="83">
        <f t="shared" si="3"/>
        <v>80000</v>
      </c>
      <c r="M69" s="17">
        <v>100530.1</v>
      </c>
      <c r="N69" s="17"/>
      <c r="O69" s="17">
        <f t="shared" si="4"/>
        <v>100530.1</v>
      </c>
      <c r="P69" s="17"/>
      <c r="Q69" s="17">
        <f t="shared" si="5"/>
        <v>100530.1</v>
      </c>
      <c r="R69" s="17"/>
      <c r="S69" s="17">
        <f t="shared" si="6"/>
        <v>100530.1</v>
      </c>
      <c r="T69" s="18"/>
      <c r="U69" s="83">
        <f t="shared" si="7"/>
        <v>100530.1</v>
      </c>
      <c r="V69" s="17">
        <v>118578.5</v>
      </c>
      <c r="W69" s="17"/>
      <c r="X69" s="17">
        <f t="shared" si="8"/>
        <v>118578.5</v>
      </c>
      <c r="Y69" s="17"/>
      <c r="Z69" s="17">
        <f t="shared" si="9"/>
        <v>118578.5</v>
      </c>
      <c r="AA69" s="18"/>
      <c r="AB69" s="83">
        <f t="shared" si="10"/>
        <v>118578.5</v>
      </c>
      <c r="AC69" s="4" t="s">
        <v>69</v>
      </c>
      <c r="AE69" s="30"/>
    </row>
    <row r="70" spans="1:48" ht="54" x14ac:dyDescent="0.35">
      <c r="A70" s="79" t="s">
        <v>70</v>
      </c>
      <c r="B70" s="86" t="s">
        <v>71</v>
      </c>
      <c r="C70" s="88" t="s">
        <v>27</v>
      </c>
      <c r="D70" s="16">
        <v>43764.3</v>
      </c>
      <c r="E70" s="16"/>
      <c r="F70" s="17">
        <f t="shared" si="0"/>
        <v>43764.3</v>
      </c>
      <c r="G70" s="17"/>
      <c r="H70" s="17">
        <f t="shared" si="1"/>
        <v>43764.3</v>
      </c>
      <c r="I70" s="17"/>
      <c r="J70" s="17">
        <f t="shared" si="2"/>
        <v>43764.3</v>
      </c>
      <c r="K70" s="18"/>
      <c r="L70" s="83">
        <f t="shared" si="3"/>
        <v>43764.3</v>
      </c>
      <c r="M70" s="17">
        <v>0</v>
      </c>
      <c r="N70" s="17"/>
      <c r="O70" s="17">
        <f t="shared" si="4"/>
        <v>0</v>
      </c>
      <c r="P70" s="17"/>
      <c r="Q70" s="17">
        <f t="shared" si="5"/>
        <v>0</v>
      </c>
      <c r="R70" s="17"/>
      <c r="S70" s="17">
        <f t="shared" si="6"/>
        <v>0</v>
      </c>
      <c r="T70" s="18"/>
      <c r="U70" s="83">
        <f t="shared" si="7"/>
        <v>0</v>
      </c>
      <c r="V70" s="17">
        <v>0</v>
      </c>
      <c r="W70" s="17"/>
      <c r="X70" s="17">
        <f t="shared" si="8"/>
        <v>0</v>
      </c>
      <c r="Y70" s="17"/>
      <c r="Z70" s="17">
        <f t="shared" si="9"/>
        <v>0</v>
      </c>
      <c r="AA70" s="18"/>
      <c r="AB70" s="83">
        <f t="shared" si="10"/>
        <v>0</v>
      </c>
      <c r="AC70" s="4" t="s">
        <v>72</v>
      </c>
      <c r="AE70" s="30"/>
    </row>
    <row r="71" spans="1:48" ht="54" x14ac:dyDescent="0.35">
      <c r="A71" s="79" t="s">
        <v>73</v>
      </c>
      <c r="B71" s="86" t="s">
        <v>74</v>
      </c>
      <c r="C71" s="88" t="s">
        <v>27</v>
      </c>
      <c r="D71" s="16">
        <v>4784.2999999999993</v>
      </c>
      <c r="E71" s="16"/>
      <c r="F71" s="17">
        <f t="shared" si="0"/>
        <v>4784.2999999999993</v>
      </c>
      <c r="G71" s="17"/>
      <c r="H71" s="17">
        <f t="shared" si="1"/>
        <v>4784.2999999999993</v>
      </c>
      <c r="I71" s="17"/>
      <c r="J71" s="17">
        <f t="shared" si="2"/>
        <v>4784.2999999999993</v>
      </c>
      <c r="K71" s="18"/>
      <c r="L71" s="83">
        <f t="shared" si="3"/>
        <v>4784.2999999999993</v>
      </c>
      <c r="M71" s="17">
        <v>0</v>
      </c>
      <c r="N71" s="17"/>
      <c r="O71" s="17">
        <f t="shared" si="4"/>
        <v>0</v>
      </c>
      <c r="P71" s="17"/>
      <c r="Q71" s="17">
        <f t="shared" si="5"/>
        <v>0</v>
      </c>
      <c r="R71" s="17"/>
      <c r="S71" s="17">
        <f t="shared" si="6"/>
        <v>0</v>
      </c>
      <c r="T71" s="18"/>
      <c r="U71" s="83">
        <f t="shared" si="7"/>
        <v>0</v>
      </c>
      <c r="V71" s="17">
        <v>0</v>
      </c>
      <c r="W71" s="17"/>
      <c r="X71" s="17">
        <f t="shared" si="8"/>
        <v>0</v>
      </c>
      <c r="Y71" s="17"/>
      <c r="Z71" s="17">
        <f t="shared" si="9"/>
        <v>0</v>
      </c>
      <c r="AA71" s="18"/>
      <c r="AB71" s="83">
        <f t="shared" si="10"/>
        <v>0</v>
      </c>
      <c r="AC71" s="4" t="s">
        <v>75</v>
      </c>
      <c r="AE71" s="30"/>
    </row>
    <row r="72" spans="1:48" ht="54" x14ac:dyDescent="0.35">
      <c r="A72" s="79" t="s">
        <v>76</v>
      </c>
      <c r="B72" s="86" t="s">
        <v>77</v>
      </c>
      <c r="C72" s="88" t="s">
        <v>27</v>
      </c>
      <c r="D72" s="16">
        <v>26891</v>
      </c>
      <c r="E72" s="16"/>
      <c r="F72" s="17">
        <f t="shared" si="0"/>
        <v>26891</v>
      </c>
      <c r="G72" s="17"/>
      <c r="H72" s="17">
        <f t="shared" si="1"/>
        <v>26891</v>
      </c>
      <c r="I72" s="17"/>
      <c r="J72" s="17">
        <f t="shared" si="2"/>
        <v>26891</v>
      </c>
      <c r="K72" s="18"/>
      <c r="L72" s="83">
        <f t="shared" si="3"/>
        <v>26891</v>
      </c>
      <c r="M72" s="17">
        <v>0</v>
      </c>
      <c r="N72" s="17"/>
      <c r="O72" s="17">
        <f t="shared" si="4"/>
        <v>0</v>
      </c>
      <c r="P72" s="17"/>
      <c r="Q72" s="17">
        <f t="shared" si="5"/>
        <v>0</v>
      </c>
      <c r="R72" s="17"/>
      <c r="S72" s="17">
        <f t="shared" si="6"/>
        <v>0</v>
      </c>
      <c r="T72" s="18"/>
      <c r="U72" s="83">
        <f t="shared" si="7"/>
        <v>0</v>
      </c>
      <c r="V72" s="17">
        <v>0</v>
      </c>
      <c r="W72" s="17"/>
      <c r="X72" s="17">
        <f t="shared" si="8"/>
        <v>0</v>
      </c>
      <c r="Y72" s="17"/>
      <c r="Z72" s="17">
        <f t="shared" si="9"/>
        <v>0</v>
      </c>
      <c r="AA72" s="18"/>
      <c r="AB72" s="83">
        <f t="shared" si="10"/>
        <v>0</v>
      </c>
      <c r="AC72" s="4" t="s">
        <v>78</v>
      </c>
      <c r="AE72" s="30"/>
    </row>
    <row r="73" spans="1:48" ht="72" x14ac:dyDescent="0.35">
      <c r="A73" s="79" t="s">
        <v>79</v>
      </c>
      <c r="B73" s="86" t="s">
        <v>80</v>
      </c>
      <c r="C73" s="88" t="s">
        <v>81</v>
      </c>
      <c r="D73" s="16">
        <v>8990</v>
      </c>
      <c r="E73" s="16"/>
      <c r="F73" s="17">
        <f t="shared" si="0"/>
        <v>8990</v>
      </c>
      <c r="G73" s="17"/>
      <c r="H73" s="17">
        <f t="shared" si="1"/>
        <v>8990</v>
      </c>
      <c r="I73" s="17"/>
      <c r="J73" s="17">
        <f t="shared" si="2"/>
        <v>8990</v>
      </c>
      <c r="K73" s="18"/>
      <c r="L73" s="83">
        <f t="shared" si="3"/>
        <v>8990</v>
      </c>
      <c r="M73" s="17">
        <v>0</v>
      </c>
      <c r="N73" s="17"/>
      <c r="O73" s="17">
        <f t="shared" si="4"/>
        <v>0</v>
      </c>
      <c r="P73" s="17"/>
      <c r="Q73" s="17">
        <f t="shared" si="5"/>
        <v>0</v>
      </c>
      <c r="R73" s="17"/>
      <c r="S73" s="17">
        <f t="shared" si="6"/>
        <v>0</v>
      </c>
      <c r="T73" s="18"/>
      <c r="U73" s="83">
        <f t="shared" si="7"/>
        <v>0</v>
      </c>
      <c r="V73" s="17">
        <v>0</v>
      </c>
      <c r="W73" s="17"/>
      <c r="X73" s="17">
        <f t="shared" si="8"/>
        <v>0</v>
      </c>
      <c r="Y73" s="17"/>
      <c r="Z73" s="17">
        <f t="shared" si="9"/>
        <v>0</v>
      </c>
      <c r="AA73" s="18"/>
      <c r="AB73" s="83">
        <f t="shared" si="10"/>
        <v>0</v>
      </c>
      <c r="AC73" s="4" t="s">
        <v>82</v>
      </c>
      <c r="AE73" s="30"/>
    </row>
    <row r="74" spans="1:48" ht="72" x14ac:dyDescent="0.35">
      <c r="A74" s="79" t="s">
        <v>83</v>
      </c>
      <c r="B74" s="90" t="s">
        <v>84</v>
      </c>
      <c r="C74" s="88" t="s">
        <v>81</v>
      </c>
      <c r="D74" s="16">
        <v>9201</v>
      </c>
      <c r="E74" s="16"/>
      <c r="F74" s="17">
        <f t="shared" si="0"/>
        <v>9201</v>
      </c>
      <c r="G74" s="17"/>
      <c r="H74" s="17">
        <f t="shared" si="1"/>
        <v>9201</v>
      </c>
      <c r="I74" s="17"/>
      <c r="J74" s="17">
        <f t="shared" si="2"/>
        <v>9201</v>
      </c>
      <c r="K74" s="18"/>
      <c r="L74" s="83">
        <f t="shared" si="3"/>
        <v>9201</v>
      </c>
      <c r="M74" s="17">
        <v>0</v>
      </c>
      <c r="N74" s="17"/>
      <c r="O74" s="17">
        <f t="shared" si="4"/>
        <v>0</v>
      </c>
      <c r="P74" s="17"/>
      <c r="Q74" s="17">
        <f t="shared" si="5"/>
        <v>0</v>
      </c>
      <c r="R74" s="17"/>
      <c r="S74" s="17">
        <f t="shared" si="6"/>
        <v>0</v>
      </c>
      <c r="T74" s="18"/>
      <c r="U74" s="83">
        <f t="shared" si="7"/>
        <v>0</v>
      </c>
      <c r="V74" s="17">
        <v>0</v>
      </c>
      <c r="W74" s="17"/>
      <c r="X74" s="17">
        <f t="shared" si="8"/>
        <v>0</v>
      </c>
      <c r="Y74" s="17"/>
      <c r="Z74" s="17">
        <f t="shared" si="9"/>
        <v>0</v>
      </c>
      <c r="AA74" s="18"/>
      <c r="AB74" s="83">
        <f t="shared" si="10"/>
        <v>0</v>
      </c>
      <c r="AC74" s="4" t="s">
        <v>85</v>
      </c>
      <c r="AE74" s="30"/>
    </row>
    <row r="75" spans="1:48" ht="54" x14ac:dyDescent="0.35">
      <c r="A75" s="79" t="s">
        <v>86</v>
      </c>
      <c r="B75" s="86" t="s">
        <v>87</v>
      </c>
      <c r="C75" s="88" t="s">
        <v>27</v>
      </c>
      <c r="D75" s="16">
        <v>4000</v>
      </c>
      <c r="E75" s="16"/>
      <c r="F75" s="17">
        <f t="shared" si="0"/>
        <v>4000</v>
      </c>
      <c r="G75" s="17"/>
      <c r="H75" s="17">
        <f t="shared" si="1"/>
        <v>4000</v>
      </c>
      <c r="I75" s="17"/>
      <c r="J75" s="17">
        <f t="shared" si="2"/>
        <v>4000</v>
      </c>
      <c r="K75" s="18"/>
      <c r="L75" s="83">
        <f t="shared" si="3"/>
        <v>4000</v>
      </c>
      <c r="M75" s="17">
        <v>34485.800000000003</v>
      </c>
      <c r="N75" s="17"/>
      <c r="O75" s="17">
        <f t="shared" si="4"/>
        <v>34485.800000000003</v>
      </c>
      <c r="P75" s="17"/>
      <c r="Q75" s="17">
        <f t="shared" si="5"/>
        <v>34485.800000000003</v>
      </c>
      <c r="R75" s="17"/>
      <c r="S75" s="17">
        <f t="shared" si="6"/>
        <v>34485.800000000003</v>
      </c>
      <c r="T75" s="18"/>
      <c r="U75" s="83">
        <f t="shared" si="7"/>
        <v>34485.800000000003</v>
      </c>
      <c r="V75" s="17">
        <v>0</v>
      </c>
      <c r="W75" s="17"/>
      <c r="X75" s="17">
        <f t="shared" si="8"/>
        <v>0</v>
      </c>
      <c r="Y75" s="17"/>
      <c r="Z75" s="17">
        <f t="shared" si="9"/>
        <v>0</v>
      </c>
      <c r="AA75" s="18"/>
      <c r="AB75" s="83">
        <f t="shared" si="10"/>
        <v>0</v>
      </c>
      <c r="AC75" s="4" t="s">
        <v>88</v>
      </c>
      <c r="AE75" s="30"/>
    </row>
    <row r="76" spans="1:48" ht="54" x14ac:dyDescent="0.35">
      <c r="A76" s="79" t="s">
        <v>89</v>
      </c>
      <c r="B76" s="86" t="s">
        <v>90</v>
      </c>
      <c r="C76" s="88" t="s">
        <v>27</v>
      </c>
      <c r="D76" s="16">
        <f>6000+246.4</f>
        <v>6246.4</v>
      </c>
      <c r="E76" s="16"/>
      <c r="F76" s="17">
        <f t="shared" si="0"/>
        <v>6246.4</v>
      </c>
      <c r="G76" s="17"/>
      <c r="H76" s="17">
        <f t="shared" si="1"/>
        <v>6246.4</v>
      </c>
      <c r="I76" s="17"/>
      <c r="J76" s="17">
        <f t="shared" si="2"/>
        <v>6246.4</v>
      </c>
      <c r="K76" s="18"/>
      <c r="L76" s="83">
        <f t="shared" si="3"/>
        <v>6246.4</v>
      </c>
      <c r="M76" s="17">
        <v>36771.4</v>
      </c>
      <c r="N76" s="17"/>
      <c r="O76" s="17">
        <f t="shared" si="4"/>
        <v>36771.4</v>
      </c>
      <c r="P76" s="17"/>
      <c r="Q76" s="17">
        <f t="shared" si="5"/>
        <v>36771.4</v>
      </c>
      <c r="R76" s="17"/>
      <c r="S76" s="17">
        <f t="shared" si="6"/>
        <v>36771.4</v>
      </c>
      <c r="T76" s="18"/>
      <c r="U76" s="83">
        <f t="shared" si="7"/>
        <v>36771.4</v>
      </c>
      <c r="V76" s="17">
        <v>0</v>
      </c>
      <c r="W76" s="17"/>
      <c r="X76" s="17">
        <f t="shared" si="8"/>
        <v>0</v>
      </c>
      <c r="Y76" s="17"/>
      <c r="Z76" s="17">
        <f t="shared" si="9"/>
        <v>0</v>
      </c>
      <c r="AA76" s="18"/>
      <c r="AB76" s="83">
        <f t="shared" si="10"/>
        <v>0</v>
      </c>
      <c r="AC76" s="4" t="s">
        <v>91</v>
      </c>
      <c r="AE76" s="30"/>
    </row>
    <row r="77" spans="1:48" ht="54" x14ac:dyDescent="0.35">
      <c r="A77" s="79" t="s">
        <v>92</v>
      </c>
      <c r="B77" s="86" t="s">
        <v>93</v>
      </c>
      <c r="C77" s="88" t="s">
        <v>94</v>
      </c>
      <c r="D77" s="16">
        <f>D79+D80</f>
        <v>895059.2</v>
      </c>
      <c r="E77" s="16">
        <f>E79+E80</f>
        <v>0</v>
      </c>
      <c r="F77" s="17">
        <f t="shared" si="0"/>
        <v>895059.2</v>
      </c>
      <c r="G77" s="17">
        <f>G79+G80</f>
        <v>333642.24808000005</v>
      </c>
      <c r="H77" s="17">
        <f t="shared" si="1"/>
        <v>1228701.44808</v>
      </c>
      <c r="I77" s="17">
        <f>I79+I80</f>
        <v>40856.745559999996</v>
      </c>
      <c r="J77" s="17">
        <f t="shared" si="2"/>
        <v>1269558.19364</v>
      </c>
      <c r="K77" s="18">
        <f>K79+K80</f>
        <v>609208.56999999995</v>
      </c>
      <c r="L77" s="83">
        <f t="shared" si="3"/>
        <v>1878766.76364</v>
      </c>
      <c r="M77" s="17">
        <f>M79+M80</f>
        <v>800000</v>
      </c>
      <c r="N77" s="17">
        <f>N79+N80</f>
        <v>0</v>
      </c>
      <c r="O77" s="17">
        <f t="shared" si="4"/>
        <v>800000</v>
      </c>
      <c r="P77" s="17">
        <f>P79+P80</f>
        <v>0</v>
      </c>
      <c r="Q77" s="17">
        <f t="shared" si="5"/>
        <v>800000</v>
      </c>
      <c r="R77" s="17">
        <f>R79+R80</f>
        <v>0</v>
      </c>
      <c r="S77" s="17">
        <f t="shared" si="6"/>
        <v>800000</v>
      </c>
      <c r="T77" s="18">
        <f>T79+T80</f>
        <v>0</v>
      </c>
      <c r="U77" s="83">
        <f t="shared" si="7"/>
        <v>800000</v>
      </c>
      <c r="V77" s="17">
        <f>V79+V80</f>
        <v>800000</v>
      </c>
      <c r="W77" s="17">
        <f>W79+W80</f>
        <v>0</v>
      </c>
      <c r="X77" s="17">
        <f t="shared" si="8"/>
        <v>800000</v>
      </c>
      <c r="Y77" s="17">
        <f>Y79+Y80</f>
        <v>-231023.29</v>
      </c>
      <c r="Z77" s="17">
        <f t="shared" si="9"/>
        <v>568976.71</v>
      </c>
      <c r="AA77" s="18">
        <f>AA79+AA80</f>
        <v>0</v>
      </c>
      <c r="AB77" s="83">
        <f t="shared" si="10"/>
        <v>568976.71</v>
      </c>
      <c r="AE77" s="30"/>
    </row>
    <row r="78" spans="1:48" x14ac:dyDescent="0.35">
      <c r="A78" s="79"/>
      <c r="B78" s="90" t="s">
        <v>19</v>
      </c>
      <c r="C78" s="94"/>
      <c r="D78" s="16"/>
      <c r="E78" s="16"/>
      <c r="F78" s="17"/>
      <c r="G78" s="17"/>
      <c r="H78" s="17"/>
      <c r="I78" s="17"/>
      <c r="J78" s="17"/>
      <c r="K78" s="18"/>
      <c r="L78" s="83"/>
      <c r="M78" s="17"/>
      <c r="N78" s="17"/>
      <c r="O78" s="17"/>
      <c r="P78" s="17"/>
      <c r="Q78" s="17"/>
      <c r="R78" s="17"/>
      <c r="S78" s="17"/>
      <c r="T78" s="18"/>
      <c r="U78" s="83"/>
      <c r="V78" s="17"/>
      <c r="W78" s="17"/>
      <c r="X78" s="17"/>
      <c r="Y78" s="17"/>
      <c r="Z78" s="17"/>
      <c r="AA78" s="18"/>
      <c r="AB78" s="83"/>
      <c r="AE78" s="30"/>
    </row>
    <row r="79" spans="1:48" s="32" customFormat="1" hidden="1" x14ac:dyDescent="0.35">
      <c r="A79" s="33"/>
      <c r="B79" s="34" t="s">
        <v>20</v>
      </c>
      <c r="C79" s="49"/>
      <c r="D79" s="35">
        <f>600000</f>
        <v>600000</v>
      </c>
      <c r="E79" s="36"/>
      <c r="F79" s="35">
        <f t="shared" si="0"/>
        <v>600000</v>
      </c>
      <c r="G79" s="18">
        <f>231023.29+16916.26938+85702.6887</f>
        <v>333642.24808000005</v>
      </c>
      <c r="H79" s="37">
        <f t="shared" si="1"/>
        <v>933642.24808000005</v>
      </c>
      <c r="I79" s="17">
        <f>-85702.6887+87800.0887+38759.34556</f>
        <v>40856.745559999996</v>
      </c>
      <c r="J79" s="37">
        <f t="shared" si="2"/>
        <v>974498.99364</v>
      </c>
      <c r="K79" s="18">
        <v>609208.56999999995</v>
      </c>
      <c r="L79" s="37">
        <f t="shared" si="3"/>
        <v>1583707.5636399998</v>
      </c>
      <c r="M79" s="37">
        <f>800000</f>
        <v>800000</v>
      </c>
      <c r="N79" s="18"/>
      <c r="O79" s="37">
        <f t="shared" si="4"/>
        <v>800000</v>
      </c>
      <c r="P79" s="18"/>
      <c r="Q79" s="37">
        <f t="shared" si="5"/>
        <v>800000</v>
      </c>
      <c r="R79" s="17"/>
      <c r="S79" s="37">
        <f t="shared" si="6"/>
        <v>800000</v>
      </c>
      <c r="T79" s="18"/>
      <c r="U79" s="37">
        <f t="shared" si="7"/>
        <v>800000</v>
      </c>
      <c r="V79" s="37">
        <f>800000</f>
        <v>800000</v>
      </c>
      <c r="W79" s="18"/>
      <c r="X79" s="37">
        <f t="shared" si="8"/>
        <v>800000</v>
      </c>
      <c r="Y79" s="18">
        <v>-231023.29</v>
      </c>
      <c r="Z79" s="37">
        <f t="shared" si="9"/>
        <v>568976.71</v>
      </c>
      <c r="AA79" s="18"/>
      <c r="AB79" s="37">
        <f t="shared" si="10"/>
        <v>568976.71</v>
      </c>
      <c r="AC79" s="38" t="s">
        <v>95</v>
      </c>
      <c r="AD79" s="39" t="s">
        <v>21</v>
      </c>
      <c r="AE79" s="40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</row>
    <row r="80" spans="1:48" x14ac:dyDescent="0.35">
      <c r="A80" s="79"/>
      <c r="B80" s="86" t="s">
        <v>22</v>
      </c>
      <c r="C80" s="93" t="s">
        <v>18</v>
      </c>
      <c r="D80" s="16">
        <f>248115.7+46943.5</f>
        <v>295059.20000000001</v>
      </c>
      <c r="E80" s="16"/>
      <c r="F80" s="17">
        <f t="shared" si="0"/>
        <v>295059.20000000001</v>
      </c>
      <c r="G80" s="17"/>
      <c r="H80" s="17">
        <f t="shared" si="1"/>
        <v>295059.20000000001</v>
      </c>
      <c r="I80" s="17"/>
      <c r="J80" s="17">
        <f t="shared" si="2"/>
        <v>295059.20000000001</v>
      </c>
      <c r="K80" s="18"/>
      <c r="L80" s="83">
        <f t="shared" si="3"/>
        <v>295059.20000000001</v>
      </c>
      <c r="M80" s="17">
        <v>0</v>
      </c>
      <c r="N80" s="17"/>
      <c r="O80" s="17">
        <f t="shared" si="4"/>
        <v>0</v>
      </c>
      <c r="P80" s="17"/>
      <c r="Q80" s="17">
        <f t="shared" si="5"/>
        <v>0</v>
      </c>
      <c r="R80" s="17"/>
      <c r="S80" s="17">
        <f t="shared" si="6"/>
        <v>0</v>
      </c>
      <c r="T80" s="18"/>
      <c r="U80" s="83">
        <f t="shared" si="7"/>
        <v>0</v>
      </c>
      <c r="V80" s="17">
        <v>0</v>
      </c>
      <c r="W80" s="17"/>
      <c r="X80" s="17">
        <f t="shared" si="8"/>
        <v>0</v>
      </c>
      <c r="Y80" s="17"/>
      <c r="Z80" s="17">
        <f t="shared" si="9"/>
        <v>0</v>
      </c>
      <c r="AA80" s="18"/>
      <c r="AB80" s="83">
        <f t="shared" si="10"/>
        <v>0</v>
      </c>
      <c r="AC80" s="4" t="s">
        <v>96</v>
      </c>
      <c r="AE80" s="30"/>
    </row>
    <row r="81" spans="1:31" ht="72" x14ac:dyDescent="0.35">
      <c r="A81" s="79" t="s">
        <v>97</v>
      </c>
      <c r="B81" s="86" t="s">
        <v>98</v>
      </c>
      <c r="C81" s="88" t="s">
        <v>27</v>
      </c>
      <c r="D81" s="16">
        <f>D83</f>
        <v>152958.39999999999</v>
      </c>
      <c r="E81" s="16">
        <f>E83</f>
        <v>0</v>
      </c>
      <c r="F81" s="17">
        <f t="shared" si="0"/>
        <v>152958.39999999999</v>
      </c>
      <c r="G81" s="17">
        <f>G83</f>
        <v>0</v>
      </c>
      <c r="H81" s="17">
        <f t="shared" si="1"/>
        <v>152958.39999999999</v>
      </c>
      <c r="I81" s="17">
        <f>I83</f>
        <v>0</v>
      </c>
      <c r="J81" s="17">
        <f t="shared" si="2"/>
        <v>152958.39999999999</v>
      </c>
      <c r="K81" s="18">
        <f>K83</f>
        <v>0</v>
      </c>
      <c r="L81" s="83">
        <f t="shared" si="3"/>
        <v>152958.39999999999</v>
      </c>
      <c r="M81" s="17">
        <f>M83</f>
        <v>0</v>
      </c>
      <c r="N81" s="17">
        <f>N83</f>
        <v>0</v>
      </c>
      <c r="O81" s="17">
        <f t="shared" si="4"/>
        <v>0</v>
      </c>
      <c r="P81" s="17">
        <f>P83</f>
        <v>0</v>
      </c>
      <c r="Q81" s="17">
        <f t="shared" si="5"/>
        <v>0</v>
      </c>
      <c r="R81" s="17">
        <f>R83</f>
        <v>0</v>
      </c>
      <c r="S81" s="17">
        <f t="shared" si="6"/>
        <v>0</v>
      </c>
      <c r="T81" s="18">
        <f>T83</f>
        <v>0</v>
      </c>
      <c r="U81" s="83">
        <f t="shared" si="7"/>
        <v>0</v>
      </c>
      <c r="V81" s="17">
        <f>V83</f>
        <v>0</v>
      </c>
      <c r="W81" s="17">
        <f>W83</f>
        <v>0</v>
      </c>
      <c r="X81" s="17">
        <f t="shared" si="8"/>
        <v>0</v>
      </c>
      <c r="Y81" s="17">
        <f>Y83</f>
        <v>0</v>
      </c>
      <c r="Z81" s="17">
        <f t="shared" si="9"/>
        <v>0</v>
      </c>
      <c r="AA81" s="18">
        <f>AA83</f>
        <v>0</v>
      </c>
      <c r="AB81" s="83">
        <f t="shared" si="10"/>
        <v>0</v>
      </c>
      <c r="AE81" s="30"/>
    </row>
    <row r="82" spans="1:31" x14ac:dyDescent="0.35">
      <c r="A82" s="79"/>
      <c r="B82" s="90" t="s">
        <v>19</v>
      </c>
      <c r="C82" s="94"/>
      <c r="D82" s="16"/>
      <c r="E82" s="16"/>
      <c r="F82" s="17"/>
      <c r="G82" s="17"/>
      <c r="H82" s="17"/>
      <c r="I82" s="17"/>
      <c r="J82" s="17"/>
      <c r="K82" s="18"/>
      <c r="L82" s="83"/>
      <c r="M82" s="17"/>
      <c r="N82" s="17"/>
      <c r="O82" s="17"/>
      <c r="P82" s="17"/>
      <c r="Q82" s="17"/>
      <c r="R82" s="17"/>
      <c r="S82" s="17"/>
      <c r="T82" s="18"/>
      <c r="U82" s="83"/>
      <c r="V82" s="17"/>
      <c r="W82" s="17"/>
      <c r="X82" s="17"/>
      <c r="Y82" s="17"/>
      <c r="Z82" s="17"/>
      <c r="AA82" s="18"/>
      <c r="AB82" s="83"/>
      <c r="AE82" s="30"/>
    </row>
    <row r="83" spans="1:31" x14ac:dyDescent="0.35">
      <c r="A83" s="79"/>
      <c r="B83" s="86" t="s">
        <v>22</v>
      </c>
      <c r="C83" s="93" t="s">
        <v>18</v>
      </c>
      <c r="D83" s="16">
        <f>199901.9-46943.5</f>
        <v>152958.39999999999</v>
      </c>
      <c r="E83" s="16"/>
      <c r="F83" s="17">
        <f t="shared" si="0"/>
        <v>152958.39999999999</v>
      </c>
      <c r="G83" s="17"/>
      <c r="H83" s="17">
        <f t="shared" si="1"/>
        <v>152958.39999999999</v>
      </c>
      <c r="I83" s="17"/>
      <c r="J83" s="17">
        <f t="shared" si="2"/>
        <v>152958.39999999999</v>
      </c>
      <c r="K83" s="18"/>
      <c r="L83" s="83">
        <f t="shared" si="3"/>
        <v>152958.39999999999</v>
      </c>
      <c r="M83" s="17">
        <v>0</v>
      </c>
      <c r="N83" s="17"/>
      <c r="O83" s="17">
        <f t="shared" si="4"/>
        <v>0</v>
      </c>
      <c r="P83" s="17"/>
      <c r="Q83" s="17">
        <f t="shared" si="5"/>
        <v>0</v>
      </c>
      <c r="R83" s="17"/>
      <c r="S83" s="17">
        <f t="shared" si="6"/>
        <v>0</v>
      </c>
      <c r="T83" s="18"/>
      <c r="U83" s="83">
        <f t="shared" si="7"/>
        <v>0</v>
      </c>
      <c r="V83" s="17">
        <v>0</v>
      </c>
      <c r="W83" s="17"/>
      <c r="X83" s="17">
        <f t="shared" si="8"/>
        <v>0</v>
      </c>
      <c r="Y83" s="17"/>
      <c r="Z83" s="17">
        <f t="shared" si="9"/>
        <v>0</v>
      </c>
      <c r="AA83" s="18"/>
      <c r="AB83" s="83">
        <f t="shared" si="10"/>
        <v>0</v>
      </c>
      <c r="AC83" s="4" t="s">
        <v>96</v>
      </c>
      <c r="AE83" s="30"/>
    </row>
    <row r="84" spans="1:31" ht="108" x14ac:dyDescent="0.35">
      <c r="A84" s="79" t="s">
        <v>99</v>
      </c>
      <c r="B84" s="86" t="s">
        <v>100</v>
      </c>
      <c r="C84" s="88" t="s">
        <v>94</v>
      </c>
      <c r="D84" s="16">
        <f>D86</f>
        <v>314478.40000000002</v>
      </c>
      <c r="E84" s="16">
        <f>E86</f>
        <v>0</v>
      </c>
      <c r="F84" s="17">
        <f t="shared" ref="F84:F147" si="11">D84+E84</f>
        <v>314478.40000000002</v>
      </c>
      <c r="G84" s="17">
        <f>G86</f>
        <v>0</v>
      </c>
      <c r="H84" s="17">
        <f t="shared" ref="H84:H134" si="12">F84+G84</f>
        <v>314478.40000000002</v>
      </c>
      <c r="I84" s="17">
        <f>I86</f>
        <v>0</v>
      </c>
      <c r="J84" s="17">
        <f t="shared" ref="J84:J108" si="13">H84+I84</f>
        <v>314478.40000000002</v>
      </c>
      <c r="K84" s="18">
        <f>K86</f>
        <v>0</v>
      </c>
      <c r="L84" s="83">
        <f t="shared" ref="L84:L108" si="14">J84+K84</f>
        <v>314478.40000000002</v>
      </c>
      <c r="M84" s="17">
        <f>M86</f>
        <v>379275.5</v>
      </c>
      <c r="N84" s="17">
        <f>N86</f>
        <v>0</v>
      </c>
      <c r="O84" s="17">
        <f t="shared" ref="O84:O108" si="15">M84+N84</f>
        <v>379275.5</v>
      </c>
      <c r="P84" s="17">
        <f>P86</f>
        <v>0</v>
      </c>
      <c r="Q84" s="17">
        <f t="shared" ref="Q84:Q108" si="16">O84+P84</f>
        <v>379275.5</v>
      </c>
      <c r="R84" s="17">
        <f>R86</f>
        <v>0</v>
      </c>
      <c r="S84" s="17">
        <f t="shared" ref="S84:S108" si="17">Q84+R84</f>
        <v>379275.5</v>
      </c>
      <c r="T84" s="18">
        <f>T86</f>
        <v>0</v>
      </c>
      <c r="U84" s="83">
        <f t="shared" ref="U84:U108" si="18">S84+T84</f>
        <v>379275.5</v>
      </c>
      <c r="V84" s="17">
        <f>V86</f>
        <v>469030.9</v>
      </c>
      <c r="W84" s="17">
        <f>W86</f>
        <v>0</v>
      </c>
      <c r="X84" s="17">
        <f t="shared" ref="X84:X108" si="19">V84+W84</f>
        <v>469030.9</v>
      </c>
      <c r="Y84" s="17">
        <f>Y86</f>
        <v>0</v>
      </c>
      <c r="Z84" s="17">
        <f t="shared" ref="Z84:Z108" si="20">X84+Y84</f>
        <v>469030.9</v>
      </c>
      <c r="AA84" s="18">
        <f>AA86</f>
        <v>0</v>
      </c>
      <c r="AB84" s="83">
        <f t="shared" ref="AB84:AB108" si="21">Z84+AA84</f>
        <v>469030.9</v>
      </c>
      <c r="AE84" s="30"/>
    </row>
    <row r="85" spans="1:31" x14ac:dyDescent="0.35">
      <c r="A85" s="79"/>
      <c r="B85" s="86" t="s">
        <v>19</v>
      </c>
      <c r="C85" s="94"/>
      <c r="D85" s="16"/>
      <c r="E85" s="16"/>
      <c r="F85" s="17"/>
      <c r="G85" s="17"/>
      <c r="H85" s="17"/>
      <c r="I85" s="17"/>
      <c r="J85" s="17"/>
      <c r="K85" s="18"/>
      <c r="L85" s="83"/>
      <c r="M85" s="17"/>
      <c r="N85" s="17"/>
      <c r="O85" s="17"/>
      <c r="P85" s="17"/>
      <c r="Q85" s="17"/>
      <c r="R85" s="17"/>
      <c r="S85" s="17"/>
      <c r="T85" s="18"/>
      <c r="U85" s="83"/>
      <c r="V85" s="17"/>
      <c r="W85" s="17"/>
      <c r="X85" s="17"/>
      <c r="Y85" s="17"/>
      <c r="Z85" s="17"/>
      <c r="AA85" s="18"/>
      <c r="AB85" s="83"/>
      <c r="AE85" s="30"/>
    </row>
    <row r="86" spans="1:31" x14ac:dyDescent="0.35">
      <c r="A86" s="79"/>
      <c r="B86" s="86" t="s">
        <v>22</v>
      </c>
      <c r="C86" s="93" t="s">
        <v>18</v>
      </c>
      <c r="D86" s="16">
        <v>314478.40000000002</v>
      </c>
      <c r="E86" s="16"/>
      <c r="F86" s="17">
        <f t="shared" si="11"/>
        <v>314478.40000000002</v>
      </c>
      <c r="G86" s="17"/>
      <c r="H86" s="17">
        <f t="shared" si="12"/>
        <v>314478.40000000002</v>
      </c>
      <c r="I86" s="17"/>
      <c r="J86" s="17">
        <f t="shared" si="13"/>
        <v>314478.40000000002</v>
      </c>
      <c r="K86" s="18"/>
      <c r="L86" s="83">
        <f t="shared" si="14"/>
        <v>314478.40000000002</v>
      </c>
      <c r="M86" s="17">
        <v>379275.5</v>
      </c>
      <c r="N86" s="17"/>
      <c r="O86" s="17">
        <f t="shared" si="15"/>
        <v>379275.5</v>
      </c>
      <c r="P86" s="17"/>
      <c r="Q86" s="17">
        <f t="shared" si="16"/>
        <v>379275.5</v>
      </c>
      <c r="R86" s="17"/>
      <c r="S86" s="17">
        <f t="shared" si="17"/>
        <v>379275.5</v>
      </c>
      <c r="T86" s="18"/>
      <c r="U86" s="83">
        <f t="shared" si="18"/>
        <v>379275.5</v>
      </c>
      <c r="V86" s="17">
        <v>469030.9</v>
      </c>
      <c r="W86" s="17"/>
      <c r="X86" s="17">
        <f t="shared" si="19"/>
        <v>469030.9</v>
      </c>
      <c r="Y86" s="17"/>
      <c r="Z86" s="17">
        <f t="shared" si="20"/>
        <v>469030.9</v>
      </c>
      <c r="AA86" s="18"/>
      <c r="AB86" s="83">
        <f t="shared" si="21"/>
        <v>469030.9</v>
      </c>
      <c r="AC86" s="4" t="s">
        <v>101</v>
      </c>
      <c r="AE86" s="30"/>
    </row>
    <row r="87" spans="1:31" ht="54" x14ac:dyDescent="0.35">
      <c r="A87" s="79" t="s">
        <v>102</v>
      </c>
      <c r="B87" s="86" t="s">
        <v>103</v>
      </c>
      <c r="C87" s="88" t="s">
        <v>94</v>
      </c>
      <c r="D87" s="16">
        <f>D89+D90</f>
        <v>290395</v>
      </c>
      <c r="E87" s="16">
        <f>E89+E90</f>
        <v>0</v>
      </c>
      <c r="F87" s="17">
        <f t="shared" si="11"/>
        <v>290395</v>
      </c>
      <c r="G87" s="17">
        <f>G89+G90</f>
        <v>0</v>
      </c>
      <c r="H87" s="17">
        <f t="shared" si="12"/>
        <v>290395</v>
      </c>
      <c r="I87" s="17">
        <f>I89+I90</f>
        <v>0</v>
      </c>
      <c r="J87" s="17">
        <f t="shared" si="13"/>
        <v>290395</v>
      </c>
      <c r="K87" s="18">
        <f>K89+K90</f>
        <v>0</v>
      </c>
      <c r="L87" s="83">
        <f t="shared" si="14"/>
        <v>290395</v>
      </c>
      <c r="M87" s="17">
        <f>M89+M90</f>
        <v>291938.90000000002</v>
      </c>
      <c r="N87" s="17">
        <f>N89+N90</f>
        <v>0</v>
      </c>
      <c r="O87" s="17">
        <f t="shared" si="15"/>
        <v>291938.90000000002</v>
      </c>
      <c r="P87" s="17">
        <f>P89+P90</f>
        <v>0</v>
      </c>
      <c r="Q87" s="17">
        <f t="shared" si="16"/>
        <v>291938.90000000002</v>
      </c>
      <c r="R87" s="17">
        <f>R89+R90</f>
        <v>0</v>
      </c>
      <c r="S87" s="17">
        <f t="shared" si="17"/>
        <v>291938.90000000002</v>
      </c>
      <c r="T87" s="18">
        <f>T89+T90</f>
        <v>0</v>
      </c>
      <c r="U87" s="83">
        <f t="shared" si="18"/>
        <v>291938.90000000002</v>
      </c>
      <c r="V87" s="17">
        <f>V89+V90</f>
        <v>291938.90000000002</v>
      </c>
      <c r="W87" s="17">
        <f>W89+W90</f>
        <v>0</v>
      </c>
      <c r="X87" s="17">
        <f t="shared" si="19"/>
        <v>291938.90000000002</v>
      </c>
      <c r="Y87" s="17">
        <f>Y89+Y90</f>
        <v>0</v>
      </c>
      <c r="Z87" s="17">
        <f t="shared" si="20"/>
        <v>291938.90000000002</v>
      </c>
      <c r="AA87" s="18">
        <f>AA89+AA90</f>
        <v>0</v>
      </c>
      <c r="AB87" s="83">
        <f t="shared" si="21"/>
        <v>291938.90000000002</v>
      </c>
      <c r="AE87" s="30"/>
    </row>
    <row r="88" spans="1:31" x14ac:dyDescent="0.35">
      <c r="A88" s="79"/>
      <c r="B88" s="86" t="s">
        <v>19</v>
      </c>
      <c r="C88" s="94"/>
      <c r="D88" s="16"/>
      <c r="E88" s="16"/>
      <c r="F88" s="17"/>
      <c r="G88" s="17"/>
      <c r="H88" s="17"/>
      <c r="I88" s="17"/>
      <c r="J88" s="17"/>
      <c r="K88" s="18"/>
      <c r="L88" s="83"/>
      <c r="M88" s="17"/>
      <c r="N88" s="17"/>
      <c r="O88" s="17"/>
      <c r="P88" s="17"/>
      <c r="Q88" s="17"/>
      <c r="R88" s="17"/>
      <c r="S88" s="17"/>
      <c r="T88" s="18"/>
      <c r="U88" s="83"/>
      <c r="V88" s="17"/>
      <c r="W88" s="17"/>
      <c r="X88" s="17"/>
      <c r="Y88" s="17"/>
      <c r="Z88" s="17"/>
      <c r="AA88" s="18"/>
      <c r="AB88" s="83"/>
      <c r="AE88" s="30"/>
    </row>
    <row r="89" spans="1:31" x14ac:dyDescent="0.35">
      <c r="A89" s="79"/>
      <c r="B89" s="86" t="s">
        <v>22</v>
      </c>
      <c r="C89" s="93" t="s">
        <v>18</v>
      </c>
      <c r="D89" s="16">
        <v>72598.7</v>
      </c>
      <c r="E89" s="16"/>
      <c r="F89" s="17">
        <f t="shared" si="11"/>
        <v>72598.7</v>
      </c>
      <c r="G89" s="17"/>
      <c r="H89" s="17">
        <f t="shared" si="12"/>
        <v>72598.7</v>
      </c>
      <c r="I89" s="17"/>
      <c r="J89" s="17">
        <f t="shared" si="13"/>
        <v>72598.7</v>
      </c>
      <c r="K89" s="18"/>
      <c r="L89" s="83">
        <f t="shared" si="14"/>
        <v>72598.7</v>
      </c>
      <c r="M89" s="17">
        <v>72984.7</v>
      </c>
      <c r="N89" s="17"/>
      <c r="O89" s="17">
        <f t="shared" si="15"/>
        <v>72984.7</v>
      </c>
      <c r="P89" s="17"/>
      <c r="Q89" s="17">
        <f t="shared" si="16"/>
        <v>72984.7</v>
      </c>
      <c r="R89" s="17"/>
      <c r="S89" s="17">
        <f t="shared" si="17"/>
        <v>72984.7</v>
      </c>
      <c r="T89" s="18"/>
      <c r="U89" s="83">
        <f t="shared" si="18"/>
        <v>72984.7</v>
      </c>
      <c r="V89" s="17">
        <v>72984.7</v>
      </c>
      <c r="W89" s="17"/>
      <c r="X89" s="17">
        <f t="shared" si="19"/>
        <v>72984.7</v>
      </c>
      <c r="Y89" s="17"/>
      <c r="Z89" s="17">
        <f t="shared" si="20"/>
        <v>72984.7</v>
      </c>
      <c r="AA89" s="18"/>
      <c r="AB89" s="83">
        <f t="shared" si="21"/>
        <v>72984.7</v>
      </c>
      <c r="AC89" s="4" t="s">
        <v>104</v>
      </c>
      <c r="AE89" s="30"/>
    </row>
    <row r="90" spans="1:31" x14ac:dyDescent="0.35">
      <c r="A90" s="79"/>
      <c r="B90" s="86" t="s">
        <v>23</v>
      </c>
      <c r="C90" s="93" t="s">
        <v>18</v>
      </c>
      <c r="D90" s="16">
        <v>217796.3</v>
      </c>
      <c r="E90" s="16"/>
      <c r="F90" s="17">
        <f t="shared" si="11"/>
        <v>217796.3</v>
      </c>
      <c r="G90" s="17"/>
      <c r="H90" s="17">
        <f t="shared" si="12"/>
        <v>217796.3</v>
      </c>
      <c r="I90" s="17"/>
      <c r="J90" s="17">
        <f t="shared" si="13"/>
        <v>217796.3</v>
      </c>
      <c r="K90" s="18"/>
      <c r="L90" s="83">
        <f t="shared" si="14"/>
        <v>217796.3</v>
      </c>
      <c r="M90" s="17">
        <v>218954.2</v>
      </c>
      <c r="N90" s="17"/>
      <c r="O90" s="17">
        <f t="shared" si="15"/>
        <v>218954.2</v>
      </c>
      <c r="P90" s="17"/>
      <c r="Q90" s="17">
        <f t="shared" si="16"/>
        <v>218954.2</v>
      </c>
      <c r="R90" s="17"/>
      <c r="S90" s="17">
        <f t="shared" si="17"/>
        <v>218954.2</v>
      </c>
      <c r="T90" s="18"/>
      <c r="U90" s="83">
        <f t="shared" si="18"/>
        <v>218954.2</v>
      </c>
      <c r="V90" s="17">
        <v>218954.2</v>
      </c>
      <c r="W90" s="17"/>
      <c r="X90" s="17">
        <f t="shared" si="19"/>
        <v>218954.2</v>
      </c>
      <c r="Y90" s="17"/>
      <c r="Z90" s="17">
        <f t="shared" si="20"/>
        <v>218954.2</v>
      </c>
      <c r="AA90" s="18"/>
      <c r="AB90" s="83">
        <f t="shared" si="21"/>
        <v>218954.2</v>
      </c>
      <c r="AC90" s="4" t="s">
        <v>104</v>
      </c>
      <c r="AE90" s="30"/>
    </row>
    <row r="91" spans="1:31" ht="54" x14ac:dyDescent="0.35">
      <c r="A91" s="79" t="s">
        <v>105</v>
      </c>
      <c r="B91" s="86" t="s">
        <v>106</v>
      </c>
      <c r="C91" s="88" t="s">
        <v>27</v>
      </c>
      <c r="D91" s="16"/>
      <c r="E91" s="16"/>
      <c r="F91" s="17"/>
      <c r="G91" s="17">
        <v>52.44867</v>
      </c>
      <c r="H91" s="17">
        <f t="shared" si="12"/>
        <v>52.44867</v>
      </c>
      <c r="I91" s="17"/>
      <c r="J91" s="17">
        <f t="shared" si="13"/>
        <v>52.44867</v>
      </c>
      <c r="K91" s="18"/>
      <c r="L91" s="83">
        <f t="shared" si="14"/>
        <v>52.44867</v>
      </c>
      <c r="M91" s="17"/>
      <c r="N91" s="17"/>
      <c r="O91" s="17"/>
      <c r="P91" s="17">
        <v>0</v>
      </c>
      <c r="Q91" s="17">
        <f t="shared" si="16"/>
        <v>0</v>
      </c>
      <c r="R91" s="17">
        <v>0</v>
      </c>
      <c r="S91" s="17">
        <f t="shared" si="17"/>
        <v>0</v>
      </c>
      <c r="T91" s="18">
        <v>0</v>
      </c>
      <c r="U91" s="83">
        <f t="shared" si="18"/>
        <v>0</v>
      </c>
      <c r="V91" s="17"/>
      <c r="W91" s="17"/>
      <c r="X91" s="17"/>
      <c r="Y91" s="17">
        <v>0</v>
      </c>
      <c r="Z91" s="17">
        <f t="shared" si="20"/>
        <v>0</v>
      </c>
      <c r="AA91" s="18">
        <v>0</v>
      </c>
      <c r="AB91" s="83">
        <f t="shared" si="21"/>
        <v>0</v>
      </c>
      <c r="AC91" s="4" t="s">
        <v>107</v>
      </c>
      <c r="AD91" s="1"/>
      <c r="AE91" s="30"/>
    </row>
    <row r="92" spans="1:31" ht="54" x14ac:dyDescent="0.35">
      <c r="A92" s="79" t="s">
        <v>108</v>
      </c>
      <c r="B92" s="86" t="s">
        <v>109</v>
      </c>
      <c r="C92" s="88" t="s">
        <v>27</v>
      </c>
      <c r="D92" s="16"/>
      <c r="E92" s="16"/>
      <c r="F92" s="17"/>
      <c r="G92" s="17"/>
      <c r="H92" s="17"/>
      <c r="I92" s="17"/>
      <c r="J92" s="17"/>
      <c r="K92" s="18"/>
      <c r="L92" s="83">
        <f t="shared" si="14"/>
        <v>0</v>
      </c>
      <c r="M92" s="17"/>
      <c r="N92" s="17"/>
      <c r="O92" s="17"/>
      <c r="P92" s="17"/>
      <c r="Q92" s="17"/>
      <c r="R92" s="17"/>
      <c r="S92" s="17"/>
      <c r="T92" s="18">
        <v>26789.5</v>
      </c>
      <c r="U92" s="83">
        <f t="shared" si="18"/>
        <v>26789.5</v>
      </c>
      <c r="V92" s="17"/>
      <c r="W92" s="17"/>
      <c r="X92" s="17"/>
      <c r="Y92" s="17"/>
      <c r="Z92" s="17"/>
      <c r="AA92" s="18"/>
      <c r="AB92" s="83">
        <f t="shared" si="21"/>
        <v>0</v>
      </c>
      <c r="AC92" s="4" t="s">
        <v>110</v>
      </c>
      <c r="AD92" s="1"/>
      <c r="AE92" s="30"/>
    </row>
    <row r="93" spans="1:31" s="85" customFormat="1" ht="33.75" customHeight="1" x14ac:dyDescent="0.25">
      <c r="A93" s="76"/>
      <c r="B93" s="77" t="s">
        <v>111</v>
      </c>
      <c r="C93" s="78" t="s">
        <v>18</v>
      </c>
      <c r="D93" s="10">
        <f>D95+D94</f>
        <v>154441.5</v>
      </c>
      <c r="E93" s="10">
        <f>E95+E94</f>
        <v>-9784.9</v>
      </c>
      <c r="F93" s="11">
        <f t="shared" si="11"/>
        <v>144656.6</v>
      </c>
      <c r="G93" s="11">
        <f>G95+G94+G96</f>
        <v>13877.61233</v>
      </c>
      <c r="H93" s="11">
        <f t="shared" si="12"/>
        <v>158534.21233000001</v>
      </c>
      <c r="I93" s="11">
        <f>I95+I94+I96</f>
        <v>0</v>
      </c>
      <c r="J93" s="11">
        <f t="shared" si="13"/>
        <v>158534.21233000001</v>
      </c>
      <c r="K93" s="12">
        <f>K95+K94+K96+K97</f>
        <v>-94295.262000000002</v>
      </c>
      <c r="L93" s="82">
        <f t="shared" si="14"/>
        <v>64238.950330000007</v>
      </c>
      <c r="M93" s="11">
        <f>M95+M94</f>
        <v>0</v>
      </c>
      <c r="N93" s="11">
        <f>N95+N94</f>
        <v>0</v>
      </c>
      <c r="O93" s="11">
        <f t="shared" si="15"/>
        <v>0</v>
      </c>
      <c r="P93" s="11">
        <f>P95+P94+P96</f>
        <v>0</v>
      </c>
      <c r="Q93" s="11">
        <f t="shared" si="16"/>
        <v>0</v>
      </c>
      <c r="R93" s="11">
        <f>R95+R94+R96</f>
        <v>0</v>
      </c>
      <c r="S93" s="11">
        <f t="shared" si="17"/>
        <v>0</v>
      </c>
      <c r="T93" s="12">
        <f>T95+T94+T96+T97</f>
        <v>309274.212</v>
      </c>
      <c r="U93" s="82">
        <f t="shared" si="18"/>
        <v>309274.212</v>
      </c>
      <c r="V93" s="11">
        <f>V95+V94</f>
        <v>478982.8</v>
      </c>
      <c r="W93" s="11">
        <f>W95+W94</f>
        <v>0</v>
      </c>
      <c r="X93" s="11">
        <f t="shared" si="19"/>
        <v>478982.8</v>
      </c>
      <c r="Y93" s="11">
        <f>Y95+Y94+Y96</f>
        <v>0</v>
      </c>
      <c r="Z93" s="11">
        <f t="shared" si="20"/>
        <v>478982.8</v>
      </c>
      <c r="AA93" s="12">
        <f>AA95+AA94+AA96+AA97</f>
        <v>0</v>
      </c>
      <c r="AB93" s="82">
        <f t="shared" si="21"/>
        <v>478982.8</v>
      </c>
      <c r="AC93" s="13"/>
      <c r="AD93" s="14"/>
      <c r="AE93" s="9"/>
    </row>
    <row r="94" spans="1:31" ht="54" x14ac:dyDescent="0.35">
      <c r="A94" s="79" t="s">
        <v>112</v>
      </c>
      <c r="B94" s="86" t="s">
        <v>113</v>
      </c>
      <c r="C94" s="88" t="s">
        <v>27</v>
      </c>
      <c r="D94" s="16">
        <v>144656.6</v>
      </c>
      <c r="E94" s="16"/>
      <c r="F94" s="17">
        <f t="shared" si="11"/>
        <v>144656.6</v>
      </c>
      <c r="G94" s="17">
        <v>217.61232999999999</v>
      </c>
      <c r="H94" s="17">
        <f t="shared" si="12"/>
        <v>144874.21233000001</v>
      </c>
      <c r="I94" s="17"/>
      <c r="J94" s="17">
        <f t="shared" si="13"/>
        <v>144874.21233000001</v>
      </c>
      <c r="K94" s="18">
        <v>-144874.212</v>
      </c>
      <c r="L94" s="83">
        <f t="shared" si="14"/>
        <v>3.3000000985339284E-4</v>
      </c>
      <c r="M94" s="17">
        <v>0</v>
      </c>
      <c r="N94" s="17"/>
      <c r="O94" s="17">
        <f t="shared" si="15"/>
        <v>0</v>
      </c>
      <c r="P94" s="17"/>
      <c r="Q94" s="17">
        <f t="shared" si="16"/>
        <v>0</v>
      </c>
      <c r="R94" s="17"/>
      <c r="S94" s="17">
        <f t="shared" si="17"/>
        <v>0</v>
      </c>
      <c r="T94" s="18">
        <v>144874.212</v>
      </c>
      <c r="U94" s="83">
        <f t="shared" si="18"/>
        <v>144874.212</v>
      </c>
      <c r="V94" s="17">
        <v>0</v>
      </c>
      <c r="W94" s="17"/>
      <c r="X94" s="17">
        <f t="shared" si="19"/>
        <v>0</v>
      </c>
      <c r="Y94" s="17"/>
      <c r="Z94" s="17">
        <f t="shared" si="20"/>
        <v>0</v>
      </c>
      <c r="AA94" s="18"/>
      <c r="AB94" s="83">
        <f t="shared" si="21"/>
        <v>0</v>
      </c>
      <c r="AC94" s="4" t="s">
        <v>114</v>
      </c>
      <c r="AE94" s="30"/>
    </row>
    <row r="95" spans="1:31" ht="54" x14ac:dyDescent="0.35">
      <c r="A95" s="79" t="s">
        <v>115</v>
      </c>
      <c r="B95" s="80" t="s">
        <v>116</v>
      </c>
      <c r="C95" s="94" t="s">
        <v>117</v>
      </c>
      <c r="D95" s="16">
        <v>9784.9</v>
      </c>
      <c r="E95" s="16">
        <v>-9784.9</v>
      </c>
      <c r="F95" s="17">
        <f t="shared" si="11"/>
        <v>0</v>
      </c>
      <c r="G95" s="17"/>
      <c r="H95" s="17">
        <f t="shared" si="12"/>
        <v>0</v>
      </c>
      <c r="I95" s="17"/>
      <c r="J95" s="17">
        <f t="shared" si="13"/>
        <v>0</v>
      </c>
      <c r="K95" s="18"/>
      <c r="L95" s="83">
        <f t="shared" si="14"/>
        <v>0</v>
      </c>
      <c r="M95" s="17">
        <v>0</v>
      </c>
      <c r="N95" s="17"/>
      <c r="O95" s="17">
        <f t="shared" si="15"/>
        <v>0</v>
      </c>
      <c r="P95" s="17"/>
      <c r="Q95" s="17">
        <f t="shared" si="16"/>
        <v>0</v>
      </c>
      <c r="R95" s="17"/>
      <c r="S95" s="17">
        <f t="shared" si="17"/>
        <v>0</v>
      </c>
      <c r="T95" s="18"/>
      <c r="U95" s="83">
        <f t="shared" si="18"/>
        <v>0</v>
      </c>
      <c r="V95" s="17">
        <v>478982.8</v>
      </c>
      <c r="W95" s="17"/>
      <c r="X95" s="17">
        <f t="shared" si="19"/>
        <v>478982.8</v>
      </c>
      <c r="Y95" s="17"/>
      <c r="Z95" s="17">
        <f t="shared" si="20"/>
        <v>478982.8</v>
      </c>
      <c r="AA95" s="18"/>
      <c r="AB95" s="83">
        <f t="shared" si="21"/>
        <v>478982.8</v>
      </c>
      <c r="AC95" s="4" t="s">
        <v>118</v>
      </c>
      <c r="AE95" s="30"/>
    </row>
    <row r="96" spans="1:31" ht="72" x14ac:dyDescent="0.35">
      <c r="A96" s="79" t="s">
        <v>119</v>
      </c>
      <c r="B96" s="80" t="s">
        <v>120</v>
      </c>
      <c r="C96" s="94" t="s">
        <v>81</v>
      </c>
      <c r="D96" s="16"/>
      <c r="E96" s="16"/>
      <c r="F96" s="17"/>
      <c r="G96" s="17">
        <v>13660</v>
      </c>
      <c r="H96" s="17">
        <f t="shared" si="12"/>
        <v>13660</v>
      </c>
      <c r="I96" s="17"/>
      <c r="J96" s="17">
        <f t="shared" si="13"/>
        <v>13660</v>
      </c>
      <c r="K96" s="18">
        <v>50578.95</v>
      </c>
      <c r="L96" s="83">
        <f t="shared" si="14"/>
        <v>64238.95</v>
      </c>
      <c r="M96" s="17"/>
      <c r="N96" s="17"/>
      <c r="O96" s="17"/>
      <c r="P96" s="17"/>
      <c r="Q96" s="17">
        <f t="shared" si="16"/>
        <v>0</v>
      </c>
      <c r="R96" s="17"/>
      <c r="S96" s="17">
        <f t="shared" si="17"/>
        <v>0</v>
      </c>
      <c r="T96" s="18"/>
      <c r="U96" s="83">
        <f t="shared" si="18"/>
        <v>0</v>
      </c>
      <c r="V96" s="17"/>
      <c r="W96" s="17"/>
      <c r="X96" s="17"/>
      <c r="Y96" s="17"/>
      <c r="Z96" s="17">
        <f t="shared" si="20"/>
        <v>0</v>
      </c>
      <c r="AA96" s="18"/>
      <c r="AB96" s="83">
        <f t="shared" si="21"/>
        <v>0</v>
      </c>
      <c r="AC96" s="4" t="s">
        <v>121</v>
      </c>
      <c r="AE96" s="30"/>
    </row>
    <row r="97" spans="1:48" ht="54" x14ac:dyDescent="0.35">
      <c r="A97" s="79" t="s">
        <v>122</v>
      </c>
      <c r="B97" s="80" t="s">
        <v>123</v>
      </c>
      <c r="C97" s="94" t="s">
        <v>117</v>
      </c>
      <c r="D97" s="16"/>
      <c r="E97" s="16"/>
      <c r="F97" s="17"/>
      <c r="G97" s="17"/>
      <c r="H97" s="17"/>
      <c r="I97" s="17"/>
      <c r="J97" s="17"/>
      <c r="K97" s="18"/>
      <c r="L97" s="83">
        <f t="shared" si="14"/>
        <v>0</v>
      </c>
      <c r="M97" s="17"/>
      <c r="N97" s="17"/>
      <c r="O97" s="17"/>
      <c r="P97" s="17"/>
      <c r="Q97" s="17"/>
      <c r="R97" s="17"/>
      <c r="S97" s="17"/>
      <c r="T97" s="50">
        <v>164400</v>
      </c>
      <c r="U97" s="83">
        <f t="shared" si="18"/>
        <v>164400</v>
      </c>
      <c r="V97" s="17"/>
      <c r="W97" s="17"/>
      <c r="X97" s="17"/>
      <c r="Y97" s="17"/>
      <c r="Z97" s="17"/>
      <c r="AA97" s="18"/>
      <c r="AB97" s="83">
        <f t="shared" si="21"/>
        <v>0</v>
      </c>
      <c r="AC97" s="4" t="s">
        <v>124</v>
      </c>
      <c r="AE97" s="30"/>
    </row>
    <row r="98" spans="1:48" s="85" customFormat="1" ht="33.75" customHeight="1" x14ac:dyDescent="0.25">
      <c r="A98" s="76"/>
      <c r="B98" s="77" t="s">
        <v>125</v>
      </c>
      <c r="C98" s="78" t="s">
        <v>18</v>
      </c>
      <c r="D98" s="10">
        <f>D102+D106+D107+D108+D109+D110+D111+D112+D116</f>
        <v>866523.3</v>
      </c>
      <c r="E98" s="10">
        <f>E102+E106+E107+E108+E109+E110+E111+E112+E116</f>
        <v>-22851.5</v>
      </c>
      <c r="F98" s="11">
        <f t="shared" si="11"/>
        <v>843671.8</v>
      </c>
      <c r="G98" s="11">
        <f>G102+G106+G107+G108+G109+G110+G111+G112+G116+G120+G121+G122+G123+G124</f>
        <v>42664.073599999996</v>
      </c>
      <c r="H98" s="11">
        <f t="shared" si="12"/>
        <v>886335.87360000005</v>
      </c>
      <c r="I98" s="11">
        <f>I102+I106+I107+I108+I109+I110+I111+I112+I116+I120+I121+I122+I123+I124</f>
        <v>38906.247439999999</v>
      </c>
      <c r="J98" s="11">
        <f t="shared" si="13"/>
        <v>925242.12104</v>
      </c>
      <c r="K98" s="12">
        <f>K102+K106+K107+K108+K109+K110+K111+K112+K116+K120+K121+K122+K123+K124+K125</f>
        <v>-226716.45200000005</v>
      </c>
      <c r="L98" s="82">
        <f t="shared" si="14"/>
        <v>698525.66903999995</v>
      </c>
      <c r="M98" s="11">
        <f>M102+M106+M107+M108+M109+M110+M111+M112+M116</f>
        <v>521975.9</v>
      </c>
      <c r="N98" s="11">
        <f>N102+N106+N107+N108+N109+N110+N111+N112+N116</f>
        <v>-135.30000000000001</v>
      </c>
      <c r="O98" s="11">
        <f t="shared" si="15"/>
        <v>521840.60000000003</v>
      </c>
      <c r="P98" s="11">
        <f>P102+P106+P107+P108+P109+P110+P111+P112+P116+P120+P121+P122+P123+P124</f>
        <v>43321.919000000002</v>
      </c>
      <c r="Q98" s="11">
        <f t="shared" si="16"/>
        <v>565162.51900000009</v>
      </c>
      <c r="R98" s="11">
        <f>R102+R106+R107+R108+R109+R110+R111+R112+R116+R120+R121+R122+R123+R124</f>
        <v>-5553.09</v>
      </c>
      <c r="S98" s="11">
        <f t="shared" si="17"/>
        <v>559609.42900000012</v>
      </c>
      <c r="T98" s="12">
        <f>T102+T106+T107+T108+T109+T110+T111+T112+T116+T120+T121+T122+T123+T124+T125</f>
        <v>184949.622</v>
      </c>
      <c r="U98" s="82">
        <f t="shared" si="18"/>
        <v>744559.05100000009</v>
      </c>
      <c r="V98" s="11">
        <f>V102+V106+V107+V108+V109+V110+V111+V112+V116</f>
        <v>401690.6</v>
      </c>
      <c r="W98" s="11">
        <f>W102+W106+W107+W108+W109+W110+W111+W112+W116</f>
        <v>0</v>
      </c>
      <c r="X98" s="11">
        <f t="shared" si="19"/>
        <v>401690.6</v>
      </c>
      <c r="Y98" s="11">
        <f>Y102+Y106+Y107+Y108+Y109+Y110+Y111+Y112+Y116+Y120+Y121+Y122+Y123+Y124</f>
        <v>0</v>
      </c>
      <c r="Z98" s="11">
        <f t="shared" si="20"/>
        <v>401690.6</v>
      </c>
      <c r="AA98" s="12">
        <f>AA102+AA106+AA107+AA108+AA109+AA110+AA111+AA112+AA116+AA120+AA121+AA122+AA123+AA124+AA125</f>
        <v>91187.88</v>
      </c>
      <c r="AB98" s="82">
        <f t="shared" si="21"/>
        <v>492878.48</v>
      </c>
      <c r="AC98" s="13"/>
      <c r="AD98" s="14"/>
      <c r="AE98" s="9"/>
    </row>
    <row r="99" spans="1:48" x14ac:dyDescent="0.35">
      <c r="A99" s="79"/>
      <c r="B99" s="80" t="s">
        <v>19</v>
      </c>
      <c r="C99" s="89" t="s">
        <v>18</v>
      </c>
      <c r="D99" s="16"/>
      <c r="E99" s="16"/>
      <c r="F99" s="17"/>
      <c r="G99" s="17"/>
      <c r="H99" s="17"/>
      <c r="I99" s="17"/>
      <c r="J99" s="17"/>
      <c r="K99" s="18"/>
      <c r="L99" s="83"/>
      <c r="M99" s="17"/>
      <c r="N99" s="17"/>
      <c r="O99" s="17"/>
      <c r="P99" s="17"/>
      <c r="Q99" s="17"/>
      <c r="R99" s="17"/>
      <c r="S99" s="17"/>
      <c r="T99" s="18"/>
      <c r="U99" s="83"/>
      <c r="V99" s="17"/>
      <c r="W99" s="17"/>
      <c r="X99" s="17"/>
      <c r="Y99" s="17"/>
      <c r="Z99" s="17"/>
      <c r="AA99" s="18"/>
      <c r="AB99" s="83"/>
      <c r="AE99" s="30"/>
    </row>
    <row r="100" spans="1:48" s="19" customFormat="1" hidden="1" x14ac:dyDescent="0.35">
      <c r="A100" s="20"/>
      <c r="B100" s="21" t="s">
        <v>20</v>
      </c>
      <c r="C100" s="51"/>
      <c r="D100" s="23">
        <f>D104+D106+D107+D108+D109+D110+D111+D114+D118</f>
        <v>747446.3</v>
      </c>
      <c r="E100" s="23">
        <f>E104+E106+E107+E108+E109+E110+E111+E114+E118</f>
        <v>-22851.5</v>
      </c>
      <c r="F100" s="23">
        <f t="shared" si="11"/>
        <v>724594.8</v>
      </c>
      <c r="G100" s="24">
        <f>G104+G106+G107+G108+G109+G110+G111+G114+G118+G120+G121+G122+G123+G124</f>
        <v>42664.073599999996</v>
      </c>
      <c r="H100" s="24">
        <f t="shared" si="12"/>
        <v>767258.87360000005</v>
      </c>
      <c r="I100" s="25">
        <f>I104+I106+I107+I108+I109+I110+I111+I114+I118+I120+I121+I122+I123+I124</f>
        <v>38906.247439999999</v>
      </c>
      <c r="J100" s="24">
        <f t="shared" si="13"/>
        <v>806165.12104</v>
      </c>
      <c r="K100" s="26">
        <f>K104+K106+K107+K108+K109+K110+K111+K114+K118+K120+K121+K122+K123+K124+K125</f>
        <v>-226716.45200000005</v>
      </c>
      <c r="L100" s="24">
        <f t="shared" si="14"/>
        <v>579448.66903999995</v>
      </c>
      <c r="M100" s="24">
        <f>M104+M106+M107+M108+M109+M110+M111+M114+M118</f>
        <v>491814.2</v>
      </c>
      <c r="N100" s="24">
        <f>N104+N106+N107+N108+N109+N110+N111+N114+N118</f>
        <v>-135.30000000000001</v>
      </c>
      <c r="O100" s="24">
        <f t="shared" si="15"/>
        <v>491678.9</v>
      </c>
      <c r="P100" s="24">
        <f>P104+P106+P107+P108+P109+P110+P111+P114+P118+P120+P121+P122+P123+P124</f>
        <v>43321.919000000002</v>
      </c>
      <c r="Q100" s="24">
        <f t="shared" si="16"/>
        <v>535000.81900000002</v>
      </c>
      <c r="R100" s="25">
        <f>R104+R106+R107+R108+R109+R110+R111+R114+R118+R120+R121+R122+R123+R124</f>
        <v>-5553.09</v>
      </c>
      <c r="S100" s="24">
        <f t="shared" si="17"/>
        <v>529447.72900000005</v>
      </c>
      <c r="T100" s="26">
        <f>T104+T106+T107+T108+T109+T110+T111+T114+T118+T120+T121+T122+T123+T124+T125</f>
        <v>184949.622</v>
      </c>
      <c r="U100" s="24">
        <f t="shared" si="18"/>
        <v>714397.35100000002</v>
      </c>
      <c r="V100" s="24">
        <f>V104+V106+V107+V108+V109+V110+V111+V114+V118</f>
        <v>401690.6</v>
      </c>
      <c r="W100" s="24">
        <f>W104+W106+W107+W108+W109+W110+W111+W114+W118</f>
        <v>0</v>
      </c>
      <c r="X100" s="24">
        <f t="shared" si="19"/>
        <v>401690.6</v>
      </c>
      <c r="Y100" s="24">
        <f>Y104+Y106+Y107+Y108+Y109+Y110+Y111+Y114+Y118+Y120+Y121+Y122+Y123+Y124</f>
        <v>0</v>
      </c>
      <c r="Z100" s="24">
        <f t="shared" si="20"/>
        <v>401690.6</v>
      </c>
      <c r="AA100" s="26">
        <f>AA104+AA106+AA107+AA108+AA109+AA110+AA111+AA114+AA118+AA120+AA121+AA122+AA123+AA124+AA125</f>
        <v>91187.88</v>
      </c>
      <c r="AB100" s="24">
        <f t="shared" si="21"/>
        <v>492878.48</v>
      </c>
      <c r="AC100" s="27"/>
      <c r="AD100" s="28" t="s">
        <v>21</v>
      </c>
      <c r="AE100" s="29"/>
    </row>
    <row r="101" spans="1:48" x14ac:dyDescent="0.35">
      <c r="A101" s="79"/>
      <c r="B101" s="86" t="s">
        <v>126</v>
      </c>
      <c r="C101" s="89" t="s">
        <v>18</v>
      </c>
      <c r="D101" s="16">
        <f>D105+D115+D119</f>
        <v>119077</v>
      </c>
      <c r="E101" s="16">
        <f>E105+E115+E119</f>
        <v>0</v>
      </c>
      <c r="F101" s="17">
        <f t="shared" si="11"/>
        <v>119077</v>
      </c>
      <c r="G101" s="17">
        <f>G105+G115+G119</f>
        <v>0</v>
      </c>
      <c r="H101" s="17">
        <f t="shared" si="12"/>
        <v>119077</v>
      </c>
      <c r="I101" s="17">
        <f>I105+I115+I119</f>
        <v>0</v>
      </c>
      <c r="J101" s="17">
        <f t="shared" si="13"/>
        <v>119077</v>
      </c>
      <c r="K101" s="18">
        <f>K105+K115+K119</f>
        <v>0</v>
      </c>
      <c r="L101" s="83">
        <f t="shared" si="14"/>
        <v>119077</v>
      </c>
      <c r="M101" s="17">
        <f>M105+M115+M119</f>
        <v>30161.7</v>
      </c>
      <c r="N101" s="17">
        <f>N105+N115+N119</f>
        <v>0</v>
      </c>
      <c r="O101" s="17">
        <f t="shared" si="15"/>
        <v>30161.7</v>
      </c>
      <c r="P101" s="17">
        <f>P105+P115+P119</f>
        <v>0</v>
      </c>
      <c r="Q101" s="17">
        <f t="shared" si="16"/>
        <v>30161.7</v>
      </c>
      <c r="R101" s="17">
        <f>R105+R115+R119</f>
        <v>0</v>
      </c>
      <c r="S101" s="17">
        <f t="shared" si="17"/>
        <v>30161.7</v>
      </c>
      <c r="T101" s="18">
        <f>T105+T115+T119</f>
        <v>0</v>
      </c>
      <c r="U101" s="83">
        <f t="shared" si="18"/>
        <v>30161.7</v>
      </c>
      <c r="V101" s="17">
        <f>V105+V115+V119</f>
        <v>0</v>
      </c>
      <c r="W101" s="17">
        <f>W105+W115+W119</f>
        <v>0</v>
      </c>
      <c r="X101" s="17">
        <f t="shared" si="19"/>
        <v>0</v>
      </c>
      <c r="Y101" s="17">
        <f>Y105+Y115+Y119</f>
        <v>0</v>
      </c>
      <c r="Z101" s="17">
        <f t="shared" si="20"/>
        <v>0</v>
      </c>
      <c r="AA101" s="18">
        <f>AA105+AA115+AA119</f>
        <v>0</v>
      </c>
      <c r="AB101" s="83">
        <f t="shared" si="21"/>
        <v>0</v>
      </c>
      <c r="AE101" s="30"/>
    </row>
    <row r="102" spans="1:48" ht="54" x14ac:dyDescent="0.35">
      <c r="A102" s="79" t="s">
        <v>127</v>
      </c>
      <c r="B102" s="86" t="s">
        <v>128</v>
      </c>
      <c r="C102" s="94" t="s">
        <v>117</v>
      </c>
      <c r="D102" s="16">
        <f>D104+D105</f>
        <v>0</v>
      </c>
      <c r="E102" s="16">
        <f>E104+E105</f>
        <v>0</v>
      </c>
      <c r="F102" s="17">
        <f t="shared" si="11"/>
        <v>0</v>
      </c>
      <c r="G102" s="17">
        <f>G104+G105</f>
        <v>0</v>
      </c>
      <c r="H102" s="17">
        <f t="shared" si="12"/>
        <v>0</v>
      </c>
      <c r="I102" s="17">
        <f>I104+I105</f>
        <v>0</v>
      </c>
      <c r="J102" s="17">
        <f t="shared" si="13"/>
        <v>0</v>
      </c>
      <c r="K102" s="18">
        <f>K104+K105</f>
        <v>0</v>
      </c>
      <c r="L102" s="83">
        <f t="shared" si="14"/>
        <v>0</v>
      </c>
      <c r="M102" s="17">
        <f>M104+M105</f>
        <v>40215.599999999999</v>
      </c>
      <c r="N102" s="17">
        <f>N104+N105</f>
        <v>0</v>
      </c>
      <c r="O102" s="17">
        <f t="shared" si="15"/>
        <v>40215.599999999999</v>
      </c>
      <c r="P102" s="17">
        <f>P104+P105</f>
        <v>0</v>
      </c>
      <c r="Q102" s="17">
        <f t="shared" si="16"/>
        <v>40215.599999999999</v>
      </c>
      <c r="R102" s="17">
        <f>R104+R105</f>
        <v>0</v>
      </c>
      <c r="S102" s="17">
        <f t="shared" si="17"/>
        <v>40215.599999999999</v>
      </c>
      <c r="T102" s="18">
        <f>T104+T105</f>
        <v>0</v>
      </c>
      <c r="U102" s="83">
        <f t="shared" si="18"/>
        <v>40215.599999999999</v>
      </c>
      <c r="V102" s="17">
        <f>V104+V105</f>
        <v>0</v>
      </c>
      <c r="W102" s="17">
        <f>W104+W105</f>
        <v>0</v>
      </c>
      <c r="X102" s="17">
        <f t="shared" si="19"/>
        <v>0</v>
      </c>
      <c r="Y102" s="17">
        <f>Y104+Y105</f>
        <v>0</v>
      </c>
      <c r="Z102" s="17">
        <f t="shared" si="20"/>
        <v>0</v>
      </c>
      <c r="AA102" s="18">
        <f>AA104+AA105</f>
        <v>0</v>
      </c>
      <c r="AB102" s="83">
        <f t="shared" si="21"/>
        <v>0</v>
      </c>
      <c r="AE102" s="30"/>
    </row>
    <row r="103" spans="1:48" x14ac:dyDescent="0.35">
      <c r="A103" s="79"/>
      <c r="B103" s="86" t="s">
        <v>19</v>
      </c>
      <c r="C103" s="86"/>
      <c r="D103" s="16"/>
      <c r="E103" s="16"/>
      <c r="F103" s="17"/>
      <c r="G103" s="17"/>
      <c r="H103" s="17"/>
      <c r="I103" s="17"/>
      <c r="J103" s="17"/>
      <c r="K103" s="18"/>
      <c r="L103" s="83"/>
      <c r="M103" s="17"/>
      <c r="N103" s="17"/>
      <c r="O103" s="17"/>
      <c r="P103" s="17"/>
      <c r="Q103" s="17"/>
      <c r="R103" s="17"/>
      <c r="S103" s="17"/>
      <c r="T103" s="18"/>
      <c r="U103" s="83"/>
      <c r="V103" s="17"/>
      <c r="W103" s="17"/>
      <c r="X103" s="17"/>
      <c r="Y103" s="17"/>
      <c r="Z103" s="17"/>
      <c r="AA103" s="18"/>
      <c r="AB103" s="83"/>
      <c r="AE103" s="30"/>
    </row>
    <row r="104" spans="1:48" s="32" customFormat="1" hidden="1" x14ac:dyDescent="0.35">
      <c r="A104" s="33"/>
      <c r="B104" s="34" t="s">
        <v>20</v>
      </c>
      <c r="C104" s="52"/>
      <c r="D104" s="35">
        <v>0</v>
      </c>
      <c r="E104" s="36"/>
      <c r="F104" s="35">
        <f t="shared" si="11"/>
        <v>0</v>
      </c>
      <c r="G104" s="18"/>
      <c r="H104" s="37">
        <f t="shared" si="12"/>
        <v>0</v>
      </c>
      <c r="I104" s="17"/>
      <c r="J104" s="37">
        <f t="shared" si="13"/>
        <v>0</v>
      </c>
      <c r="K104" s="18"/>
      <c r="L104" s="37">
        <f t="shared" si="14"/>
        <v>0</v>
      </c>
      <c r="M104" s="37">
        <v>10053.9</v>
      </c>
      <c r="N104" s="18"/>
      <c r="O104" s="37">
        <f t="shared" si="15"/>
        <v>10053.9</v>
      </c>
      <c r="P104" s="18"/>
      <c r="Q104" s="37">
        <f t="shared" si="16"/>
        <v>10053.9</v>
      </c>
      <c r="R104" s="17"/>
      <c r="S104" s="37">
        <f t="shared" si="17"/>
        <v>10053.9</v>
      </c>
      <c r="T104" s="18"/>
      <c r="U104" s="37">
        <f t="shared" si="18"/>
        <v>10053.9</v>
      </c>
      <c r="V104" s="37">
        <v>0</v>
      </c>
      <c r="W104" s="18"/>
      <c r="X104" s="37">
        <f t="shared" si="19"/>
        <v>0</v>
      </c>
      <c r="Y104" s="18"/>
      <c r="Z104" s="37">
        <f t="shared" si="20"/>
        <v>0</v>
      </c>
      <c r="AA104" s="18"/>
      <c r="AB104" s="37">
        <f t="shared" si="21"/>
        <v>0</v>
      </c>
      <c r="AC104" s="38" t="s">
        <v>129</v>
      </c>
      <c r="AD104" s="39" t="s">
        <v>21</v>
      </c>
      <c r="AE104" s="40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</row>
    <row r="105" spans="1:48" x14ac:dyDescent="0.35">
      <c r="A105" s="79"/>
      <c r="B105" s="86" t="s">
        <v>126</v>
      </c>
      <c r="C105" s="89" t="s">
        <v>18</v>
      </c>
      <c r="D105" s="16">
        <v>0</v>
      </c>
      <c r="E105" s="16"/>
      <c r="F105" s="17">
        <f t="shared" si="11"/>
        <v>0</v>
      </c>
      <c r="G105" s="17"/>
      <c r="H105" s="17">
        <f t="shared" si="12"/>
        <v>0</v>
      </c>
      <c r="I105" s="17"/>
      <c r="J105" s="17">
        <f t="shared" si="13"/>
        <v>0</v>
      </c>
      <c r="K105" s="18"/>
      <c r="L105" s="83">
        <f t="shared" si="14"/>
        <v>0</v>
      </c>
      <c r="M105" s="17">
        <v>30161.7</v>
      </c>
      <c r="N105" s="17"/>
      <c r="O105" s="17">
        <f t="shared" si="15"/>
        <v>30161.7</v>
      </c>
      <c r="P105" s="17"/>
      <c r="Q105" s="17">
        <f t="shared" si="16"/>
        <v>30161.7</v>
      </c>
      <c r="R105" s="17"/>
      <c r="S105" s="17">
        <f t="shared" si="17"/>
        <v>30161.7</v>
      </c>
      <c r="T105" s="18"/>
      <c r="U105" s="83">
        <f t="shared" si="18"/>
        <v>30161.7</v>
      </c>
      <c r="V105" s="17">
        <v>0</v>
      </c>
      <c r="W105" s="17"/>
      <c r="X105" s="17">
        <f t="shared" si="19"/>
        <v>0</v>
      </c>
      <c r="Y105" s="17"/>
      <c r="Z105" s="17">
        <f t="shared" si="20"/>
        <v>0</v>
      </c>
      <c r="AA105" s="18"/>
      <c r="AB105" s="83">
        <f t="shared" si="21"/>
        <v>0</v>
      </c>
      <c r="AC105" s="4" t="s">
        <v>129</v>
      </c>
      <c r="AE105" s="30"/>
    </row>
    <row r="106" spans="1:48" ht="51.75" customHeight="1" x14ac:dyDescent="0.35">
      <c r="A106" s="79" t="s">
        <v>130</v>
      </c>
      <c r="B106" s="86" t="s">
        <v>131</v>
      </c>
      <c r="C106" s="94" t="s">
        <v>117</v>
      </c>
      <c r="D106" s="16">
        <v>0</v>
      </c>
      <c r="E106" s="16"/>
      <c r="F106" s="17">
        <f t="shared" si="11"/>
        <v>0</v>
      </c>
      <c r="G106" s="17"/>
      <c r="H106" s="17">
        <f t="shared" si="12"/>
        <v>0</v>
      </c>
      <c r="I106" s="17"/>
      <c r="J106" s="17">
        <f t="shared" si="13"/>
        <v>0</v>
      </c>
      <c r="K106" s="18"/>
      <c r="L106" s="83">
        <f t="shared" si="14"/>
        <v>0</v>
      </c>
      <c r="M106" s="17">
        <v>29234.799999999999</v>
      </c>
      <c r="N106" s="17"/>
      <c r="O106" s="17">
        <f t="shared" si="15"/>
        <v>29234.799999999999</v>
      </c>
      <c r="P106" s="17"/>
      <c r="Q106" s="17">
        <f t="shared" si="16"/>
        <v>29234.799999999999</v>
      </c>
      <c r="R106" s="17"/>
      <c r="S106" s="17">
        <f t="shared" si="17"/>
        <v>29234.799999999999</v>
      </c>
      <c r="T106" s="18"/>
      <c r="U106" s="83">
        <f t="shared" si="18"/>
        <v>29234.799999999999</v>
      </c>
      <c r="V106" s="17">
        <v>0</v>
      </c>
      <c r="W106" s="17"/>
      <c r="X106" s="17">
        <f t="shared" si="19"/>
        <v>0</v>
      </c>
      <c r="Y106" s="17"/>
      <c r="Z106" s="17">
        <f t="shared" si="20"/>
        <v>0</v>
      </c>
      <c r="AA106" s="18"/>
      <c r="AB106" s="83">
        <f t="shared" si="21"/>
        <v>0</v>
      </c>
      <c r="AC106" s="4" t="s">
        <v>132</v>
      </c>
      <c r="AE106" s="30"/>
    </row>
    <row r="107" spans="1:48" ht="54" x14ac:dyDescent="0.35">
      <c r="A107" s="79" t="s">
        <v>133</v>
      </c>
      <c r="B107" s="86" t="s">
        <v>134</v>
      </c>
      <c r="C107" s="94" t="s">
        <v>117</v>
      </c>
      <c r="D107" s="16">
        <v>0</v>
      </c>
      <c r="E107" s="16"/>
      <c r="F107" s="17">
        <f t="shared" si="11"/>
        <v>0</v>
      </c>
      <c r="G107" s="17">
        <v>2887.2343700000001</v>
      </c>
      <c r="H107" s="17">
        <f t="shared" si="12"/>
        <v>2887.2343700000001</v>
      </c>
      <c r="I107" s="17"/>
      <c r="J107" s="17">
        <f t="shared" si="13"/>
        <v>2887.2343700000001</v>
      </c>
      <c r="K107" s="18"/>
      <c r="L107" s="83">
        <f t="shared" si="14"/>
        <v>2887.2343700000001</v>
      </c>
      <c r="M107" s="17">
        <v>401690.6</v>
      </c>
      <c r="N107" s="17">
        <v>-135.30000000000001</v>
      </c>
      <c r="O107" s="17">
        <f t="shared" si="15"/>
        <v>401555.3</v>
      </c>
      <c r="P107" s="17"/>
      <c r="Q107" s="17">
        <f t="shared" si="16"/>
        <v>401555.3</v>
      </c>
      <c r="R107" s="17"/>
      <c r="S107" s="17">
        <f t="shared" si="17"/>
        <v>401555.3</v>
      </c>
      <c r="T107" s="18"/>
      <c r="U107" s="83">
        <f t="shared" si="18"/>
        <v>401555.3</v>
      </c>
      <c r="V107" s="17">
        <v>401690.6</v>
      </c>
      <c r="W107" s="17"/>
      <c r="X107" s="17">
        <f t="shared" si="19"/>
        <v>401690.6</v>
      </c>
      <c r="Y107" s="17"/>
      <c r="Z107" s="17">
        <f t="shared" si="20"/>
        <v>401690.6</v>
      </c>
      <c r="AA107" s="18"/>
      <c r="AB107" s="83">
        <f t="shared" si="21"/>
        <v>401690.6</v>
      </c>
      <c r="AC107" s="4" t="s">
        <v>135</v>
      </c>
      <c r="AE107" s="30"/>
    </row>
    <row r="108" spans="1:48" ht="49.5" customHeight="1" x14ac:dyDescent="0.35">
      <c r="A108" s="79" t="s">
        <v>136</v>
      </c>
      <c r="B108" s="86" t="s">
        <v>137</v>
      </c>
      <c r="C108" s="94" t="s">
        <v>117</v>
      </c>
      <c r="D108" s="16">
        <v>51663.399999999994</v>
      </c>
      <c r="E108" s="16">
        <v>30694.9</v>
      </c>
      <c r="F108" s="17">
        <f t="shared" si="11"/>
        <v>82358.299999999988</v>
      </c>
      <c r="G108" s="17">
        <v>2166.1999999999998</v>
      </c>
      <c r="H108" s="17">
        <f t="shared" si="12"/>
        <v>84524.499999999985</v>
      </c>
      <c r="I108" s="17"/>
      <c r="J108" s="17">
        <f t="shared" si="13"/>
        <v>84524.499999999985</v>
      </c>
      <c r="K108" s="18">
        <v>-82358.3</v>
      </c>
      <c r="L108" s="83">
        <f t="shared" si="14"/>
        <v>2166.1999999999825</v>
      </c>
      <c r="M108" s="17">
        <v>50834.9</v>
      </c>
      <c r="N108" s="17"/>
      <c r="O108" s="17">
        <f t="shared" si="15"/>
        <v>50834.9</v>
      </c>
      <c r="P108" s="17"/>
      <c r="Q108" s="17">
        <f t="shared" si="16"/>
        <v>50834.9</v>
      </c>
      <c r="R108" s="17"/>
      <c r="S108" s="17">
        <f t="shared" si="17"/>
        <v>50834.9</v>
      </c>
      <c r="T108" s="18">
        <v>82358.3</v>
      </c>
      <c r="U108" s="83">
        <f t="shared" si="18"/>
        <v>133193.20000000001</v>
      </c>
      <c r="V108" s="17">
        <v>0</v>
      </c>
      <c r="W108" s="17"/>
      <c r="X108" s="17">
        <f t="shared" si="19"/>
        <v>0</v>
      </c>
      <c r="Y108" s="17"/>
      <c r="Z108" s="17">
        <f t="shared" si="20"/>
        <v>0</v>
      </c>
      <c r="AA108" s="18"/>
      <c r="AB108" s="83">
        <f t="shared" si="21"/>
        <v>0</v>
      </c>
      <c r="AC108" s="4" t="s">
        <v>138</v>
      </c>
      <c r="AE108" s="30"/>
    </row>
    <row r="109" spans="1:48" ht="54" x14ac:dyDescent="0.35">
      <c r="A109" s="79" t="s">
        <v>139</v>
      </c>
      <c r="B109" s="86" t="s">
        <v>140</v>
      </c>
      <c r="C109" s="94" t="s">
        <v>117</v>
      </c>
      <c r="D109" s="16">
        <v>420626.60000000003</v>
      </c>
      <c r="E109" s="16">
        <v>-53126.3</v>
      </c>
      <c r="F109" s="17">
        <f t="shared" si="11"/>
        <v>367500.30000000005</v>
      </c>
      <c r="G109" s="17"/>
      <c r="H109" s="17">
        <f t="shared" si="12"/>
        <v>367500.30000000005</v>
      </c>
      <c r="I109" s="17"/>
      <c r="J109" s="17">
        <f t="shared" ref="J109:J170" si="22">H109+I109</f>
        <v>367500.30000000005</v>
      </c>
      <c r="K109" s="18"/>
      <c r="L109" s="83">
        <f t="shared" ref="L109:L170" si="23">J109+K109</f>
        <v>367500.30000000005</v>
      </c>
      <c r="M109" s="17">
        <v>0</v>
      </c>
      <c r="N109" s="17"/>
      <c r="O109" s="17">
        <f t="shared" ref="O109:O170" si="24">M109+N109</f>
        <v>0</v>
      </c>
      <c r="P109" s="17"/>
      <c r="Q109" s="17">
        <f t="shared" ref="Q109:Q170" si="25">O109+P109</f>
        <v>0</v>
      </c>
      <c r="R109" s="17"/>
      <c r="S109" s="17">
        <f t="shared" ref="S109:S170" si="26">Q109+R109</f>
        <v>0</v>
      </c>
      <c r="T109" s="18"/>
      <c r="U109" s="83">
        <f t="shared" ref="U109:U170" si="27">S109+T109</f>
        <v>0</v>
      </c>
      <c r="V109" s="17">
        <v>0</v>
      </c>
      <c r="W109" s="17"/>
      <c r="X109" s="17">
        <f t="shared" ref="X109:X170" si="28">V109+W109</f>
        <v>0</v>
      </c>
      <c r="Y109" s="17"/>
      <c r="Z109" s="17">
        <f t="shared" ref="Z109:Z170" si="29">X109+Y109</f>
        <v>0</v>
      </c>
      <c r="AA109" s="18"/>
      <c r="AB109" s="83">
        <f t="shared" ref="AB109:AB170" si="30">Z109+AA109</f>
        <v>0</v>
      </c>
      <c r="AC109" s="4" t="s">
        <v>141</v>
      </c>
      <c r="AE109" s="30"/>
    </row>
    <row r="110" spans="1:48" ht="54" x14ac:dyDescent="0.35">
      <c r="A110" s="79" t="s">
        <v>142</v>
      </c>
      <c r="B110" s="90" t="s">
        <v>143</v>
      </c>
      <c r="C110" s="94" t="s">
        <v>117</v>
      </c>
      <c r="D110" s="16">
        <v>130463.40000000001</v>
      </c>
      <c r="E110" s="16">
        <v>-195</v>
      </c>
      <c r="F110" s="17">
        <f t="shared" si="11"/>
        <v>130268.40000000001</v>
      </c>
      <c r="G110" s="17">
        <v>7323.8743599999998</v>
      </c>
      <c r="H110" s="17">
        <f t="shared" si="12"/>
        <v>137592.27436000001</v>
      </c>
      <c r="I110" s="17"/>
      <c r="J110" s="17">
        <f t="shared" si="22"/>
        <v>137592.27436000001</v>
      </c>
      <c r="K110" s="18">
        <v>-130268.4</v>
      </c>
      <c r="L110" s="83">
        <f t="shared" si="23"/>
        <v>7323.8743600000162</v>
      </c>
      <c r="M110" s="17">
        <v>0</v>
      </c>
      <c r="N110" s="17"/>
      <c r="O110" s="17">
        <f t="shared" si="24"/>
        <v>0</v>
      </c>
      <c r="P110" s="17"/>
      <c r="Q110" s="17">
        <f t="shared" si="25"/>
        <v>0</v>
      </c>
      <c r="R110" s="17"/>
      <c r="S110" s="17">
        <f t="shared" si="26"/>
        <v>0</v>
      </c>
      <c r="T110" s="18">
        <v>39080.519999999997</v>
      </c>
      <c r="U110" s="83">
        <f t="shared" si="27"/>
        <v>39080.519999999997</v>
      </c>
      <c r="V110" s="17">
        <v>0</v>
      </c>
      <c r="W110" s="17"/>
      <c r="X110" s="17">
        <f t="shared" si="28"/>
        <v>0</v>
      </c>
      <c r="Y110" s="17"/>
      <c r="Z110" s="17">
        <f t="shared" si="29"/>
        <v>0</v>
      </c>
      <c r="AA110" s="18">
        <v>91187.88</v>
      </c>
      <c r="AB110" s="83">
        <f t="shared" si="30"/>
        <v>91187.88</v>
      </c>
      <c r="AC110" s="4" t="s">
        <v>144</v>
      </c>
      <c r="AE110" s="30"/>
    </row>
    <row r="111" spans="1:48" ht="54" x14ac:dyDescent="0.35">
      <c r="A111" s="79" t="s">
        <v>145</v>
      </c>
      <c r="B111" s="86" t="s">
        <v>146</v>
      </c>
      <c r="C111" s="94" t="s">
        <v>117</v>
      </c>
      <c r="D111" s="16">
        <v>105000.5</v>
      </c>
      <c r="E111" s="16">
        <v>-225.1</v>
      </c>
      <c r="F111" s="17">
        <f t="shared" si="11"/>
        <v>104775.4</v>
      </c>
      <c r="G111" s="17">
        <v>9546.2330500000007</v>
      </c>
      <c r="H111" s="17">
        <f t="shared" si="12"/>
        <v>114321.63304999999</v>
      </c>
      <c r="I111" s="17"/>
      <c r="J111" s="17">
        <f t="shared" si="22"/>
        <v>114321.63304999999</v>
      </c>
      <c r="K111" s="18">
        <v>-63510.802000000003</v>
      </c>
      <c r="L111" s="83">
        <f t="shared" si="23"/>
        <v>50810.831049999986</v>
      </c>
      <c r="M111" s="17">
        <v>0</v>
      </c>
      <c r="N111" s="17"/>
      <c r="O111" s="17">
        <f t="shared" si="24"/>
        <v>0</v>
      </c>
      <c r="P111" s="17">
        <v>38326.35</v>
      </c>
      <c r="Q111" s="17">
        <f t="shared" si="25"/>
        <v>38326.35</v>
      </c>
      <c r="R111" s="17">
        <v>-5553.09</v>
      </c>
      <c r="S111" s="17">
        <f t="shared" si="26"/>
        <v>32773.259999999995</v>
      </c>
      <c r="T111" s="18">
        <v>63510.802000000003</v>
      </c>
      <c r="U111" s="83">
        <f t="shared" si="27"/>
        <v>96284.062000000005</v>
      </c>
      <c r="V111" s="17">
        <v>0</v>
      </c>
      <c r="W111" s="17"/>
      <c r="X111" s="17">
        <f t="shared" si="28"/>
        <v>0</v>
      </c>
      <c r="Y111" s="17"/>
      <c r="Z111" s="17">
        <f t="shared" si="29"/>
        <v>0</v>
      </c>
      <c r="AA111" s="18"/>
      <c r="AB111" s="83">
        <f t="shared" si="30"/>
        <v>0</v>
      </c>
      <c r="AC111" s="4" t="s">
        <v>147</v>
      </c>
      <c r="AE111" s="30"/>
    </row>
    <row r="112" spans="1:48" ht="54" x14ac:dyDescent="0.35">
      <c r="A112" s="79" t="s">
        <v>148</v>
      </c>
      <c r="B112" s="86" t="s">
        <v>149</v>
      </c>
      <c r="C112" s="94" t="s">
        <v>117</v>
      </c>
      <c r="D112" s="16">
        <f>D114+D115</f>
        <v>7655.9</v>
      </c>
      <c r="E112" s="16">
        <f>E114+E115</f>
        <v>0</v>
      </c>
      <c r="F112" s="17">
        <f t="shared" si="11"/>
        <v>7655.9</v>
      </c>
      <c r="G112" s="17">
        <f>G114+G115</f>
        <v>0</v>
      </c>
      <c r="H112" s="17">
        <f t="shared" si="12"/>
        <v>7655.9</v>
      </c>
      <c r="I112" s="17">
        <f>I114+I115</f>
        <v>0</v>
      </c>
      <c r="J112" s="17">
        <f t="shared" si="22"/>
        <v>7655.9</v>
      </c>
      <c r="K112" s="18">
        <f>K114+K115</f>
        <v>0</v>
      </c>
      <c r="L112" s="83">
        <f t="shared" si="23"/>
        <v>7655.9</v>
      </c>
      <c r="M112" s="17">
        <f>M114+M115</f>
        <v>0</v>
      </c>
      <c r="N112" s="17">
        <f>N114+N115</f>
        <v>0</v>
      </c>
      <c r="O112" s="17">
        <f t="shared" si="24"/>
        <v>0</v>
      </c>
      <c r="P112" s="17">
        <f>P114+P115</f>
        <v>0</v>
      </c>
      <c r="Q112" s="17">
        <f t="shared" si="25"/>
        <v>0</v>
      </c>
      <c r="R112" s="17">
        <f>R114+R115</f>
        <v>0</v>
      </c>
      <c r="S112" s="17">
        <f t="shared" si="26"/>
        <v>0</v>
      </c>
      <c r="T112" s="18">
        <f>T114+T115</f>
        <v>0</v>
      </c>
      <c r="U112" s="83">
        <f t="shared" si="27"/>
        <v>0</v>
      </c>
      <c r="V112" s="17">
        <f>V114+V115</f>
        <v>0</v>
      </c>
      <c r="W112" s="17">
        <f>W114+W115</f>
        <v>0</v>
      </c>
      <c r="X112" s="17">
        <f t="shared" si="28"/>
        <v>0</v>
      </c>
      <c r="Y112" s="17">
        <f>Y114+Y115</f>
        <v>0</v>
      </c>
      <c r="Z112" s="17">
        <f t="shared" si="29"/>
        <v>0</v>
      </c>
      <c r="AA112" s="18">
        <f>AA114+AA115</f>
        <v>0</v>
      </c>
      <c r="AB112" s="83">
        <f t="shared" si="30"/>
        <v>0</v>
      </c>
      <c r="AE112" s="30"/>
    </row>
    <row r="113" spans="1:48" x14ac:dyDescent="0.35">
      <c r="A113" s="79"/>
      <c r="B113" s="86" t="s">
        <v>19</v>
      </c>
      <c r="C113" s="94"/>
      <c r="D113" s="16"/>
      <c r="E113" s="16"/>
      <c r="F113" s="17"/>
      <c r="G113" s="17"/>
      <c r="H113" s="17"/>
      <c r="I113" s="17"/>
      <c r="J113" s="17"/>
      <c r="K113" s="18"/>
      <c r="L113" s="83"/>
      <c r="M113" s="17"/>
      <c r="N113" s="17"/>
      <c r="O113" s="17"/>
      <c r="P113" s="17"/>
      <c r="Q113" s="17"/>
      <c r="R113" s="17"/>
      <c r="S113" s="17"/>
      <c r="T113" s="18"/>
      <c r="U113" s="83"/>
      <c r="V113" s="17"/>
      <c r="W113" s="17"/>
      <c r="X113" s="17"/>
      <c r="Y113" s="17"/>
      <c r="Z113" s="17"/>
      <c r="AA113" s="18"/>
      <c r="AB113" s="83"/>
      <c r="AE113" s="30"/>
    </row>
    <row r="114" spans="1:48" s="1" customFormat="1" hidden="1" x14ac:dyDescent="0.35">
      <c r="A114" s="43"/>
      <c r="B114" s="53" t="s">
        <v>20</v>
      </c>
      <c r="C114" s="54"/>
      <c r="D114" s="55">
        <v>1914</v>
      </c>
      <c r="E114" s="36"/>
      <c r="F114" s="55">
        <f t="shared" si="11"/>
        <v>1914</v>
      </c>
      <c r="G114" s="18"/>
      <c r="H114" s="56">
        <f t="shared" si="12"/>
        <v>1914</v>
      </c>
      <c r="I114" s="17"/>
      <c r="J114" s="56">
        <f t="shared" si="22"/>
        <v>1914</v>
      </c>
      <c r="K114" s="18"/>
      <c r="L114" s="56">
        <f t="shared" si="23"/>
        <v>1914</v>
      </c>
      <c r="M114" s="56">
        <v>0</v>
      </c>
      <c r="N114" s="18"/>
      <c r="O114" s="56">
        <f t="shared" si="24"/>
        <v>0</v>
      </c>
      <c r="P114" s="18"/>
      <c r="Q114" s="56">
        <f t="shared" si="25"/>
        <v>0</v>
      </c>
      <c r="R114" s="17"/>
      <c r="S114" s="56">
        <f t="shared" si="26"/>
        <v>0</v>
      </c>
      <c r="T114" s="18"/>
      <c r="U114" s="56">
        <f t="shared" si="27"/>
        <v>0</v>
      </c>
      <c r="V114" s="56">
        <v>0</v>
      </c>
      <c r="W114" s="18"/>
      <c r="X114" s="56">
        <f t="shared" si="28"/>
        <v>0</v>
      </c>
      <c r="Y114" s="18"/>
      <c r="Z114" s="56">
        <f t="shared" si="29"/>
        <v>0</v>
      </c>
      <c r="AA114" s="18"/>
      <c r="AB114" s="56">
        <f t="shared" si="30"/>
        <v>0</v>
      </c>
      <c r="AC114" s="38" t="s">
        <v>129</v>
      </c>
      <c r="AD114" s="39" t="s">
        <v>21</v>
      </c>
      <c r="AE114" s="40"/>
    </row>
    <row r="115" spans="1:48" x14ac:dyDescent="0.35">
      <c r="A115" s="79"/>
      <c r="B115" s="86" t="s">
        <v>126</v>
      </c>
      <c r="C115" s="93" t="s">
        <v>18</v>
      </c>
      <c r="D115" s="16">
        <v>5741.9</v>
      </c>
      <c r="E115" s="16"/>
      <c r="F115" s="17">
        <f t="shared" si="11"/>
        <v>5741.9</v>
      </c>
      <c r="G115" s="17"/>
      <c r="H115" s="17">
        <f t="shared" si="12"/>
        <v>5741.9</v>
      </c>
      <c r="I115" s="17"/>
      <c r="J115" s="17">
        <f t="shared" si="22"/>
        <v>5741.9</v>
      </c>
      <c r="K115" s="18"/>
      <c r="L115" s="83">
        <f t="shared" si="23"/>
        <v>5741.9</v>
      </c>
      <c r="M115" s="17">
        <v>0</v>
      </c>
      <c r="N115" s="17"/>
      <c r="O115" s="17">
        <f t="shared" si="24"/>
        <v>0</v>
      </c>
      <c r="P115" s="17"/>
      <c r="Q115" s="17">
        <f t="shared" si="25"/>
        <v>0</v>
      </c>
      <c r="R115" s="17"/>
      <c r="S115" s="17">
        <f t="shared" si="26"/>
        <v>0</v>
      </c>
      <c r="T115" s="18"/>
      <c r="U115" s="83">
        <f t="shared" si="27"/>
        <v>0</v>
      </c>
      <c r="V115" s="17">
        <v>0</v>
      </c>
      <c r="W115" s="17"/>
      <c r="X115" s="17">
        <f t="shared" si="28"/>
        <v>0</v>
      </c>
      <c r="Y115" s="17"/>
      <c r="Z115" s="17">
        <f t="shared" si="29"/>
        <v>0</v>
      </c>
      <c r="AA115" s="18"/>
      <c r="AB115" s="83">
        <f t="shared" si="30"/>
        <v>0</v>
      </c>
      <c r="AC115" s="4" t="s">
        <v>129</v>
      </c>
      <c r="AE115" s="30"/>
    </row>
    <row r="116" spans="1:48" ht="54" x14ac:dyDescent="0.35">
      <c r="A116" s="79" t="s">
        <v>150</v>
      </c>
      <c r="B116" s="86" t="s">
        <v>151</v>
      </c>
      <c r="C116" s="94" t="s">
        <v>117</v>
      </c>
      <c r="D116" s="16">
        <f>D118+D119</f>
        <v>151113.5</v>
      </c>
      <c r="E116" s="16">
        <f>E118+E119</f>
        <v>0</v>
      </c>
      <c r="F116" s="17">
        <f t="shared" si="11"/>
        <v>151113.5</v>
      </c>
      <c r="G116" s="17">
        <f>G118+G119</f>
        <v>0</v>
      </c>
      <c r="H116" s="17">
        <f t="shared" si="12"/>
        <v>151113.5</v>
      </c>
      <c r="I116" s="17">
        <f>I118+I119</f>
        <v>0</v>
      </c>
      <c r="J116" s="17">
        <f t="shared" si="22"/>
        <v>151113.5</v>
      </c>
      <c r="K116" s="18">
        <f>K118+K119</f>
        <v>0</v>
      </c>
      <c r="L116" s="83">
        <f t="shared" si="23"/>
        <v>151113.5</v>
      </c>
      <c r="M116" s="17">
        <f>M118+M119</f>
        <v>0</v>
      </c>
      <c r="N116" s="17">
        <f>N118+N119</f>
        <v>0</v>
      </c>
      <c r="O116" s="17">
        <f t="shared" si="24"/>
        <v>0</v>
      </c>
      <c r="P116" s="17">
        <f>P118+P119</f>
        <v>0</v>
      </c>
      <c r="Q116" s="17">
        <f t="shared" si="25"/>
        <v>0</v>
      </c>
      <c r="R116" s="17">
        <f>R118+R119</f>
        <v>0</v>
      </c>
      <c r="S116" s="17">
        <f t="shared" si="26"/>
        <v>0</v>
      </c>
      <c r="T116" s="18">
        <f>T118+T119</f>
        <v>0</v>
      </c>
      <c r="U116" s="83">
        <f t="shared" si="27"/>
        <v>0</v>
      </c>
      <c r="V116" s="17">
        <f>V118+V119</f>
        <v>0</v>
      </c>
      <c r="W116" s="17">
        <f>W118+W119</f>
        <v>0</v>
      </c>
      <c r="X116" s="17">
        <f t="shared" si="28"/>
        <v>0</v>
      </c>
      <c r="Y116" s="17">
        <f>Y118+Y119</f>
        <v>0</v>
      </c>
      <c r="Z116" s="17">
        <f t="shared" si="29"/>
        <v>0</v>
      </c>
      <c r="AA116" s="18">
        <f>AA118+AA119</f>
        <v>0</v>
      </c>
      <c r="AB116" s="83">
        <f t="shared" si="30"/>
        <v>0</v>
      </c>
      <c r="AE116" s="30"/>
    </row>
    <row r="117" spans="1:48" x14ac:dyDescent="0.35">
      <c r="A117" s="79"/>
      <c r="B117" s="86" t="s">
        <v>19</v>
      </c>
      <c r="C117" s="94"/>
      <c r="D117" s="16"/>
      <c r="E117" s="16"/>
      <c r="F117" s="17"/>
      <c r="G117" s="17"/>
      <c r="H117" s="17"/>
      <c r="I117" s="17"/>
      <c r="J117" s="17"/>
      <c r="K117" s="18"/>
      <c r="L117" s="83"/>
      <c r="M117" s="17"/>
      <c r="N117" s="17"/>
      <c r="O117" s="17"/>
      <c r="P117" s="17"/>
      <c r="Q117" s="17"/>
      <c r="R117" s="17"/>
      <c r="S117" s="17"/>
      <c r="T117" s="18"/>
      <c r="U117" s="83"/>
      <c r="V117" s="17"/>
      <c r="W117" s="17"/>
      <c r="X117" s="17"/>
      <c r="Y117" s="17"/>
      <c r="Z117" s="17"/>
      <c r="AA117" s="18"/>
      <c r="AB117" s="83"/>
      <c r="AE117" s="30"/>
    </row>
    <row r="118" spans="1:48" s="32" customFormat="1" hidden="1" x14ac:dyDescent="0.35">
      <c r="A118" s="33"/>
      <c r="B118" s="34" t="s">
        <v>20</v>
      </c>
      <c r="C118" s="49"/>
      <c r="D118" s="35">
        <v>37778.400000000001</v>
      </c>
      <c r="E118" s="36"/>
      <c r="F118" s="35">
        <f t="shared" si="11"/>
        <v>37778.400000000001</v>
      </c>
      <c r="G118" s="18"/>
      <c r="H118" s="37">
        <f t="shared" si="12"/>
        <v>37778.400000000001</v>
      </c>
      <c r="I118" s="17"/>
      <c r="J118" s="37">
        <f t="shared" si="22"/>
        <v>37778.400000000001</v>
      </c>
      <c r="K118" s="18"/>
      <c r="L118" s="37">
        <f t="shared" si="23"/>
        <v>37778.400000000001</v>
      </c>
      <c r="M118" s="37">
        <v>0</v>
      </c>
      <c r="N118" s="18"/>
      <c r="O118" s="37">
        <f t="shared" si="24"/>
        <v>0</v>
      </c>
      <c r="P118" s="18"/>
      <c r="Q118" s="37">
        <f t="shared" si="25"/>
        <v>0</v>
      </c>
      <c r="R118" s="17"/>
      <c r="S118" s="37">
        <f t="shared" si="26"/>
        <v>0</v>
      </c>
      <c r="T118" s="18"/>
      <c r="U118" s="37">
        <f t="shared" si="27"/>
        <v>0</v>
      </c>
      <c r="V118" s="37">
        <v>0</v>
      </c>
      <c r="W118" s="18"/>
      <c r="X118" s="37">
        <f t="shared" si="28"/>
        <v>0</v>
      </c>
      <c r="Y118" s="18"/>
      <c r="Z118" s="37">
        <f t="shared" si="29"/>
        <v>0</v>
      </c>
      <c r="AA118" s="18"/>
      <c r="AB118" s="37">
        <f t="shared" si="30"/>
        <v>0</v>
      </c>
      <c r="AC118" s="38" t="s">
        <v>129</v>
      </c>
      <c r="AD118" s="39" t="s">
        <v>21</v>
      </c>
      <c r="AE118" s="40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</row>
    <row r="119" spans="1:48" x14ac:dyDescent="0.35">
      <c r="A119" s="79"/>
      <c r="B119" s="86" t="s">
        <v>126</v>
      </c>
      <c r="C119" s="93" t="s">
        <v>18</v>
      </c>
      <c r="D119" s="16">
        <v>113335.1</v>
      </c>
      <c r="E119" s="16"/>
      <c r="F119" s="17">
        <f t="shared" si="11"/>
        <v>113335.1</v>
      </c>
      <c r="G119" s="17"/>
      <c r="H119" s="17">
        <f t="shared" si="12"/>
        <v>113335.1</v>
      </c>
      <c r="I119" s="17"/>
      <c r="J119" s="17">
        <f t="shared" si="22"/>
        <v>113335.1</v>
      </c>
      <c r="K119" s="18"/>
      <c r="L119" s="83">
        <f t="shared" si="23"/>
        <v>113335.1</v>
      </c>
      <c r="M119" s="17">
        <v>0</v>
      </c>
      <c r="N119" s="17"/>
      <c r="O119" s="17">
        <f t="shared" si="24"/>
        <v>0</v>
      </c>
      <c r="P119" s="17"/>
      <c r="Q119" s="17">
        <f t="shared" si="25"/>
        <v>0</v>
      </c>
      <c r="R119" s="17"/>
      <c r="S119" s="17">
        <f t="shared" si="26"/>
        <v>0</v>
      </c>
      <c r="T119" s="18"/>
      <c r="U119" s="83">
        <f t="shared" si="27"/>
        <v>0</v>
      </c>
      <c r="V119" s="17">
        <v>0</v>
      </c>
      <c r="W119" s="17"/>
      <c r="X119" s="17">
        <f t="shared" si="28"/>
        <v>0</v>
      </c>
      <c r="Y119" s="17"/>
      <c r="Z119" s="17">
        <f t="shared" si="29"/>
        <v>0</v>
      </c>
      <c r="AA119" s="18"/>
      <c r="AB119" s="83">
        <f t="shared" si="30"/>
        <v>0</v>
      </c>
      <c r="AC119" s="4" t="s">
        <v>129</v>
      </c>
      <c r="AE119" s="30"/>
    </row>
    <row r="120" spans="1:48" s="1" customFormat="1" ht="54" hidden="1" x14ac:dyDescent="0.35">
      <c r="A120" s="43" t="s">
        <v>148</v>
      </c>
      <c r="B120" s="53" t="s">
        <v>152</v>
      </c>
      <c r="C120" s="57" t="s">
        <v>117</v>
      </c>
      <c r="D120" s="55"/>
      <c r="E120" s="36"/>
      <c r="F120" s="56"/>
      <c r="G120" s="18"/>
      <c r="H120" s="56">
        <f t="shared" ref="H120:H124" si="31">F120+G120</f>
        <v>0</v>
      </c>
      <c r="I120" s="17"/>
      <c r="J120" s="56">
        <f t="shared" si="22"/>
        <v>0</v>
      </c>
      <c r="K120" s="18"/>
      <c r="L120" s="56">
        <f t="shared" si="23"/>
        <v>0</v>
      </c>
      <c r="M120" s="56"/>
      <c r="N120" s="18"/>
      <c r="O120" s="56"/>
      <c r="P120" s="18"/>
      <c r="Q120" s="56">
        <f t="shared" si="25"/>
        <v>0</v>
      </c>
      <c r="R120" s="17"/>
      <c r="S120" s="56">
        <f t="shared" si="26"/>
        <v>0</v>
      </c>
      <c r="T120" s="18"/>
      <c r="U120" s="56">
        <f t="shared" si="27"/>
        <v>0</v>
      </c>
      <c r="V120" s="56"/>
      <c r="W120" s="18"/>
      <c r="X120" s="56"/>
      <c r="Y120" s="18"/>
      <c r="Z120" s="56">
        <f t="shared" si="29"/>
        <v>0</v>
      </c>
      <c r="AA120" s="18"/>
      <c r="AB120" s="56">
        <f t="shared" si="30"/>
        <v>0</v>
      </c>
      <c r="AC120" s="38" t="s">
        <v>153</v>
      </c>
      <c r="AD120" s="39" t="s">
        <v>21</v>
      </c>
      <c r="AE120" s="40"/>
    </row>
    <row r="121" spans="1:48" ht="54" x14ac:dyDescent="0.35">
      <c r="A121" s="79" t="s">
        <v>154</v>
      </c>
      <c r="B121" s="86" t="s">
        <v>155</v>
      </c>
      <c r="C121" s="94" t="s">
        <v>117</v>
      </c>
      <c r="D121" s="16"/>
      <c r="E121" s="16"/>
      <c r="F121" s="17"/>
      <c r="G121" s="17"/>
      <c r="H121" s="17">
        <f t="shared" si="31"/>
        <v>0</v>
      </c>
      <c r="I121" s="17"/>
      <c r="J121" s="17">
        <f t="shared" si="22"/>
        <v>0</v>
      </c>
      <c r="K121" s="18"/>
      <c r="L121" s="83">
        <f t="shared" si="23"/>
        <v>0</v>
      </c>
      <c r="M121" s="17"/>
      <c r="N121" s="17"/>
      <c r="O121" s="17"/>
      <c r="P121" s="17">
        <v>4995.5690000000004</v>
      </c>
      <c r="Q121" s="17">
        <f t="shared" si="25"/>
        <v>4995.5690000000004</v>
      </c>
      <c r="R121" s="17"/>
      <c r="S121" s="17">
        <f t="shared" si="26"/>
        <v>4995.5690000000004</v>
      </c>
      <c r="T121" s="18"/>
      <c r="U121" s="83">
        <f t="shared" si="27"/>
        <v>4995.5690000000004</v>
      </c>
      <c r="V121" s="17"/>
      <c r="W121" s="17"/>
      <c r="X121" s="17"/>
      <c r="Y121" s="17"/>
      <c r="Z121" s="17">
        <f t="shared" si="29"/>
        <v>0</v>
      </c>
      <c r="AA121" s="18"/>
      <c r="AB121" s="83">
        <f t="shared" si="30"/>
        <v>0</v>
      </c>
      <c r="AC121" s="4" t="s">
        <v>156</v>
      </c>
      <c r="AE121" s="30"/>
    </row>
    <row r="122" spans="1:48" ht="54" x14ac:dyDescent="0.35">
      <c r="A122" s="79" t="s">
        <v>157</v>
      </c>
      <c r="B122" s="90" t="s">
        <v>152</v>
      </c>
      <c r="C122" s="94" t="s">
        <v>117</v>
      </c>
      <c r="D122" s="16"/>
      <c r="E122" s="16"/>
      <c r="F122" s="17"/>
      <c r="G122" s="17">
        <f>2393.15544+345.94456+395.349</f>
        <v>3134.4490000000001</v>
      </c>
      <c r="H122" s="17">
        <f t="shared" si="31"/>
        <v>3134.4490000000001</v>
      </c>
      <c r="I122" s="17">
        <f>-345.94456+18224.556</f>
        <v>17878.611440000001</v>
      </c>
      <c r="J122" s="17">
        <f t="shared" si="22"/>
        <v>21013.060440000001</v>
      </c>
      <c r="K122" s="18"/>
      <c r="L122" s="83">
        <f t="shared" si="23"/>
        <v>21013.060440000001</v>
      </c>
      <c r="M122" s="17"/>
      <c r="N122" s="17"/>
      <c r="O122" s="17"/>
      <c r="P122" s="17"/>
      <c r="Q122" s="17">
        <f t="shared" si="25"/>
        <v>0</v>
      </c>
      <c r="R122" s="17"/>
      <c r="S122" s="17">
        <f t="shared" si="26"/>
        <v>0</v>
      </c>
      <c r="T122" s="18"/>
      <c r="U122" s="83">
        <f t="shared" si="27"/>
        <v>0</v>
      </c>
      <c r="V122" s="17"/>
      <c r="W122" s="17"/>
      <c r="X122" s="17"/>
      <c r="Y122" s="17"/>
      <c r="Z122" s="17">
        <f t="shared" si="29"/>
        <v>0</v>
      </c>
      <c r="AA122" s="18"/>
      <c r="AB122" s="83">
        <f t="shared" si="30"/>
        <v>0</v>
      </c>
      <c r="AC122" s="4" t="s">
        <v>153</v>
      </c>
      <c r="AE122" s="30"/>
    </row>
    <row r="123" spans="1:48" ht="54" x14ac:dyDescent="0.35">
      <c r="A123" s="79" t="s">
        <v>158</v>
      </c>
      <c r="B123" s="90" t="s">
        <v>159</v>
      </c>
      <c r="C123" s="94" t="s">
        <v>117</v>
      </c>
      <c r="D123" s="16"/>
      <c r="E123" s="16"/>
      <c r="F123" s="17"/>
      <c r="G123" s="17">
        <f>13559.8953+1347.1687</f>
        <v>14907.064</v>
      </c>
      <c r="H123" s="17">
        <f t="shared" si="31"/>
        <v>14907.064</v>
      </c>
      <c r="I123" s="17">
        <v>21027.635999999999</v>
      </c>
      <c r="J123" s="17">
        <f t="shared" si="22"/>
        <v>35934.699999999997</v>
      </c>
      <c r="K123" s="18"/>
      <c r="L123" s="83">
        <f t="shared" si="23"/>
        <v>35934.699999999997</v>
      </c>
      <c r="M123" s="17"/>
      <c r="N123" s="17"/>
      <c r="O123" s="17"/>
      <c r="P123" s="17"/>
      <c r="Q123" s="17">
        <f t="shared" si="25"/>
        <v>0</v>
      </c>
      <c r="R123" s="17"/>
      <c r="S123" s="17">
        <f t="shared" si="26"/>
        <v>0</v>
      </c>
      <c r="T123" s="18"/>
      <c r="U123" s="83">
        <f t="shared" si="27"/>
        <v>0</v>
      </c>
      <c r="V123" s="17"/>
      <c r="W123" s="17"/>
      <c r="X123" s="17"/>
      <c r="Y123" s="17"/>
      <c r="Z123" s="17">
        <f t="shared" si="29"/>
        <v>0</v>
      </c>
      <c r="AA123" s="18"/>
      <c r="AB123" s="83">
        <f t="shared" si="30"/>
        <v>0</v>
      </c>
      <c r="AC123" s="4" t="s">
        <v>160</v>
      </c>
      <c r="AE123" s="30"/>
    </row>
    <row r="124" spans="1:48" ht="54" x14ac:dyDescent="0.35">
      <c r="A124" s="79" t="s">
        <v>161</v>
      </c>
      <c r="B124" s="90" t="s">
        <v>162</v>
      </c>
      <c r="C124" s="94" t="s">
        <v>117</v>
      </c>
      <c r="D124" s="16"/>
      <c r="E124" s="16"/>
      <c r="F124" s="17"/>
      <c r="G124" s="17">
        <v>2699.0188199999998</v>
      </c>
      <c r="H124" s="17">
        <f t="shared" si="31"/>
        <v>2699.0188199999998</v>
      </c>
      <c r="I124" s="17"/>
      <c r="J124" s="17">
        <f t="shared" si="22"/>
        <v>2699.0188199999998</v>
      </c>
      <c r="K124" s="18"/>
      <c r="L124" s="83">
        <f t="shared" si="23"/>
        <v>2699.0188199999998</v>
      </c>
      <c r="M124" s="17"/>
      <c r="N124" s="17"/>
      <c r="O124" s="17"/>
      <c r="P124" s="17"/>
      <c r="Q124" s="17">
        <f t="shared" si="25"/>
        <v>0</v>
      </c>
      <c r="R124" s="17"/>
      <c r="S124" s="17">
        <f t="shared" si="26"/>
        <v>0</v>
      </c>
      <c r="T124" s="18"/>
      <c r="U124" s="83">
        <f t="shared" si="27"/>
        <v>0</v>
      </c>
      <c r="V124" s="17"/>
      <c r="W124" s="17"/>
      <c r="X124" s="17"/>
      <c r="Y124" s="17"/>
      <c r="Z124" s="17">
        <f t="shared" si="29"/>
        <v>0</v>
      </c>
      <c r="AA124" s="18"/>
      <c r="AB124" s="83">
        <f t="shared" si="30"/>
        <v>0</v>
      </c>
      <c r="AC124" s="4" t="s">
        <v>163</v>
      </c>
      <c r="AE124" s="30"/>
    </row>
    <row r="125" spans="1:48" ht="72" x14ac:dyDescent="0.35">
      <c r="A125" s="79" t="s">
        <v>164</v>
      </c>
      <c r="B125" s="90" t="s">
        <v>255</v>
      </c>
      <c r="C125" s="94" t="s">
        <v>81</v>
      </c>
      <c r="D125" s="16"/>
      <c r="E125" s="16"/>
      <c r="F125" s="17"/>
      <c r="G125" s="17"/>
      <c r="H125" s="17"/>
      <c r="I125" s="17"/>
      <c r="J125" s="17"/>
      <c r="K125" s="18">
        <f>100000-50578.95</f>
        <v>49421.05</v>
      </c>
      <c r="L125" s="83">
        <f t="shared" si="23"/>
        <v>49421.05</v>
      </c>
      <c r="M125" s="17"/>
      <c r="N125" s="17"/>
      <c r="O125" s="17"/>
      <c r="P125" s="17"/>
      <c r="Q125" s="17"/>
      <c r="R125" s="17"/>
      <c r="S125" s="17"/>
      <c r="T125" s="18"/>
      <c r="U125" s="83">
        <f t="shared" si="27"/>
        <v>0</v>
      </c>
      <c r="V125" s="17"/>
      <c r="W125" s="17"/>
      <c r="X125" s="17"/>
      <c r="Y125" s="17"/>
      <c r="Z125" s="17"/>
      <c r="AA125" s="18"/>
      <c r="AB125" s="83">
        <f t="shared" si="30"/>
        <v>0</v>
      </c>
      <c r="AC125" s="4" t="s">
        <v>165</v>
      </c>
      <c r="AE125" s="30"/>
    </row>
    <row r="126" spans="1:48" s="85" customFormat="1" ht="33.75" customHeight="1" x14ac:dyDescent="0.25">
      <c r="A126" s="76"/>
      <c r="B126" s="77" t="s">
        <v>166</v>
      </c>
      <c r="C126" s="78" t="s">
        <v>18</v>
      </c>
      <c r="D126" s="10">
        <f>D127</f>
        <v>260000</v>
      </c>
      <c r="E126" s="10">
        <f>E127</f>
        <v>0</v>
      </c>
      <c r="F126" s="11">
        <f t="shared" si="11"/>
        <v>260000</v>
      </c>
      <c r="G126" s="11">
        <f>G127+G128</f>
        <v>76952.030719999995</v>
      </c>
      <c r="H126" s="11">
        <f t="shared" si="12"/>
        <v>336952.03071999998</v>
      </c>
      <c r="I126" s="11">
        <f>I127+I128</f>
        <v>0</v>
      </c>
      <c r="J126" s="11">
        <f t="shared" si="22"/>
        <v>336952.03071999998</v>
      </c>
      <c r="K126" s="12">
        <f>K127+K128</f>
        <v>-76952.030719999995</v>
      </c>
      <c r="L126" s="82">
        <f t="shared" si="23"/>
        <v>260000</v>
      </c>
      <c r="M126" s="11">
        <f>M127</f>
        <v>0</v>
      </c>
      <c r="N126" s="11">
        <f>N127</f>
        <v>0</v>
      </c>
      <c r="O126" s="11">
        <f t="shared" si="24"/>
        <v>0</v>
      </c>
      <c r="P126" s="11">
        <f>P127+P128</f>
        <v>0</v>
      </c>
      <c r="Q126" s="11">
        <f t="shared" si="25"/>
        <v>0</v>
      </c>
      <c r="R126" s="11">
        <f>R127+R128</f>
        <v>0</v>
      </c>
      <c r="S126" s="11">
        <f t="shared" si="26"/>
        <v>0</v>
      </c>
      <c r="T126" s="12">
        <f>T127+T128</f>
        <v>0</v>
      </c>
      <c r="U126" s="82">
        <f t="shared" si="27"/>
        <v>0</v>
      </c>
      <c r="V126" s="11">
        <f>V127</f>
        <v>0</v>
      </c>
      <c r="W126" s="11">
        <f>W127</f>
        <v>0</v>
      </c>
      <c r="X126" s="11">
        <f t="shared" si="28"/>
        <v>0</v>
      </c>
      <c r="Y126" s="11">
        <f>Y127+Y128</f>
        <v>0</v>
      </c>
      <c r="Z126" s="11">
        <f t="shared" si="29"/>
        <v>0</v>
      </c>
      <c r="AA126" s="12">
        <f>AA127+AA128</f>
        <v>0</v>
      </c>
      <c r="AB126" s="82">
        <f t="shared" si="30"/>
        <v>0</v>
      </c>
      <c r="AC126" s="13"/>
      <c r="AD126" s="14"/>
      <c r="AE126" s="9"/>
    </row>
    <row r="127" spans="1:48" ht="54" x14ac:dyDescent="0.35">
      <c r="A127" s="79" t="s">
        <v>167</v>
      </c>
      <c r="B127" s="90" t="s">
        <v>168</v>
      </c>
      <c r="C127" s="94" t="s">
        <v>169</v>
      </c>
      <c r="D127" s="16">
        <v>260000</v>
      </c>
      <c r="E127" s="16"/>
      <c r="F127" s="17">
        <f t="shared" si="11"/>
        <v>260000</v>
      </c>
      <c r="G127" s="17"/>
      <c r="H127" s="17">
        <f t="shared" si="12"/>
        <v>260000</v>
      </c>
      <c r="I127" s="17"/>
      <c r="J127" s="17">
        <f t="shared" si="22"/>
        <v>260000</v>
      </c>
      <c r="K127" s="18"/>
      <c r="L127" s="83">
        <f t="shared" si="23"/>
        <v>260000</v>
      </c>
      <c r="M127" s="17">
        <v>0</v>
      </c>
      <c r="N127" s="17"/>
      <c r="O127" s="17">
        <f t="shared" si="24"/>
        <v>0</v>
      </c>
      <c r="P127" s="17"/>
      <c r="Q127" s="17">
        <f t="shared" si="25"/>
        <v>0</v>
      </c>
      <c r="R127" s="17"/>
      <c r="S127" s="17">
        <f t="shared" si="26"/>
        <v>0</v>
      </c>
      <c r="T127" s="18"/>
      <c r="U127" s="83">
        <f t="shared" si="27"/>
        <v>0</v>
      </c>
      <c r="V127" s="17">
        <v>0</v>
      </c>
      <c r="W127" s="17"/>
      <c r="X127" s="17">
        <f t="shared" si="28"/>
        <v>0</v>
      </c>
      <c r="Y127" s="17"/>
      <c r="Z127" s="17">
        <f t="shared" si="29"/>
        <v>0</v>
      </c>
      <c r="AA127" s="18"/>
      <c r="AB127" s="83">
        <f t="shared" si="30"/>
        <v>0</v>
      </c>
      <c r="AC127" s="4" t="s">
        <v>170</v>
      </c>
      <c r="AE127" s="30"/>
    </row>
    <row r="128" spans="1:48" s="1" customFormat="1" ht="54" hidden="1" x14ac:dyDescent="0.35">
      <c r="A128" s="15" t="s">
        <v>171</v>
      </c>
      <c r="B128" s="42" t="s">
        <v>172</v>
      </c>
      <c r="C128" s="31" t="s">
        <v>27</v>
      </c>
      <c r="D128" s="16"/>
      <c r="E128" s="16"/>
      <c r="F128" s="17"/>
      <c r="G128" s="17">
        <v>76952.030719999995</v>
      </c>
      <c r="H128" s="17">
        <f>F128+G128</f>
        <v>76952.030719999995</v>
      </c>
      <c r="I128" s="17"/>
      <c r="J128" s="17">
        <f t="shared" si="22"/>
        <v>76952.030719999995</v>
      </c>
      <c r="K128" s="18">
        <v>-76952.030719999995</v>
      </c>
      <c r="L128" s="17">
        <f t="shared" si="23"/>
        <v>0</v>
      </c>
      <c r="M128" s="17"/>
      <c r="N128" s="17"/>
      <c r="O128" s="17"/>
      <c r="P128" s="17"/>
      <c r="Q128" s="17">
        <f t="shared" si="25"/>
        <v>0</v>
      </c>
      <c r="R128" s="17"/>
      <c r="S128" s="17">
        <f t="shared" si="26"/>
        <v>0</v>
      </c>
      <c r="T128" s="18"/>
      <c r="U128" s="17">
        <f t="shared" si="27"/>
        <v>0</v>
      </c>
      <c r="V128" s="17"/>
      <c r="W128" s="17"/>
      <c r="X128" s="17"/>
      <c r="Y128" s="17"/>
      <c r="Z128" s="17">
        <f t="shared" si="29"/>
        <v>0</v>
      </c>
      <c r="AA128" s="18"/>
      <c r="AB128" s="17">
        <f t="shared" si="30"/>
        <v>0</v>
      </c>
      <c r="AC128" s="4" t="s">
        <v>173</v>
      </c>
      <c r="AD128" s="5" t="s">
        <v>21</v>
      </c>
      <c r="AE128" s="30"/>
    </row>
    <row r="129" spans="1:31" s="85" customFormat="1" ht="33.75" customHeight="1" x14ac:dyDescent="0.25">
      <c r="A129" s="76"/>
      <c r="B129" s="77" t="s">
        <v>174</v>
      </c>
      <c r="C129" s="78" t="s">
        <v>18</v>
      </c>
      <c r="D129" s="10">
        <f>D131+D130</f>
        <v>345489.1</v>
      </c>
      <c r="E129" s="10">
        <f>E131+E130</f>
        <v>0</v>
      </c>
      <c r="F129" s="11">
        <f t="shared" si="11"/>
        <v>345489.1</v>
      </c>
      <c r="G129" s="11">
        <f>G131+G130+G132+G133</f>
        <v>-269917.78307999996</v>
      </c>
      <c r="H129" s="11">
        <f t="shared" si="12"/>
        <v>75571.316920000012</v>
      </c>
      <c r="I129" s="11">
        <f>I131+I130+I132+I133</f>
        <v>0</v>
      </c>
      <c r="J129" s="11">
        <f t="shared" si="22"/>
        <v>75571.316920000012</v>
      </c>
      <c r="K129" s="12">
        <f>K131+K130+K132+K133</f>
        <v>0</v>
      </c>
      <c r="L129" s="82">
        <f t="shared" si="23"/>
        <v>75571.316920000012</v>
      </c>
      <c r="M129" s="11">
        <f>M131+M130</f>
        <v>313169.8</v>
      </c>
      <c r="N129" s="11">
        <f>N131+N130</f>
        <v>0</v>
      </c>
      <c r="O129" s="11">
        <f t="shared" si="24"/>
        <v>313169.8</v>
      </c>
      <c r="P129" s="58">
        <f>P131+P130+P132+P133</f>
        <v>-313169.8</v>
      </c>
      <c r="Q129" s="11">
        <f t="shared" si="25"/>
        <v>0</v>
      </c>
      <c r="R129" s="11">
        <f>R131+R130+R132+R133</f>
        <v>0</v>
      </c>
      <c r="S129" s="11">
        <f t="shared" si="26"/>
        <v>0</v>
      </c>
      <c r="T129" s="12">
        <f>T131+T130+T132+T133</f>
        <v>0</v>
      </c>
      <c r="U129" s="82">
        <f t="shared" si="27"/>
        <v>0</v>
      </c>
      <c r="V129" s="11">
        <f>V131+V130</f>
        <v>0</v>
      </c>
      <c r="W129" s="11">
        <f>W131+W130</f>
        <v>0</v>
      </c>
      <c r="X129" s="11">
        <f t="shared" si="28"/>
        <v>0</v>
      </c>
      <c r="Y129" s="58">
        <f>Y131+Y130+Y132+Y133</f>
        <v>0</v>
      </c>
      <c r="Z129" s="11">
        <f t="shared" si="29"/>
        <v>0</v>
      </c>
      <c r="AA129" s="12">
        <f>AA131+AA130+AA132+AA133</f>
        <v>0</v>
      </c>
      <c r="AB129" s="82">
        <f t="shared" si="30"/>
        <v>0</v>
      </c>
      <c r="AC129" s="13"/>
      <c r="AD129" s="14"/>
      <c r="AE129" s="9"/>
    </row>
    <row r="130" spans="1:31" s="1" customFormat="1" ht="54" hidden="1" x14ac:dyDescent="0.35">
      <c r="A130" s="43"/>
      <c r="B130" s="53" t="s">
        <v>175</v>
      </c>
      <c r="C130" s="59" t="s">
        <v>27</v>
      </c>
      <c r="D130" s="55">
        <v>190073.7</v>
      </c>
      <c r="E130" s="36"/>
      <c r="F130" s="56">
        <f t="shared" si="11"/>
        <v>190073.7</v>
      </c>
      <c r="G130" s="18">
        <v>-190073.7</v>
      </c>
      <c r="H130" s="56">
        <f t="shared" si="12"/>
        <v>0</v>
      </c>
      <c r="I130" s="17"/>
      <c r="J130" s="56">
        <f t="shared" si="22"/>
        <v>0</v>
      </c>
      <c r="K130" s="18"/>
      <c r="L130" s="56">
        <f t="shared" si="23"/>
        <v>0</v>
      </c>
      <c r="M130" s="56">
        <v>313169.8</v>
      </c>
      <c r="N130" s="18"/>
      <c r="O130" s="56">
        <f t="shared" si="24"/>
        <v>313169.8</v>
      </c>
      <c r="P130" s="18">
        <v>-313169.8</v>
      </c>
      <c r="Q130" s="56">
        <f t="shared" si="25"/>
        <v>0</v>
      </c>
      <c r="R130" s="17"/>
      <c r="S130" s="56">
        <f t="shared" si="26"/>
        <v>0</v>
      </c>
      <c r="T130" s="18"/>
      <c r="U130" s="56">
        <f t="shared" si="27"/>
        <v>0</v>
      </c>
      <c r="V130" s="56">
        <v>0</v>
      </c>
      <c r="W130" s="18"/>
      <c r="X130" s="56">
        <f t="shared" si="28"/>
        <v>0</v>
      </c>
      <c r="Y130" s="18"/>
      <c r="Z130" s="56">
        <f t="shared" si="29"/>
        <v>0</v>
      </c>
      <c r="AA130" s="18"/>
      <c r="AB130" s="56">
        <f t="shared" si="30"/>
        <v>0</v>
      </c>
      <c r="AC130" s="38" t="s">
        <v>176</v>
      </c>
      <c r="AD130">
        <v>0</v>
      </c>
      <c r="AE130" s="40"/>
    </row>
    <row r="131" spans="1:31" s="1" customFormat="1" ht="54" hidden="1" x14ac:dyDescent="0.35">
      <c r="A131" s="43"/>
      <c r="B131" s="53" t="s">
        <v>177</v>
      </c>
      <c r="C131" s="59" t="s">
        <v>27</v>
      </c>
      <c r="D131" s="55">
        <v>155415.4</v>
      </c>
      <c r="E131" s="36"/>
      <c r="F131" s="56">
        <f t="shared" si="11"/>
        <v>155415.4</v>
      </c>
      <c r="G131" s="18">
        <v>-155415.4</v>
      </c>
      <c r="H131" s="56">
        <f t="shared" si="12"/>
        <v>0</v>
      </c>
      <c r="I131" s="17"/>
      <c r="J131" s="56">
        <f t="shared" si="22"/>
        <v>0</v>
      </c>
      <c r="K131" s="18"/>
      <c r="L131" s="56">
        <f t="shared" si="23"/>
        <v>0</v>
      </c>
      <c r="M131" s="56">
        <v>0</v>
      </c>
      <c r="N131" s="18"/>
      <c r="O131" s="56">
        <f t="shared" si="24"/>
        <v>0</v>
      </c>
      <c r="P131" s="18"/>
      <c r="Q131" s="56">
        <f t="shared" si="25"/>
        <v>0</v>
      </c>
      <c r="R131" s="17"/>
      <c r="S131" s="56">
        <f t="shared" si="26"/>
        <v>0</v>
      </c>
      <c r="T131" s="18"/>
      <c r="U131" s="56">
        <f t="shared" si="27"/>
        <v>0</v>
      </c>
      <c r="V131" s="56">
        <v>0</v>
      </c>
      <c r="W131" s="18"/>
      <c r="X131" s="56">
        <f t="shared" si="28"/>
        <v>0</v>
      </c>
      <c r="Y131" s="18"/>
      <c r="Z131" s="56">
        <f t="shared" si="29"/>
        <v>0</v>
      </c>
      <c r="AA131" s="18"/>
      <c r="AB131" s="56">
        <f t="shared" si="30"/>
        <v>0</v>
      </c>
      <c r="AC131" s="38" t="s">
        <v>178</v>
      </c>
      <c r="AD131">
        <v>0</v>
      </c>
      <c r="AE131" s="40"/>
    </row>
    <row r="132" spans="1:31" ht="54" x14ac:dyDescent="0.35">
      <c r="A132" s="79" t="s">
        <v>171</v>
      </c>
      <c r="B132" s="86" t="s">
        <v>179</v>
      </c>
      <c r="C132" s="88" t="s">
        <v>27</v>
      </c>
      <c r="D132" s="16"/>
      <c r="E132" s="16"/>
      <c r="F132" s="17"/>
      <c r="G132" s="17">
        <v>63108.294419999998</v>
      </c>
      <c r="H132" s="17">
        <f t="shared" ref="H132:H133" si="32">F132+G132</f>
        <v>63108.294419999998</v>
      </c>
      <c r="I132" s="17"/>
      <c r="J132" s="17">
        <f t="shared" si="22"/>
        <v>63108.294419999998</v>
      </c>
      <c r="K132" s="18"/>
      <c r="L132" s="83">
        <f t="shared" si="23"/>
        <v>63108.294419999998</v>
      </c>
      <c r="M132" s="17"/>
      <c r="N132" s="17"/>
      <c r="O132" s="17"/>
      <c r="P132" s="17">
        <v>0</v>
      </c>
      <c r="Q132" s="17">
        <f t="shared" si="25"/>
        <v>0</v>
      </c>
      <c r="R132" s="17">
        <v>0</v>
      </c>
      <c r="S132" s="17">
        <f t="shared" si="26"/>
        <v>0</v>
      </c>
      <c r="T132" s="18">
        <v>0</v>
      </c>
      <c r="U132" s="83">
        <f t="shared" si="27"/>
        <v>0</v>
      </c>
      <c r="V132" s="17"/>
      <c r="W132" s="17"/>
      <c r="X132" s="17"/>
      <c r="Y132" s="17">
        <v>0</v>
      </c>
      <c r="Z132" s="17">
        <f t="shared" si="29"/>
        <v>0</v>
      </c>
      <c r="AA132" s="18">
        <v>0</v>
      </c>
      <c r="AB132" s="83">
        <f t="shared" si="30"/>
        <v>0</v>
      </c>
      <c r="AC132" s="4" t="s">
        <v>180</v>
      </c>
      <c r="AD132" s="1"/>
      <c r="AE132" s="30"/>
    </row>
    <row r="133" spans="1:31" ht="54" x14ac:dyDescent="0.35">
      <c r="A133" s="79" t="s">
        <v>181</v>
      </c>
      <c r="B133" s="86" t="s">
        <v>59</v>
      </c>
      <c r="C133" s="95" t="s">
        <v>27</v>
      </c>
      <c r="D133" s="16"/>
      <c r="E133" s="60"/>
      <c r="F133" s="17"/>
      <c r="G133" s="17">
        <v>12463.022499999999</v>
      </c>
      <c r="H133" s="17">
        <f t="shared" si="32"/>
        <v>12463.022499999999</v>
      </c>
      <c r="I133" s="17"/>
      <c r="J133" s="17">
        <f t="shared" si="22"/>
        <v>12463.022499999999</v>
      </c>
      <c r="K133" s="18"/>
      <c r="L133" s="83">
        <f t="shared" si="23"/>
        <v>12463.022499999999</v>
      </c>
      <c r="M133" s="17"/>
      <c r="N133" s="17"/>
      <c r="O133" s="17"/>
      <c r="P133" s="17"/>
      <c r="Q133" s="17">
        <f t="shared" si="25"/>
        <v>0</v>
      </c>
      <c r="R133" s="17"/>
      <c r="S133" s="17">
        <f t="shared" si="26"/>
        <v>0</v>
      </c>
      <c r="T133" s="18"/>
      <c r="U133" s="83">
        <f t="shared" si="27"/>
        <v>0</v>
      </c>
      <c r="V133" s="17"/>
      <c r="W133" s="17"/>
      <c r="X133" s="17"/>
      <c r="Y133" s="17"/>
      <c r="Z133" s="17">
        <f t="shared" si="29"/>
        <v>0</v>
      </c>
      <c r="AA133" s="18"/>
      <c r="AB133" s="83">
        <f t="shared" si="30"/>
        <v>0</v>
      </c>
      <c r="AC133" s="4" t="s">
        <v>60</v>
      </c>
      <c r="AD133" s="1"/>
      <c r="AE133" s="30"/>
    </row>
    <row r="134" spans="1:31" s="85" customFormat="1" ht="33.75" customHeight="1" x14ac:dyDescent="0.25">
      <c r="A134" s="76"/>
      <c r="B134" s="77" t="s">
        <v>182</v>
      </c>
      <c r="C134" s="78" t="s">
        <v>18</v>
      </c>
      <c r="D134" s="10">
        <f>D136+D137+D138+D139+D140+D141+D142+D143+D144+D145+D146+D147+D148+D135</f>
        <v>56273.3</v>
      </c>
      <c r="E134" s="10">
        <f>E136+E137+E138+E139+E140+E141+E142+E143+E144+E145+E146+E147+E148+E135</f>
        <v>0</v>
      </c>
      <c r="F134" s="11">
        <f t="shared" si="11"/>
        <v>56273.3</v>
      </c>
      <c r="G134" s="11">
        <f>G136+G137+G138+G139+G140+G141+G142+G143+G144+G145+G146+G147+G148+G135+G149+G150+G151</f>
        <v>11682.045770000001</v>
      </c>
      <c r="H134" s="11">
        <f t="shared" si="12"/>
        <v>67955.34577</v>
      </c>
      <c r="I134" s="11">
        <f>I136+I137+I138+I139+I140+I141+I142+I143+I144+I145+I146+I147+I148+I135+I149+I150+I151</f>
        <v>0</v>
      </c>
      <c r="J134" s="11">
        <f t="shared" si="22"/>
        <v>67955.34577</v>
      </c>
      <c r="K134" s="12">
        <f>K136+K137+K138+K139+K140+K141+K142+K143+K144+K145+K146+K147+K148+K135+K149+K150+K151</f>
        <v>0</v>
      </c>
      <c r="L134" s="82">
        <f t="shared" si="23"/>
        <v>67955.34577</v>
      </c>
      <c r="M134" s="11">
        <f>M136+M137+M138+M139+M140+M141+M142+M143+M144+M145+M146+M147+M148+M135</f>
        <v>25127.5</v>
      </c>
      <c r="N134" s="11">
        <f>N136+N137+N138+N139+N140+N141+N142+N143+N144+N145+N146+N147+N148+N135</f>
        <v>0</v>
      </c>
      <c r="O134" s="11">
        <f t="shared" si="24"/>
        <v>25127.5</v>
      </c>
      <c r="P134" s="11">
        <f>P136+P137+P138+P139+P140+P141+P142+P143+P144+P145+P146+P147+P148+P135+P149+P150+P151</f>
        <v>0</v>
      </c>
      <c r="Q134" s="11">
        <f t="shared" si="25"/>
        <v>25127.5</v>
      </c>
      <c r="R134" s="11">
        <f>R136+R137+R138+R139+R140+R141+R142+R143+R144+R145+R146+R147+R148+R135+R149+R150+R151</f>
        <v>0</v>
      </c>
      <c r="S134" s="11">
        <f t="shared" si="26"/>
        <v>25127.5</v>
      </c>
      <c r="T134" s="12">
        <f>T136+T137+T138+T139+T140+T141+T142+T143+T144+T145+T146+T147+T148+T135+T149+T150+T151</f>
        <v>0</v>
      </c>
      <c r="U134" s="82">
        <f t="shared" si="27"/>
        <v>25127.5</v>
      </c>
      <c r="V134" s="11">
        <f>V136+V137+V138+V139+V140+V141+V142+V143+V144+V145+V146+V147+V148+V135</f>
        <v>57799.69999999999</v>
      </c>
      <c r="W134" s="11">
        <f>W136+W137+W138+W139+W140+W141+W142+W143+W144+W145+W146+W147+W148+W135</f>
        <v>0</v>
      </c>
      <c r="X134" s="11">
        <f t="shared" si="28"/>
        <v>57799.69999999999</v>
      </c>
      <c r="Y134" s="11">
        <f>Y136+Y137+Y138+Y139+Y140+Y141+Y142+Y143+Y144+Y145+Y146+Y147+Y148+Y135+Y149+Y150+Y151</f>
        <v>0</v>
      </c>
      <c r="Z134" s="11">
        <f t="shared" si="29"/>
        <v>57799.69999999999</v>
      </c>
      <c r="AA134" s="12">
        <f>AA136+AA137+AA138+AA139+AA140+AA141+AA142+AA143+AA144+AA145+AA146+AA147+AA148+AA135+AA149+AA150+AA151</f>
        <v>0</v>
      </c>
      <c r="AB134" s="82">
        <f t="shared" si="30"/>
        <v>57799.69999999999</v>
      </c>
      <c r="AC134" s="13"/>
      <c r="AD134" s="14"/>
      <c r="AE134" s="9"/>
    </row>
    <row r="135" spans="1:31" ht="54" x14ac:dyDescent="0.35">
      <c r="A135" s="79" t="s">
        <v>183</v>
      </c>
      <c r="B135" s="86" t="s">
        <v>184</v>
      </c>
      <c r="C135" s="88" t="s">
        <v>27</v>
      </c>
      <c r="D135" s="16">
        <v>35549</v>
      </c>
      <c r="E135" s="16"/>
      <c r="F135" s="17">
        <f t="shared" si="11"/>
        <v>35549</v>
      </c>
      <c r="G135" s="17"/>
      <c r="H135" s="17">
        <f t="shared" ref="H135:H170" si="33">F135+G135</f>
        <v>35549</v>
      </c>
      <c r="I135" s="17"/>
      <c r="J135" s="17">
        <f t="shared" si="22"/>
        <v>35549</v>
      </c>
      <c r="K135" s="18"/>
      <c r="L135" s="83">
        <f t="shared" si="23"/>
        <v>35549</v>
      </c>
      <c r="M135" s="17">
        <v>0</v>
      </c>
      <c r="N135" s="17"/>
      <c r="O135" s="17">
        <f t="shared" si="24"/>
        <v>0</v>
      </c>
      <c r="P135" s="17"/>
      <c r="Q135" s="17">
        <f t="shared" si="25"/>
        <v>0</v>
      </c>
      <c r="R135" s="17"/>
      <c r="S135" s="17">
        <f t="shared" si="26"/>
        <v>0</v>
      </c>
      <c r="T135" s="18"/>
      <c r="U135" s="83">
        <f t="shared" si="27"/>
        <v>0</v>
      </c>
      <c r="V135" s="17">
        <v>0</v>
      </c>
      <c r="W135" s="17"/>
      <c r="X135" s="17">
        <f t="shared" si="28"/>
        <v>0</v>
      </c>
      <c r="Y135" s="17"/>
      <c r="Z135" s="17">
        <f t="shared" si="29"/>
        <v>0</v>
      </c>
      <c r="AA135" s="18"/>
      <c r="AB135" s="83">
        <f t="shared" si="30"/>
        <v>0</v>
      </c>
      <c r="AC135" s="4" t="s">
        <v>185</v>
      </c>
      <c r="AE135" s="30"/>
    </row>
    <row r="136" spans="1:31" ht="54" x14ac:dyDescent="0.35">
      <c r="A136" s="79" t="s">
        <v>186</v>
      </c>
      <c r="B136" s="86" t="s">
        <v>187</v>
      </c>
      <c r="C136" s="88" t="s">
        <v>27</v>
      </c>
      <c r="D136" s="16">
        <v>9209.2999999999993</v>
      </c>
      <c r="E136" s="16"/>
      <c r="F136" s="17">
        <f t="shared" si="11"/>
        <v>9209.2999999999993</v>
      </c>
      <c r="G136" s="17"/>
      <c r="H136" s="17">
        <f t="shared" si="33"/>
        <v>9209.2999999999993</v>
      </c>
      <c r="I136" s="17"/>
      <c r="J136" s="17">
        <f t="shared" si="22"/>
        <v>9209.2999999999993</v>
      </c>
      <c r="K136" s="18"/>
      <c r="L136" s="83">
        <f t="shared" si="23"/>
        <v>9209.2999999999993</v>
      </c>
      <c r="M136" s="17">
        <v>0</v>
      </c>
      <c r="N136" s="17"/>
      <c r="O136" s="17">
        <f t="shared" si="24"/>
        <v>0</v>
      </c>
      <c r="P136" s="17"/>
      <c r="Q136" s="17">
        <f t="shared" si="25"/>
        <v>0</v>
      </c>
      <c r="R136" s="17"/>
      <c r="S136" s="17">
        <f t="shared" si="26"/>
        <v>0</v>
      </c>
      <c r="T136" s="18"/>
      <c r="U136" s="83">
        <f t="shared" si="27"/>
        <v>0</v>
      </c>
      <c r="V136" s="17">
        <v>0</v>
      </c>
      <c r="W136" s="17"/>
      <c r="X136" s="17">
        <f t="shared" si="28"/>
        <v>0</v>
      </c>
      <c r="Y136" s="17"/>
      <c r="Z136" s="17">
        <f t="shared" si="29"/>
        <v>0</v>
      </c>
      <c r="AA136" s="18"/>
      <c r="AB136" s="83">
        <f t="shared" si="30"/>
        <v>0</v>
      </c>
      <c r="AC136" s="4" t="s">
        <v>188</v>
      </c>
      <c r="AE136" s="30"/>
    </row>
    <row r="137" spans="1:31" ht="54" x14ac:dyDescent="0.35">
      <c r="A137" s="79" t="s">
        <v>189</v>
      </c>
      <c r="B137" s="86" t="s">
        <v>190</v>
      </c>
      <c r="C137" s="88" t="s">
        <v>27</v>
      </c>
      <c r="D137" s="16">
        <v>9849.2000000000007</v>
      </c>
      <c r="E137" s="16"/>
      <c r="F137" s="17">
        <f t="shared" si="11"/>
        <v>9849.2000000000007</v>
      </c>
      <c r="G137" s="17">
        <v>333.19578000000001</v>
      </c>
      <c r="H137" s="17">
        <f t="shared" si="33"/>
        <v>10182.395780000001</v>
      </c>
      <c r="I137" s="17"/>
      <c r="J137" s="17">
        <f t="shared" si="22"/>
        <v>10182.395780000001</v>
      </c>
      <c r="K137" s="18"/>
      <c r="L137" s="83">
        <f t="shared" si="23"/>
        <v>10182.395780000001</v>
      </c>
      <c r="M137" s="17">
        <v>0</v>
      </c>
      <c r="N137" s="17"/>
      <c r="O137" s="17">
        <f t="shared" si="24"/>
        <v>0</v>
      </c>
      <c r="P137" s="17"/>
      <c r="Q137" s="17">
        <f t="shared" si="25"/>
        <v>0</v>
      </c>
      <c r="R137" s="17"/>
      <c r="S137" s="17">
        <f t="shared" si="26"/>
        <v>0</v>
      </c>
      <c r="T137" s="18"/>
      <c r="U137" s="83">
        <f t="shared" si="27"/>
        <v>0</v>
      </c>
      <c r="V137" s="17">
        <v>0</v>
      </c>
      <c r="W137" s="17"/>
      <c r="X137" s="17">
        <f t="shared" si="28"/>
        <v>0</v>
      </c>
      <c r="Y137" s="17"/>
      <c r="Z137" s="17">
        <f t="shared" si="29"/>
        <v>0</v>
      </c>
      <c r="AA137" s="18"/>
      <c r="AB137" s="83">
        <f t="shared" si="30"/>
        <v>0</v>
      </c>
      <c r="AC137" s="4" t="s">
        <v>191</v>
      </c>
      <c r="AE137" s="30"/>
    </row>
    <row r="138" spans="1:31" ht="54" x14ac:dyDescent="0.35">
      <c r="A138" s="79" t="s">
        <v>192</v>
      </c>
      <c r="B138" s="90" t="s">
        <v>193</v>
      </c>
      <c r="C138" s="88" t="s">
        <v>27</v>
      </c>
      <c r="D138" s="16">
        <v>0</v>
      </c>
      <c r="E138" s="16"/>
      <c r="F138" s="17">
        <f t="shared" si="11"/>
        <v>0</v>
      </c>
      <c r="G138" s="17"/>
      <c r="H138" s="17">
        <f t="shared" si="33"/>
        <v>0</v>
      </c>
      <c r="I138" s="17"/>
      <c r="J138" s="17">
        <f t="shared" si="22"/>
        <v>0</v>
      </c>
      <c r="K138" s="18"/>
      <c r="L138" s="83">
        <f t="shared" si="23"/>
        <v>0</v>
      </c>
      <c r="M138" s="17">
        <v>877.1</v>
      </c>
      <c r="N138" s="17"/>
      <c r="O138" s="17">
        <f t="shared" si="24"/>
        <v>877.1</v>
      </c>
      <c r="P138" s="17"/>
      <c r="Q138" s="17">
        <f t="shared" si="25"/>
        <v>877.1</v>
      </c>
      <c r="R138" s="17"/>
      <c r="S138" s="17">
        <f t="shared" si="26"/>
        <v>877.1</v>
      </c>
      <c r="T138" s="18"/>
      <c r="U138" s="83">
        <f t="shared" si="27"/>
        <v>877.1</v>
      </c>
      <c r="V138" s="17">
        <v>10827.4</v>
      </c>
      <c r="W138" s="17"/>
      <c r="X138" s="17">
        <f t="shared" si="28"/>
        <v>10827.4</v>
      </c>
      <c r="Y138" s="17"/>
      <c r="Z138" s="17">
        <f t="shared" si="29"/>
        <v>10827.4</v>
      </c>
      <c r="AA138" s="18"/>
      <c r="AB138" s="83">
        <f t="shared" si="30"/>
        <v>10827.4</v>
      </c>
      <c r="AC138" s="4" t="s">
        <v>194</v>
      </c>
      <c r="AE138" s="30"/>
    </row>
    <row r="139" spans="1:31" ht="54" x14ac:dyDescent="0.35">
      <c r="A139" s="79" t="s">
        <v>195</v>
      </c>
      <c r="B139" s="90" t="s">
        <v>196</v>
      </c>
      <c r="C139" s="88" t="s">
        <v>27</v>
      </c>
      <c r="D139" s="16">
        <v>0</v>
      </c>
      <c r="E139" s="16"/>
      <c r="F139" s="17">
        <f t="shared" si="11"/>
        <v>0</v>
      </c>
      <c r="G139" s="17"/>
      <c r="H139" s="17">
        <f t="shared" si="33"/>
        <v>0</v>
      </c>
      <c r="I139" s="17"/>
      <c r="J139" s="17">
        <f t="shared" si="22"/>
        <v>0</v>
      </c>
      <c r="K139" s="18"/>
      <c r="L139" s="83">
        <f t="shared" si="23"/>
        <v>0</v>
      </c>
      <c r="M139" s="17">
        <v>877.09999999999991</v>
      </c>
      <c r="N139" s="17"/>
      <c r="O139" s="17">
        <f t="shared" si="24"/>
        <v>877.09999999999991</v>
      </c>
      <c r="P139" s="17"/>
      <c r="Q139" s="17">
        <f t="shared" si="25"/>
        <v>877.09999999999991</v>
      </c>
      <c r="R139" s="17"/>
      <c r="S139" s="17">
        <f t="shared" si="26"/>
        <v>877.09999999999991</v>
      </c>
      <c r="T139" s="18"/>
      <c r="U139" s="83">
        <f t="shared" si="27"/>
        <v>877.09999999999991</v>
      </c>
      <c r="V139" s="17">
        <v>10827.4</v>
      </c>
      <c r="W139" s="17"/>
      <c r="X139" s="17">
        <f t="shared" si="28"/>
        <v>10827.4</v>
      </c>
      <c r="Y139" s="17"/>
      <c r="Z139" s="17">
        <f t="shared" si="29"/>
        <v>10827.4</v>
      </c>
      <c r="AA139" s="18"/>
      <c r="AB139" s="83">
        <f t="shared" si="30"/>
        <v>10827.4</v>
      </c>
      <c r="AC139" s="4" t="s">
        <v>197</v>
      </c>
      <c r="AE139" s="30"/>
    </row>
    <row r="140" spans="1:31" ht="54" x14ac:dyDescent="0.35">
      <c r="A140" s="79" t="s">
        <v>198</v>
      </c>
      <c r="B140" s="86" t="s">
        <v>199</v>
      </c>
      <c r="C140" s="88" t="s">
        <v>27</v>
      </c>
      <c r="D140" s="16">
        <v>832.90000000000009</v>
      </c>
      <c r="E140" s="16"/>
      <c r="F140" s="17">
        <f t="shared" si="11"/>
        <v>832.90000000000009</v>
      </c>
      <c r="G140" s="17"/>
      <c r="H140" s="17">
        <f t="shared" si="33"/>
        <v>832.90000000000009</v>
      </c>
      <c r="I140" s="17"/>
      <c r="J140" s="17">
        <f t="shared" si="22"/>
        <v>832.90000000000009</v>
      </c>
      <c r="K140" s="18"/>
      <c r="L140" s="83">
        <f t="shared" si="23"/>
        <v>832.90000000000009</v>
      </c>
      <c r="M140" s="17">
        <v>10371</v>
      </c>
      <c r="N140" s="17"/>
      <c r="O140" s="17">
        <f t="shared" si="24"/>
        <v>10371</v>
      </c>
      <c r="P140" s="17"/>
      <c r="Q140" s="17">
        <f t="shared" si="25"/>
        <v>10371</v>
      </c>
      <c r="R140" s="17"/>
      <c r="S140" s="17">
        <f t="shared" si="26"/>
        <v>10371</v>
      </c>
      <c r="T140" s="18"/>
      <c r="U140" s="83">
        <f t="shared" si="27"/>
        <v>10371</v>
      </c>
      <c r="V140" s="17">
        <v>0</v>
      </c>
      <c r="W140" s="17"/>
      <c r="X140" s="17">
        <f t="shared" si="28"/>
        <v>0</v>
      </c>
      <c r="Y140" s="17"/>
      <c r="Z140" s="17">
        <f t="shared" si="29"/>
        <v>0</v>
      </c>
      <c r="AA140" s="18"/>
      <c r="AB140" s="83">
        <f t="shared" si="30"/>
        <v>0</v>
      </c>
      <c r="AC140" s="4" t="s">
        <v>200</v>
      </c>
      <c r="AE140" s="30"/>
    </row>
    <row r="141" spans="1:31" ht="54" x14ac:dyDescent="0.35">
      <c r="A141" s="79" t="s">
        <v>201</v>
      </c>
      <c r="B141" s="90" t="s">
        <v>202</v>
      </c>
      <c r="C141" s="88" t="s">
        <v>27</v>
      </c>
      <c r="D141" s="16">
        <v>0</v>
      </c>
      <c r="E141" s="16"/>
      <c r="F141" s="17">
        <f t="shared" si="11"/>
        <v>0</v>
      </c>
      <c r="G141" s="17"/>
      <c r="H141" s="17">
        <f t="shared" si="33"/>
        <v>0</v>
      </c>
      <c r="I141" s="17"/>
      <c r="J141" s="17">
        <f t="shared" si="22"/>
        <v>0</v>
      </c>
      <c r="K141" s="18"/>
      <c r="L141" s="83">
        <f t="shared" si="23"/>
        <v>0</v>
      </c>
      <c r="M141" s="17">
        <v>877.1</v>
      </c>
      <c r="N141" s="17"/>
      <c r="O141" s="17">
        <f t="shared" si="24"/>
        <v>877.1</v>
      </c>
      <c r="P141" s="17"/>
      <c r="Q141" s="17">
        <f t="shared" si="25"/>
        <v>877.1</v>
      </c>
      <c r="R141" s="17"/>
      <c r="S141" s="17">
        <f t="shared" si="26"/>
        <v>877.1</v>
      </c>
      <c r="T141" s="18"/>
      <c r="U141" s="83">
        <f t="shared" si="27"/>
        <v>877.1</v>
      </c>
      <c r="V141" s="17">
        <v>10827.4</v>
      </c>
      <c r="W141" s="17"/>
      <c r="X141" s="17">
        <f t="shared" si="28"/>
        <v>10827.4</v>
      </c>
      <c r="Y141" s="17"/>
      <c r="Z141" s="17">
        <f t="shared" si="29"/>
        <v>10827.4</v>
      </c>
      <c r="AA141" s="18"/>
      <c r="AB141" s="83">
        <f t="shared" si="30"/>
        <v>10827.4</v>
      </c>
      <c r="AC141" s="4" t="s">
        <v>203</v>
      </c>
      <c r="AE141" s="30"/>
    </row>
    <row r="142" spans="1:31" ht="54" x14ac:dyDescent="0.35">
      <c r="A142" s="79" t="s">
        <v>204</v>
      </c>
      <c r="B142" s="86" t="s">
        <v>205</v>
      </c>
      <c r="C142" s="88" t="s">
        <v>27</v>
      </c>
      <c r="D142" s="16">
        <v>832.90000000000009</v>
      </c>
      <c r="E142" s="16"/>
      <c r="F142" s="17">
        <f t="shared" si="11"/>
        <v>832.90000000000009</v>
      </c>
      <c r="G142" s="17"/>
      <c r="H142" s="17">
        <f t="shared" si="33"/>
        <v>832.90000000000009</v>
      </c>
      <c r="I142" s="17"/>
      <c r="J142" s="17">
        <f t="shared" si="22"/>
        <v>832.90000000000009</v>
      </c>
      <c r="K142" s="18"/>
      <c r="L142" s="83">
        <f t="shared" si="23"/>
        <v>832.90000000000009</v>
      </c>
      <c r="M142" s="17">
        <v>10371</v>
      </c>
      <c r="N142" s="17"/>
      <c r="O142" s="17">
        <f t="shared" si="24"/>
        <v>10371</v>
      </c>
      <c r="P142" s="17"/>
      <c r="Q142" s="17">
        <f t="shared" si="25"/>
        <v>10371</v>
      </c>
      <c r="R142" s="17"/>
      <c r="S142" s="17">
        <f t="shared" si="26"/>
        <v>10371</v>
      </c>
      <c r="T142" s="18"/>
      <c r="U142" s="83">
        <f t="shared" si="27"/>
        <v>10371</v>
      </c>
      <c r="V142" s="17">
        <v>0</v>
      </c>
      <c r="W142" s="17"/>
      <c r="X142" s="17">
        <f t="shared" si="28"/>
        <v>0</v>
      </c>
      <c r="Y142" s="17"/>
      <c r="Z142" s="17">
        <f t="shared" si="29"/>
        <v>0</v>
      </c>
      <c r="AA142" s="18"/>
      <c r="AB142" s="83">
        <f t="shared" si="30"/>
        <v>0</v>
      </c>
      <c r="AC142" s="4" t="s">
        <v>206</v>
      </c>
      <c r="AE142" s="30"/>
    </row>
    <row r="143" spans="1:31" ht="54" x14ac:dyDescent="0.35">
      <c r="A143" s="79" t="s">
        <v>207</v>
      </c>
      <c r="B143" s="86" t="s">
        <v>208</v>
      </c>
      <c r="C143" s="88" t="s">
        <v>27</v>
      </c>
      <c r="D143" s="16">
        <v>0</v>
      </c>
      <c r="E143" s="16"/>
      <c r="F143" s="17">
        <f t="shared" si="11"/>
        <v>0</v>
      </c>
      <c r="G143" s="17"/>
      <c r="H143" s="17">
        <f t="shared" si="33"/>
        <v>0</v>
      </c>
      <c r="I143" s="17"/>
      <c r="J143" s="17">
        <f t="shared" si="22"/>
        <v>0</v>
      </c>
      <c r="K143" s="18"/>
      <c r="L143" s="83">
        <f t="shared" si="23"/>
        <v>0</v>
      </c>
      <c r="M143" s="17">
        <v>877.1</v>
      </c>
      <c r="N143" s="17"/>
      <c r="O143" s="17">
        <f t="shared" si="24"/>
        <v>877.1</v>
      </c>
      <c r="P143" s="17"/>
      <c r="Q143" s="17">
        <f t="shared" si="25"/>
        <v>877.1</v>
      </c>
      <c r="R143" s="17"/>
      <c r="S143" s="17">
        <f t="shared" si="26"/>
        <v>877.1</v>
      </c>
      <c r="T143" s="18"/>
      <c r="U143" s="83">
        <f t="shared" si="27"/>
        <v>877.1</v>
      </c>
      <c r="V143" s="17">
        <v>10827.4</v>
      </c>
      <c r="W143" s="17"/>
      <c r="X143" s="17">
        <f t="shared" si="28"/>
        <v>10827.4</v>
      </c>
      <c r="Y143" s="17"/>
      <c r="Z143" s="17">
        <f t="shared" si="29"/>
        <v>10827.4</v>
      </c>
      <c r="AA143" s="18"/>
      <c r="AB143" s="83">
        <f t="shared" si="30"/>
        <v>10827.4</v>
      </c>
      <c r="AC143" s="4" t="s">
        <v>209</v>
      </c>
      <c r="AE143" s="30"/>
    </row>
    <row r="144" spans="1:31" ht="54" x14ac:dyDescent="0.35">
      <c r="A144" s="79" t="s">
        <v>210</v>
      </c>
      <c r="B144" s="86" t="s">
        <v>211</v>
      </c>
      <c r="C144" s="88" t="s">
        <v>27</v>
      </c>
      <c r="D144" s="16">
        <v>0</v>
      </c>
      <c r="E144" s="16"/>
      <c r="F144" s="17">
        <f t="shared" si="11"/>
        <v>0</v>
      </c>
      <c r="G144" s="17"/>
      <c r="H144" s="17">
        <f t="shared" si="33"/>
        <v>0</v>
      </c>
      <c r="I144" s="17"/>
      <c r="J144" s="17">
        <f t="shared" si="22"/>
        <v>0</v>
      </c>
      <c r="K144" s="18"/>
      <c r="L144" s="83">
        <f t="shared" si="23"/>
        <v>0</v>
      </c>
      <c r="M144" s="17">
        <v>877.1</v>
      </c>
      <c r="N144" s="17"/>
      <c r="O144" s="17">
        <f t="shared" si="24"/>
        <v>877.1</v>
      </c>
      <c r="P144" s="17"/>
      <c r="Q144" s="17">
        <f t="shared" si="25"/>
        <v>877.1</v>
      </c>
      <c r="R144" s="17"/>
      <c r="S144" s="17">
        <f t="shared" si="26"/>
        <v>877.1</v>
      </c>
      <c r="T144" s="18"/>
      <c r="U144" s="83">
        <f t="shared" si="27"/>
        <v>877.1</v>
      </c>
      <c r="V144" s="17">
        <v>10827.4</v>
      </c>
      <c r="W144" s="17"/>
      <c r="X144" s="17">
        <f t="shared" si="28"/>
        <v>10827.4</v>
      </c>
      <c r="Y144" s="17"/>
      <c r="Z144" s="17">
        <f t="shared" si="29"/>
        <v>10827.4</v>
      </c>
      <c r="AA144" s="18"/>
      <c r="AB144" s="83">
        <f t="shared" si="30"/>
        <v>10827.4</v>
      </c>
      <c r="AC144" s="4" t="s">
        <v>212</v>
      </c>
      <c r="AE144" s="30"/>
    </row>
    <row r="145" spans="1:31" ht="54" x14ac:dyDescent="0.35">
      <c r="A145" s="79" t="s">
        <v>213</v>
      </c>
      <c r="B145" s="86" t="s">
        <v>214</v>
      </c>
      <c r="C145" s="88" t="s">
        <v>27</v>
      </c>
      <c r="D145" s="16">
        <v>0</v>
      </c>
      <c r="E145" s="16"/>
      <c r="F145" s="17">
        <f t="shared" si="11"/>
        <v>0</v>
      </c>
      <c r="G145" s="17"/>
      <c r="H145" s="17">
        <f t="shared" si="33"/>
        <v>0</v>
      </c>
      <c r="I145" s="17"/>
      <c r="J145" s="17">
        <f t="shared" si="22"/>
        <v>0</v>
      </c>
      <c r="K145" s="18"/>
      <c r="L145" s="83">
        <f t="shared" si="23"/>
        <v>0</v>
      </c>
      <c r="M145" s="17">
        <v>0</v>
      </c>
      <c r="N145" s="17"/>
      <c r="O145" s="17">
        <f t="shared" si="24"/>
        <v>0</v>
      </c>
      <c r="P145" s="17"/>
      <c r="Q145" s="17">
        <f t="shared" si="25"/>
        <v>0</v>
      </c>
      <c r="R145" s="17"/>
      <c r="S145" s="17">
        <f t="shared" si="26"/>
        <v>0</v>
      </c>
      <c r="T145" s="18"/>
      <c r="U145" s="83">
        <f t="shared" si="27"/>
        <v>0</v>
      </c>
      <c r="V145" s="17">
        <v>915.7</v>
      </c>
      <c r="W145" s="17"/>
      <c r="X145" s="17">
        <f t="shared" si="28"/>
        <v>915.7</v>
      </c>
      <c r="Y145" s="17"/>
      <c r="Z145" s="17">
        <f t="shared" si="29"/>
        <v>915.7</v>
      </c>
      <c r="AA145" s="18"/>
      <c r="AB145" s="83">
        <f t="shared" si="30"/>
        <v>915.7</v>
      </c>
      <c r="AC145" s="4" t="s">
        <v>215</v>
      </c>
      <c r="AE145" s="30"/>
    </row>
    <row r="146" spans="1:31" ht="54" x14ac:dyDescent="0.35">
      <c r="A146" s="79" t="s">
        <v>216</v>
      </c>
      <c r="B146" s="86" t="s">
        <v>217</v>
      </c>
      <c r="C146" s="88" t="s">
        <v>27</v>
      </c>
      <c r="D146" s="16">
        <v>0</v>
      </c>
      <c r="E146" s="16"/>
      <c r="F146" s="17">
        <f t="shared" si="11"/>
        <v>0</v>
      </c>
      <c r="G146" s="17"/>
      <c r="H146" s="17">
        <f t="shared" si="33"/>
        <v>0</v>
      </c>
      <c r="I146" s="17"/>
      <c r="J146" s="17">
        <f t="shared" si="22"/>
        <v>0</v>
      </c>
      <c r="K146" s="18"/>
      <c r="L146" s="83">
        <f t="shared" si="23"/>
        <v>0</v>
      </c>
      <c r="M146" s="17">
        <v>0</v>
      </c>
      <c r="N146" s="17"/>
      <c r="O146" s="17">
        <f t="shared" si="24"/>
        <v>0</v>
      </c>
      <c r="P146" s="17"/>
      <c r="Q146" s="17">
        <f t="shared" si="25"/>
        <v>0</v>
      </c>
      <c r="R146" s="17"/>
      <c r="S146" s="17">
        <f t="shared" si="26"/>
        <v>0</v>
      </c>
      <c r="T146" s="18"/>
      <c r="U146" s="83">
        <f t="shared" si="27"/>
        <v>0</v>
      </c>
      <c r="V146" s="17">
        <v>915.7</v>
      </c>
      <c r="W146" s="17"/>
      <c r="X146" s="17">
        <f t="shared" si="28"/>
        <v>915.7</v>
      </c>
      <c r="Y146" s="17"/>
      <c r="Z146" s="17">
        <f t="shared" si="29"/>
        <v>915.7</v>
      </c>
      <c r="AA146" s="18"/>
      <c r="AB146" s="83">
        <f t="shared" si="30"/>
        <v>915.7</v>
      </c>
      <c r="AC146" s="4" t="s">
        <v>218</v>
      </c>
      <c r="AE146" s="30"/>
    </row>
    <row r="147" spans="1:31" ht="54" x14ac:dyDescent="0.35">
      <c r="A147" s="79" t="s">
        <v>219</v>
      </c>
      <c r="B147" s="86" t="s">
        <v>220</v>
      </c>
      <c r="C147" s="88" t="s">
        <v>27</v>
      </c>
      <c r="D147" s="16">
        <v>0</v>
      </c>
      <c r="E147" s="16"/>
      <c r="F147" s="17">
        <f t="shared" si="11"/>
        <v>0</v>
      </c>
      <c r="G147" s="17"/>
      <c r="H147" s="17">
        <f t="shared" si="33"/>
        <v>0</v>
      </c>
      <c r="I147" s="17"/>
      <c r="J147" s="17">
        <f t="shared" si="22"/>
        <v>0</v>
      </c>
      <c r="K147" s="18"/>
      <c r="L147" s="83">
        <f t="shared" si="23"/>
        <v>0</v>
      </c>
      <c r="M147" s="17">
        <v>0</v>
      </c>
      <c r="N147" s="17"/>
      <c r="O147" s="17">
        <f t="shared" si="24"/>
        <v>0</v>
      </c>
      <c r="P147" s="17"/>
      <c r="Q147" s="17">
        <f t="shared" si="25"/>
        <v>0</v>
      </c>
      <c r="R147" s="17"/>
      <c r="S147" s="17">
        <f t="shared" si="26"/>
        <v>0</v>
      </c>
      <c r="T147" s="18"/>
      <c r="U147" s="83">
        <f t="shared" si="27"/>
        <v>0</v>
      </c>
      <c r="V147" s="17">
        <v>915.7</v>
      </c>
      <c r="W147" s="17"/>
      <c r="X147" s="17">
        <f t="shared" si="28"/>
        <v>915.7</v>
      </c>
      <c r="Y147" s="17"/>
      <c r="Z147" s="17">
        <f t="shared" si="29"/>
        <v>915.7</v>
      </c>
      <c r="AA147" s="18"/>
      <c r="AB147" s="83">
        <f t="shared" si="30"/>
        <v>915.7</v>
      </c>
      <c r="AC147" s="4" t="s">
        <v>221</v>
      </c>
      <c r="AE147" s="30"/>
    </row>
    <row r="148" spans="1:31" ht="54" x14ac:dyDescent="0.35">
      <c r="A148" s="79" t="s">
        <v>222</v>
      </c>
      <c r="B148" s="86" t="s">
        <v>223</v>
      </c>
      <c r="C148" s="88" t="s">
        <v>27</v>
      </c>
      <c r="D148" s="16">
        <v>0</v>
      </c>
      <c r="E148" s="16"/>
      <c r="F148" s="17">
        <f t="shared" ref="F148:F170" si="34">D148+E148</f>
        <v>0</v>
      </c>
      <c r="G148" s="17"/>
      <c r="H148" s="17">
        <f t="shared" si="33"/>
        <v>0</v>
      </c>
      <c r="I148" s="17"/>
      <c r="J148" s="17">
        <f t="shared" si="22"/>
        <v>0</v>
      </c>
      <c r="K148" s="18"/>
      <c r="L148" s="83">
        <f t="shared" si="23"/>
        <v>0</v>
      </c>
      <c r="M148" s="17">
        <v>0</v>
      </c>
      <c r="N148" s="17"/>
      <c r="O148" s="17">
        <f t="shared" si="24"/>
        <v>0</v>
      </c>
      <c r="P148" s="17"/>
      <c r="Q148" s="17">
        <f t="shared" si="25"/>
        <v>0</v>
      </c>
      <c r="R148" s="17"/>
      <c r="S148" s="17">
        <f t="shared" si="26"/>
        <v>0</v>
      </c>
      <c r="T148" s="18"/>
      <c r="U148" s="83">
        <f t="shared" si="27"/>
        <v>0</v>
      </c>
      <c r="V148" s="17">
        <v>915.6</v>
      </c>
      <c r="W148" s="17"/>
      <c r="X148" s="17">
        <f t="shared" si="28"/>
        <v>915.6</v>
      </c>
      <c r="Y148" s="17"/>
      <c r="Z148" s="17">
        <f t="shared" si="29"/>
        <v>915.6</v>
      </c>
      <c r="AA148" s="18"/>
      <c r="AB148" s="83">
        <f t="shared" si="30"/>
        <v>915.6</v>
      </c>
      <c r="AC148" s="4" t="s">
        <v>224</v>
      </c>
      <c r="AE148" s="30"/>
    </row>
    <row r="149" spans="1:31" ht="54" x14ac:dyDescent="0.35">
      <c r="A149" s="79" t="s">
        <v>225</v>
      </c>
      <c r="B149" s="86" t="s">
        <v>226</v>
      </c>
      <c r="C149" s="88" t="s">
        <v>27</v>
      </c>
      <c r="D149" s="16"/>
      <c r="E149" s="16"/>
      <c r="F149" s="17"/>
      <c r="G149" s="17">
        <v>1822.9440400000001</v>
      </c>
      <c r="H149" s="17">
        <f t="shared" si="33"/>
        <v>1822.9440400000001</v>
      </c>
      <c r="I149" s="17"/>
      <c r="J149" s="17">
        <f t="shared" si="22"/>
        <v>1822.9440400000001</v>
      </c>
      <c r="K149" s="18"/>
      <c r="L149" s="83">
        <f t="shared" si="23"/>
        <v>1822.9440400000001</v>
      </c>
      <c r="M149" s="17"/>
      <c r="N149" s="17"/>
      <c r="O149" s="17"/>
      <c r="P149" s="17"/>
      <c r="Q149" s="17">
        <f t="shared" si="25"/>
        <v>0</v>
      </c>
      <c r="R149" s="17"/>
      <c r="S149" s="17">
        <f t="shared" si="26"/>
        <v>0</v>
      </c>
      <c r="T149" s="18"/>
      <c r="U149" s="83">
        <f t="shared" si="27"/>
        <v>0</v>
      </c>
      <c r="V149" s="17"/>
      <c r="W149" s="17"/>
      <c r="X149" s="17"/>
      <c r="Y149" s="17"/>
      <c r="Z149" s="17">
        <f t="shared" si="29"/>
        <v>0</v>
      </c>
      <c r="AA149" s="18"/>
      <c r="AB149" s="83">
        <f t="shared" si="30"/>
        <v>0</v>
      </c>
      <c r="AC149" s="4" t="s">
        <v>227</v>
      </c>
      <c r="AD149" s="1"/>
      <c r="AE149" s="30"/>
    </row>
    <row r="150" spans="1:31" ht="54" x14ac:dyDescent="0.35">
      <c r="A150" s="79" t="s">
        <v>228</v>
      </c>
      <c r="B150" s="86" t="s">
        <v>229</v>
      </c>
      <c r="C150" s="88" t="s">
        <v>27</v>
      </c>
      <c r="D150" s="16"/>
      <c r="E150" s="16"/>
      <c r="F150" s="17"/>
      <c r="G150" s="17">
        <v>1860.1279500000001</v>
      </c>
      <c r="H150" s="17">
        <f t="shared" si="33"/>
        <v>1860.1279500000001</v>
      </c>
      <c r="I150" s="17"/>
      <c r="J150" s="17">
        <f t="shared" si="22"/>
        <v>1860.1279500000001</v>
      </c>
      <c r="K150" s="18"/>
      <c r="L150" s="83">
        <f t="shared" si="23"/>
        <v>1860.1279500000001</v>
      </c>
      <c r="M150" s="17"/>
      <c r="N150" s="17"/>
      <c r="O150" s="17"/>
      <c r="P150" s="17"/>
      <c r="Q150" s="17">
        <f t="shared" si="25"/>
        <v>0</v>
      </c>
      <c r="R150" s="17"/>
      <c r="S150" s="17">
        <f t="shared" si="26"/>
        <v>0</v>
      </c>
      <c r="T150" s="18"/>
      <c r="U150" s="83">
        <f t="shared" si="27"/>
        <v>0</v>
      </c>
      <c r="V150" s="17"/>
      <c r="W150" s="17"/>
      <c r="X150" s="17"/>
      <c r="Y150" s="17"/>
      <c r="Z150" s="17">
        <f t="shared" si="29"/>
        <v>0</v>
      </c>
      <c r="AA150" s="18"/>
      <c r="AB150" s="83">
        <f t="shared" si="30"/>
        <v>0</v>
      </c>
      <c r="AC150" s="4" t="s">
        <v>230</v>
      </c>
      <c r="AD150" s="1"/>
      <c r="AE150" s="30"/>
    </row>
    <row r="151" spans="1:31" ht="54" x14ac:dyDescent="0.35">
      <c r="A151" s="79" t="s">
        <v>231</v>
      </c>
      <c r="B151" s="86" t="s">
        <v>232</v>
      </c>
      <c r="C151" s="88" t="s">
        <v>27</v>
      </c>
      <c r="D151" s="16"/>
      <c r="E151" s="16"/>
      <c r="F151" s="17"/>
      <c r="G151" s="17">
        <v>7665.7780000000002</v>
      </c>
      <c r="H151" s="17">
        <f t="shared" si="33"/>
        <v>7665.7780000000002</v>
      </c>
      <c r="I151" s="17"/>
      <c r="J151" s="17">
        <f t="shared" si="22"/>
        <v>7665.7780000000002</v>
      </c>
      <c r="K151" s="18"/>
      <c r="L151" s="83">
        <f t="shared" si="23"/>
        <v>7665.7780000000002</v>
      </c>
      <c r="M151" s="17"/>
      <c r="N151" s="17"/>
      <c r="O151" s="17"/>
      <c r="P151" s="17"/>
      <c r="Q151" s="17">
        <f t="shared" si="25"/>
        <v>0</v>
      </c>
      <c r="R151" s="17"/>
      <c r="S151" s="17">
        <f t="shared" si="26"/>
        <v>0</v>
      </c>
      <c r="T151" s="18"/>
      <c r="U151" s="83">
        <f t="shared" si="27"/>
        <v>0</v>
      </c>
      <c r="V151" s="17"/>
      <c r="W151" s="17"/>
      <c r="X151" s="17"/>
      <c r="Y151" s="17"/>
      <c r="Z151" s="17">
        <f t="shared" si="29"/>
        <v>0</v>
      </c>
      <c r="AA151" s="18"/>
      <c r="AB151" s="83">
        <f t="shared" si="30"/>
        <v>0</v>
      </c>
      <c r="AC151" s="4" t="s">
        <v>233</v>
      </c>
      <c r="AD151" s="1"/>
      <c r="AE151" s="30"/>
    </row>
    <row r="152" spans="1:31" s="85" customFormat="1" ht="33.75" customHeight="1" x14ac:dyDescent="0.25">
      <c r="A152" s="76"/>
      <c r="B152" s="77" t="s">
        <v>234</v>
      </c>
      <c r="C152" s="78" t="s">
        <v>18</v>
      </c>
      <c r="D152" s="10">
        <f>D157+D156+D155+D154+D153</f>
        <v>64748.000000000007</v>
      </c>
      <c r="E152" s="10">
        <f>E157+E156+E155+E154+E153</f>
        <v>0</v>
      </c>
      <c r="F152" s="11">
        <f t="shared" si="34"/>
        <v>64748.000000000007</v>
      </c>
      <c r="G152" s="61">
        <f>G157+G156+G155+G154+G153</f>
        <v>65434.583730000006</v>
      </c>
      <c r="H152" s="61">
        <f t="shared" si="33"/>
        <v>130182.58373000001</v>
      </c>
      <c r="I152" s="61">
        <f>I157+I156+I155+I154+I153</f>
        <v>0</v>
      </c>
      <c r="J152" s="61">
        <f t="shared" si="22"/>
        <v>130182.58373000001</v>
      </c>
      <c r="K152" s="62">
        <f>K157+K156+K155+K154+K153</f>
        <v>-20284.093000000001</v>
      </c>
      <c r="L152" s="97">
        <f t="shared" si="23"/>
        <v>109898.49073000002</v>
      </c>
      <c r="M152" s="11">
        <f>M157+M156+M155+M154+M153</f>
        <v>32708.6</v>
      </c>
      <c r="N152" s="11">
        <f>N157+N156+N155+N154+N153</f>
        <v>0</v>
      </c>
      <c r="O152" s="11">
        <f t="shared" si="24"/>
        <v>32708.6</v>
      </c>
      <c r="P152" s="11">
        <f>P157+P156+P155+P154+P153</f>
        <v>0</v>
      </c>
      <c r="Q152" s="11">
        <f t="shared" si="25"/>
        <v>32708.6</v>
      </c>
      <c r="R152" s="11">
        <f>R157+R156+R155+R154+R153</f>
        <v>0</v>
      </c>
      <c r="S152" s="11">
        <f t="shared" si="26"/>
        <v>32708.6</v>
      </c>
      <c r="T152" s="12">
        <f>T157+T156+T155+T154+T153</f>
        <v>20284.093000000001</v>
      </c>
      <c r="U152" s="82">
        <f t="shared" si="27"/>
        <v>52992.692999999999</v>
      </c>
      <c r="V152" s="11">
        <f>V157+V156+V155+V154+V153</f>
        <v>0</v>
      </c>
      <c r="W152" s="11">
        <f>W157+W156+W155+W154+W153</f>
        <v>0</v>
      </c>
      <c r="X152" s="11">
        <f t="shared" si="28"/>
        <v>0</v>
      </c>
      <c r="Y152" s="11">
        <f>Y157+Y156+Y155+Y154+Y153</f>
        <v>0</v>
      </c>
      <c r="Z152" s="11">
        <f t="shared" si="29"/>
        <v>0</v>
      </c>
      <c r="AA152" s="12">
        <f>AA157+AA156+AA155+AA154+AA153</f>
        <v>0</v>
      </c>
      <c r="AB152" s="82">
        <f t="shared" si="30"/>
        <v>0</v>
      </c>
      <c r="AC152" s="13"/>
      <c r="AD152" s="14"/>
      <c r="AE152" s="9"/>
    </row>
    <row r="153" spans="1:31" ht="54" x14ac:dyDescent="0.35">
      <c r="A153" s="79" t="s">
        <v>235</v>
      </c>
      <c r="B153" s="86" t="s">
        <v>236</v>
      </c>
      <c r="C153" s="88" t="s">
        <v>27</v>
      </c>
      <c r="D153" s="16">
        <f>5844.6+120.7</f>
        <v>5965.3</v>
      </c>
      <c r="E153" s="16"/>
      <c r="F153" s="17">
        <f t="shared" si="34"/>
        <v>5965.3</v>
      </c>
      <c r="G153" s="17">
        <v>6034.6826300000002</v>
      </c>
      <c r="H153" s="17">
        <f t="shared" si="33"/>
        <v>11999.98263</v>
      </c>
      <c r="I153" s="17"/>
      <c r="J153" s="17">
        <f t="shared" si="22"/>
        <v>11999.98263</v>
      </c>
      <c r="K153" s="18"/>
      <c r="L153" s="83">
        <f t="shared" si="23"/>
        <v>11999.98263</v>
      </c>
      <c r="M153" s="17">
        <v>0</v>
      </c>
      <c r="N153" s="17"/>
      <c r="O153" s="17">
        <f t="shared" si="24"/>
        <v>0</v>
      </c>
      <c r="P153" s="17"/>
      <c r="Q153" s="17">
        <f t="shared" si="25"/>
        <v>0</v>
      </c>
      <c r="R153" s="17"/>
      <c r="S153" s="17">
        <f t="shared" si="26"/>
        <v>0</v>
      </c>
      <c r="T153" s="18"/>
      <c r="U153" s="83">
        <f t="shared" si="27"/>
        <v>0</v>
      </c>
      <c r="V153" s="17">
        <v>0</v>
      </c>
      <c r="W153" s="17"/>
      <c r="X153" s="17">
        <f t="shared" si="28"/>
        <v>0</v>
      </c>
      <c r="Y153" s="17"/>
      <c r="Z153" s="17">
        <f t="shared" si="29"/>
        <v>0</v>
      </c>
      <c r="AA153" s="18"/>
      <c r="AB153" s="83">
        <f t="shared" si="30"/>
        <v>0</v>
      </c>
      <c r="AC153" s="4" t="s">
        <v>237</v>
      </c>
      <c r="AE153" s="30"/>
    </row>
    <row r="154" spans="1:31" ht="54" x14ac:dyDescent="0.35">
      <c r="A154" s="79" t="s">
        <v>238</v>
      </c>
      <c r="B154" s="86" t="s">
        <v>239</v>
      </c>
      <c r="C154" s="88" t="s">
        <v>27</v>
      </c>
      <c r="D154" s="16">
        <f>17964-367.1</f>
        <v>17596.900000000001</v>
      </c>
      <c r="E154" s="16"/>
      <c r="F154" s="17">
        <f t="shared" si="34"/>
        <v>17596.900000000001</v>
      </c>
      <c r="G154" s="17">
        <f>4006.86525+25700.58505</f>
        <v>29707.4503</v>
      </c>
      <c r="H154" s="17">
        <f t="shared" si="33"/>
        <v>47304.350300000006</v>
      </c>
      <c r="I154" s="17"/>
      <c r="J154" s="17">
        <f t="shared" si="22"/>
        <v>47304.350300000006</v>
      </c>
      <c r="K154" s="18">
        <v>-20284.093000000001</v>
      </c>
      <c r="L154" s="83">
        <f t="shared" si="23"/>
        <v>27020.257300000005</v>
      </c>
      <c r="M154" s="17">
        <v>0</v>
      </c>
      <c r="N154" s="17"/>
      <c r="O154" s="17">
        <f t="shared" si="24"/>
        <v>0</v>
      </c>
      <c r="P154" s="17"/>
      <c r="Q154" s="17">
        <f t="shared" si="25"/>
        <v>0</v>
      </c>
      <c r="R154" s="17"/>
      <c r="S154" s="17">
        <f t="shared" si="26"/>
        <v>0</v>
      </c>
      <c r="T154" s="18">
        <v>20284.093000000001</v>
      </c>
      <c r="U154" s="83">
        <f t="shared" si="27"/>
        <v>20284.093000000001</v>
      </c>
      <c r="V154" s="17">
        <v>0</v>
      </c>
      <c r="W154" s="17"/>
      <c r="X154" s="17">
        <f t="shared" si="28"/>
        <v>0</v>
      </c>
      <c r="Y154" s="17"/>
      <c r="Z154" s="17">
        <f t="shared" si="29"/>
        <v>0</v>
      </c>
      <c r="AA154" s="18"/>
      <c r="AB154" s="83">
        <f t="shared" si="30"/>
        <v>0</v>
      </c>
      <c r="AC154" s="4" t="s">
        <v>240</v>
      </c>
      <c r="AE154" s="30"/>
    </row>
    <row r="155" spans="1:31" ht="54" x14ac:dyDescent="0.35">
      <c r="A155" s="79" t="s">
        <v>241</v>
      </c>
      <c r="B155" s="86" t="s">
        <v>242</v>
      </c>
      <c r="C155" s="88" t="s">
        <v>27</v>
      </c>
      <c r="D155" s="16">
        <v>9975.2999999999993</v>
      </c>
      <c r="E155" s="16"/>
      <c r="F155" s="17">
        <f t="shared" si="34"/>
        <v>9975.2999999999993</v>
      </c>
      <c r="G155" s="17">
        <f>3971.35388+25721.09692</f>
        <v>29692.450799999999</v>
      </c>
      <c r="H155" s="17">
        <f t="shared" si="33"/>
        <v>39667.750799999994</v>
      </c>
      <c r="I155" s="17"/>
      <c r="J155" s="17">
        <f t="shared" si="22"/>
        <v>39667.750799999994</v>
      </c>
      <c r="K155" s="18"/>
      <c r="L155" s="83">
        <f t="shared" si="23"/>
        <v>39667.750799999994</v>
      </c>
      <c r="M155" s="17">
        <v>0</v>
      </c>
      <c r="N155" s="17"/>
      <c r="O155" s="17">
        <f t="shared" si="24"/>
        <v>0</v>
      </c>
      <c r="P155" s="17"/>
      <c r="Q155" s="17">
        <f t="shared" si="25"/>
        <v>0</v>
      </c>
      <c r="R155" s="17"/>
      <c r="S155" s="17">
        <f t="shared" si="26"/>
        <v>0</v>
      </c>
      <c r="T155" s="18"/>
      <c r="U155" s="83">
        <f t="shared" si="27"/>
        <v>0</v>
      </c>
      <c r="V155" s="17">
        <v>0</v>
      </c>
      <c r="W155" s="17"/>
      <c r="X155" s="17">
        <f t="shared" si="28"/>
        <v>0</v>
      </c>
      <c r="Y155" s="17"/>
      <c r="Z155" s="17">
        <f t="shared" si="29"/>
        <v>0</v>
      </c>
      <c r="AA155" s="18"/>
      <c r="AB155" s="83">
        <f t="shared" si="30"/>
        <v>0</v>
      </c>
      <c r="AC155" s="4" t="s">
        <v>243</v>
      </c>
      <c r="AE155" s="30"/>
    </row>
    <row r="156" spans="1:31" ht="54" x14ac:dyDescent="0.35">
      <c r="A156" s="79" t="s">
        <v>244</v>
      </c>
      <c r="B156" s="86" t="s">
        <v>245</v>
      </c>
      <c r="C156" s="88" t="s">
        <v>27</v>
      </c>
      <c r="D156" s="16">
        <v>31210.5</v>
      </c>
      <c r="E156" s="16"/>
      <c r="F156" s="17">
        <f t="shared" si="34"/>
        <v>31210.5</v>
      </c>
      <c r="G156" s="17"/>
      <c r="H156" s="17">
        <f t="shared" si="33"/>
        <v>31210.5</v>
      </c>
      <c r="I156" s="17"/>
      <c r="J156" s="17">
        <f t="shared" si="22"/>
        <v>31210.5</v>
      </c>
      <c r="K156" s="18"/>
      <c r="L156" s="83">
        <f t="shared" si="23"/>
        <v>31210.5</v>
      </c>
      <c r="M156" s="17">
        <v>0</v>
      </c>
      <c r="N156" s="17"/>
      <c r="O156" s="17">
        <f t="shared" si="24"/>
        <v>0</v>
      </c>
      <c r="P156" s="17"/>
      <c r="Q156" s="17">
        <f t="shared" si="25"/>
        <v>0</v>
      </c>
      <c r="R156" s="17"/>
      <c r="S156" s="17">
        <f t="shared" si="26"/>
        <v>0</v>
      </c>
      <c r="T156" s="18"/>
      <c r="U156" s="83">
        <f t="shared" si="27"/>
        <v>0</v>
      </c>
      <c r="V156" s="17">
        <v>0</v>
      </c>
      <c r="W156" s="17"/>
      <c r="X156" s="17">
        <f t="shared" si="28"/>
        <v>0</v>
      </c>
      <c r="Y156" s="17"/>
      <c r="Z156" s="17">
        <f t="shared" si="29"/>
        <v>0</v>
      </c>
      <c r="AA156" s="18"/>
      <c r="AB156" s="83">
        <f t="shared" si="30"/>
        <v>0</v>
      </c>
      <c r="AC156" s="4" t="s">
        <v>246</v>
      </c>
      <c r="AE156" s="30"/>
    </row>
    <row r="157" spans="1:31" ht="54" x14ac:dyDescent="0.35">
      <c r="A157" s="79" t="s">
        <v>247</v>
      </c>
      <c r="B157" s="86" t="s">
        <v>248</v>
      </c>
      <c r="C157" s="88" t="s">
        <v>27</v>
      </c>
      <c r="D157" s="16">
        <v>0</v>
      </c>
      <c r="E157" s="16"/>
      <c r="F157" s="17">
        <f t="shared" si="34"/>
        <v>0</v>
      </c>
      <c r="G157" s="17"/>
      <c r="H157" s="17">
        <f t="shared" si="33"/>
        <v>0</v>
      </c>
      <c r="I157" s="17"/>
      <c r="J157" s="17">
        <f t="shared" si="22"/>
        <v>0</v>
      </c>
      <c r="K157" s="18"/>
      <c r="L157" s="83">
        <f t="shared" si="23"/>
        <v>0</v>
      </c>
      <c r="M157" s="17">
        <v>32708.6</v>
      </c>
      <c r="N157" s="17"/>
      <c r="O157" s="17">
        <f t="shared" si="24"/>
        <v>32708.6</v>
      </c>
      <c r="P157" s="17"/>
      <c r="Q157" s="17">
        <f t="shared" si="25"/>
        <v>32708.6</v>
      </c>
      <c r="R157" s="17"/>
      <c r="S157" s="17">
        <f t="shared" si="26"/>
        <v>32708.6</v>
      </c>
      <c r="T157" s="18"/>
      <c r="U157" s="83">
        <f t="shared" si="27"/>
        <v>32708.6</v>
      </c>
      <c r="V157" s="17">
        <v>0</v>
      </c>
      <c r="W157" s="17"/>
      <c r="X157" s="17">
        <f t="shared" si="28"/>
        <v>0</v>
      </c>
      <c r="Y157" s="17"/>
      <c r="Z157" s="17">
        <f t="shared" si="29"/>
        <v>0</v>
      </c>
      <c r="AA157" s="18"/>
      <c r="AB157" s="83">
        <f t="shared" si="30"/>
        <v>0</v>
      </c>
      <c r="AC157" s="4" t="s">
        <v>249</v>
      </c>
      <c r="AE157" s="30"/>
    </row>
    <row r="158" spans="1:31" s="85" customFormat="1" ht="33.75" customHeight="1" x14ac:dyDescent="0.25">
      <c r="A158" s="76"/>
      <c r="B158" s="110" t="s">
        <v>250</v>
      </c>
      <c r="C158" s="110"/>
      <c r="D158" s="10">
        <f>D18+D62+D93+D98+D129+D134+D152+D126</f>
        <v>5273844.6999999993</v>
      </c>
      <c r="E158" s="10">
        <f>E18+E62+E93+E98+E129+E134+E152+E126</f>
        <v>-32636.400000000001</v>
      </c>
      <c r="F158" s="11">
        <f t="shared" si="34"/>
        <v>5241208.2999999989</v>
      </c>
      <c r="G158" s="11">
        <f>G18+G62+G93+G98+G129+G134+G152+G126</f>
        <v>610706.37844000023</v>
      </c>
      <c r="H158" s="11">
        <f t="shared" si="33"/>
        <v>5851914.678439999</v>
      </c>
      <c r="I158" s="11">
        <f>I18+I62+I93+I98+I129+I134+I152+I126</f>
        <v>79762.992999999988</v>
      </c>
      <c r="J158" s="11">
        <f t="shared" si="22"/>
        <v>5931677.6714399988</v>
      </c>
      <c r="K158" s="12">
        <f>K18+K62+K93+K98+K129+K134+K152+K126</f>
        <v>137869.26627999981</v>
      </c>
      <c r="L158" s="82">
        <f t="shared" si="23"/>
        <v>6069546.9377199989</v>
      </c>
      <c r="M158" s="11">
        <f>M18+M62+M93+M98+M129+M134+M152+M126</f>
        <v>4877496</v>
      </c>
      <c r="N158" s="11">
        <f>N18+N62+N93+N98+N129+N134+N152+N126</f>
        <v>-135.30000000000001</v>
      </c>
      <c r="O158" s="11">
        <f t="shared" si="24"/>
        <v>4877360.7</v>
      </c>
      <c r="P158" s="11">
        <f>P18+P62+P93+P98+P129+P134+P152+P126</f>
        <v>-269847.88099999999</v>
      </c>
      <c r="Q158" s="11">
        <f t="shared" si="25"/>
        <v>4607512.8190000001</v>
      </c>
      <c r="R158" s="11">
        <f>R18+R62+R93+R98+R129+R134+R152+R126</f>
        <v>-5553.09</v>
      </c>
      <c r="S158" s="11">
        <f t="shared" si="26"/>
        <v>4601959.7290000003</v>
      </c>
      <c r="T158" s="12">
        <f>T18+T62+T93+T98+T129+T134+T152+T126</f>
        <v>520508.45899999992</v>
      </c>
      <c r="U158" s="82">
        <f t="shared" si="27"/>
        <v>5122468.1880000001</v>
      </c>
      <c r="V158" s="11">
        <f>V18+V62+V93+V98+V129+V134+V152+V126</f>
        <v>4095356.9</v>
      </c>
      <c r="W158" s="11">
        <f>W18+W62+W93+W98+W129+W134+W152+W126</f>
        <v>0</v>
      </c>
      <c r="X158" s="11">
        <f t="shared" si="28"/>
        <v>4095356.9</v>
      </c>
      <c r="Y158" s="11">
        <f>Y18+Y62+Y93+Y98+Y129+Y134+Y152+Y126</f>
        <v>-231023.25400000002</v>
      </c>
      <c r="Z158" s="11">
        <f t="shared" si="29"/>
        <v>3864333.6459999997</v>
      </c>
      <c r="AA158" s="12">
        <f>AA18+AA62+AA93+AA98+AA129+AA134+AA152+AA126</f>
        <v>534714.84499999997</v>
      </c>
      <c r="AB158" s="82">
        <f t="shared" si="30"/>
        <v>4399048.4909999995</v>
      </c>
      <c r="AC158" s="13"/>
      <c r="AD158" s="14"/>
      <c r="AE158" s="9"/>
    </row>
    <row r="159" spans="1:31" x14ac:dyDescent="0.35">
      <c r="A159" s="79"/>
      <c r="B159" s="106" t="s">
        <v>251</v>
      </c>
      <c r="C159" s="106"/>
      <c r="D159" s="16"/>
      <c r="E159" s="16"/>
      <c r="F159" s="17"/>
      <c r="G159" s="17"/>
      <c r="H159" s="17"/>
      <c r="I159" s="17"/>
      <c r="J159" s="17"/>
      <c r="K159" s="18"/>
      <c r="L159" s="83"/>
      <c r="M159" s="17"/>
      <c r="N159" s="17"/>
      <c r="O159" s="17"/>
      <c r="P159" s="17"/>
      <c r="Q159" s="17"/>
      <c r="R159" s="17"/>
      <c r="S159" s="17"/>
      <c r="T159" s="18"/>
      <c r="U159" s="83"/>
      <c r="V159" s="17"/>
      <c r="W159" s="17"/>
      <c r="X159" s="17"/>
      <c r="Y159" s="17"/>
      <c r="Z159" s="17"/>
      <c r="AA159" s="18"/>
      <c r="AB159" s="83"/>
      <c r="AE159" s="30"/>
    </row>
    <row r="160" spans="1:31" x14ac:dyDescent="0.35">
      <c r="A160" s="79"/>
      <c r="B160" s="106" t="s">
        <v>126</v>
      </c>
      <c r="C160" s="106"/>
      <c r="D160" s="16">
        <f>D101</f>
        <v>119077</v>
      </c>
      <c r="E160" s="16">
        <f>E101</f>
        <v>0</v>
      </c>
      <c r="F160" s="17">
        <f t="shared" si="34"/>
        <v>119077</v>
      </c>
      <c r="G160" s="17">
        <f>G101</f>
        <v>0</v>
      </c>
      <c r="H160" s="17">
        <f t="shared" si="33"/>
        <v>119077</v>
      </c>
      <c r="I160" s="17">
        <f>I101</f>
        <v>0</v>
      </c>
      <c r="J160" s="17">
        <f t="shared" si="22"/>
        <v>119077</v>
      </c>
      <c r="K160" s="18">
        <f>K101</f>
        <v>0</v>
      </c>
      <c r="L160" s="83">
        <f>J160+K160</f>
        <v>119077</v>
      </c>
      <c r="M160" s="17">
        <f>M101</f>
        <v>30161.7</v>
      </c>
      <c r="N160" s="17">
        <f>N101</f>
        <v>0</v>
      </c>
      <c r="O160" s="17">
        <f t="shared" si="24"/>
        <v>30161.7</v>
      </c>
      <c r="P160" s="17">
        <f>P101</f>
        <v>0</v>
      </c>
      <c r="Q160" s="17">
        <f t="shared" si="25"/>
        <v>30161.7</v>
      </c>
      <c r="R160" s="17">
        <f>R101</f>
        <v>0</v>
      </c>
      <c r="S160" s="17">
        <f t="shared" si="26"/>
        <v>30161.7</v>
      </c>
      <c r="T160" s="18">
        <f>T101</f>
        <v>0</v>
      </c>
      <c r="U160" s="83">
        <f t="shared" si="27"/>
        <v>30161.7</v>
      </c>
      <c r="V160" s="17">
        <f>V101</f>
        <v>0</v>
      </c>
      <c r="W160" s="17">
        <f>W101</f>
        <v>0</v>
      </c>
      <c r="X160" s="17">
        <f t="shared" si="28"/>
        <v>0</v>
      </c>
      <c r="Y160" s="17">
        <f>Y101</f>
        <v>0</v>
      </c>
      <c r="Z160" s="17">
        <f t="shared" si="29"/>
        <v>0</v>
      </c>
      <c r="AA160" s="18">
        <f>AA101</f>
        <v>0</v>
      </c>
      <c r="AB160" s="83">
        <f t="shared" si="30"/>
        <v>0</v>
      </c>
      <c r="AE160" s="30"/>
    </row>
    <row r="161" spans="1:31" x14ac:dyDescent="0.35">
      <c r="A161" s="79"/>
      <c r="B161" s="105" t="s">
        <v>22</v>
      </c>
      <c r="C161" s="107"/>
      <c r="D161" s="16">
        <f>D21+D65</f>
        <v>2198272.5</v>
      </c>
      <c r="E161" s="16">
        <f>E21+E65</f>
        <v>0</v>
      </c>
      <c r="F161" s="17">
        <f t="shared" si="34"/>
        <v>2198272.5</v>
      </c>
      <c r="G161" s="17">
        <f>G21+G65</f>
        <v>0</v>
      </c>
      <c r="H161" s="17">
        <f t="shared" si="33"/>
        <v>2198272.5</v>
      </c>
      <c r="I161" s="17">
        <f>I21+I65</f>
        <v>0</v>
      </c>
      <c r="J161" s="17">
        <f t="shared" si="22"/>
        <v>2198272.5</v>
      </c>
      <c r="K161" s="18">
        <f>K21+K65</f>
        <v>-546186.19200000004</v>
      </c>
      <c r="L161" s="83">
        <f t="shared" si="23"/>
        <v>1652086.308</v>
      </c>
      <c r="M161" s="17">
        <f>M21+M65</f>
        <v>2440167.2999999998</v>
      </c>
      <c r="N161" s="17">
        <f>N21+N65</f>
        <v>0</v>
      </c>
      <c r="O161" s="17">
        <f t="shared" si="24"/>
        <v>2440167.2999999998</v>
      </c>
      <c r="P161" s="17">
        <f>P21+P65</f>
        <v>0</v>
      </c>
      <c r="Q161" s="17">
        <f t="shared" si="25"/>
        <v>2440167.2999999998</v>
      </c>
      <c r="R161" s="17">
        <f>R21+R65</f>
        <v>0</v>
      </c>
      <c r="S161" s="17">
        <f t="shared" si="26"/>
        <v>2440167.2999999998</v>
      </c>
      <c r="T161" s="18">
        <f>T21+T65</f>
        <v>-769620.179</v>
      </c>
      <c r="U161" s="83">
        <f t="shared" si="27"/>
        <v>1670547.1209999998</v>
      </c>
      <c r="V161" s="17">
        <f>V21+V65</f>
        <v>2017873.7999999998</v>
      </c>
      <c r="W161" s="17">
        <f>W21+W65</f>
        <v>0</v>
      </c>
      <c r="X161" s="17">
        <f t="shared" si="28"/>
        <v>2017873.7999999998</v>
      </c>
      <c r="Y161" s="17">
        <f>Y21+Y65</f>
        <v>0</v>
      </c>
      <c r="Z161" s="17">
        <f t="shared" si="29"/>
        <v>2017873.7999999998</v>
      </c>
      <c r="AA161" s="18">
        <f>AA21+AA65</f>
        <v>-174084.66200000001</v>
      </c>
      <c r="AB161" s="83">
        <f t="shared" si="30"/>
        <v>1843789.1379999998</v>
      </c>
      <c r="AE161" s="30"/>
    </row>
    <row r="162" spans="1:31" x14ac:dyDescent="0.35">
      <c r="A162" s="79"/>
      <c r="B162" s="105" t="s">
        <v>23</v>
      </c>
      <c r="C162" s="107"/>
      <c r="D162" s="16">
        <f>D66</f>
        <v>217796.3</v>
      </c>
      <c r="E162" s="16">
        <f>E66</f>
        <v>0</v>
      </c>
      <c r="F162" s="17">
        <f t="shared" si="34"/>
        <v>217796.3</v>
      </c>
      <c r="G162" s="17">
        <f>G66</f>
        <v>0</v>
      </c>
      <c r="H162" s="17">
        <f t="shared" si="33"/>
        <v>217796.3</v>
      </c>
      <c r="I162" s="17">
        <f>I66</f>
        <v>0</v>
      </c>
      <c r="J162" s="17">
        <f t="shared" si="22"/>
        <v>217796.3</v>
      </c>
      <c r="K162" s="18">
        <f>K66+K22</f>
        <v>280651.40000000002</v>
      </c>
      <c r="L162" s="83">
        <f>J162+K162</f>
        <v>498447.7</v>
      </c>
      <c r="M162" s="17">
        <f>M66</f>
        <v>218954.2</v>
      </c>
      <c r="N162" s="17">
        <f>N66</f>
        <v>0</v>
      </c>
      <c r="O162" s="17">
        <f t="shared" si="24"/>
        <v>218954.2</v>
      </c>
      <c r="P162" s="17">
        <f>P66</f>
        <v>0</v>
      </c>
      <c r="Q162" s="17">
        <f t="shared" si="25"/>
        <v>218954.2</v>
      </c>
      <c r="R162" s="17">
        <f>R66</f>
        <v>0</v>
      </c>
      <c r="S162" s="17">
        <f t="shared" si="26"/>
        <v>218954.2</v>
      </c>
      <c r="T162" s="18">
        <f>T66+T22</f>
        <v>671530.1</v>
      </c>
      <c r="U162" s="100">
        <f>S162+T162</f>
        <v>890484.3</v>
      </c>
      <c r="V162" s="17">
        <f>V66</f>
        <v>218954.2</v>
      </c>
      <c r="W162" s="17">
        <f>W66</f>
        <v>0</v>
      </c>
      <c r="X162" s="17">
        <f t="shared" si="28"/>
        <v>218954.2</v>
      </c>
      <c r="Y162" s="17">
        <f>Y66</f>
        <v>0</v>
      </c>
      <c r="Z162" s="17">
        <f t="shared" si="29"/>
        <v>218954.2</v>
      </c>
      <c r="AA162" s="18">
        <f>AA66+AA22</f>
        <v>617168.1</v>
      </c>
      <c r="AB162" s="83">
        <f>Z162+AA162</f>
        <v>836122.3</v>
      </c>
      <c r="AE162" s="30"/>
    </row>
    <row r="163" spans="1:31" x14ac:dyDescent="0.35">
      <c r="A163" s="79"/>
      <c r="B163" s="105" t="s">
        <v>24</v>
      </c>
      <c r="C163" s="107"/>
      <c r="D163" s="16"/>
      <c r="E163" s="16"/>
      <c r="F163" s="17"/>
      <c r="G163" s="17">
        <f>G23</f>
        <v>150210.70758000002</v>
      </c>
      <c r="H163" s="17">
        <f t="shared" si="33"/>
        <v>150210.70758000002</v>
      </c>
      <c r="I163" s="17">
        <f>I23</f>
        <v>0</v>
      </c>
      <c r="J163" s="17">
        <f t="shared" si="22"/>
        <v>150210.70758000002</v>
      </c>
      <c r="K163" s="18">
        <f>K23</f>
        <v>290108.38799999998</v>
      </c>
      <c r="L163" s="83">
        <f t="shared" si="23"/>
        <v>440319.09557999996</v>
      </c>
      <c r="M163" s="17"/>
      <c r="N163" s="17"/>
      <c r="O163" s="17"/>
      <c r="P163" s="17">
        <f>P23</f>
        <v>0</v>
      </c>
      <c r="Q163" s="17">
        <f t="shared" si="25"/>
        <v>0</v>
      </c>
      <c r="R163" s="17">
        <f>R23</f>
        <v>0</v>
      </c>
      <c r="S163" s="17">
        <f t="shared" si="26"/>
        <v>0</v>
      </c>
      <c r="T163" s="18">
        <f>T23</f>
        <v>0</v>
      </c>
      <c r="U163" s="83">
        <f t="shared" si="27"/>
        <v>0</v>
      </c>
      <c r="V163" s="17"/>
      <c r="W163" s="17"/>
      <c r="X163" s="17"/>
      <c r="Y163" s="17">
        <f>Y23</f>
        <v>0</v>
      </c>
      <c r="Z163" s="17">
        <f t="shared" si="29"/>
        <v>0</v>
      </c>
      <c r="AA163" s="18">
        <f>AA23</f>
        <v>0</v>
      </c>
      <c r="AB163" s="83">
        <f t="shared" si="30"/>
        <v>0</v>
      </c>
      <c r="AE163" s="30"/>
    </row>
    <row r="164" spans="1:31" x14ac:dyDescent="0.35">
      <c r="A164" s="79"/>
      <c r="B164" s="106" t="s">
        <v>252</v>
      </c>
      <c r="C164" s="106"/>
      <c r="D164" s="64"/>
      <c r="E164" s="64"/>
      <c r="F164" s="65"/>
      <c r="G164" s="65"/>
      <c r="H164" s="65"/>
      <c r="I164" s="65"/>
      <c r="J164" s="65"/>
      <c r="K164" s="66"/>
      <c r="L164" s="98"/>
      <c r="M164" s="17"/>
      <c r="N164" s="17"/>
      <c r="O164" s="17"/>
      <c r="P164" s="17"/>
      <c r="Q164" s="17"/>
      <c r="R164" s="17"/>
      <c r="S164" s="17"/>
      <c r="T164" s="18"/>
      <c r="U164" s="83"/>
      <c r="V164" s="17"/>
      <c r="W164" s="17"/>
      <c r="X164" s="17"/>
      <c r="Y164" s="17"/>
      <c r="Z164" s="17"/>
      <c r="AA164" s="18"/>
      <c r="AB164" s="83"/>
      <c r="AE164" s="30"/>
    </row>
    <row r="165" spans="1:31" x14ac:dyDescent="0.35">
      <c r="A165" s="79"/>
      <c r="B165" s="102" t="s">
        <v>253</v>
      </c>
      <c r="C165" s="102"/>
      <c r="D165" s="16">
        <f>D24+D32+D38+D46+D52+D53+D67+D68+D69+D70+D71+D72+D75+D76+D81+D94+D130+D131+D135+D136+D137+D138+D139+D140+D141+D142+D143+D144+D145+D146+D147+D148+D153+D154+D155+D156+D157</f>
        <v>2551684.4999999991</v>
      </c>
      <c r="E165" s="16">
        <f>E24+E32+E38+E46+E52+E53+E67+E68+E69+E70+E71+E72+E75+E76+E81+E94+E130+E131+E135+E136+E137+E138+E139+E140+E141+E142+E143+E144+E145+E146+E147+E148+E153+E154+E155+E156+E157</f>
        <v>0</v>
      </c>
      <c r="F165" s="17">
        <f t="shared" si="34"/>
        <v>2551684.4999999991</v>
      </c>
      <c r="G165" s="63">
        <f>G24+G32+G38+G46+G52+G53+G67+G68+G69+G70+G71+G72+G75+G76+G81+G94+G130+G131+G135+G136+G137+G138+G139+G140+G141+G142+G143+G144+G145+G146+G147+G148+G153+G154+G155+G156+G157+G54+G57+G60+G61+G91+G132+G149+G150+G151+G128+G133</f>
        <v>220740.05675999998</v>
      </c>
      <c r="H165" s="17">
        <f t="shared" si="33"/>
        <v>2772424.5567599991</v>
      </c>
      <c r="I165" s="17">
        <f>I24+I32+I38+I46+I52+I53+I67+I68+I69+I70+I71+I72+I75+I76+I81+I94+I130+I131+I135+I136+I137+I138+I139+I140+I141+I142+I143+I144+I145+I146+I147+I148+I153+I154+I155+I156+I157+I54+I57+I60+I61+I91+I132+I149+I150+I151+I128+I133</f>
        <v>0</v>
      </c>
      <c r="J165" s="17">
        <f t="shared" si="22"/>
        <v>2772424.5567599991</v>
      </c>
      <c r="K165" s="18">
        <f>K24+K32+K38+K46+K52+K53+K67+K68+K69+K70+K71+K72+K75+K76+K81+K94+K130+K131+K135+K136+K137+K138+K139+K140+K141+K142+K143+K144+K145+K146+K147+K148+K153+K154+K155+K156+K157+K54+K57+K60+K61+K91+K132+K149+K150+K151+K128+K133+K92</f>
        <v>-295201.80172000005</v>
      </c>
      <c r="L165" s="83">
        <f t="shared" si="23"/>
        <v>2477222.7550399993</v>
      </c>
      <c r="M165" s="17">
        <f>M24+M32+M38+M46+M52+M53+M67+M68+M69+M70+M71+M72+M75+M76+M81+M94+M130+M131+M135+M136+M137+M138+M139+M140+M141+M142+M143+M144+M145+M146+M147+M148+M153+M154+M155+M156+M157</f>
        <v>2829685</v>
      </c>
      <c r="N165" s="17">
        <f>N24+N32+N38+N46+N52+N53+N67+N68+N69+N70+N71+N72+N75+N76+N81+N94+N130+N131+N135+N136+N137+N138+N139+N140+N141+N142+N143+N144+N145+N146+N147+N148+N153+N154+N155+N156+N157</f>
        <v>0</v>
      </c>
      <c r="O165" s="17">
        <f t="shared" si="24"/>
        <v>2829685</v>
      </c>
      <c r="P165" s="63">
        <f>P24+P32+P38+P46+P52+P53+P67+P68+P69+P70+P71+P72+P75+P76+P81+P94+P130+P131+P135+P136+P137+P138+P139+P140+P141+P142+P143+P144+P145+P146+P147+P148+P153+P154+P155+P156+P157+P54+P57+P60+P61+P91+P132+P149+P150+P151+P128+P133</f>
        <v>-313169.8</v>
      </c>
      <c r="Q165" s="17">
        <f t="shared" si="25"/>
        <v>2516515.2000000002</v>
      </c>
      <c r="R165" s="17">
        <f>R24+R32+R38+R46+R52+R53+R67+R68+R69+R70+R71+R72+R75+R76+R81+R94+R130+R131+R135+R136+R137+R138+R139+R140+R141+R142+R143+R144+R145+R146+R147+R148+R153+R154+R155+R156+R157+R54+R57+R60+R61+R91+R132+R149+R150+R151+R128+R133</f>
        <v>0</v>
      </c>
      <c r="S165" s="17">
        <f t="shared" si="26"/>
        <v>2516515.2000000002</v>
      </c>
      <c r="T165" s="18">
        <f>T24+T32+T38+T46+T52+T53+T67+T68+T69+T70+T71+T72+T75+T76+T81+T94+T130+T131+T135+T136+T137+T138+T139+T140+T141+T142+T143+T144+T145+T146+T147+T148+T153+T154+T155+T156+T157+T54+T57+T60+T61+T91+T132+T149+T150+T151+T128+T133+T92</f>
        <v>171158.83699999997</v>
      </c>
      <c r="U165" s="83">
        <f t="shared" si="27"/>
        <v>2687674.037</v>
      </c>
      <c r="V165" s="17">
        <f>V24+V32+V38+V46+V52+V53+V67+V68+V69+V70+V71+V72+V75+V76+V81+V94+V130+V131+V135+V136+V137+V138+V139+V140+V141+V142+V143+V144+V145+V146+V147+V148+V153+V154+V155+V156+V157</f>
        <v>1653713.6999999995</v>
      </c>
      <c r="W165" s="17">
        <f>W24+W32+W38+W46+W52+W53+W67+W68+W69+W70+W71+W72+W75+W76+W81+W94+W130+W131+W135+W136+W137+W138+W139+W140+W141+W142+W143+W144+W145+W146+W147+W148+W153+W154+W155+W156+W157</f>
        <v>0</v>
      </c>
      <c r="X165" s="17">
        <f t="shared" si="28"/>
        <v>1653713.6999999995</v>
      </c>
      <c r="Y165" s="63">
        <f>Y24+Y32+Y38+Y46+Y52+Y53+Y67+Y68+Y69+Y70+Y71+Y72+Y75+Y76+Y81+Y94+Y130+Y131+Y135+Y136+Y137+Y138+Y139+Y140+Y141+Y142+Y143+Y144+Y145+Y146+Y147+Y148+Y153+Y154+Y155+Y156+Y157+Y54+Y57+Y60+Y61+Y91+Y132+Y149+Y150+Y151+Y128+Y133</f>
        <v>3.5999999999999997E-2</v>
      </c>
      <c r="Z165" s="17">
        <f t="shared" si="29"/>
        <v>1653713.7359999996</v>
      </c>
      <c r="AA165" s="18">
        <f>AA24+AA32+AA38+AA46+AA52+AA53+AA67+AA68+AA69+AA70+AA71+AA72+AA75+AA76+AA81+AA94+AA130+AA131+AA135+AA136+AA137+AA138+AA139+AA140+AA141+AA142+AA143+AA144+AA145+AA146+AA147+AA148+AA153+AA154+AA155+AA156+AA157+AA54+AA57+AA60+AA61+AA91+AA132+AA149+AA150+AA151+AA128+AA133+AA92</f>
        <v>443526.96499999997</v>
      </c>
      <c r="AB165" s="83">
        <f t="shared" si="30"/>
        <v>2097240.7009999994</v>
      </c>
      <c r="AE165" s="30"/>
    </row>
    <row r="166" spans="1:31" x14ac:dyDescent="0.35">
      <c r="A166" s="79"/>
      <c r="B166" s="102" t="s">
        <v>32</v>
      </c>
      <c r="C166" s="102"/>
      <c r="D166" s="16">
        <f>D28+D43+D51</f>
        <v>67728.399999999994</v>
      </c>
      <c r="E166" s="16">
        <f>E28+E43+E51</f>
        <v>0</v>
      </c>
      <c r="F166" s="17">
        <f t="shared" si="34"/>
        <v>67728.399999999994</v>
      </c>
      <c r="G166" s="17">
        <f>G28+G43+G51</f>
        <v>0</v>
      </c>
      <c r="H166" s="17">
        <f t="shared" si="33"/>
        <v>67728.399999999994</v>
      </c>
      <c r="I166" s="17">
        <f>I28+I43+I51</f>
        <v>0</v>
      </c>
      <c r="J166" s="17">
        <f t="shared" si="22"/>
        <v>67728.399999999994</v>
      </c>
      <c r="K166" s="18">
        <f>K28+K43+K51</f>
        <v>0</v>
      </c>
      <c r="L166" s="83">
        <f t="shared" si="23"/>
        <v>67728.399999999994</v>
      </c>
      <c r="M166" s="17">
        <f>M28+M43+M51</f>
        <v>54620.7</v>
      </c>
      <c r="N166" s="17">
        <f>N28+N43+N51</f>
        <v>0</v>
      </c>
      <c r="O166" s="17">
        <f t="shared" si="24"/>
        <v>54620.7</v>
      </c>
      <c r="P166" s="17">
        <f>P28+P43+P51</f>
        <v>0</v>
      </c>
      <c r="Q166" s="17">
        <f t="shared" si="25"/>
        <v>54620.7</v>
      </c>
      <c r="R166" s="17">
        <f>R28+R43+R51</f>
        <v>0</v>
      </c>
      <c r="S166" s="17">
        <f t="shared" si="26"/>
        <v>54620.7</v>
      </c>
      <c r="T166" s="18">
        <f>T28+T43+T51</f>
        <v>0</v>
      </c>
      <c r="U166" s="83">
        <f t="shared" si="27"/>
        <v>54620.7</v>
      </c>
      <c r="V166" s="17">
        <f>V28+V43+V51</f>
        <v>0</v>
      </c>
      <c r="W166" s="17">
        <f>W28+W43+W51</f>
        <v>0</v>
      </c>
      <c r="X166" s="17">
        <f t="shared" si="28"/>
        <v>0</v>
      </c>
      <c r="Y166" s="17">
        <f>Y28+Y43+Y51</f>
        <v>0</v>
      </c>
      <c r="Z166" s="17">
        <f t="shared" si="29"/>
        <v>0</v>
      </c>
      <c r="AA166" s="18">
        <f>AA28+AA43+AA51</f>
        <v>0</v>
      </c>
      <c r="AB166" s="83">
        <f t="shared" si="30"/>
        <v>0</v>
      </c>
      <c r="AE166" s="30"/>
    </row>
    <row r="167" spans="1:31" x14ac:dyDescent="0.35">
      <c r="A167" s="79"/>
      <c r="B167" s="103" t="s">
        <v>94</v>
      </c>
      <c r="C167" s="104"/>
      <c r="D167" s="16">
        <f>D77+D84+D87</f>
        <v>1499932.6</v>
      </c>
      <c r="E167" s="16">
        <f>E77+E84+E87</f>
        <v>0</v>
      </c>
      <c r="F167" s="17">
        <f t="shared" si="34"/>
        <v>1499932.6</v>
      </c>
      <c r="G167" s="17">
        <f>G77+G84+G87</f>
        <v>333642.24808000005</v>
      </c>
      <c r="H167" s="17">
        <f t="shared" si="33"/>
        <v>1833574.8480800001</v>
      </c>
      <c r="I167" s="17">
        <f>I77+I84+I87</f>
        <v>40856.745559999996</v>
      </c>
      <c r="J167" s="17">
        <f t="shared" si="22"/>
        <v>1874431.5936400001</v>
      </c>
      <c r="K167" s="18">
        <f>K77+K84+K87</f>
        <v>609208.56999999995</v>
      </c>
      <c r="L167" s="83">
        <f t="shared" si="23"/>
        <v>2483640.1636399999</v>
      </c>
      <c r="M167" s="17">
        <f>M77+M84+M87</f>
        <v>1471214.4</v>
      </c>
      <c r="N167" s="17">
        <f>N77+N84+N87</f>
        <v>0</v>
      </c>
      <c r="O167" s="17">
        <f t="shared" si="24"/>
        <v>1471214.4</v>
      </c>
      <c r="P167" s="17">
        <f>P77+P84+P87</f>
        <v>0</v>
      </c>
      <c r="Q167" s="17">
        <f t="shared" si="25"/>
        <v>1471214.4</v>
      </c>
      <c r="R167" s="17">
        <f>R77+R84+R87</f>
        <v>0</v>
      </c>
      <c r="S167" s="17">
        <f t="shared" si="26"/>
        <v>1471214.4</v>
      </c>
      <c r="T167" s="18">
        <f>T77+T84+T87</f>
        <v>0</v>
      </c>
      <c r="U167" s="83">
        <f t="shared" si="27"/>
        <v>1471214.4</v>
      </c>
      <c r="V167" s="17">
        <f>V77+V84+V87</f>
        <v>1560969.7999999998</v>
      </c>
      <c r="W167" s="17">
        <f>W77+W84+W87</f>
        <v>0</v>
      </c>
      <c r="X167" s="17">
        <f t="shared" si="28"/>
        <v>1560969.7999999998</v>
      </c>
      <c r="Y167" s="17">
        <f>Y77+Y84+Y87</f>
        <v>-231023.29</v>
      </c>
      <c r="Z167" s="17">
        <f t="shared" si="29"/>
        <v>1329946.5099999998</v>
      </c>
      <c r="AA167" s="18">
        <f>AA77+AA84+AA87</f>
        <v>0</v>
      </c>
      <c r="AB167" s="83">
        <f t="shared" si="30"/>
        <v>1329946.5099999998</v>
      </c>
      <c r="AE167" s="30"/>
    </row>
    <row r="168" spans="1:31" x14ac:dyDescent="0.35">
      <c r="A168" s="79"/>
      <c r="B168" s="105" t="s">
        <v>254</v>
      </c>
      <c r="C168" s="104"/>
      <c r="D168" s="16">
        <f>D95+D102+D106+D107+D108+D109+D110+D111+D112+D116</f>
        <v>876308.20000000007</v>
      </c>
      <c r="E168" s="16">
        <f>E95+E102+E106+E107+E108+E109+E110+E111+E112+E116</f>
        <v>-32636.400000000001</v>
      </c>
      <c r="F168" s="17">
        <f t="shared" si="34"/>
        <v>843671.8</v>
      </c>
      <c r="G168" s="17">
        <f>G95+G102+G106+G107+G108+G109+G110+G111+G112+G116+G120+G121+G122+G123+G124</f>
        <v>42664.073599999996</v>
      </c>
      <c r="H168" s="17">
        <f t="shared" si="33"/>
        <v>886335.87360000005</v>
      </c>
      <c r="I168" s="17">
        <f>I95+I102+I106+I107+I108+I109+I110+I111+I112+I116+I120+I121+I122+I123+I124</f>
        <v>38906.247439999999</v>
      </c>
      <c r="J168" s="17">
        <f t="shared" si="22"/>
        <v>925242.12104</v>
      </c>
      <c r="K168" s="18">
        <f>K95+K102+K106+K107+K108+K109+K110+K111+K112+K116+K120+K121+K122+K123+K124+K97</f>
        <v>-276137.50200000004</v>
      </c>
      <c r="L168" s="83">
        <f t="shared" si="23"/>
        <v>649104.61904000002</v>
      </c>
      <c r="M168" s="17">
        <f>M95+M102+M106+M107+M108+M109+M110+M111+M112+M116</f>
        <v>521975.9</v>
      </c>
      <c r="N168" s="17">
        <f>N95+N102+N106+N107+N108+N109+N110+N111+N112+N116</f>
        <v>-135.30000000000001</v>
      </c>
      <c r="O168" s="17">
        <f t="shared" si="24"/>
        <v>521840.60000000003</v>
      </c>
      <c r="P168" s="17">
        <f>P95+P102+P106+P107+P108+P109+P110+P111+P112+P116+P120+P121+P122+P123+P124</f>
        <v>43321.919000000002</v>
      </c>
      <c r="Q168" s="17">
        <f t="shared" si="25"/>
        <v>565162.51900000009</v>
      </c>
      <c r="R168" s="17">
        <f>R95+R102+R106+R107+R108+R109+R110+R111+R112+R116+R120+R121+R122+R123+R124</f>
        <v>-5553.09</v>
      </c>
      <c r="S168" s="17">
        <f t="shared" si="26"/>
        <v>559609.42900000012</v>
      </c>
      <c r="T168" s="18">
        <f>T95+T102+T106+T107+T108+T109+T110+T111+T112+T116+T120+T121+T122+T123+T124+T97</f>
        <v>349349.62199999997</v>
      </c>
      <c r="U168" s="83">
        <f t="shared" si="27"/>
        <v>908959.05100000009</v>
      </c>
      <c r="V168" s="17">
        <f>V95+V102+V106+V107+V108+V109+V110+V111+V112+V116</f>
        <v>880673.39999999991</v>
      </c>
      <c r="W168" s="17">
        <f>W95+W102+W106+W107+W108+W109+W110+W111+W112+W116</f>
        <v>0</v>
      </c>
      <c r="X168" s="17">
        <f t="shared" si="28"/>
        <v>880673.39999999991</v>
      </c>
      <c r="Y168" s="17">
        <f>Y95+Y102+Y106+Y107+Y108+Y109+Y110+Y111+Y112+Y116+Y120+Y121+Y122+Y123+Y124</f>
        <v>0</v>
      </c>
      <c r="Z168" s="17">
        <f t="shared" si="29"/>
        <v>880673.39999999991</v>
      </c>
      <c r="AA168" s="18">
        <f>AA95+AA102+AA106+AA107+AA108+AA109+AA110+AA111+AA112+AA116+AA120+AA121+AA122+AA123+AA124+AA97</f>
        <v>91187.88</v>
      </c>
      <c r="AB168" s="83">
        <f t="shared" si="30"/>
        <v>971861.27999999991</v>
      </c>
      <c r="AE168" s="30"/>
    </row>
    <row r="169" spans="1:31" x14ac:dyDescent="0.35">
      <c r="A169" s="79"/>
      <c r="B169" s="104" t="s">
        <v>81</v>
      </c>
      <c r="C169" s="104"/>
      <c r="D169" s="16">
        <f>D73+D74</f>
        <v>18191</v>
      </c>
      <c r="E169" s="16">
        <f>E73+E74</f>
        <v>0</v>
      </c>
      <c r="F169" s="17">
        <f t="shared" si="34"/>
        <v>18191</v>
      </c>
      <c r="G169" s="17">
        <f>G73+G74+G96</f>
        <v>13660</v>
      </c>
      <c r="H169" s="17">
        <f t="shared" si="33"/>
        <v>31851</v>
      </c>
      <c r="I169" s="17">
        <f>I73+I74+I96</f>
        <v>0</v>
      </c>
      <c r="J169" s="17">
        <f t="shared" si="22"/>
        <v>31851</v>
      </c>
      <c r="K169" s="18">
        <f>K73+K74+K96+K125</f>
        <v>100000</v>
      </c>
      <c r="L169" s="83">
        <f t="shared" si="23"/>
        <v>131851</v>
      </c>
      <c r="M169" s="17">
        <f>M73+M74</f>
        <v>0</v>
      </c>
      <c r="N169" s="17">
        <f>N73+N74</f>
        <v>0</v>
      </c>
      <c r="O169" s="17">
        <f t="shared" si="24"/>
        <v>0</v>
      </c>
      <c r="P169" s="17">
        <f>P73+P74+P96</f>
        <v>0</v>
      </c>
      <c r="Q169" s="17">
        <f t="shared" si="25"/>
        <v>0</v>
      </c>
      <c r="R169" s="17">
        <f>R73+R74+R96</f>
        <v>0</v>
      </c>
      <c r="S169" s="17">
        <f t="shared" si="26"/>
        <v>0</v>
      </c>
      <c r="T169" s="18">
        <f>T73+T74+T96+T125</f>
        <v>0</v>
      </c>
      <c r="U169" s="83">
        <f t="shared" si="27"/>
        <v>0</v>
      </c>
      <c r="V169" s="17">
        <f>V73+V74</f>
        <v>0</v>
      </c>
      <c r="W169" s="17">
        <f>W73+W74</f>
        <v>0</v>
      </c>
      <c r="X169" s="17">
        <f t="shared" si="28"/>
        <v>0</v>
      </c>
      <c r="Y169" s="17">
        <f>Y73+Y74+Y96</f>
        <v>0</v>
      </c>
      <c r="Z169" s="17">
        <f t="shared" si="29"/>
        <v>0</v>
      </c>
      <c r="AA169" s="18">
        <f>AA73+AA74+AA96+AA125</f>
        <v>0</v>
      </c>
      <c r="AB169" s="83">
        <f t="shared" si="30"/>
        <v>0</v>
      </c>
    </row>
    <row r="170" spans="1:31" x14ac:dyDescent="0.35">
      <c r="A170" s="96"/>
      <c r="B170" s="101" t="s">
        <v>169</v>
      </c>
      <c r="C170" s="101"/>
      <c r="D170" s="16">
        <f>D127</f>
        <v>260000</v>
      </c>
      <c r="E170" s="16">
        <f>E127</f>
        <v>0</v>
      </c>
      <c r="F170" s="17">
        <f t="shared" si="34"/>
        <v>260000</v>
      </c>
      <c r="G170" s="17">
        <f>G127</f>
        <v>0</v>
      </c>
      <c r="H170" s="17">
        <f t="shared" si="33"/>
        <v>260000</v>
      </c>
      <c r="I170" s="17">
        <f>I127</f>
        <v>0</v>
      </c>
      <c r="J170" s="17">
        <f t="shared" si="22"/>
        <v>260000</v>
      </c>
      <c r="K170" s="18">
        <f>K127</f>
        <v>0</v>
      </c>
      <c r="L170" s="83">
        <f t="shared" si="23"/>
        <v>260000</v>
      </c>
      <c r="M170" s="17">
        <f>M127</f>
        <v>0</v>
      </c>
      <c r="N170" s="17">
        <f>N127</f>
        <v>0</v>
      </c>
      <c r="O170" s="17">
        <f t="shared" si="24"/>
        <v>0</v>
      </c>
      <c r="P170" s="17">
        <f>P127</f>
        <v>0</v>
      </c>
      <c r="Q170" s="17">
        <f t="shared" si="25"/>
        <v>0</v>
      </c>
      <c r="R170" s="17">
        <f>R127</f>
        <v>0</v>
      </c>
      <c r="S170" s="17">
        <f t="shared" si="26"/>
        <v>0</v>
      </c>
      <c r="T170" s="18">
        <f>T127</f>
        <v>0</v>
      </c>
      <c r="U170" s="83">
        <f t="shared" si="27"/>
        <v>0</v>
      </c>
      <c r="V170" s="17">
        <f>V127</f>
        <v>0</v>
      </c>
      <c r="W170" s="17">
        <f>W127</f>
        <v>0</v>
      </c>
      <c r="X170" s="17">
        <f t="shared" si="28"/>
        <v>0</v>
      </c>
      <c r="Y170" s="17">
        <f>Y127</f>
        <v>0</v>
      </c>
      <c r="Z170" s="17">
        <f t="shared" si="29"/>
        <v>0</v>
      </c>
      <c r="AA170" s="18">
        <f>AA127</f>
        <v>0</v>
      </c>
      <c r="AB170" s="83">
        <f t="shared" si="30"/>
        <v>0</v>
      </c>
    </row>
    <row r="171" spans="1:31" x14ac:dyDescent="0.35">
      <c r="D171" s="67"/>
      <c r="E171" s="67"/>
      <c r="F171" s="67"/>
      <c r="G171" s="67"/>
      <c r="H171" s="67"/>
      <c r="I171" s="67"/>
      <c r="J171" s="67"/>
      <c r="K171" s="68"/>
      <c r="L171" s="99"/>
      <c r="M171" s="67"/>
      <c r="N171" s="67"/>
      <c r="O171" s="67"/>
      <c r="P171" s="67"/>
      <c r="Q171" s="67"/>
      <c r="R171" s="67"/>
      <c r="S171" s="67"/>
      <c r="T171" s="68"/>
      <c r="U171" s="99"/>
      <c r="V171" s="67"/>
      <c r="W171" s="67"/>
      <c r="X171" s="67"/>
      <c r="Y171" s="67"/>
      <c r="Z171" s="67"/>
      <c r="AA171" s="68"/>
      <c r="AB171" s="99"/>
    </row>
  </sheetData>
  <sheetProtection password="CF5C" sheet="1" objects="1" scenarios="1"/>
  <autoFilter ref="A17:AE170">
    <filterColumn colId="29">
      <filters blank="1"/>
    </filterColumn>
  </autoFilter>
  <mergeCells count="48">
    <mergeCell ref="U4:AB4"/>
    <mergeCell ref="A11:AB11"/>
    <mergeCell ref="A12:AB1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Y16:Y17"/>
    <mergeCell ref="Z16:Z17"/>
    <mergeCell ref="AA16:AA17"/>
    <mergeCell ref="AB16:AB17"/>
    <mergeCell ref="X16:X17"/>
    <mergeCell ref="A28:A33"/>
    <mergeCell ref="T16:T17"/>
    <mergeCell ref="U16:U17"/>
    <mergeCell ref="V16:V17"/>
    <mergeCell ref="W16:W17"/>
    <mergeCell ref="O16:O17"/>
    <mergeCell ref="P16:P17"/>
    <mergeCell ref="Q16:Q17"/>
    <mergeCell ref="R16:R17"/>
    <mergeCell ref="S16:S17"/>
    <mergeCell ref="N16:N17"/>
    <mergeCell ref="A43:A46"/>
    <mergeCell ref="A51:A52"/>
    <mergeCell ref="B51:B52"/>
    <mergeCell ref="B158:C158"/>
    <mergeCell ref="B159:C159"/>
    <mergeCell ref="B160:C160"/>
    <mergeCell ref="B161:C161"/>
    <mergeCell ref="B162:C162"/>
    <mergeCell ref="B163:C163"/>
    <mergeCell ref="B164:C164"/>
    <mergeCell ref="B170:C170"/>
    <mergeCell ref="B165:C165"/>
    <mergeCell ref="B166:C166"/>
    <mergeCell ref="B167:C167"/>
    <mergeCell ref="B168:C168"/>
    <mergeCell ref="B169:C169"/>
  </mergeCells>
  <pageMargins left="0.78740157480314965" right="0.35433070866141736" top="0.39370078740157483" bottom="0.55118110236220474" header="0.51181102362204722" footer="0.11811023622047245"/>
  <pageSetup paperSize="9" scale="57" fitToHeight="0" orientation="portrait" useFirstPageNumber="1" verticalDpi="2147483648" r:id="rId1"/>
  <headerFoot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2025-2027</vt:lpstr>
      <vt:lpstr>'2025-2027'!Print_Titles</vt:lpstr>
      <vt:lpstr>'2025-2027'!Заголовки_для_печати</vt:lpstr>
      <vt:lpstr>'2025-2027'!Область_печати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revision>88</cp:revision>
  <cp:lastPrinted>2025-04-23T05:47:41Z</cp:lastPrinted>
  <dcterms:created xsi:type="dcterms:W3CDTF">2014-02-04T08:37:28Z</dcterms:created>
  <dcterms:modified xsi:type="dcterms:W3CDTF">2025-04-23T05:49:15Z</dcterms:modified>
</cp:coreProperties>
</file>