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2025-2027" sheetId="1" r:id="rId1"/>
  </sheets>
  <definedNames>
    <definedName name="_xlnm._FilterDatabase" localSheetId="0" hidden="1">'2025-2027'!$A$17:$AU$180</definedName>
    <definedName name="Print_Titles" localSheetId="0">'2025-2027'!$16:$17</definedName>
    <definedName name="_xlnm.Print_Titles" localSheetId="0">'2025-2027'!$16:$17</definedName>
    <definedName name="_xlnm.Print_Area" localSheetId="0">'2025-2027'!$A$1:$AR$180</definedName>
  </definedNames>
  <calcPr calcId="145621"/>
</workbook>
</file>

<file path=xl/calcChain.xml><?xml version="1.0" encoding="utf-8"?>
<calcChain xmlns="http://schemas.openxmlformats.org/spreadsheetml/2006/main">
  <c r="S79" i="1" l="1"/>
  <c r="S100" i="1"/>
  <c r="AQ180" i="1" l="1"/>
  <c r="AO180" i="1"/>
  <c r="AM180" i="1"/>
  <c r="AK180" i="1"/>
  <c r="AI180" i="1"/>
  <c r="AH180" i="1"/>
  <c r="AJ180" i="1" s="1"/>
  <c r="AL180" i="1" s="1"/>
  <c r="AN180" i="1" s="1"/>
  <c r="AP180" i="1" s="1"/>
  <c r="AR180" i="1" s="1"/>
  <c r="AF180" i="1"/>
  <c r="AD180" i="1"/>
  <c r="AB180" i="1"/>
  <c r="Z180" i="1"/>
  <c r="X180" i="1"/>
  <c r="W180" i="1"/>
  <c r="Y180" i="1" s="1"/>
  <c r="AA180" i="1" s="1"/>
  <c r="AC180" i="1" s="1"/>
  <c r="AE180" i="1" s="1"/>
  <c r="AG180" i="1" s="1"/>
  <c r="V180" i="1"/>
  <c r="U180" i="1"/>
  <c r="S180" i="1"/>
  <c r="Q180" i="1"/>
  <c r="O180" i="1"/>
  <c r="M180" i="1"/>
  <c r="K180" i="1"/>
  <c r="I180" i="1"/>
  <c r="G180" i="1"/>
  <c r="E180" i="1"/>
  <c r="D180" i="1"/>
  <c r="F180" i="1" s="1"/>
  <c r="H180" i="1" s="1"/>
  <c r="J180" i="1" s="1"/>
  <c r="L180" i="1" s="1"/>
  <c r="N180" i="1" s="1"/>
  <c r="P180" i="1" s="1"/>
  <c r="R180" i="1" s="1"/>
  <c r="T180" i="1" s="1"/>
  <c r="AQ179" i="1"/>
  <c r="AO179" i="1"/>
  <c r="AN179" i="1"/>
  <c r="AP179" i="1" s="1"/>
  <c r="AM179" i="1"/>
  <c r="AK179" i="1"/>
  <c r="AJ179" i="1"/>
  <c r="AL179" i="1" s="1"/>
  <c r="AI179" i="1"/>
  <c r="AH179" i="1"/>
  <c r="AF179" i="1"/>
  <c r="AD179" i="1"/>
  <c r="AB179" i="1"/>
  <c r="Z179" i="1"/>
  <c r="X179" i="1"/>
  <c r="W179" i="1"/>
  <c r="V179" i="1"/>
  <c r="U179" i="1"/>
  <c r="Q179" i="1"/>
  <c r="O179" i="1"/>
  <c r="M179" i="1"/>
  <c r="K179" i="1"/>
  <c r="I179" i="1"/>
  <c r="G179" i="1"/>
  <c r="E179" i="1"/>
  <c r="D179" i="1"/>
  <c r="AJ167" i="1"/>
  <c r="AL167" i="1" s="1"/>
  <c r="AN167" i="1" s="1"/>
  <c r="AP167" i="1" s="1"/>
  <c r="AR167" i="1" s="1"/>
  <c r="AA167" i="1"/>
  <c r="AC167" i="1" s="1"/>
  <c r="AE167" i="1" s="1"/>
  <c r="AG167" i="1" s="1"/>
  <c r="W167" i="1"/>
  <c r="Y167" i="1" s="1"/>
  <c r="J167" i="1"/>
  <c r="L167" i="1" s="1"/>
  <c r="N167" i="1" s="1"/>
  <c r="P167" i="1" s="1"/>
  <c r="R167" i="1" s="1"/>
  <c r="T167" i="1" s="1"/>
  <c r="F167" i="1"/>
  <c r="H167" i="1" s="1"/>
  <c r="AP166" i="1"/>
  <c r="AR166" i="1" s="1"/>
  <c r="AL166" i="1"/>
  <c r="AN166" i="1" s="1"/>
  <c r="AJ166" i="1"/>
  <c r="AC166" i="1"/>
  <c r="AE166" i="1" s="1"/>
  <c r="AG166" i="1" s="1"/>
  <c r="Y166" i="1"/>
  <c r="AA166" i="1" s="1"/>
  <c r="W166" i="1"/>
  <c r="H166" i="1"/>
  <c r="J166" i="1" s="1"/>
  <c r="L166" i="1" s="1"/>
  <c r="N166" i="1" s="1"/>
  <c r="P166" i="1" s="1"/>
  <c r="R166" i="1" s="1"/>
  <c r="T166" i="1" s="1"/>
  <c r="F166" i="1"/>
  <c r="AJ165" i="1"/>
  <c r="AL165" i="1" s="1"/>
  <c r="AN165" i="1" s="1"/>
  <c r="AP165" i="1" s="1"/>
  <c r="AR165" i="1" s="1"/>
  <c r="AA165" i="1"/>
  <c r="AC165" i="1" s="1"/>
  <c r="AE165" i="1" s="1"/>
  <c r="AG165" i="1" s="1"/>
  <c r="W165" i="1"/>
  <c r="Y165" i="1" s="1"/>
  <c r="J165" i="1"/>
  <c r="L165" i="1" s="1"/>
  <c r="N165" i="1" s="1"/>
  <c r="P165" i="1" s="1"/>
  <c r="R165" i="1" s="1"/>
  <c r="T165" i="1" s="1"/>
  <c r="G165" i="1"/>
  <c r="F165" i="1"/>
  <c r="H165" i="1" s="1"/>
  <c r="AJ164" i="1"/>
  <c r="AL164" i="1" s="1"/>
  <c r="AN164" i="1" s="1"/>
  <c r="AP164" i="1" s="1"/>
  <c r="AR164" i="1" s="1"/>
  <c r="W164" i="1"/>
  <c r="Y164" i="1" s="1"/>
  <c r="AA164" i="1" s="1"/>
  <c r="AC164" i="1" s="1"/>
  <c r="AE164" i="1" s="1"/>
  <c r="AG164" i="1" s="1"/>
  <c r="H164" i="1"/>
  <c r="J164" i="1" s="1"/>
  <c r="L164" i="1" s="1"/>
  <c r="N164" i="1" s="1"/>
  <c r="P164" i="1" s="1"/>
  <c r="R164" i="1" s="1"/>
  <c r="T164" i="1" s="1"/>
  <c r="G164" i="1"/>
  <c r="F164" i="1"/>
  <c r="D164" i="1"/>
  <c r="AJ163" i="1"/>
  <c r="AL163" i="1" s="1"/>
  <c r="AN163" i="1" s="1"/>
  <c r="AP163" i="1" s="1"/>
  <c r="AR163" i="1" s="1"/>
  <c r="W163" i="1"/>
  <c r="Y163" i="1" s="1"/>
  <c r="AA163" i="1" s="1"/>
  <c r="AC163" i="1" s="1"/>
  <c r="AE163" i="1" s="1"/>
  <c r="AG163" i="1" s="1"/>
  <c r="F163" i="1"/>
  <c r="H163" i="1" s="1"/>
  <c r="J163" i="1" s="1"/>
  <c r="L163" i="1" s="1"/>
  <c r="N163" i="1" s="1"/>
  <c r="P163" i="1" s="1"/>
  <c r="R163" i="1" s="1"/>
  <c r="T163" i="1" s="1"/>
  <c r="D163" i="1"/>
  <c r="AQ162" i="1"/>
  <c r="AO162" i="1"/>
  <c r="AM162" i="1"/>
  <c r="AK162" i="1"/>
  <c r="AI162" i="1"/>
  <c r="AH162" i="1"/>
  <c r="AJ162" i="1" s="1"/>
  <c r="AL162" i="1" s="1"/>
  <c r="AN162" i="1" s="1"/>
  <c r="AP162" i="1" s="1"/>
  <c r="AR162" i="1" s="1"/>
  <c r="AF162" i="1"/>
  <c r="AD162" i="1"/>
  <c r="AB162" i="1"/>
  <c r="Z162" i="1"/>
  <c r="X162" i="1"/>
  <c r="V162" i="1"/>
  <c r="U162" i="1"/>
  <c r="W162" i="1" s="1"/>
  <c r="Y162" i="1" s="1"/>
  <c r="AA162" i="1" s="1"/>
  <c r="AC162" i="1" s="1"/>
  <c r="AE162" i="1" s="1"/>
  <c r="AG162" i="1" s="1"/>
  <c r="S162" i="1"/>
  <c r="Q162" i="1"/>
  <c r="O162" i="1"/>
  <c r="M162" i="1"/>
  <c r="K162" i="1"/>
  <c r="I162" i="1"/>
  <c r="G162" i="1"/>
  <c r="E162" i="1"/>
  <c r="D162" i="1"/>
  <c r="F162" i="1" s="1"/>
  <c r="H162" i="1" s="1"/>
  <c r="J162" i="1" s="1"/>
  <c r="L162" i="1" s="1"/>
  <c r="N162" i="1" s="1"/>
  <c r="P162" i="1" s="1"/>
  <c r="R162" i="1" s="1"/>
  <c r="T162" i="1" s="1"/>
  <c r="AL161" i="1"/>
  <c r="AN161" i="1" s="1"/>
  <c r="AP161" i="1" s="1"/>
  <c r="AR161" i="1" s="1"/>
  <c r="AA161" i="1"/>
  <c r="AC161" i="1" s="1"/>
  <c r="AE161" i="1" s="1"/>
  <c r="AG161" i="1" s="1"/>
  <c r="Y161" i="1"/>
  <c r="H161" i="1"/>
  <c r="J161" i="1" s="1"/>
  <c r="L161" i="1" s="1"/>
  <c r="N161" i="1" s="1"/>
  <c r="P161" i="1" s="1"/>
  <c r="R161" i="1" s="1"/>
  <c r="T161" i="1" s="1"/>
  <c r="AL160" i="1"/>
  <c r="AN160" i="1" s="1"/>
  <c r="AP160" i="1" s="1"/>
  <c r="AR160" i="1" s="1"/>
  <c r="AA160" i="1"/>
  <c r="AC160" i="1" s="1"/>
  <c r="AE160" i="1" s="1"/>
  <c r="AG160" i="1" s="1"/>
  <c r="Y160" i="1"/>
  <c r="H160" i="1"/>
  <c r="J160" i="1" s="1"/>
  <c r="L160" i="1" s="1"/>
  <c r="N160" i="1" s="1"/>
  <c r="P160" i="1" s="1"/>
  <c r="R160" i="1" s="1"/>
  <c r="T160" i="1" s="1"/>
  <c r="AL159" i="1"/>
  <c r="AN159" i="1" s="1"/>
  <c r="AP159" i="1" s="1"/>
  <c r="AR159" i="1" s="1"/>
  <c r="AA159" i="1"/>
  <c r="AC159" i="1" s="1"/>
  <c r="AE159" i="1" s="1"/>
  <c r="AG159" i="1" s="1"/>
  <c r="Y159" i="1"/>
  <c r="H159" i="1"/>
  <c r="J159" i="1" s="1"/>
  <c r="L159" i="1" s="1"/>
  <c r="N159" i="1" s="1"/>
  <c r="P159" i="1" s="1"/>
  <c r="R159" i="1" s="1"/>
  <c r="T159" i="1" s="1"/>
  <c r="AL158" i="1"/>
  <c r="AN158" i="1" s="1"/>
  <c r="AP158" i="1" s="1"/>
  <c r="AR158" i="1" s="1"/>
  <c r="AJ158" i="1"/>
  <c r="Y158" i="1"/>
  <c r="AA158" i="1" s="1"/>
  <c r="AC158" i="1" s="1"/>
  <c r="AE158" i="1" s="1"/>
  <c r="AG158" i="1" s="1"/>
  <c r="W158" i="1"/>
  <c r="H158" i="1"/>
  <c r="J158" i="1" s="1"/>
  <c r="L158" i="1" s="1"/>
  <c r="N158" i="1" s="1"/>
  <c r="P158" i="1" s="1"/>
  <c r="R158" i="1" s="1"/>
  <c r="T158" i="1" s="1"/>
  <c r="F158" i="1"/>
  <c r="AJ157" i="1"/>
  <c r="AL157" i="1" s="1"/>
  <c r="AN157" i="1" s="1"/>
  <c r="AP157" i="1" s="1"/>
  <c r="AR157" i="1" s="1"/>
  <c r="W157" i="1"/>
  <c r="Y157" i="1" s="1"/>
  <c r="AA157" i="1" s="1"/>
  <c r="AC157" i="1" s="1"/>
  <c r="AE157" i="1" s="1"/>
  <c r="AG157" i="1" s="1"/>
  <c r="F157" i="1"/>
  <c r="H157" i="1" s="1"/>
  <c r="J157" i="1" s="1"/>
  <c r="L157" i="1" s="1"/>
  <c r="N157" i="1" s="1"/>
  <c r="P157" i="1" s="1"/>
  <c r="R157" i="1" s="1"/>
  <c r="T157" i="1" s="1"/>
  <c r="AL156" i="1"/>
  <c r="AN156" i="1" s="1"/>
  <c r="AP156" i="1" s="1"/>
  <c r="AR156" i="1" s="1"/>
  <c r="AJ156" i="1"/>
  <c r="Y156" i="1"/>
  <c r="AA156" i="1" s="1"/>
  <c r="AC156" i="1" s="1"/>
  <c r="AE156" i="1" s="1"/>
  <c r="AG156" i="1" s="1"/>
  <c r="W156" i="1"/>
  <c r="H156" i="1"/>
  <c r="J156" i="1" s="1"/>
  <c r="L156" i="1" s="1"/>
  <c r="N156" i="1" s="1"/>
  <c r="P156" i="1" s="1"/>
  <c r="R156" i="1" s="1"/>
  <c r="T156" i="1" s="1"/>
  <c r="F156" i="1"/>
  <c r="AJ155" i="1"/>
  <c r="AL155" i="1" s="1"/>
  <c r="AN155" i="1" s="1"/>
  <c r="AP155" i="1" s="1"/>
  <c r="AR155" i="1" s="1"/>
  <c r="W155" i="1"/>
  <c r="Y155" i="1" s="1"/>
  <c r="AA155" i="1" s="1"/>
  <c r="AC155" i="1" s="1"/>
  <c r="AE155" i="1" s="1"/>
  <c r="AG155" i="1" s="1"/>
  <c r="F155" i="1"/>
  <c r="H155" i="1" s="1"/>
  <c r="J155" i="1" s="1"/>
  <c r="L155" i="1" s="1"/>
  <c r="N155" i="1" s="1"/>
  <c r="P155" i="1" s="1"/>
  <c r="R155" i="1" s="1"/>
  <c r="T155" i="1" s="1"/>
  <c r="AL154" i="1"/>
  <c r="AN154" i="1" s="1"/>
  <c r="AP154" i="1" s="1"/>
  <c r="AR154" i="1" s="1"/>
  <c r="AJ154" i="1"/>
  <c r="Y154" i="1"/>
  <c r="AA154" i="1" s="1"/>
  <c r="AC154" i="1" s="1"/>
  <c r="AE154" i="1" s="1"/>
  <c r="AG154" i="1" s="1"/>
  <c r="W154" i="1"/>
  <c r="H154" i="1"/>
  <c r="J154" i="1" s="1"/>
  <c r="L154" i="1" s="1"/>
  <c r="N154" i="1" s="1"/>
  <c r="P154" i="1" s="1"/>
  <c r="R154" i="1" s="1"/>
  <c r="T154" i="1" s="1"/>
  <c r="F154" i="1"/>
  <c r="AJ153" i="1"/>
  <c r="AL153" i="1" s="1"/>
  <c r="AN153" i="1" s="1"/>
  <c r="AP153" i="1" s="1"/>
  <c r="AR153" i="1" s="1"/>
  <c r="W153" i="1"/>
  <c r="Y153" i="1" s="1"/>
  <c r="AA153" i="1" s="1"/>
  <c r="AC153" i="1" s="1"/>
  <c r="AE153" i="1" s="1"/>
  <c r="AG153" i="1" s="1"/>
  <c r="F153" i="1"/>
  <c r="H153" i="1" s="1"/>
  <c r="J153" i="1" s="1"/>
  <c r="L153" i="1" s="1"/>
  <c r="N153" i="1" s="1"/>
  <c r="P153" i="1" s="1"/>
  <c r="R153" i="1" s="1"/>
  <c r="T153" i="1" s="1"/>
  <c r="AL152" i="1"/>
  <c r="AN152" i="1" s="1"/>
  <c r="AP152" i="1" s="1"/>
  <c r="AR152" i="1" s="1"/>
  <c r="AJ152" i="1"/>
  <c r="Y152" i="1"/>
  <c r="AA152" i="1" s="1"/>
  <c r="AC152" i="1" s="1"/>
  <c r="AE152" i="1" s="1"/>
  <c r="AG152" i="1" s="1"/>
  <c r="W152" i="1"/>
  <c r="H152" i="1"/>
  <c r="J152" i="1" s="1"/>
  <c r="L152" i="1" s="1"/>
  <c r="N152" i="1" s="1"/>
  <c r="P152" i="1" s="1"/>
  <c r="R152" i="1" s="1"/>
  <c r="T152" i="1" s="1"/>
  <c r="F152" i="1"/>
  <c r="AN151" i="1"/>
  <c r="AP151" i="1" s="1"/>
  <c r="AR151" i="1" s="1"/>
  <c r="AJ151" i="1"/>
  <c r="AL151" i="1" s="1"/>
  <c r="AE151" i="1"/>
  <c r="AG151" i="1" s="1"/>
  <c r="W151" i="1"/>
  <c r="Y151" i="1" s="1"/>
  <c r="AA151" i="1" s="1"/>
  <c r="AC151" i="1" s="1"/>
  <c r="N151" i="1"/>
  <c r="P151" i="1" s="1"/>
  <c r="R151" i="1" s="1"/>
  <c r="T151" i="1" s="1"/>
  <c r="F151" i="1"/>
  <c r="H151" i="1" s="1"/>
  <c r="J151" i="1" s="1"/>
  <c r="L151" i="1" s="1"/>
  <c r="AP150" i="1"/>
  <c r="AR150" i="1" s="1"/>
  <c r="AL150" i="1"/>
  <c r="AN150" i="1" s="1"/>
  <c r="AJ150" i="1"/>
  <c r="AC150" i="1"/>
  <c r="AE150" i="1" s="1"/>
  <c r="AG150" i="1" s="1"/>
  <c r="Y150" i="1"/>
  <c r="AA150" i="1" s="1"/>
  <c r="W150" i="1"/>
  <c r="H150" i="1"/>
  <c r="J150" i="1" s="1"/>
  <c r="L150" i="1" s="1"/>
  <c r="N150" i="1" s="1"/>
  <c r="P150" i="1" s="1"/>
  <c r="R150" i="1" s="1"/>
  <c r="T150" i="1" s="1"/>
  <c r="F150" i="1"/>
  <c r="AJ149" i="1"/>
  <c r="AL149" i="1" s="1"/>
  <c r="AN149" i="1" s="1"/>
  <c r="AP149" i="1" s="1"/>
  <c r="AR149" i="1" s="1"/>
  <c r="AA149" i="1"/>
  <c r="AC149" i="1" s="1"/>
  <c r="AE149" i="1" s="1"/>
  <c r="AG149" i="1" s="1"/>
  <c r="W149" i="1"/>
  <c r="Y149" i="1" s="1"/>
  <c r="J149" i="1"/>
  <c r="L149" i="1" s="1"/>
  <c r="N149" i="1" s="1"/>
  <c r="P149" i="1" s="1"/>
  <c r="R149" i="1" s="1"/>
  <c r="T149" i="1" s="1"/>
  <c r="F149" i="1"/>
  <c r="H149" i="1" s="1"/>
  <c r="AP148" i="1"/>
  <c r="AR148" i="1" s="1"/>
  <c r="AL148" i="1"/>
  <c r="AN148" i="1" s="1"/>
  <c r="AJ148" i="1"/>
  <c r="AC148" i="1"/>
  <c r="AE148" i="1" s="1"/>
  <c r="AG148" i="1" s="1"/>
  <c r="Y148" i="1"/>
  <c r="AA148" i="1" s="1"/>
  <c r="W148" i="1"/>
  <c r="H148" i="1"/>
  <c r="J148" i="1" s="1"/>
  <c r="L148" i="1" s="1"/>
  <c r="N148" i="1" s="1"/>
  <c r="P148" i="1" s="1"/>
  <c r="R148" i="1" s="1"/>
  <c r="T148" i="1" s="1"/>
  <c r="F148" i="1"/>
  <c r="AJ147" i="1"/>
  <c r="AL147" i="1" s="1"/>
  <c r="AN147" i="1" s="1"/>
  <c r="AP147" i="1" s="1"/>
  <c r="AR147" i="1" s="1"/>
  <c r="AA147" i="1"/>
  <c r="AC147" i="1" s="1"/>
  <c r="AE147" i="1" s="1"/>
  <c r="AG147" i="1" s="1"/>
  <c r="W147" i="1"/>
  <c r="Y147" i="1" s="1"/>
  <c r="J147" i="1"/>
  <c r="L147" i="1" s="1"/>
  <c r="N147" i="1" s="1"/>
  <c r="P147" i="1" s="1"/>
  <c r="R147" i="1" s="1"/>
  <c r="T147" i="1" s="1"/>
  <c r="F147" i="1"/>
  <c r="H147" i="1" s="1"/>
  <c r="AP146" i="1"/>
  <c r="AR146" i="1" s="1"/>
  <c r="AL146" i="1"/>
  <c r="AN146" i="1" s="1"/>
  <c r="AJ146" i="1"/>
  <c r="AC146" i="1"/>
  <c r="AE146" i="1" s="1"/>
  <c r="AG146" i="1" s="1"/>
  <c r="Y146" i="1"/>
  <c r="AA146" i="1" s="1"/>
  <c r="W146" i="1"/>
  <c r="H146" i="1"/>
  <c r="J146" i="1" s="1"/>
  <c r="L146" i="1" s="1"/>
  <c r="N146" i="1" s="1"/>
  <c r="P146" i="1" s="1"/>
  <c r="R146" i="1" s="1"/>
  <c r="T146" i="1" s="1"/>
  <c r="F146" i="1"/>
  <c r="AJ145" i="1"/>
  <c r="AL145" i="1" s="1"/>
  <c r="AN145" i="1" s="1"/>
  <c r="AP145" i="1" s="1"/>
  <c r="AR145" i="1" s="1"/>
  <c r="AA145" i="1"/>
  <c r="AC145" i="1" s="1"/>
  <c r="AE145" i="1" s="1"/>
  <c r="AG145" i="1" s="1"/>
  <c r="W145" i="1"/>
  <c r="Y145" i="1" s="1"/>
  <c r="J145" i="1"/>
  <c r="L145" i="1" s="1"/>
  <c r="N145" i="1" s="1"/>
  <c r="P145" i="1" s="1"/>
  <c r="R145" i="1" s="1"/>
  <c r="T145" i="1" s="1"/>
  <c r="F145" i="1"/>
  <c r="H145" i="1" s="1"/>
  <c r="AQ144" i="1"/>
  <c r="AO144" i="1"/>
  <c r="AM144" i="1"/>
  <c r="AK144" i="1"/>
  <c r="AI144" i="1"/>
  <c r="AH144" i="1"/>
  <c r="AF144" i="1"/>
  <c r="AD144" i="1"/>
  <c r="AB144" i="1"/>
  <c r="Z144" i="1"/>
  <c r="X144" i="1"/>
  <c r="V144" i="1"/>
  <c r="U144" i="1"/>
  <c r="W144" i="1" s="1"/>
  <c r="Y144" i="1" s="1"/>
  <c r="AA144" i="1" s="1"/>
  <c r="AC144" i="1" s="1"/>
  <c r="AE144" i="1" s="1"/>
  <c r="AG144" i="1" s="1"/>
  <c r="S144" i="1"/>
  <c r="Q144" i="1"/>
  <c r="O144" i="1"/>
  <c r="M144" i="1"/>
  <c r="K144" i="1"/>
  <c r="I144" i="1"/>
  <c r="G144" i="1"/>
  <c r="E144" i="1"/>
  <c r="D144" i="1"/>
  <c r="AR143" i="1"/>
  <c r="AN143" i="1"/>
  <c r="AP143" i="1" s="1"/>
  <c r="AL143" i="1"/>
  <c r="AC143" i="1"/>
  <c r="AE143" i="1" s="1"/>
  <c r="AG143" i="1" s="1"/>
  <c r="Y143" i="1"/>
  <c r="AA143" i="1" s="1"/>
  <c r="J143" i="1"/>
  <c r="L143" i="1" s="1"/>
  <c r="N143" i="1" s="1"/>
  <c r="P143" i="1" s="1"/>
  <c r="R143" i="1" s="1"/>
  <c r="T143" i="1" s="1"/>
  <c r="H143" i="1"/>
  <c r="AR142" i="1"/>
  <c r="AN142" i="1"/>
  <c r="AP142" i="1" s="1"/>
  <c r="AL142" i="1"/>
  <c r="AC142" i="1"/>
  <c r="AE142" i="1" s="1"/>
  <c r="AG142" i="1" s="1"/>
  <c r="Y142" i="1"/>
  <c r="AA142" i="1" s="1"/>
  <c r="J142" i="1"/>
  <c r="L142" i="1" s="1"/>
  <c r="N142" i="1" s="1"/>
  <c r="P142" i="1" s="1"/>
  <c r="R142" i="1" s="1"/>
  <c r="T142" i="1" s="1"/>
  <c r="H142" i="1"/>
  <c r="AJ141" i="1"/>
  <c r="AL141" i="1" s="1"/>
  <c r="AN141" i="1" s="1"/>
  <c r="AP141" i="1" s="1"/>
  <c r="AR141" i="1" s="1"/>
  <c r="AA141" i="1"/>
  <c r="AC141" i="1" s="1"/>
  <c r="AE141" i="1" s="1"/>
  <c r="AG141" i="1" s="1"/>
  <c r="W141" i="1"/>
  <c r="Y141" i="1" s="1"/>
  <c r="J141" i="1"/>
  <c r="L141" i="1" s="1"/>
  <c r="N141" i="1" s="1"/>
  <c r="P141" i="1" s="1"/>
  <c r="R141" i="1" s="1"/>
  <c r="T141" i="1" s="1"/>
  <c r="F141" i="1"/>
  <c r="H141" i="1" s="1"/>
  <c r="AP140" i="1"/>
  <c r="AR140" i="1" s="1"/>
  <c r="AL140" i="1"/>
  <c r="AN140" i="1" s="1"/>
  <c r="AJ140" i="1"/>
  <c r="AC140" i="1"/>
  <c r="AE140" i="1" s="1"/>
  <c r="AG140" i="1" s="1"/>
  <c r="Y140" i="1"/>
  <c r="AA140" i="1" s="1"/>
  <c r="W140" i="1"/>
  <c r="H140" i="1"/>
  <c r="J140" i="1" s="1"/>
  <c r="L140" i="1" s="1"/>
  <c r="N140" i="1" s="1"/>
  <c r="P140" i="1" s="1"/>
  <c r="R140" i="1" s="1"/>
  <c r="T140" i="1" s="1"/>
  <c r="F140" i="1"/>
  <c r="AQ139" i="1"/>
  <c r="AO139" i="1"/>
  <c r="AM139" i="1"/>
  <c r="AK139" i="1"/>
  <c r="AJ139" i="1"/>
  <c r="AL139" i="1" s="1"/>
  <c r="AN139" i="1" s="1"/>
  <c r="AP139" i="1" s="1"/>
  <c r="AR139" i="1" s="1"/>
  <c r="AI139" i="1"/>
  <c r="AH139" i="1"/>
  <c r="AF139" i="1"/>
  <c r="AD139" i="1"/>
  <c r="AB139" i="1"/>
  <c r="Z139" i="1"/>
  <c r="X139" i="1"/>
  <c r="V139" i="1"/>
  <c r="W139" i="1" s="1"/>
  <c r="Y139" i="1" s="1"/>
  <c r="AA139" i="1" s="1"/>
  <c r="AC139" i="1" s="1"/>
  <c r="AE139" i="1" s="1"/>
  <c r="AG139" i="1" s="1"/>
  <c r="U139" i="1"/>
  <c r="S139" i="1"/>
  <c r="Q139" i="1"/>
  <c r="O139" i="1"/>
  <c r="M139" i="1"/>
  <c r="K139" i="1"/>
  <c r="I139" i="1"/>
  <c r="G139" i="1"/>
  <c r="E139" i="1"/>
  <c r="D139" i="1"/>
  <c r="F139" i="1" s="1"/>
  <c r="H139" i="1" s="1"/>
  <c r="J139" i="1" s="1"/>
  <c r="L139" i="1" s="1"/>
  <c r="N139" i="1" s="1"/>
  <c r="P139" i="1" s="1"/>
  <c r="R139" i="1" s="1"/>
  <c r="T139" i="1" s="1"/>
  <c r="AL138" i="1"/>
  <c r="AN138" i="1" s="1"/>
  <c r="AP138" i="1" s="1"/>
  <c r="AR138" i="1" s="1"/>
  <c r="AA138" i="1"/>
  <c r="AC138" i="1" s="1"/>
  <c r="AE138" i="1" s="1"/>
  <c r="AG138" i="1" s="1"/>
  <c r="Y138" i="1"/>
  <c r="H138" i="1"/>
  <c r="J138" i="1" s="1"/>
  <c r="L138" i="1" s="1"/>
  <c r="N138" i="1" s="1"/>
  <c r="P138" i="1" s="1"/>
  <c r="R138" i="1" s="1"/>
  <c r="T138" i="1" s="1"/>
  <c r="AL137" i="1"/>
  <c r="AN137" i="1" s="1"/>
  <c r="AP137" i="1" s="1"/>
  <c r="AR137" i="1" s="1"/>
  <c r="AJ137" i="1"/>
  <c r="Y137" i="1"/>
  <c r="AA137" i="1" s="1"/>
  <c r="AC137" i="1" s="1"/>
  <c r="AE137" i="1" s="1"/>
  <c r="AG137" i="1" s="1"/>
  <c r="W137" i="1"/>
  <c r="H137" i="1"/>
  <c r="J137" i="1" s="1"/>
  <c r="L137" i="1" s="1"/>
  <c r="N137" i="1" s="1"/>
  <c r="P137" i="1" s="1"/>
  <c r="R137" i="1" s="1"/>
  <c r="T137" i="1" s="1"/>
  <c r="F137" i="1"/>
  <c r="AQ136" i="1"/>
  <c r="AO136" i="1"/>
  <c r="AM136" i="1"/>
  <c r="AK136" i="1"/>
  <c r="AJ136" i="1"/>
  <c r="AL136" i="1" s="1"/>
  <c r="AN136" i="1" s="1"/>
  <c r="AP136" i="1" s="1"/>
  <c r="AR136" i="1" s="1"/>
  <c r="AI136" i="1"/>
  <c r="AH136" i="1"/>
  <c r="AF136" i="1"/>
  <c r="AD136" i="1"/>
  <c r="AB136" i="1"/>
  <c r="Z136" i="1"/>
  <c r="X136" i="1"/>
  <c r="V136" i="1"/>
  <c r="U136" i="1"/>
  <c r="W136" i="1" s="1"/>
  <c r="Y136" i="1" s="1"/>
  <c r="AA136" i="1" s="1"/>
  <c r="AC136" i="1" s="1"/>
  <c r="AE136" i="1" s="1"/>
  <c r="AG136" i="1" s="1"/>
  <c r="S136" i="1"/>
  <c r="Q136" i="1"/>
  <c r="O136" i="1"/>
  <c r="M136" i="1"/>
  <c r="K136" i="1"/>
  <c r="I136" i="1"/>
  <c r="G136" i="1"/>
  <c r="E136" i="1"/>
  <c r="D136" i="1"/>
  <c r="F136" i="1" s="1"/>
  <c r="H136" i="1" s="1"/>
  <c r="J136" i="1" s="1"/>
  <c r="L136" i="1" s="1"/>
  <c r="N136" i="1" s="1"/>
  <c r="P136" i="1" s="1"/>
  <c r="R136" i="1" s="1"/>
  <c r="T136" i="1" s="1"/>
  <c r="AR135" i="1"/>
  <c r="AG135" i="1"/>
  <c r="T135" i="1"/>
  <c r="AR134" i="1"/>
  <c r="AP134" i="1"/>
  <c r="AG134" i="1"/>
  <c r="AE134" i="1"/>
  <c r="P134" i="1"/>
  <c r="R134" i="1" s="1"/>
  <c r="T134" i="1" s="1"/>
  <c r="AP133" i="1"/>
  <c r="AR133" i="1" s="1"/>
  <c r="AN133" i="1"/>
  <c r="AC133" i="1"/>
  <c r="AE133" i="1" s="1"/>
  <c r="AG133" i="1" s="1"/>
  <c r="N133" i="1"/>
  <c r="P133" i="1" s="1"/>
  <c r="R133" i="1" s="1"/>
  <c r="T133" i="1" s="1"/>
  <c r="L133" i="1"/>
  <c r="AN132" i="1"/>
  <c r="AP132" i="1" s="1"/>
  <c r="AR132" i="1" s="1"/>
  <c r="AL132" i="1"/>
  <c r="Y132" i="1"/>
  <c r="AA132" i="1" s="1"/>
  <c r="AC132" i="1" s="1"/>
  <c r="AE132" i="1" s="1"/>
  <c r="AG132" i="1" s="1"/>
  <c r="J132" i="1"/>
  <c r="L132" i="1" s="1"/>
  <c r="N132" i="1" s="1"/>
  <c r="P132" i="1" s="1"/>
  <c r="R132" i="1" s="1"/>
  <c r="T132" i="1" s="1"/>
  <c r="H132" i="1"/>
  <c r="AN131" i="1"/>
  <c r="AP131" i="1" s="1"/>
  <c r="AR131" i="1" s="1"/>
  <c r="AL131" i="1"/>
  <c r="Y131" i="1"/>
  <c r="AA131" i="1" s="1"/>
  <c r="AC131" i="1" s="1"/>
  <c r="AE131" i="1" s="1"/>
  <c r="AG131" i="1" s="1"/>
  <c r="G131" i="1"/>
  <c r="H131" i="1" s="1"/>
  <c r="J131" i="1" s="1"/>
  <c r="L131" i="1" s="1"/>
  <c r="N131" i="1" s="1"/>
  <c r="P131" i="1" s="1"/>
  <c r="R131" i="1" s="1"/>
  <c r="T131" i="1" s="1"/>
  <c r="AL130" i="1"/>
  <c r="AN130" i="1" s="1"/>
  <c r="AP130" i="1" s="1"/>
  <c r="AR130" i="1" s="1"/>
  <c r="AA130" i="1"/>
  <c r="AC130" i="1" s="1"/>
  <c r="AE130" i="1" s="1"/>
  <c r="AG130" i="1" s="1"/>
  <c r="Y130" i="1"/>
  <c r="I130" i="1"/>
  <c r="G130" i="1"/>
  <c r="H130" i="1" s="1"/>
  <c r="J130" i="1" s="1"/>
  <c r="L130" i="1" s="1"/>
  <c r="N130" i="1" s="1"/>
  <c r="P130" i="1" s="1"/>
  <c r="R130" i="1" s="1"/>
  <c r="T130" i="1" s="1"/>
  <c r="AL129" i="1"/>
  <c r="AN129" i="1" s="1"/>
  <c r="AP129" i="1" s="1"/>
  <c r="AR129" i="1" s="1"/>
  <c r="AA129" i="1"/>
  <c r="AC129" i="1" s="1"/>
  <c r="AE129" i="1" s="1"/>
  <c r="AG129" i="1" s="1"/>
  <c r="Y129" i="1"/>
  <c r="H129" i="1"/>
  <c r="J129" i="1" s="1"/>
  <c r="L129" i="1" s="1"/>
  <c r="N129" i="1" s="1"/>
  <c r="P129" i="1" s="1"/>
  <c r="R129" i="1" s="1"/>
  <c r="T129" i="1" s="1"/>
  <c r="AL128" i="1"/>
  <c r="AN128" i="1" s="1"/>
  <c r="AP128" i="1" s="1"/>
  <c r="AR128" i="1" s="1"/>
  <c r="AA128" i="1"/>
  <c r="AC128" i="1" s="1"/>
  <c r="AE128" i="1" s="1"/>
  <c r="AG128" i="1" s="1"/>
  <c r="Y128" i="1"/>
  <c r="H128" i="1"/>
  <c r="J128" i="1" s="1"/>
  <c r="L128" i="1" s="1"/>
  <c r="N128" i="1" s="1"/>
  <c r="P128" i="1" s="1"/>
  <c r="R128" i="1" s="1"/>
  <c r="T128" i="1" s="1"/>
  <c r="AL127" i="1"/>
  <c r="AN127" i="1" s="1"/>
  <c r="AP127" i="1" s="1"/>
  <c r="AR127" i="1" s="1"/>
  <c r="AJ127" i="1"/>
  <c r="Y127" i="1"/>
  <c r="AA127" i="1" s="1"/>
  <c r="AC127" i="1" s="1"/>
  <c r="AE127" i="1" s="1"/>
  <c r="AG127" i="1" s="1"/>
  <c r="W127" i="1"/>
  <c r="H127" i="1"/>
  <c r="J127" i="1" s="1"/>
  <c r="L127" i="1" s="1"/>
  <c r="N127" i="1" s="1"/>
  <c r="P127" i="1" s="1"/>
  <c r="R127" i="1" s="1"/>
  <c r="T127" i="1" s="1"/>
  <c r="F127" i="1"/>
  <c r="AJ126" i="1"/>
  <c r="AL126" i="1" s="1"/>
  <c r="AN126" i="1" s="1"/>
  <c r="AP126" i="1" s="1"/>
  <c r="AR126" i="1" s="1"/>
  <c r="W126" i="1"/>
  <c r="Y126" i="1" s="1"/>
  <c r="AA126" i="1" s="1"/>
  <c r="AC126" i="1" s="1"/>
  <c r="AE126" i="1" s="1"/>
  <c r="AG126" i="1" s="1"/>
  <c r="F126" i="1"/>
  <c r="H126" i="1" s="1"/>
  <c r="J126" i="1" s="1"/>
  <c r="L126" i="1" s="1"/>
  <c r="N126" i="1" s="1"/>
  <c r="P126" i="1" s="1"/>
  <c r="R126" i="1" s="1"/>
  <c r="T126" i="1" s="1"/>
  <c r="AQ124" i="1"/>
  <c r="AO124" i="1"/>
  <c r="AM124" i="1"/>
  <c r="AK124" i="1"/>
  <c r="AI124" i="1"/>
  <c r="AH124" i="1"/>
  <c r="AJ124" i="1" s="1"/>
  <c r="AL124" i="1" s="1"/>
  <c r="AN124" i="1" s="1"/>
  <c r="AP124" i="1" s="1"/>
  <c r="AR124" i="1" s="1"/>
  <c r="AF124" i="1"/>
  <c r="AD124" i="1"/>
  <c r="AB124" i="1"/>
  <c r="Z124" i="1"/>
  <c r="X124" i="1"/>
  <c r="W124" i="1"/>
  <c r="Y124" i="1" s="1"/>
  <c r="AA124" i="1" s="1"/>
  <c r="AC124" i="1" s="1"/>
  <c r="AE124" i="1" s="1"/>
  <c r="AG124" i="1" s="1"/>
  <c r="V124" i="1"/>
  <c r="U124" i="1"/>
  <c r="S124" i="1"/>
  <c r="Q124" i="1"/>
  <c r="O124" i="1"/>
  <c r="M124" i="1"/>
  <c r="K124" i="1"/>
  <c r="I124" i="1"/>
  <c r="G124" i="1"/>
  <c r="E124" i="1"/>
  <c r="D124" i="1"/>
  <c r="F124" i="1" s="1"/>
  <c r="H124" i="1" s="1"/>
  <c r="J124" i="1" s="1"/>
  <c r="L124" i="1" s="1"/>
  <c r="N124" i="1" s="1"/>
  <c r="P124" i="1" s="1"/>
  <c r="R124" i="1" s="1"/>
  <c r="T124" i="1" s="1"/>
  <c r="AJ123" i="1"/>
  <c r="AL123" i="1" s="1"/>
  <c r="AN123" i="1" s="1"/>
  <c r="AP123" i="1" s="1"/>
  <c r="AR123" i="1" s="1"/>
  <c r="W123" i="1"/>
  <c r="Y123" i="1" s="1"/>
  <c r="AA123" i="1" s="1"/>
  <c r="AC123" i="1" s="1"/>
  <c r="AE123" i="1" s="1"/>
  <c r="AG123" i="1" s="1"/>
  <c r="F123" i="1"/>
  <c r="H123" i="1" s="1"/>
  <c r="J123" i="1" s="1"/>
  <c r="L123" i="1" s="1"/>
  <c r="N123" i="1" s="1"/>
  <c r="P123" i="1" s="1"/>
  <c r="R123" i="1" s="1"/>
  <c r="T123" i="1" s="1"/>
  <c r="AL122" i="1"/>
  <c r="AN122" i="1" s="1"/>
  <c r="AP122" i="1" s="1"/>
  <c r="AR122" i="1" s="1"/>
  <c r="AJ122" i="1"/>
  <c r="Y122" i="1"/>
  <c r="AA122" i="1" s="1"/>
  <c r="AC122" i="1" s="1"/>
  <c r="AE122" i="1" s="1"/>
  <c r="AG122" i="1" s="1"/>
  <c r="W122" i="1"/>
  <c r="H122" i="1"/>
  <c r="J122" i="1" s="1"/>
  <c r="L122" i="1" s="1"/>
  <c r="N122" i="1" s="1"/>
  <c r="P122" i="1" s="1"/>
  <c r="R122" i="1" s="1"/>
  <c r="T122" i="1" s="1"/>
  <c r="F122" i="1"/>
  <c r="AQ120" i="1"/>
  <c r="AO120" i="1"/>
  <c r="AM120" i="1"/>
  <c r="AK120" i="1"/>
  <c r="AI120" i="1"/>
  <c r="AH120" i="1"/>
  <c r="AJ120" i="1" s="1"/>
  <c r="AL120" i="1" s="1"/>
  <c r="AN120" i="1" s="1"/>
  <c r="AP120" i="1" s="1"/>
  <c r="AR120" i="1" s="1"/>
  <c r="AF120" i="1"/>
  <c r="AD120" i="1"/>
  <c r="AB120" i="1"/>
  <c r="Z120" i="1"/>
  <c r="X120" i="1"/>
  <c r="V120" i="1"/>
  <c r="U120" i="1"/>
  <c r="W120" i="1" s="1"/>
  <c r="Y120" i="1" s="1"/>
  <c r="AA120" i="1" s="1"/>
  <c r="AC120" i="1" s="1"/>
  <c r="AE120" i="1" s="1"/>
  <c r="AG120" i="1" s="1"/>
  <c r="S120" i="1"/>
  <c r="Q120" i="1"/>
  <c r="O120" i="1"/>
  <c r="M120" i="1"/>
  <c r="K120" i="1"/>
  <c r="I120" i="1"/>
  <c r="G120" i="1"/>
  <c r="F120" i="1"/>
  <c r="H120" i="1" s="1"/>
  <c r="J120" i="1" s="1"/>
  <c r="L120" i="1" s="1"/>
  <c r="N120" i="1" s="1"/>
  <c r="P120" i="1" s="1"/>
  <c r="R120" i="1" s="1"/>
  <c r="T120" i="1" s="1"/>
  <c r="E120" i="1"/>
  <c r="D120" i="1"/>
  <c r="AL119" i="1"/>
  <c r="AN119" i="1" s="1"/>
  <c r="AP119" i="1" s="1"/>
  <c r="AR119" i="1" s="1"/>
  <c r="AJ119" i="1"/>
  <c r="Y119" i="1"/>
  <c r="AA119" i="1" s="1"/>
  <c r="AC119" i="1" s="1"/>
  <c r="AE119" i="1" s="1"/>
  <c r="AG119" i="1" s="1"/>
  <c r="W119" i="1"/>
  <c r="H119" i="1"/>
  <c r="J119" i="1" s="1"/>
  <c r="L119" i="1" s="1"/>
  <c r="N119" i="1" s="1"/>
  <c r="P119" i="1" s="1"/>
  <c r="R119" i="1" s="1"/>
  <c r="T119" i="1" s="1"/>
  <c r="F119" i="1"/>
  <c r="AJ118" i="1"/>
  <c r="AL118" i="1" s="1"/>
  <c r="AN118" i="1" s="1"/>
  <c r="AP118" i="1" s="1"/>
  <c r="AR118" i="1" s="1"/>
  <c r="W118" i="1"/>
  <c r="Y118" i="1" s="1"/>
  <c r="AA118" i="1" s="1"/>
  <c r="AC118" i="1" s="1"/>
  <c r="AE118" i="1" s="1"/>
  <c r="AG118" i="1" s="1"/>
  <c r="F118" i="1"/>
  <c r="H118" i="1" s="1"/>
  <c r="J118" i="1" s="1"/>
  <c r="L118" i="1" s="1"/>
  <c r="N118" i="1" s="1"/>
  <c r="P118" i="1" s="1"/>
  <c r="R118" i="1" s="1"/>
  <c r="T118" i="1" s="1"/>
  <c r="AL117" i="1"/>
  <c r="AN117" i="1" s="1"/>
  <c r="AP117" i="1" s="1"/>
  <c r="AR117" i="1" s="1"/>
  <c r="AJ117" i="1"/>
  <c r="Y117" i="1"/>
  <c r="AA117" i="1" s="1"/>
  <c r="AC117" i="1" s="1"/>
  <c r="AE117" i="1" s="1"/>
  <c r="AG117" i="1" s="1"/>
  <c r="W117" i="1"/>
  <c r="H117" i="1"/>
  <c r="J117" i="1" s="1"/>
  <c r="L117" i="1" s="1"/>
  <c r="N117" i="1" s="1"/>
  <c r="P117" i="1" s="1"/>
  <c r="R117" i="1" s="1"/>
  <c r="T117" i="1" s="1"/>
  <c r="F117" i="1"/>
  <c r="AJ116" i="1"/>
  <c r="AL116" i="1" s="1"/>
  <c r="AN116" i="1" s="1"/>
  <c r="AP116" i="1" s="1"/>
  <c r="AR116" i="1" s="1"/>
  <c r="W116" i="1"/>
  <c r="Y116" i="1" s="1"/>
  <c r="AA116" i="1" s="1"/>
  <c r="AC116" i="1" s="1"/>
  <c r="AE116" i="1" s="1"/>
  <c r="AG116" i="1" s="1"/>
  <c r="F116" i="1"/>
  <c r="H116" i="1" s="1"/>
  <c r="J116" i="1" s="1"/>
  <c r="L116" i="1" s="1"/>
  <c r="N116" i="1" s="1"/>
  <c r="P116" i="1" s="1"/>
  <c r="R116" i="1" s="1"/>
  <c r="T116" i="1" s="1"/>
  <c r="AO115" i="1"/>
  <c r="AJ115" i="1"/>
  <c r="AL115" i="1" s="1"/>
  <c r="AN115" i="1" s="1"/>
  <c r="AP115" i="1" s="1"/>
  <c r="AR115" i="1" s="1"/>
  <c r="AD115" i="1"/>
  <c r="Y115" i="1"/>
  <c r="AA115" i="1" s="1"/>
  <c r="AC115" i="1" s="1"/>
  <c r="AE115" i="1" s="1"/>
  <c r="AG115" i="1" s="1"/>
  <c r="W115" i="1"/>
  <c r="H115" i="1"/>
  <c r="J115" i="1" s="1"/>
  <c r="L115" i="1" s="1"/>
  <c r="N115" i="1" s="1"/>
  <c r="P115" i="1" s="1"/>
  <c r="R115" i="1" s="1"/>
  <c r="T115" i="1" s="1"/>
  <c r="F115" i="1"/>
  <c r="AJ114" i="1"/>
  <c r="AL114" i="1" s="1"/>
  <c r="AN114" i="1" s="1"/>
  <c r="AP114" i="1" s="1"/>
  <c r="AR114" i="1" s="1"/>
  <c r="W114" i="1"/>
  <c r="Y114" i="1" s="1"/>
  <c r="AA114" i="1" s="1"/>
  <c r="AC114" i="1" s="1"/>
  <c r="AE114" i="1" s="1"/>
  <c r="AG114" i="1" s="1"/>
  <c r="F114" i="1"/>
  <c r="H114" i="1" s="1"/>
  <c r="J114" i="1" s="1"/>
  <c r="L114" i="1" s="1"/>
  <c r="N114" i="1" s="1"/>
  <c r="P114" i="1" s="1"/>
  <c r="R114" i="1" s="1"/>
  <c r="T114" i="1" s="1"/>
  <c r="AL113" i="1"/>
  <c r="AN113" i="1" s="1"/>
  <c r="AP113" i="1" s="1"/>
  <c r="AR113" i="1" s="1"/>
  <c r="AJ113" i="1"/>
  <c r="Y113" i="1"/>
  <c r="AA113" i="1" s="1"/>
  <c r="AC113" i="1" s="1"/>
  <c r="AE113" i="1" s="1"/>
  <c r="AG113" i="1" s="1"/>
  <c r="W113" i="1"/>
  <c r="H113" i="1"/>
  <c r="J113" i="1" s="1"/>
  <c r="L113" i="1" s="1"/>
  <c r="N113" i="1" s="1"/>
  <c r="P113" i="1" s="1"/>
  <c r="R113" i="1" s="1"/>
  <c r="T113" i="1" s="1"/>
  <c r="F113" i="1"/>
  <c r="AJ112" i="1"/>
  <c r="AL112" i="1" s="1"/>
  <c r="AN112" i="1" s="1"/>
  <c r="AP112" i="1" s="1"/>
  <c r="AR112" i="1" s="1"/>
  <c r="W112" i="1"/>
  <c r="Y112" i="1" s="1"/>
  <c r="AA112" i="1" s="1"/>
  <c r="AC112" i="1" s="1"/>
  <c r="AE112" i="1" s="1"/>
  <c r="AG112" i="1" s="1"/>
  <c r="N112" i="1"/>
  <c r="P112" i="1" s="1"/>
  <c r="R112" i="1" s="1"/>
  <c r="T112" i="1" s="1"/>
  <c r="F112" i="1"/>
  <c r="H112" i="1" s="1"/>
  <c r="J112" i="1" s="1"/>
  <c r="L112" i="1" s="1"/>
  <c r="AQ110" i="1"/>
  <c r="AQ178" i="1" s="1"/>
  <c r="AO110" i="1"/>
  <c r="AM110" i="1"/>
  <c r="AM178" i="1" s="1"/>
  <c r="AK110" i="1"/>
  <c r="AI110" i="1"/>
  <c r="AI178" i="1" s="1"/>
  <c r="AH110" i="1"/>
  <c r="AJ110" i="1" s="1"/>
  <c r="AL110" i="1" s="1"/>
  <c r="AN110" i="1" s="1"/>
  <c r="AP110" i="1" s="1"/>
  <c r="AR110" i="1" s="1"/>
  <c r="AF110" i="1"/>
  <c r="AD110" i="1"/>
  <c r="AB110" i="1"/>
  <c r="Z110" i="1"/>
  <c r="X110" i="1"/>
  <c r="V110" i="1"/>
  <c r="U110" i="1"/>
  <c r="S110" i="1"/>
  <c r="S178" i="1" s="1"/>
  <c r="Q110" i="1"/>
  <c r="O110" i="1"/>
  <c r="M110" i="1"/>
  <c r="K110" i="1"/>
  <c r="I110" i="1"/>
  <c r="G110" i="1"/>
  <c r="E110" i="1"/>
  <c r="D110" i="1"/>
  <c r="AQ109" i="1"/>
  <c r="AQ170" i="1" s="1"/>
  <c r="AO109" i="1"/>
  <c r="AO170" i="1" s="1"/>
  <c r="AM109" i="1"/>
  <c r="AM170" i="1" s="1"/>
  <c r="AK109" i="1"/>
  <c r="AK170" i="1" s="1"/>
  <c r="AJ109" i="1"/>
  <c r="AL109" i="1" s="1"/>
  <c r="AN109" i="1" s="1"/>
  <c r="AP109" i="1" s="1"/>
  <c r="AR109" i="1" s="1"/>
  <c r="AI109" i="1"/>
  <c r="AI170" i="1" s="1"/>
  <c r="AH109" i="1"/>
  <c r="AH170" i="1" s="1"/>
  <c r="AJ170" i="1" s="1"/>
  <c r="AL170" i="1" s="1"/>
  <c r="AN170" i="1" s="1"/>
  <c r="AP170" i="1" s="1"/>
  <c r="AR170" i="1" s="1"/>
  <c r="AF109" i="1"/>
  <c r="AF170" i="1" s="1"/>
  <c r="AD109" i="1"/>
  <c r="AD170" i="1" s="1"/>
  <c r="AB109" i="1"/>
  <c r="AB170" i="1" s="1"/>
  <c r="Z109" i="1"/>
  <c r="Z170" i="1" s="1"/>
  <c r="X109" i="1"/>
  <c r="X170" i="1" s="1"/>
  <c r="V109" i="1"/>
  <c r="U109" i="1"/>
  <c r="U170" i="1" s="1"/>
  <c r="S109" i="1"/>
  <c r="S170" i="1" s="1"/>
  <c r="Q109" i="1"/>
  <c r="Q170" i="1" s="1"/>
  <c r="O109" i="1"/>
  <c r="O170" i="1" s="1"/>
  <c r="M109" i="1"/>
  <c r="M170" i="1" s="1"/>
  <c r="K109" i="1"/>
  <c r="K170" i="1" s="1"/>
  <c r="I109" i="1"/>
  <c r="I170" i="1" s="1"/>
  <c r="G109" i="1"/>
  <c r="G170" i="1" s="1"/>
  <c r="F109" i="1"/>
  <c r="H109" i="1" s="1"/>
  <c r="J109" i="1" s="1"/>
  <c r="L109" i="1" s="1"/>
  <c r="N109" i="1" s="1"/>
  <c r="P109" i="1" s="1"/>
  <c r="R109" i="1" s="1"/>
  <c r="T109" i="1" s="1"/>
  <c r="E109" i="1"/>
  <c r="E170" i="1" s="1"/>
  <c r="D109" i="1"/>
  <c r="D170" i="1" s="1"/>
  <c r="F170" i="1" s="1"/>
  <c r="H170" i="1" s="1"/>
  <c r="J170" i="1" s="1"/>
  <c r="L170" i="1" s="1"/>
  <c r="N170" i="1" s="1"/>
  <c r="P170" i="1" s="1"/>
  <c r="R170" i="1" s="1"/>
  <c r="T170" i="1" s="1"/>
  <c r="AQ108" i="1"/>
  <c r="AO108" i="1"/>
  <c r="AM108" i="1"/>
  <c r="AK108" i="1"/>
  <c r="AI108" i="1"/>
  <c r="AH108" i="1"/>
  <c r="AJ108" i="1" s="1"/>
  <c r="AL108" i="1" s="1"/>
  <c r="AN108" i="1" s="1"/>
  <c r="AP108" i="1" s="1"/>
  <c r="AR108" i="1" s="1"/>
  <c r="AF108" i="1"/>
  <c r="AD108" i="1"/>
  <c r="AB108" i="1"/>
  <c r="Z108" i="1"/>
  <c r="X108" i="1"/>
  <c r="W108" i="1"/>
  <c r="Y108" i="1" s="1"/>
  <c r="AA108" i="1" s="1"/>
  <c r="AC108" i="1" s="1"/>
  <c r="AE108" i="1" s="1"/>
  <c r="AG108" i="1" s="1"/>
  <c r="V108" i="1"/>
  <c r="U108" i="1"/>
  <c r="S108" i="1"/>
  <c r="Q108" i="1"/>
  <c r="O108" i="1"/>
  <c r="M108" i="1"/>
  <c r="K108" i="1"/>
  <c r="I108" i="1"/>
  <c r="G108" i="1"/>
  <c r="E108" i="1"/>
  <c r="D108" i="1"/>
  <c r="F108" i="1" s="1"/>
  <c r="AH106" i="1"/>
  <c r="AF106" i="1"/>
  <c r="AD106" i="1"/>
  <c r="AB106" i="1"/>
  <c r="Z106" i="1"/>
  <c r="X106" i="1"/>
  <c r="V106" i="1"/>
  <c r="D106" i="1"/>
  <c r="AP105" i="1"/>
  <c r="AR105" i="1" s="1"/>
  <c r="AN105" i="1"/>
  <c r="AC105" i="1"/>
  <c r="AE105" i="1" s="1"/>
  <c r="AG105" i="1" s="1"/>
  <c r="R105" i="1"/>
  <c r="T105" i="1" s="1"/>
  <c r="N105" i="1"/>
  <c r="P105" i="1" s="1"/>
  <c r="L105" i="1"/>
  <c r="AN104" i="1"/>
  <c r="AP104" i="1" s="1"/>
  <c r="AR104" i="1" s="1"/>
  <c r="AL104" i="1"/>
  <c r="Y104" i="1"/>
  <c r="AA104" i="1" s="1"/>
  <c r="AC104" i="1" s="1"/>
  <c r="AE104" i="1" s="1"/>
  <c r="AG104" i="1" s="1"/>
  <c r="J104" i="1"/>
  <c r="L104" i="1" s="1"/>
  <c r="N104" i="1" s="1"/>
  <c r="P104" i="1" s="1"/>
  <c r="R104" i="1" s="1"/>
  <c r="T104" i="1" s="1"/>
  <c r="H104" i="1"/>
  <c r="AJ103" i="1"/>
  <c r="AL103" i="1" s="1"/>
  <c r="AN103" i="1" s="1"/>
  <c r="AP103" i="1" s="1"/>
  <c r="AR103" i="1" s="1"/>
  <c r="W103" i="1"/>
  <c r="Y103" i="1" s="1"/>
  <c r="AA103" i="1" s="1"/>
  <c r="AC103" i="1" s="1"/>
  <c r="AE103" i="1" s="1"/>
  <c r="AG103" i="1" s="1"/>
  <c r="F103" i="1"/>
  <c r="H103" i="1" s="1"/>
  <c r="J103" i="1" s="1"/>
  <c r="L103" i="1" s="1"/>
  <c r="N103" i="1" s="1"/>
  <c r="P103" i="1" s="1"/>
  <c r="R103" i="1" s="1"/>
  <c r="T103" i="1" s="1"/>
  <c r="AL102" i="1"/>
  <c r="AN102" i="1" s="1"/>
  <c r="AP102" i="1" s="1"/>
  <c r="AR102" i="1" s="1"/>
  <c r="AJ102" i="1"/>
  <c r="Y102" i="1"/>
  <c r="AA102" i="1" s="1"/>
  <c r="AC102" i="1" s="1"/>
  <c r="AE102" i="1" s="1"/>
  <c r="AG102" i="1" s="1"/>
  <c r="W102" i="1"/>
  <c r="L102" i="1"/>
  <c r="N102" i="1" s="1"/>
  <c r="P102" i="1" s="1"/>
  <c r="R102" i="1" s="1"/>
  <c r="T102" i="1" s="1"/>
  <c r="H102" i="1"/>
  <c r="J102" i="1" s="1"/>
  <c r="F102" i="1"/>
  <c r="AQ101" i="1"/>
  <c r="AO101" i="1"/>
  <c r="AM101" i="1"/>
  <c r="AK101" i="1"/>
  <c r="AJ101" i="1"/>
  <c r="AL101" i="1" s="1"/>
  <c r="AN101" i="1" s="1"/>
  <c r="AP101" i="1" s="1"/>
  <c r="AR101" i="1" s="1"/>
  <c r="AI101" i="1"/>
  <c r="AH101" i="1"/>
  <c r="AF101" i="1"/>
  <c r="AD101" i="1"/>
  <c r="AB101" i="1"/>
  <c r="Z101" i="1"/>
  <c r="X101" i="1"/>
  <c r="V101" i="1"/>
  <c r="W101" i="1" s="1"/>
  <c r="Y101" i="1" s="1"/>
  <c r="AA101" i="1" s="1"/>
  <c r="U101" i="1"/>
  <c r="S101" i="1"/>
  <c r="Q101" i="1"/>
  <c r="O101" i="1"/>
  <c r="M101" i="1"/>
  <c r="K101" i="1"/>
  <c r="I101" i="1"/>
  <c r="G101" i="1"/>
  <c r="F101" i="1"/>
  <c r="H101" i="1" s="1"/>
  <c r="J101" i="1" s="1"/>
  <c r="L101" i="1" s="1"/>
  <c r="N101" i="1" s="1"/>
  <c r="P101" i="1" s="1"/>
  <c r="R101" i="1" s="1"/>
  <c r="T101" i="1" s="1"/>
  <c r="E101" i="1"/>
  <c r="D101" i="1"/>
  <c r="AR100" i="1"/>
  <c r="AG100" i="1"/>
  <c r="T100" i="1"/>
  <c r="AR99" i="1"/>
  <c r="AG99" i="1"/>
  <c r="T99" i="1"/>
  <c r="AP98" i="1"/>
  <c r="AR98" i="1" s="1"/>
  <c r="AE98" i="1"/>
  <c r="AG98" i="1" s="1"/>
  <c r="R98" i="1"/>
  <c r="T98" i="1" s="1"/>
  <c r="P98" i="1"/>
  <c r="AR97" i="1"/>
  <c r="AP97" i="1"/>
  <c r="AG97" i="1"/>
  <c r="AE97" i="1"/>
  <c r="T97" i="1"/>
  <c r="P97" i="1"/>
  <c r="R97" i="1" s="1"/>
  <c r="AP96" i="1"/>
  <c r="AR96" i="1" s="1"/>
  <c r="AE96" i="1"/>
  <c r="AG96" i="1" s="1"/>
  <c r="S96" i="1"/>
  <c r="S179" i="1" s="1"/>
  <c r="P96" i="1"/>
  <c r="R96" i="1" s="1"/>
  <c r="AP95" i="1"/>
  <c r="AR95" i="1" s="1"/>
  <c r="AE95" i="1"/>
  <c r="AG95" i="1" s="1"/>
  <c r="R95" i="1"/>
  <c r="T95" i="1" s="1"/>
  <c r="P95" i="1"/>
  <c r="AR94" i="1"/>
  <c r="AP94" i="1"/>
  <c r="AG94" i="1"/>
  <c r="AE94" i="1"/>
  <c r="P94" i="1"/>
  <c r="R94" i="1" s="1"/>
  <c r="T94" i="1" s="1"/>
  <c r="AP93" i="1"/>
  <c r="AR93" i="1" s="1"/>
  <c r="AE93" i="1"/>
  <c r="AG93" i="1" s="1"/>
  <c r="R93" i="1"/>
  <c r="T93" i="1" s="1"/>
  <c r="P93" i="1"/>
  <c r="AR92" i="1"/>
  <c r="AN92" i="1"/>
  <c r="AP92" i="1" s="1"/>
  <c r="AE92" i="1"/>
  <c r="AG92" i="1" s="1"/>
  <c r="AC92" i="1"/>
  <c r="L92" i="1"/>
  <c r="N92" i="1" s="1"/>
  <c r="P92" i="1" s="1"/>
  <c r="R92" i="1" s="1"/>
  <c r="T92" i="1" s="1"/>
  <c r="AL91" i="1"/>
  <c r="AN91" i="1" s="1"/>
  <c r="AP91" i="1" s="1"/>
  <c r="AR91" i="1" s="1"/>
  <c r="AA91" i="1"/>
  <c r="AC91" i="1" s="1"/>
  <c r="AE91" i="1" s="1"/>
  <c r="AG91" i="1" s="1"/>
  <c r="Y91" i="1"/>
  <c r="H91" i="1"/>
  <c r="J91" i="1" s="1"/>
  <c r="L91" i="1" s="1"/>
  <c r="N91" i="1" s="1"/>
  <c r="P91" i="1" s="1"/>
  <c r="R91" i="1" s="1"/>
  <c r="T91" i="1" s="1"/>
  <c r="AL90" i="1"/>
  <c r="AN90" i="1" s="1"/>
  <c r="AP90" i="1" s="1"/>
  <c r="AR90" i="1" s="1"/>
  <c r="AJ90" i="1"/>
  <c r="W90" i="1"/>
  <c r="Y90" i="1" s="1"/>
  <c r="AA90" i="1" s="1"/>
  <c r="AC90" i="1" s="1"/>
  <c r="AE90" i="1" s="1"/>
  <c r="AG90" i="1" s="1"/>
  <c r="F90" i="1"/>
  <c r="H90" i="1" s="1"/>
  <c r="J90" i="1" s="1"/>
  <c r="L90" i="1" s="1"/>
  <c r="N90" i="1" s="1"/>
  <c r="P90" i="1" s="1"/>
  <c r="R90" i="1" s="1"/>
  <c r="T90" i="1" s="1"/>
  <c r="AJ89" i="1"/>
  <c r="AL89" i="1" s="1"/>
  <c r="AN89" i="1" s="1"/>
  <c r="AP89" i="1" s="1"/>
  <c r="AR89" i="1" s="1"/>
  <c r="W89" i="1"/>
  <c r="Y89" i="1" s="1"/>
  <c r="AA89" i="1" s="1"/>
  <c r="AC89" i="1" s="1"/>
  <c r="AE89" i="1" s="1"/>
  <c r="AG89" i="1" s="1"/>
  <c r="F89" i="1"/>
  <c r="H89" i="1" s="1"/>
  <c r="J89" i="1" s="1"/>
  <c r="L89" i="1" s="1"/>
  <c r="N89" i="1" s="1"/>
  <c r="P89" i="1" s="1"/>
  <c r="R89" i="1" s="1"/>
  <c r="T89" i="1" s="1"/>
  <c r="AQ87" i="1"/>
  <c r="AO87" i="1"/>
  <c r="AM87" i="1"/>
  <c r="AK87" i="1"/>
  <c r="AI87" i="1"/>
  <c r="AJ87" i="1" s="1"/>
  <c r="AL87" i="1" s="1"/>
  <c r="AN87" i="1" s="1"/>
  <c r="AP87" i="1" s="1"/>
  <c r="AR87" i="1" s="1"/>
  <c r="AH87" i="1"/>
  <c r="AF87" i="1"/>
  <c r="AD87" i="1"/>
  <c r="AB87" i="1"/>
  <c r="Z87" i="1"/>
  <c r="X87" i="1"/>
  <c r="W87" i="1"/>
  <c r="Y87" i="1" s="1"/>
  <c r="AA87" i="1" s="1"/>
  <c r="AC87" i="1" s="1"/>
  <c r="AE87" i="1" s="1"/>
  <c r="AG87" i="1" s="1"/>
  <c r="V87" i="1"/>
  <c r="U87" i="1"/>
  <c r="S87" i="1"/>
  <c r="Q87" i="1"/>
  <c r="O87" i="1"/>
  <c r="M87" i="1"/>
  <c r="K87" i="1"/>
  <c r="I87" i="1"/>
  <c r="G87" i="1"/>
  <c r="E87" i="1"/>
  <c r="D87" i="1"/>
  <c r="F87" i="1" s="1"/>
  <c r="H87" i="1" s="1"/>
  <c r="J87" i="1" s="1"/>
  <c r="L87" i="1" s="1"/>
  <c r="N87" i="1" s="1"/>
  <c r="P87" i="1" s="1"/>
  <c r="R87" i="1" s="1"/>
  <c r="T87" i="1" s="1"/>
  <c r="AJ86" i="1"/>
  <c r="AL86" i="1" s="1"/>
  <c r="AN86" i="1" s="1"/>
  <c r="AP86" i="1" s="1"/>
  <c r="AR86" i="1" s="1"/>
  <c r="W86" i="1"/>
  <c r="Y86" i="1" s="1"/>
  <c r="AA86" i="1" s="1"/>
  <c r="AC86" i="1" s="1"/>
  <c r="AE86" i="1" s="1"/>
  <c r="AG86" i="1" s="1"/>
  <c r="F86" i="1"/>
  <c r="H86" i="1" s="1"/>
  <c r="J86" i="1" s="1"/>
  <c r="L86" i="1" s="1"/>
  <c r="N86" i="1" s="1"/>
  <c r="P86" i="1" s="1"/>
  <c r="R86" i="1" s="1"/>
  <c r="T86" i="1" s="1"/>
  <c r="AQ84" i="1"/>
  <c r="AO84" i="1"/>
  <c r="AM84" i="1"/>
  <c r="AK84" i="1"/>
  <c r="AI84" i="1"/>
  <c r="AJ84" i="1" s="1"/>
  <c r="AL84" i="1" s="1"/>
  <c r="AN84" i="1" s="1"/>
  <c r="AP84" i="1" s="1"/>
  <c r="AR84" i="1" s="1"/>
  <c r="AH84" i="1"/>
  <c r="AF84" i="1"/>
  <c r="AD84" i="1"/>
  <c r="AB84" i="1"/>
  <c r="Z84" i="1"/>
  <c r="X84" i="1"/>
  <c r="W84" i="1"/>
  <c r="Y84" i="1" s="1"/>
  <c r="AA84" i="1" s="1"/>
  <c r="AC84" i="1" s="1"/>
  <c r="AE84" i="1" s="1"/>
  <c r="AG84" i="1" s="1"/>
  <c r="V84" i="1"/>
  <c r="U84" i="1"/>
  <c r="S84" i="1"/>
  <c r="Q84" i="1"/>
  <c r="O84" i="1"/>
  <c r="M84" i="1"/>
  <c r="K84" i="1"/>
  <c r="I84" i="1"/>
  <c r="G84" i="1"/>
  <c r="E84" i="1"/>
  <c r="D84" i="1"/>
  <c r="F84" i="1" s="1"/>
  <c r="H84" i="1" s="1"/>
  <c r="J84" i="1" s="1"/>
  <c r="L84" i="1" s="1"/>
  <c r="N84" i="1" s="1"/>
  <c r="P84" i="1" s="1"/>
  <c r="R84" i="1" s="1"/>
  <c r="T84" i="1" s="1"/>
  <c r="AJ83" i="1"/>
  <c r="AL83" i="1" s="1"/>
  <c r="AN83" i="1" s="1"/>
  <c r="AP83" i="1" s="1"/>
  <c r="AR83" i="1" s="1"/>
  <c r="W83" i="1"/>
  <c r="Y83" i="1" s="1"/>
  <c r="AA83" i="1" s="1"/>
  <c r="AC83" i="1" s="1"/>
  <c r="AE83" i="1" s="1"/>
  <c r="AG83" i="1" s="1"/>
  <c r="D83" i="1"/>
  <c r="F83" i="1" s="1"/>
  <c r="H83" i="1" s="1"/>
  <c r="J83" i="1" s="1"/>
  <c r="L83" i="1" s="1"/>
  <c r="N83" i="1" s="1"/>
  <c r="P83" i="1" s="1"/>
  <c r="R83" i="1" s="1"/>
  <c r="T83" i="1" s="1"/>
  <c r="AQ81" i="1"/>
  <c r="AO81" i="1"/>
  <c r="AM81" i="1"/>
  <c r="AK81" i="1"/>
  <c r="AJ81" i="1"/>
  <c r="AL81" i="1" s="1"/>
  <c r="AN81" i="1" s="1"/>
  <c r="AP81" i="1" s="1"/>
  <c r="AR81" i="1" s="1"/>
  <c r="AI81" i="1"/>
  <c r="AH81" i="1"/>
  <c r="AF81" i="1"/>
  <c r="AD81" i="1"/>
  <c r="AB81" i="1"/>
  <c r="Z81" i="1"/>
  <c r="X81" i="1"/>
  <c r="V81" i="1"/>
  <c r="U81" i="1"/>
  <c r="W81" i="1" s="1"/>
  <c r="Y81" i="1" s="1"/>
  <c r="AA81" i="1" s="1"/>
  <c r="AC81" i="1" s="1"/>
  <c r="AE81" i="1" s="1"/>
  <c r="AG81" i="1" s="1"/>
  <c r="S81" i="1"/>
  <c r="Q81" i="1"/>
  <c r="O81" i="1"/>
  <c r="M81" i="1"/>
  <c r="K81" i="1"/>
  <c r="I81" i="1"/>
  <c r="G81" i="1"/>
  <c r="E81" i="1"/>
  <c r="D81" i="1"/>
  <c r="F81" i="1" s="1"/>
  <c r="H81" i="1" s="1"/>
  <c r="J81" i="1" s="1"/>
  <c r="L81" i="1" s="1"/>
  <c r="N81" i="1" s="1"/>
  <c r="P81" i="1" s="1"/>
  <c r="R81" i="1" s="1"/>
  <c r="T81" i="1" s="1"/>
  <c r="AL80" i="1"/>
  <c r="AN80" i="1" s="1"/>
  <c r="AP80" i="1" s="1"/>
  <c r="AR80" i="1" s="1"/>
  <c r="AJ80" i="1"/>
  <c r="W80" i="1"/>
  <c r="Y80" i="1" s="1"/>
  <c r="AA80" i="1" s="1"/>
  <c r="AC80" i="1" s="1"/>
  <c r="AE80" i="1" s="1"/>
  <c r="AG80" i="1" s="1"/>
  <c r="D80" i="1"/>
  <c r="F80" i="1" s="1"/>
  <c r="H80" i="1" s="1"/>
  <c r="J80" i="1" s="1"/>
  <c r="L80" i="1" s="1"/>
  <c r="N80" i="1" s="1"/>
  <c r="P80" i="1" s="1"/>
  <c r="R80" i="1" s="1"/>
  <c r="T80" i="1" s="1"/>
  <c r="AQ79" i="1"/>
  <c r="AQ77" i="1" s="1"/>
  <c r="AH79" i="1"/>
  <c r="AJ79" i="1" s="1"/>
  <c r="AL79" i="1" s="1"/>
  <c r="AN79" i="1" s="1"/>
  <c r="AP79" i="1" s="1"/>
  <c r="AR79" i="1" s="1"/>
  <c r="AF79" i="1"/>
  <c r="U79" i="1"/>
  <c r="W79" i="1" s="1"/>
  <c r="Y79" i="1" s="1"/>
  <c r="AA79" i="1" s="1"/>
  <c r="AC79" i="1" s="1"/>
  <c r="AE79" i="1" s="1"/>
  <c r="AG79" i="1" s="1"/>
  <c r="I79" i="1"/>
  <c r="G79" i="1"/>
  <c r="D79" i="1"/>
  <c r="F79" i="1" s="1"/>
  <c r="H79" i="1" s="1"/>
  <c r="J79" i="1" s="1"/>
  <c r="L79" i="1" s="1"/>
  <c r="N79" i="1" s="1"/>
  <c r="P79" i="1" s="1"/>
  <c r="R79" i="1" s="1"/>
  <c r="T79" i="1" s="1"/>
  <c r="AO77" i="1"/>
  <c r="AO177" i="1" s="1"/>
  <c r="AM77" i="1"/>
  <c r="AK77" i="1"/>
  <c r="AK177" i="1" s="1"/>
  <c r="AI77" i="1"/>
  <c r="AI62" i="1" s="1"/>
  <c r="AF77" i="1"/>
  <c r="AF177" i="1" s="1"/>
  <c r="AD77" i="1"/>
  <c r="AD177" i="1" s="1"/>
  <c r="AB77" i="1"/>
  <c r="AB177" i="1" s="1"/>
  <c r="Z77" i="1"/>
  <c r="Z177" i="1" s="1"/>
  <c r="X77" i="1"/>
  <c r="X177" i="1" s="1"/>
  <c r="V77" i="1"/>
  <c r="V177" i="1" s="1"/>
  <c r="U77" i="1"/>
  <c r="U177" i="1" s="1"/>
  <c r="W177" i="1" s="1"/>
  <c r="S77" i="1"/>
  <c r="S62" i="1" s="1"/>
  <c r="Q77" i="1"/>
  <c r="Q177" i="1" s="1"/>
  <c r="O77" i="1"/>
  <c r="M77" i="1"/>
  <c r="M177" i="1" s="1"/>
  <c r="K77" i="1"/>
  <c r="K62" i="1" s="1"/>
  <c r="I77" i="1"/>
  <c r="I177" i="1" s="1"/>
  <c r="G77" i="1"/>
  <c r="E77" i="1"/>
  <c r="E177" i="1" s="1"/>
  <c r="D77" i="1"/>
  <c r="D177" i="1" s="1"/>
  <c r="AL76" i="1"/>
  <c r="AN76" i="1" s="1"/>
  <c r="AP76" i="1" s="1"/>
  <c r="AR76" i="1" s="1"/>
  <c r="AJ76" i="1"/>
  <c r="W76" i="1"/>
  <c r="Y76" i="1" s="1"/>
  <c r="AA76" i="1" s="1"/>
  <c r="AC76" i="1" s="1"/>
  <c r="AE76" i="1" s="1"/>
  <c r="AG76" i="1" s="1"/>
  <c r="D76" i="1"/>
  <c r="F76" i="1" s="1"/>
  <c r="H76" i="1" s="1"/>
  <c r="J76" i="1" s="1"/>
  <c r="L76" i="1" s="1"/>
  <c r="N76" i="1" s="1"/>
  <c r="P76" i="1" s="1"/>
  <c r="R76" i="1" s="1"/>
  <c r="T76" i="1" s="1"/>
  <c r="AL75" i="1"/>
  <c r="AN75" i="1" s="1"/>
  <c r="AP75" i="1" s="1"/>
  <c r="AR75" i="1" s="1"/>
  <c r="AJ75" i="1"/>
  <c r="W75" i="1"/>
  <c r="Y75" i="1" s="1"/>
  <c r="AA75" i="1" s="1"/>
  <c r="AC75" i="1" s="1"/>
  <c r="AE75" i="1" s="1"/>
  <c r="AG75" i="1" s="1"/>
  <c r="F75" i="1"/>
  <c r="H75" i="1" s="1"/>
  <c r="J75" i="1" s="1"/>
  <c r="L75" i="1" s="1"/>
  <c r="N75" i="1" s="1"/>
  <c r="P75" i="1" s="1"/>
  <c r="R75" i="1" s="1"/>
  <c r="T75" i="1" s="1"/>
  <c r="AJ74" i="1"/>
  <c r="AL74" i="1" s="1"/>
  <c r="AN74" i="1" s="1"/>
  <c r="AP74" i="1" s="1"/>
  <c r="AR74" i="1" s="1"/>
  <c r="W74" i="1"/>
  <c r="Y74" i="1" s="1"/>
  <c r="AA74" i="1" s="1"/>
  <c r="AC74" i="1" s="1"/>
  <c r="AE74" i="1" s="1"/>
  <c r="AG74" i="1" s="1"/>
  <c r="F74" i="1"/>
  <c r="H74" i="1" s="1"/>
  <c r="J74" i="1" s="1"/>
  <c r="L74" i="1" s="1"/>
  <c r="N74" i="1" s="1"/>
  <c r="P74" i="1" s="1"/>
  <c r="R74" i="1" s="1"/>
  <c r="T74" i="1" s="1"/>
  <c r="AJ73" i="1"/>
  <c r="AL73" i="1" s="1"/>
  <c r="AN73" i="1" s="1"/>
  <c r="AP73" i="1" s="1"/>
  <c r="AR73" i="1" s="1"/>
  <c r="Y73" i="1"/>
  <c r="AA73" i="1" s="1"/>
  <c r="AC73" i="1" s="1"/>
  <c r="AE73" i="1" s="1"/>
  <c r="AG73" i="1" s="1"/>
  <c r="W73" i="1"/>
  <c r="H73" i="1"/>
  <c r="J73" i="1" s="1"/>
  <c r="L73" i="1" s="1"/>
  <c r="N73" i="1" s="1"/>
  <c r="P73" i="1" s="1"/>
  <c r="R73" i="1" s="1"/>
  <c r="T73" i="1" s="1"/>
  <c r="F73" i="1"/>
  <c r="AJ72" i="1"/>
  <c r="AL72" i="1" s="1"/>
  <c r="AN72" i="1" s="1"/>
  <c r="AP72" i="1" s="1"/>
  <c r="AR72" i="1" s="1"/>
  <c r="W72" i="1"/>
  <c r="Y72" i="1" s="1"/>
  <c r="AA72" i="1" s="1"/>
  <c r="AC72" i="1" s="1"/>
  <c r="AE72" i="1" s="1"/>
  <c r="AG72" i="1" s="1"/>
  <c r="F72" i="1"/>
  <c r="H72" i="1" s="1"/>
  <c r="J72" i="1" s="1"/>
  <c r="L72" i="1" s="1"/>
  <c r="N72" i="1" s="1"/>
  <c r="P72" i="1" s="1"/>
  <c r="R72" i="1" s="1"/>
  <c r="T72" i="1" s="1"/>
  <c r="AL71" i="1"/>
  <c r="AN71" i="1" s="1"/>
  <c r="AP71" i="1" s="1"/>
  <c r="AR71" i="1" s="1"/>
  <c r="AJ71" i="1"/>
  <c r="W71" i="1"/>
  <c r="Y71" i="1" s="1"/>
  <c r="AA71" i="1" s="1"/>
  <c r="AC71" i="1" s="1"/>
  <c r="AE71" i="1" s="1"/>
  <c r="AG71" i="1" s="1"/>
  <c r="F71" i="1"/>
  <c r="H71" i="1" s="1"/>
  <c r="J71" i="1" s="1"/>
  <c r="L71" i="1" s="1"/>
  <c r="N71" i="1" s="1"/>
  <c r="P71" i="1" s="1"/>
  <c r="R71" i="1" s="1"/>
  <c r="T71" i="1" s="1"/>
  <c r="AJ70" i="1"/>
  <c r="AL70" i="1" s="1"/>
  <c r="AN70" i="1" s="1"/>
  <c r="AP70" i="1" s="1"/>
  <c r="AR70" i="1" s="1"/>
  <c r="W70" i="1"/>
  <c r="Y70" i="1" s="1"/>
  <c r="AA70" i="1" s="1"/>
  <c r="AC70" i="1" s="1"/>
  <c r="AE70" i="1" s="1"/>
  <c r="AG70" i="1" s="1"/>
  <c r="F70" i="1"/>
  <c r="H70" i="1" s="1"/>
  <c r="J70" i="1" s="1"/>
  <c r="L70" i="1" s="1"/>
  <c r="N70" i="1" s="1"/>
  <c r="P70" i="1" s="1"/>
  <c r="R70" i="1" s="1"/>
  <c r="T70" i="1" s="1"/>
  <c r="AJ69" i="1"/>
  <c r="AL69" i="1" s="1"/>
  <c r="AN69" i="1" s="1"/>
  <c r="AP69" i="1" s="1"/>
  <c r="AR69" i="1" s="1"/>
  <c r="Y69" i="1"/>
  <c r="AA69" i="1" s="1"/>
  <c r="AC69" i="1" s="1"/>
  <c r="AE69" i="1" s="1"/>
  <c r="AG69" i="1" s="1"/>
  <c r="W69" i="1"/>
  <c r="H69" i="1"/>
  <c r="J69" i="1" s="1"/>
  <c r="L69" i="1" s="1"/>
  <c r="N69" i="1" s="1"/>
  <c r="P69" i="1" s="1"/>
  <c r="R69" i="1" s="1"/>
  <c r="T69" i="1" s="1"/>
  <c r="F69" i="1"/>
  <c r="AJ68" i="1"/>
  <c r="AL68" i="1" s="1"/>
  <c r="AN68" i="1" s="1"/>
  <c r="AP68" i="1" s="1"/>
  <c r="AR68" i="1" s="1"/>
  <c r="W68" i="1"/>
  <c r="Y68" i="1" s="1"/>
  <c r="AA68" i="1" s="1"/>
  <c r="AC68" i="1" s="1"/>
  <c r="AE68" i="1" s="1"/>
  <c r="AG68" i="1" s="1"/>
  <c r="F68" i="1"/>
  <c r="H68" i="1" s="1"/>
  <c r="J68" i="1" s="1"/>
  <c r="L68" i="1" s="1"/>
  <c r="N68" i="1" s="1"/>
  <c r="P68" i="1" s="1"/>
  <c r="R68" i="1" s="1"/>
  <c r="T68" i="1" s="1"/>
  <c r="AL67" i="1"/>
  <c r="AN67" i="1" s="1"/>
  <c r="AP67" i="1" s="1"/>
  <c r="AR67" i="1" s="1"/>
  <c r="AJ67" i="1"/>
  <c r="W67" i="1"/>
  <c r="Y67" i="1" s="1"/>
  <c r="AA67" i="1" s="1"/>
  <c r="AC67" i="1" s="1"/>
  <c r="AE67" i="1" s="1"/>
  <c r="AG67" i="1" s="1"/>
  <c r="F67" i="1"/>
  <c r="H67" i="1" s="1"/>
  <c r="J67" i="1" s="1"/>
  <c r="L67" i="1" s="1"/>
  <c r="N67" i="1" s="1"/>
  <c r="P67" i="1" s="1"/>
  <c r="R67" i="1" s="1"/>
  <c r="T67" i="1" s="1"/>
  <c r="AQ66" i="1"/>
  <c r="AO66" i="1"/>
  <c r="AM66" i="1"/>
  <c r="AK66" i="1"/>
  <c r="AK172" i="1" s="1"/>
  <c r="AJ66" i="1"/>
  <c r="AL66" i="1" s="1"/>
  <c r="AN66" i="1" s="1"/>
  <c r="AP66" i="1" s="1"/>
  <c r="AR66" i="1" s="1"/>
  <c r="AI66" i="1"/>
  <c r="AI172" i="1" s="1"/>
  <c r="AH66" i="1"/>
  <c r="AH172" i="1" s="1"/>
  <c r="AJ172" i="1" s="1"/>
  <c r="AF66" i="1"/>
  <c r="AD66" i="1"/>
  <c r="AB66" i="1"/>
  <c r="Z66" i="1"/>
  <c r="Z172" i="1" s="1"/>
  <c r="X66" i="1"/>
  <c r="X172" i="1" s="1"/>
  <c r="V66" i="1"/>
  <c r="V172" i="1" s="1"/>
  <c r="U66" i="1"/>
  <c r="U172" i="1" s="1"/>
  <c r="W172" i="1" s="1"/>
  <c r="S66" i="1"/>
  <c r="Q66" i="1"/>
  <c r="O66" i="1"/>
  <c r="M66" i="1"/>
  <c r="K66" i="1"/>
  <c r="I66" i="1"/>
  <c r="I172" i="1" s="1"/>
  <c r="G66" i="1"/>
  <c r="G172" i="1" s="1"/>
  <c r="E66" i="1"/>
  <c r="E172" i="1" s="1"/>
  <c r="D66" i="1"/>
  <c r="D172" i="1" s="1"/>
  <c r="F172" i="1" s="1"/>
  <c r="H172" i="1" s="1"/>
  <c r="J172" i="1" s="1"/>
  <c r="AQ65" i="1"/>
  <c r="AO65" i="1"/>
  <c r="AM65" i="1"/>
  <c r="AK65" i="1"/>
  <c r="AI65" i="1"/>
  <c r="AH65" i="1"/>
  <c r="AJ65" i="1" s="1"/>
  <c r="AL65" i="1" s="1"/>
  <c r="AN65" i="1" s="1"/>
  <c r="AP65" i="1" s="1"/>
  <c r="AR65" i="1" s="1"/>
  <c r="AF65" i="1"/>
  <c r="AD65" i="1"/>
  <c r="AB65" i="1"/>
  <c r="Z65" i="1"/>
  <c r="X65" i="1"/>
  <c r="V65" i="1"/>
  <c r="U65" i="1"/>
  <c r="W65" i="1" s="1"/>
  <c r="Y65" i="1" s="1"/>
  <c r="AA65" i="1" s="1"/>
  <c r="AC65" i="1" s="1"/>
  <c r="AE65" i="1" s="1"/>
  <c r="AG65" i="1" s="1"/>
  <c r="S65" i="1"/>
  <c r="Q65" i="1"/>
  <c r="O65" i="1"/>
  <c r="M65" i="1"/>
  <c r="K65" i="1"/>
  <c r="I65" i="1"/>
  <c r="G65" i="1"/>
  <c r="E65" i="1"/>
  <c r="F65" i="1" s="1"/>
  <c r="H65" i="1" s="1"/>
  <c r="J65" i="1" s="1"/>
  <c r="L65" i="1" s="1"/>
  <c r="N65" i="1" s="1"/>
  <c r="P65" i="1" s="1"/>
  <c r="R65" i="1" s="1"/>
  <c r="T65" i="1" s="1"/>
  <c r="D65" i="1"/>
  <c r="AQ64" i="1"/>
  <c r="AO64" i="1"/>
  <c r="AM64" i="1"/>
  <c r="AK64" i="1"/>
  <c r="AI64" i="1"/>
  <c r="AH64" i="1"/>
  <c r="AF64" i="1"/>
  <c r="AD64" i="1"/>
  <c r="AB64" i="1"/>
  <c r="Z64" i="1"/>
  <c r="X64" i="1"/>
  <c r="V64" i="1"/>
  <c r="U64" i="1"/>
  <c r="S64" i="1"/>
  <c r="Q64" i="1"/>
  <c r="O64" i="1"/>
  <c r="M64" i="1"/>
  <c r="K64" i="1"/>
  <c r="I64" i="1"/>
  <c r="G64" i="1"/>
  <c r="E64" i="1"/>
  <c r="F64" i="1" s="1"/>
  <c r="H64" i="1" s="1"/>
  <c r="J64" i="1" s="1"/>
  <c r="L64" i="1" s="1"/>
  <c r="N64" i="1" s="1"/>
  <c r="P64" i="1" s="1"/>
  <c r="R64" i="1" s="1"/>
  <c r="D64" i="1"/>
  <c r="AM62" i="1"/>
  <c r="AK62" i="1"/>
  <c r="AD62" i="1"/>
  <c r="AB62" i="1"/>
  <c r="V62" i="1"/>
  <c r="W62" i="1" s="1"/>
  <c r="U62" i="1"/>
  <c r="O62" i="1"/>
  <c r="M62" i="1"/>
  <c r="G62" i="1"/>
  <c r="E62" i="1"/>
  <c r="AR61" i="1"/>
  <c r="AL61" i="1"/>
  <c r="AN61" i="1" s="1"/>
  <c r="AP61" i="1" s="1"/>
  <c r="Y61" i="1"/>
  <c r="AA61" i="1" s="1"/>
  <c r="AC61" i="1" s="1"/>
  <c r="AE61" i="1" s="1"/>
  <c r="AG61" i="1" s="1"/>
  <c r="N61" i="1"/>
  <c r="P61" i="1" s="1"/>
  <c r="R61" i="1" s="1"/>
  <c r="T61" i="1" s="1"/>
  <c r="H61" i="1"/>
  <c r="J61" i="1" s="1"/>
  <c r="L61" i="1" s="1"/>
  <c r="AR60" i="1"/>
  <c r="AL60" i="1"/>
  <c r="AN60" i="1" s="1"/>
  <c r="AP60" i="1" s="1"/>
  <c r="Y60" i="1"/>
  <c r="AA60" i="1" s="1"/>
  <c r="AC60" i="1" s="1"/>
  <c r="AE60" i="1" s="1"/>
  <c r="AG60" i="1" s="1"/>
  <c r="N60" i="1"/>
  <c r="P60" i="1" s="1"/>
  <c r="R60" i="1" s="1"/>
  <c r="T60" i="1" s="1"/>
  <c r="H60" i="1"/>
  <c r="J60" i="1" s="1"/>
  <c r="L60" i="1" s="1"/>
  <c r="AR59" i="1"/>
  <c r="AL59" i="1"/>
  <c r="AN59" i="1" s="1"/>
  <c r="AP59" i="1" s="1"/>
  <c r="Y59" i="1"/>
  <c r="AA59" i="1" s="1"/>
  <c r="AC59" i="1" s="1"/>
  <c r="AE59" i="1" s="1"/>
  <c r="AG59" i="1" s="1"/>
  <c r="N59" i="1"/>
  <c r="P59" i="1" s="1"/>
  <c r="R59" i="1" s="1"/>
  <c r="T59" i="1" s="1"/>
  <c r="H59" i="1"/>
  <c r="J59" i="1" s="1"/>
  <c r="L59" i="1" s="1"/>
  <c r="AQ57" i="1"/>
  <c r="AO57" i="1"/>
  <c r="AM57" i="1"/>
  <c r="AK57" i="1"/>
  <c r="AL57" i="1" s="1"/>
  <c r="AN57" i="1" s="1"/>
  <c r="AP57" i="1" s="1"/>
  <c r="AR57" i="1" s="1"/>
  <c r="AF57" i="1"/>
  <c r="AD57" i="1"/>
  <c r="AB57" i="1"/>
  <c r="Z57" i="1"/>
  <c r="Y57" i="1"/>
  <c r="AA57" i="1" s="1"/>
  <c r="AC57" i="1" s="1"/>
  <c r="AE57" i="1" s="1"/>
  <c r="AG57" i="1" s="1"/>
  <c r="X57" i="1"/>
  <c r="S57" i="1"/>
  <c r="Q57" i="1"/>
  <c r="O57" i="1"/>
  <c r="M57" i="1"/>
  <c r="K57" i="1"/>
  <c r="J57" i="1"/>
  <c r="I57" i="1"/>
  <c r="G57" i="1"/>
  <c r="H57" i="1" s="1"/>
  <c r="AR56" i="1"/>
  <c r="AL56" i="1"/>
  <c r="AN56" i="1" s="1"/>
  <c r="AP56" i="1" s="1"/>
  <c r="Y56" i="1"/>
  <c r="AA56" i="1" s="1"/>
  <c r="AC56" i="1" s="1"/>
  <c r="AE56" i="1" s="1"/>
  <c r="AG56" i="1" s="1"/>
  <c r="H56" i="1"/>
  <c r="J56" i="1" s="1"/>
  <c r="L56" i="1" s="1"/>
  <c r="N56" i="1" s="1"/>
  <c r="P56" i="1" s="1"/>
  <c r="R56" i="1" s="1"/>
  <c r="T56" i="1" s="1"/>
  <c r="AQ54" i="1"/>
  <c r="AO54" i="1"/>
  <c r="AM54" i="1"/>
  <c r="AL54" i="1"/>
  <c r="AN54" i="1" s="1"/>
  <c r="AP54" i="1" s="1"/>
  <c r="AR54" i="1" s="1"/>
  <c r="AK54" i="1"/>
  <c r="AF54" i="1"/>
  <c r="AD54" i="1"/>
  <c r="AB54" i="1"/>
  <c r="AA54" i="1"/>
  <c r="AC54" i="1" s="1"/>
  <c r="AE54" i="1" s="1"/>
  <c r="AG54" i="1" s="1"/>
  <c r="Z54" i="1"/>
  <c r="Y54" i="1"/>
  <c r="X54" i="1"/>
  <c r="S54" i="1"/>
  <c r="Q54" i="1"/>
  <c r="O54" i="1"/>
  <c r="M54" i="1"/>
  <c r="K54" i="1"/>
  <c r="I54" i="1"/>
  <c r="H54" i="1"/>
  <c r="J54" i="1" s="1"/>
  <c r="L54" i="1" s="1"/>
  <c r="N54" i="1" s="1"/>
  <c r="P54" i="1" s="1"/>
  <c r="R54" i="1" s="1"/>
  <c r="T54" i="1" s="1"/>
  <c r="G54" i="1"/>
  <c r="AN53" i="1"/>
  <c r="AP53" i="1" s="1"/>
  <c r="AR53" i="1" s="1"/>
  <c r="AL53" i="1"/>
  <c r="AJ53" i="1"/>
  <c r="AC53" i="1"/>
  <c r="AE53" i="1" s="1"/>
  <c r="AG53" i="1" s="1"/>
  <c r="AA53" i="1"/>
  <c r="W53" i="1"/>
  <c r="Y53" i="1" s="1"/>
  <c r="F53" i="1"/>
  <c r="H53" i="1" s="1"/>
  <c r="J53" i="1" s="1"/>
  <c r="L53" i="1" s="1"/>
  <c r="N53" i="1" s="1"/>
  <c r="P53" i="1" s="1"/>
  <c r="R53" i="1" s="1"/>
  <c r="T53" i="1" s="1"/>
  <c r="AJ52" i="1"/>
  <c r="AL52" i="1" s="1"/>
  <c r="AN52" i="1" s="1"/>
  <c r="AP52" i="1" s="1"/>
  <c r="AR52" i="1" s="1"/>
  <c r="Y52" i="1"/>
  <c r="AA52" i="1" s="1"/>
  <c r="AC52" i="1" s="1"/>
  <c r="AE52" i="1" s="1"/>
  <c r="AG52" i="1" s="1"/>
  <c r="W52" i="1"/>
  <c r="D52" i="1"/>
  <c r="F52" i="1" s="1"/>
  <c r="H52" i="1" s="1"/>
  <c r="J52" i="1" s="1"/>
  <c r="L52" i="1" s="1"/>
  <c r="N52" i="1" s="1"/>
  <c r="P52" i="1" s="1"/>
  <c r="R52" i="1" s="1"/>
  <c r="T52" i="1" s="1"/>
  <c r="AJ51" i="1"/>
  <c r="AL51" i="1" s="1"/>
  <c r="AN51" i="1" s="1"/>
  <c r="AP51" i="1" s="1"/>
  <c r="AR51" i="1" s="1"/>
  <c r="Y51" i="1"/>
  <c r="AA51" i="1" s="1"/>
  <c r="AC51" i="1" s="1"/>
  <c r="AE51" i="1" s="1"/>
  <c r="AG51" i="1" s="1"/>
  <c r="W51" i="1"/>
  <c r="P51" i="1"/>
  <c r="R51" i="1" s="1"/>
  <c r="T51" i="1" s="1"/>
  <c r="L51" i="1"/>
  <c r="N51" i="1" s="1"/>
  <c r="J51" i="1"/>
  <c r="H51" i="1"/>
  <c r="F51" i="1"/>
  <c r="AR50" i="1"/>
  <c r="AP50" i="1"/>
  <c r="AN50" i="1"/>
  <c r="AL50" i="1"/>
  <c r="Y50" i="1"/>
  <c r="AA50" i="1" s="1"/>
  <c r="AC50" i="1" s="1"/>
  <c r="AE50" i="1" s="1"/>
  <c r="AG50" i="1" s="1"/>
  <c r="L50" i="1"/>
  <c r="N50" i="1" s="1"/>
  <c r="P50" i="1" s="1"/>
  <c r="R50" i="1" s="1"/>
  <c r="T50" i="1" s="1"/>
  <c r="J50" i="1"/>
  <c r="H50" i="1"/>
  <c r="AP49" i="1"/>
  <c r="AR49" i="1" s="1"/>
  <c r="AN49" i="1"/>
  <c r="AJ49" i="1"/>
  <c r="AL49" i="1" s="1"/>
  <c r="AE49" i="1"/>
  <c r="AG49" i="1" s="1"/>
  <c r="AA49" i="1"/>
  <c r="AC49" i="1" s="1"/>
  <c r="Y49" i="1"/>
  <c r="W49" i="1"/>
  <c r="D49" i="1"/>
  <c r="F49" i="1" s="1"/>
  <c r="H49" i="1" s="1"/>
  <c r="J49" i="1" s="1"/>
  <c r="L49" i="1" s="1"/>
  <c r="N49" i="1" s="1"/>
  <c r="P49" i="1" s="1"/>
  <c r="R49" i="1" s="1"/>
  <c r="T49" i="1" s="1"/>
  <c r="AL48" i="1"/>
  <c r="AN48" i="1" s="1"/>
  <c r="AP48" i="1" s="1"/>
  <c r="AR48" i="1" s="1"/>
  <c r="AJ48" i="1"/>
  <c r="AC48" i="1"/>
  <c r="AE48" i="1" s="1"/>
  <c r="AG48" i="1" s="1"/>
  <c r="AA48" i="1"/>
  <c r="Y48" i="1"/>
  <c r="W48" i="1"/>
  <c r="L48" i="1"/>
  <c r="N48" i="1" s="1"/>
  <c r="P48" i="1" s="1"/>
  <c r="R48" i="1" s="1"/>
  <c r="T48" i="1" s="1"/>
  <c r="J48" i="1"/>
  <c r="H48" i="1"/>
  <c r="F48" i="1"/>
  <c r="AQ46" i="1"/>
  <c r="AO46" i="1"/>
  <c r="AM46" i="1"/>
  <c r="AK46" i="1"/>
  <c r="AJ46" i="1"/>
  <c r="AL46" i="1" s="1"/>
  <c r="AN46" i="1" s="1"/>
  <c r="AP46" i="1" s="1"/>
  <c r="AR46" i="1" s="1"/>
  <c r="AI46" i="1"/>
  <c r="AH46" i="1"/>
  <c r="AF46" i="1"/>
  <c r="AD46" i="1"/>
  <c r="AB46" i="1"/>
  <c r="Z46" i="1"/>
  <c r="X46" i="1"/>
  <c r="W46" i="1"/>
  <c r="Y46" i="1" s="1"/>
  <c r="AA46" i="1" s="1"/>
  <c r="AC46" i="1" s="1"/>
  <c r="AE46" i="1" s="1"/>
  <c r="AG46" i="1" s="1"/>
  <c r="V46" i="1"/>
  <c r="U46" i="1"/>
  <c r="S46" i="1"/>
  <c r="Q46" i="1"/>
  <c r="O46" i="1"/>
  <c r="M46" i="1"/>
  <c r="K46" i="1"/>
  <c r="I46" i="1"/>
  <c r="G46" i="1"/>
  <c r="E46" i="1"/>
  <c r="D46" i="1"/>
  <c r="F46" i="1" s="1"/>
  <c r="H46" i="1" s="1"/>
  <c r="J46" i="1" s="1"/>
  <c r="L46" i="1" s="1"/>
  <c r="N46" i="1" s="1"/>
  <c r="P46" i="1" s="1"/>
  <c r="R46" i="1" s="1"/>
  <c r="T46" i="1" s="1"/>
  <c r="AL45" i="1"/>
  <c r="AN45" i="1" s="1"/>
  <c r="AP45" i="1" s="1"/>
  <c r="AR45" i="1" s="1"/>
  <c r="AJ45" i="1"/>
  <c r="W45" i="1"/>
  <c r="Y45" i="1" s="1"/>
  <c r="AA45" i="1" s="1"/>
  <c r="AC45" i="1" s="1"/>
  <c r="AE45" i="1" s="1"/>
  <c r="AG45" i="1" s="1"/>
  <c r="F45" i="1"/>
  <c r="H45" i="1" s="1"/>
  <c r="J45" i="1" s="1"/>
  <c r="L45" i="1" s="1"/>
  <c r="N45" i="1" s="1"/>
  <c r="P45" i="1" s="1"/>
  <c r="R45" i="1" s="1"/>
  <c r="T45" i="1" s="1"/>
  <c r="AQ43" i="1"/>
  <c r="AO43" i="1"/>
  <c r="AM43" i="1"/>
  <c r="AK43" i="1"/>
  <c r="AJ43" i="1"/>
  <c r="AL43" i="1" s="1"/>
  <c r="AN43" i="1" s="1"/>
  <c r="AP43" i="1" s="1"/>
  <c r="AR43" i="1" s="1"/>
  <c r="AI43" i="1"/>
  <c r="AH43" i="1"/>
  <c r="AF43" i="1"/>
  <c r="AD43" i="1"/>
  <c r="AB43" i="1"/>
  <c r="Z43" i="1"/>
  <c r="X43" i="1"/>
  <c r="W43" i="1"/>
  <c r="Y43" i="1" s="1"/>
  <c r="AA43" i="1" s="1"/>
  <c r="AC43" i="1" s="1"/>
  <c r="AE43" i="1" s="1"/>
  <c r="AG43" i="1" s="1"/>
  <c r="V43" i="1"/>
  <c r="U43" i="1"/>
  <c r="S43" i="1"/>
  <c r="Q43" i="1"/>
  <c r="O43" i="1"/>
  <c r="M43" i="1"/>
  <c r="K43" i="1"/>
  <c r="I43" i="1"/>
  <c r="G43" i="1"/>
  <c r="E43" i="1"/>
  <c r="D43" i="1"/>
  <c r="F43" i="1" s="1"/>
  <c r="H43" i="1" s="1"/>
  <c r="J43" i="1" s="1"/>
  <c r="L43" i="1" s="1"/>
  <c r="N43" i="1" s="1"/>
  <c r="P43" i="1" s="1"/>
  <c r="R43" i="1" s="1"/>
  <c r="T43" i="1" s="1"/>
  <c r="AL42" i="1"/>
  <c r="AN42" i="1" s="1"/>
  <c r="AP42" i="1" s="1"/>
  <c r="AR42" i="1" s="1"/>
  <c r="AA42" i="1"/>
  <c r="AC42" i="1" s="1"/>
  <c r="AE42" i="1" s="1"/>
  <c r="AG42" i="1" s="1"/>
  <c r="Y42" i="1"/>
  <c r="H42" i="1"/>
  <c r="J42" i="1" s="1"/>
  <c r="L42" i="1" s="1"/>
  <c r="N42" i="1" s="1"/>
  <c r="P42" i="1" s="1"/>
  <c r="R42" i="1" s="1"/>
  <c r="T42" i="1" s="1"/>
  <c r="AL41" i="1"/>
  <c r="AN41" i="1" s="1"/>
  <c r="AP41" i="1" s="1"/>
  <c r="AR41" i="1" s="1"/>
  <c r="AJ41" i="1"/>
  <c r="W41" i="1"/>
  <c r="Y41" i="1" s="1"/>
  <c r="AA41" i="1" s="1"/>
  <c r="AC41" i="1" s="1"/>
  <c r="AE41" i="1" s="1"/>
  <c r="AG41" i="1" s="1"/>
  <c r="F41" i="1"/>
  <c r="H41" i="1" s="1"/>
  <c r="J41" i="1" s="1"/>
  <c r="L41" i="1" s="1"/>
  <c r="N41" i="1" s="1"/>
  <c r="P41" i="1" s="1"/>
  <c r="R41" i="1" s="1"/>
  <c r="T41" i="1" s="1"/>
  <c r="AJ40" i="1"/>
  <c r="AL40" i="1" s="1"/>
  <c r="AN40" i="1" s="1"/>
  <c r="AP40" i="1" s="1"/>
  <c r="AR40" i="1" s="1"/>
  <c r="AA40" i="1"/>
  <c r="AC40" i="1" s="1"/>
  <c r="AE40" i="1" s="1"/>
  <c r="AG40" i="1" s="1"/>
  <c r="Y40" i="1"/>
  <c r="W40" i="1"/>
  <c r="J40" i="1"/>
  <c r="L40" i="1" s="1"/>
  <c r="N40" i="1" s="1"/>
  <c r="P40" i="1" s="1"/>
  <c r="R40" i="1" s="1"/>
  <c r="T40" i="1" s="1"/>
  <c r="H40" i="1"/>
  <c r="F40" i="1"/>
  <c r="AQ38" i="1"/>
  <c r="AO38" i="1"/>
  <c r="AM38" i="1"/>
  <c r="AK38" i="1"/>
  <c r="AI38" i="1"/>
  <c r="AH38" i="1"/>
  <c r="AJ38" i="1" s="1"/>
  <c r="AL38" i="1" s="1"/>
  <c r="AN38" i="1" s="1"/>
  <c r="AP38" i="1" s="1"/>
  <c r="AR38" i="1" s="1"/>
  <c r="AF38" i="1"/>
  <c r="AD38" i="1"/>
  <c r="AB38" i="1"/>
  <c r="Z38" i="1"/>
  <c r="X38" i="1"/>
  <c r="W38" i="1"/>
  <c r="Y38" i="1" s="1"/>
  <c r="AA38" i="1" s="1"/>
  <c r="AC38" i="1" s="1"/>
  <c r="AE38" i="1" s="1"/>
  <c r="AG38" i="1" s="1"/>
  <c r="V38" i="1"/>
  <c r="U38" i="1"/>
  <c r="S38" i="1"/>
  <c r="Q38" i="1"/>
  <c r="O38" i="1"/>
  <c r="M38" i="1"/>
  <c r="K38" i="1"/>
  <c r="I38" i="1"/>
  <c r="G38" i="1"/>
  <c r="F38" i="1"/>
  <c r="H38" i="1" s="1"/>
  <c r="J38" i="1" s="1"/>
  <c r="L38" i="1" s="1"/>
  <c r="N38" i="1" s="1"/>
  <c r="P38" i="1" s="1"/>
  <c r="R38" i="1" s="1"/>
  <c r="T38" i="1" s="1"/>
  <c r="E38" i="1"/>
  <c r="D38" i="1"/>
  <c r="AR37" i="1"/>
  <c r="AP37" i="1"/>
  <c r="AN37" i="1"/>
  <c r="AE37" i="1"/>
  <c r="AG37" i="1" s="1"/>
  <c r="AC37" i="1"/>
  <c r="P37" i="1"/>
  <c r="R37" i="1" s="1"/>
  <c r="T37" i="1" s="1"/>
  <c r="N37" i="1"/>
  <c r="L37" i="1"/>
  <c r="AP36" i="1"/>
  <c r="AR36" i="1" s="1"/>
  <c r="AN36" i="1"/>
  <c r="AC36" i="1"/>
  <c r="AE36" i="1" s="1"/>
  <c r="AG36" i="1" s="1"/>
  <c r="N36" i="1"/>
  <c r="P36" i="1" s="1"/>
  <c r="R36" i="1" s="1"/>
  <c r="T36" i="1" s="1"/>
  <c r="L36" i="1"/>
  <c r="AM35" i="1"/>
  <c r="AJ35" i="1"/>
  <c r="AL35" i="1" s="1"/>
  <c r="AN35" i="1" s="1"/>
  <c r="AP35" i="1" s="1"/>
  <c r="AR35" i="1" s="1"/>
  <c r="AB35" i="1"/>
  <c r="U35" i="1"/>
  <c r="W35" i="1" s="1"/>
  <c r="Y35" i="1" s="1"/>
  <c r="AA35" i="1" s="1"/>
  <c r="AC35" i="1" s="1"/>
  <c r="AE35" i="1" s="1"/>
  <c r="AG35" i="1" s="1"/>
  <c r="K35" i="1"/>
  <c r="F35" i="1"/>
  <c r="H35" i="1" s="1"/>
  <c r="J35" i="1" s="1"/>
  <c r="L35" i="1" s="1"/>
  <c r="N35" i="1" s="1"/>
  <c r="P35" i="1" s="1"/>
  <c r="R35" i="1" s="1"/>
  <c r="T35" i="1" s="1"/>
  <c r="AM34" i="1"/>
  <c r="AM32" i="1" s="1"/>
  <c r="AM18" i="1" s="1"/>
  <c r="AL34" i="1"/>
  <c r="AN34" i="1" s="1"/>
  <c r="AP34" i="1" s="1"/>
  <c r="AR34" i="1" s="1"/>
  <c r="AJ34" i="1"/>
  <c r="AB34" i="1"/>
  <c r="Y34" i="1"/>
  <c r="AA34" i="1" s="1"/>
  <c r="AC34" i="1" s="1"/>
  <c r="AE34" i="1" s="1"/>
  <c r="AG34" i="1" s="1"/>
  <c r="W34" i="1"/>
  <c r="S34" i="1"/>
  <c r="K34" i="1"/>
  <c r="F34" i="1"/>
  <c r="H34" i="1" s="1"/>
  <c r="J34" i="1" s="1"/>
  <c r="L34" i="1" s="1"/>
  <c r="N34" i="1" s="1"/>
  <c r="P34" i="1" s="1"/>
  <c r="R34" i="1" s="1"/>
  <c r="T34" i="1" s="1"/>
  <c r="AQ32" i="1"/>
  <c r="AO32" i="1"/>
  <c r="AK32" i="1"/>
  <c r="AJ32" i="1"/>
  <c r="AL32" i="1" s="1"/>
  <c r="AN32" i="1" s="1"/>
  <c r="AP32" i="1" s="1"/>
  <c r="AR32" i="1" s="1"/>
  <c r="AI32" i="1"/>
  <c r="AH32" i="1"/>
  <c r="AF32" i="1"/>
  <c r="AD32" i="1"/>
  <c r="AB32" i="1"/>
  <c r="Z32" i="1"/>
  <c r="X32" i="1"/>
  <c r="W32" i="1"/>
  <c r="Y32" i="1" s="1"/>
  <c r="AA32" i="1" s="1"/>
  <c r="AC32" i="1" s="1"/>
  <c r="AE32" i="1" s="1"/>
  <c r="AG32" i="1" s="1"/>
  <c r="V32" i="1"/>
  <c r="U32" i="1"/>
  <c r="S32" i="1"/>
  <c r="Q32" i="1"/>
  <c r="O32" i="1"/>
  <c r="M32" i="1"/>
  <c r="K32" i="1"/>
  <c r="I32" i="1"/>
  <c r="G32" i="1"/>
  <c r="E32" i="1"/>
  <c r="D32" i="1"/>
  <c r="F32" i="1" s="1"/>
  <c r="H32" i="1" s="1"/>
  <c r="J32" i="1" s="1"/>
  <c r="L32" i="1" s="1"/>
  <c r="N32" i="1" s="1"/>
  <c r="P32" i="1" s="1"/>
  <c r="R32" i="1" s="1"/>
  <c r="T32" i="1" s="1"/>
  <c r="AN31" i="1"/>
  <c r="AP31" i="1" s="1"/>
  <c r="AR31" i="1" s="1"/>
  <c r="AG31" i="1"/>
  <c r="AE31" i="1"/>
  <c r="AC31" i="1"/>
  <c r="L31" i="1"/>
  <c r="N31" i="1" s="1"/>
  <c r="P31" i="1" s="1"/>
  <c r="R31" i="1" s="1"/>
  <c r="T31" i="1" s="1"/>
  <c r="AJ30" i="1"/>
  <c r="AL30" i="1" s="1"/>
  <c r="AN30" i="1" s="1"/>
  <c r="AP30" i="1" s="1"/>
  <c r="AR30" i="1" s="1"/>
  <c r="AB30" i="1"/>
  <c r="W30" i="1"/>
  <c r="Y30" i="1" s="1"/>
  <c r="AA30" i="1" s="1"/>
  <c r="AC30" i="1" s="1"/>
  <c r="AE30" i="1" s="1"/>
  <c r="AG30" i="1" s="1"/>
  <c r="F30" i="1"/>
  <c r="H30" i="1" s="1"/>
  <c r="J30" i="1" s="1"/>
  <c r="L30" i="1" s="1"/>
  <c r="N30" i="1" s="1"/>
  <c r="P30" i="1" s="1"/>
  <c r="R30" i="1" s="1"/>
  <c r="T30" i="1" s="1"/>
  <c r="AQ28" i="1"/>
  <c r="AQ176" i="1" s="1"/>
  <c r="AO28" i="1"/>
  <c r="AO176" i="1" s="1"/>
  <c r="AM28" i="1"/>
  <c r="AM176" i="1" s="1"/>
  <c r="AK28" i="1"/>
  <c r="AK176" i="1" s="1"/>
  <c r="AJ28" i="1"/>
  <c r="AL28" i="1" s="1"/>
  <c r="AN28" i="1" s="1"/>
  <c r="AP28" i="1" s="1"/>
  <c r="AR28" i="1" s="1"/>
  <c r="AI28" i="1"/>
  <c r="AI176" i="1" s="1"/>
  <c r="AH28" i="1"/>
  <c r="AH176" i="1" s="1"/>
  <c r="AF28" i="1"/>
  <c r="AF176" i="1" s="1"/>
  <c r="AD28" i="1"/>
  <c r="AD176" i="1" s="1"/>
  <c r="AB28" i="1"/>
  <c r="AB176" i="1" s="1"/>
  <c r="Z28" i="1"/>
  <c r="Z176" i="1" s="1"/>
  <c r="X28" i="1"/>
  <c r="X176" i="1" s="1"/>
  <c r="W28" i="1"/>
  <c r="Y28" i="1" s="1"/>
  <c r="AA28" i="1" s="1"/>
  <c r="AC28" i="1" s="1"/>
  <c r="AE28" i="1" s="1"/>
  <c r="AG28" i="1" s="1"/>
  <c r="V28" i="1"/>
  <c r="V176" i="1" s="1"/>
  <c r="U28" i="1"/>
  <c r="U176" i="1" s="1"/>
  <c r="W176" i="1" s="1"/>
  <c r="S28" i="1"/>
  <c r="S176" i="1" s="1"/>
  <c r="Q28" i="1"/>
  <c r="Q176" i="1" s="1"/>
  <c r="O28" i="1"/>
  <c r="O176" i="1" s="1"/>
  <c r="M28" i="1"/>
  <c r="M176" i="1" s="1"/>
  <c r="K28" i="1"/>
  <c r="K176" i="1" s="1"/>
  <c r="I28" i="1"/>
  <c r="I176" i="1" s="1"/>
  <c r="G28" i="1"/>
  <c r="G176" i="1" s="1"/>
  <c r="E28" i="1"/>
  <c r="E176" i="1" s="1"/>
  <c r="D28" i="1"/>
  <c r="D176" i="1" s="1"/>
  <c r="F176" i="1" s="1"/>
  <c r="H176" i="1" s="1"/>
  <c r="J176" i="1" s="1"/>
  <c r="L176" i="1" s="1"/>
  <c r="N176" i="1" s="1"/>
  <c r="P176" i="1" s="1"/>
  <c r="R176" i="1" s="1"/>
  <c r="T176" i="1" s="1"/>
  <c r="AL27" i="1"/>
  <c r="AN27" i="1" s="1"/>
  <c r="AP27" i="1" s="1"/>
  <c r="AR27" i="1" s="1"/>
  <c r="AJ27" i="1"/>
  <c r="W27" i="1"/>
  <c r="Y27" i="1" s="1"/>
  <c r="AA27" i="1" s="1"/>
  <c r="AC27" i="1" s="1"/>
  <c r="AE27" i="1" s="1"/>
  <c r="AG27" i="1" s="1"/>
  <c r="F27" i="1"/>
  <c r="H27" i="1" s="1"/>
  <c r="J27" i="1" s="1"/>
  <c r="L27" i="1" s="1"/>
  <c r="N27" i="1" s="1"/>
  <c r="P27" i="1" s="1"/>
  <c r="R27" i="1" s="1"/>
  <c r="T27" i="1" s="1"/>
  <c r="AJ26" i="1"/>
  <c r="AL26" i="1" s="1"/>
  <c r="AN26" i="1" s="1"/>
  <c r="AP26" i="1" s="1"/>
  <c r="AR26" i="1" s="1"/>
  <c r="AA26" i="1"/>
  <c r="AC26" i="1" s="1"/>
  <c r="AE26" i="1" s="1"/>
  <c r="AG26" i="1" s="1"/>
  <c r="Y26" i="1"/>
  <c r="W26" i="1"/>
  <c r="J26" i="1"/>
  <c r="L26" i="1" s="1"/>
  <c r="N26" i="1" s="1"/>
  <c r="P26" i="1" s="1"/>
  <c r="R26" i="1" s="1"/>
  <c r="T26" i="1" s="1"/>
  <c r="H26" i="1"/>
  <c r="F26" i="1"/>
  <c r="AQ24" i="1"/>
  <c r="AQ175" i="1" s="1"/>
  <c r="AO24" i="1"/>
  <c r="AO175" i="1" s="1"/>
  <c r="AM24" i="1"/>
  <c r="AK24" i="1"/>
  <c r="AK175" i="1" s="1"/>
  <c r="AI24" i="1"/>
  <c r="AI175" i="1" s="1"/>
  <c r="AH24" i="1"/>
  <c r="AH175" i="1" s="1"/>
  <c r="AF24" i="1"/>
  <c r="AF175" i="1" s="1"/>
  <c r="AD24" i="1"/>
  <c r="AD175" i="1" s="1"/>
  <c r="AB24" i="1"/>
  <c r="AB175" i="1" s="1"/>
  <c r="Z24" i="1"/>
  <c r="Z175" i="1" s="1"/>
  <c r="X24" i="1"/>
  <c r="X175" i="1" s="1"/>
  <c r="V24" i="1"/>
  <c r="V175" i="1" s="1"/>
  <c r="U24" i="1"/>
  <c r="U175" i="1" s="1"/>
  <c r="S24" i="1"/>
  <c r="S175" i="1" s="1"/>
  <c r="Q24" i="1"/>
  <c r="Q175" i="1" s="1"/>
  <c r="O24" i="1"/>
  <c r="O175" i="1" s="1"/>
  <c r="M24" i="1"/>
  <c r="M175" i="1" s="1"/>
  <c r="K24" i="1"/>
  <c r="K175" i="1" s="1"/>
  <c r="I24" i="1"/>
  <c r="I175" i="1" s="1"/>
  <c r="G24" i="1"/>
  <c r="G175" i="1" s="1"/>
  <c r="E24" i="1"/>
  <c r="E175" i="1" s="1"/>
  <c r="D24" i="1"/>
  <c r="D175" i="1" s="1"/>
  <c r="AQ23" i="1"/>
  <c r="AQ173" i="1" s="1"/>
  <c r="AO23" i="1"/>
  <c r="AO173" i="1" s="1"/>
  <c r="AN23" i="1"/>
  <c r="AP23" i="1" s="1"/>
  <c r="AR23" i="1" s="1"/>
  <c r="AM23" i="1"/>
  <c r="AM173" i="1" s="1"/>
  <c r="AL23" i="1"/>
  <c r="AK23" i="1"/>
  <c r="AK173" i="1" s="1"/>
  <c r="AL173" i="1" s="1"/>
  <c r="AF23" i="1"/>
  <c r="AF173" i="1" s="1"/>
  <c r="AD23" i="1"/>
  <c r="AD173" i="1" s="1"/>
  <c r="AB23" i="1"/>
  <c r="AB173" i="1" s="1"/>
  <c r="Z23" i="1"/>
  <c r="Z173" i="1" s="1"/>
  <c r="Y23" i="1"/>
  <c r="AA23" i="1" s="1"/>
  <c r="AC23" i="1" s="1"/>
  <c r="AE23" i="1" s="1"/>
  <c r="AG23" i="1" s="1"/>
  <c r="X23" i="1"/>
  <c r="X173" i="1" s="1"/>
  <c r="Y173" i="1" s="1"/>
  <c r="AA173" i="1" s="1"/>
  <c r="AC173" i="1" s="1"/>
  <c r="AE173" i="1" s="1"/>
  <c r="AG173" i="1" s="1"/>
  <c r="S23" i="1"/>
  <c r="S173" i="1" s="1"/>
  <c r="Q23" i="1"/>
  <c r="Q173" i="1" s="1"/>
  <c r="O23" i="1"/>
  <c r="O173" i="1" s="1"/>
  <c r="M23" i="1"/>
  <c r="M173" i="1" s="1"/>
  <c r="K23" i="1"/>
  <c r="K173" i="1" s="1"/>
  <c r="J23" i="1"/>
  <c r="L23" i="1" s="1"/>
  <c r="N23" i="1" s="1"/>
  <c r="P23" i="1" s="1"/>
  <c r="R23" i="1" s="1"/>
  <c r="T23" i="1" s="1"/>
  <c r="I23" i="1"/>
  <c r="I173" i="1" s="1"/>
  <c r="H23" i="1"/>
  <c r="G23" i="1"/>
  <c r="G173" i="1" s="1"/>
  <c r="H173" i="1" s="1"/>
  <c r="AQ22" i="1"/>
  <c r="AO22" i="1"/>
  <c r="AN22" i="1"/>
  <c r="AP22" i="1" s="1"/>
  <c r="AR22" i="1" s="1"/>
  <c r="AM22" i="1"/>
  <c r="AF22" i="1"/>
  <c r="AE22" i="1"/>
  <c r="AG22" i="1" s="1"/>
  <c r="AD22" i="1"/>
  <c r="AC22" i="1"/>
  <c r="AB22" i="1"/>
  <c r="S22" i="1"/>
  <c r="Q22" i="1"/>
  <c r="O22" i="1"/>
  <c r="M22" i="1"/>
  <c r="L22" i="1"/>
  <c r="N22" i="1" s="1"/>
  <c r="P22" i="1" s="1"/>
  <c r="R22" i="1" s="1"/>
  <c r="T22" i="1" s="1"/>
  <c r="K22" i="1"/>
  <c r="AQ21" i="1"/>
  <c r="AQ171" i="1" s="1"/>
  <c r="AO21" i="1"/>
  <c r="AO171" i="1" s="1"/>
  <c r="AM21" i="1"/>
  <c r="AM171" i="1" s="1"/>
  <c r="AK21" i="1"/>
  <c r="AK171" i="1" s="1"/>
  <c r="AI21" i="1"/>
  <c r="AI171" i="1" s="1"/>
  <c r="AH21" i="1"/>
  <c r="AH171" i="1" s="1"/>
  <c r="AJ171" i="1" s="1"/>
  <c r="AL171" i="1" s="1"/>
  <c r="AN171" i="1" s="1"/>
  <c r="AP171" i="1" s="1"/>
  <c r="AR171" i="1" s="1"/>
  <c r="AF21" i="1"/>
  <c r="AF171" i="1" s="1"/>
  <c r="AD21" i="1"/>
  <c r="AD171" i="1" s="1"/>
  <c r="AB21" i="1"/>
  <c r="AB171" i="1" s="1"/>
  <c r="Z21" i="1"/>
  <c r="Z171" i="1" s="1"/>
  <c r="X21" i="1"/>
  <c r="X171" i="1" s="1"/>
  <c r="V21" i="1"/>
  <c r="V171" i="1" s="1"/>
  <c r="U21" i="1"/>
  <c r="U171" i="1" s="1"/>
  <c r="S21" i="1"/>
  <c r="S171" i="1" s="1"/>
  <c r="Q21" i="1"/>
  <c r="Q171" i="1" s="1"/>
  <c r="O21" i="1"/>
  <c r="O171" i="1" s="1"/>
  <c r="M21" i="1"/>
  <c r="M171" i="1" s="1"/>
  <c r="K21" i="1"/>
  <c r="K171" i="1" s="1"/>
  <c r="I21" i="1"/>
  <c r="I171" i="1" s="1"/>
  <c r="G21" i="1"/>
  <c r="G171" i="1" s="1"/>
  <c r="F21" i="1"/>
  <c r="H21" i="1" s="1"/>
  <c r="J21" i="1" s="1"/>
  <c r="L21" i="1" s="1"/>
  <c r="N21" i="1" s="1"/>
  <c r="P21" i="1" s="1"/>
  <c r="R21" i="1" s="1"/>
  <c r="T21" i="1" s="1"/>
  <c r="E21" i="1"/>
  <c r="E171" i="1" s="1"/>
  <c r="D21" i="1"/>
  <c r="D171" i="1" s="1"/>
  <c r="AQ20" i="1"/>
  <c r="AO20" i="1"/>
  <c r="AM20" i="1"/>
  <c r="AK20" i="1"/>
  <c r="AI20" i="1"/>
  <c r="AH20" i="1"/>
  <c r="AJ20" i="1" s="1"/>
  <c r="AL20" i="1" s="1"/>
  <c r="AN20" i="1" s="1"/>
  <c r="AP20" i="1" s="1"/>
  <c r="AR20" i="1" s="1"/>
  <c r="AF20" i="1"/>
  <c r="AD20" i="1"/>
  <c r="AB20" i="1"/>
  <c r="Z20" i="1"/>
  <c r="X20" i="1"/>
  <c r="W20" i="1"/>
  <c r="Y20" i="1" s="1"/>
  <c r="AA20" i="1" s="1"/>
  <c r="AC20" i="1" s="1"/>
  <c r="AE20" i="1" s="1"/>
  <c r="AG20" i="1" s="1"/>
  <c r="V20" i="1"/>
  <c r="U20" i="1"/>
  <c r="S20" i="1"/>
  <c r="Q20" i="1"/>
  <c r="O20" i="1"/>
  <c r="M20" i="1"/>
  <c r="K20" i="1"/>
  <c r="I20" i="1"/>
  <c r="G20" i="1"/>
  <c r="E20" i="1"/>
  <c r="D20" i="1"/>
  <c r="F20" i="1" s="1"/>
  <c r="H20" i="1" s="1"/>
  <c r="J20" i="1" s="1"/>
  <c r="L20" i="1" s="1"/>
  <c r="N20" i="1" s="1"/>
  <c r="P20" i="1" s="1"/>
  <c r="R20" i="1" s="1"/>
  <c r="T20" i="1" s="1"/>
  <c r="AQ18" i="1"/>
  <c r="AO18" i="1"/>
  <c r="AK18" i="1"/>
  <c r="AJ18" i="1"/>
  <c r="AL18" i="1" s="1"/>
  <c r="AN18" i="1" s="1"/>
  <c r="AP18" i="1" s="1"/>
  <c r="AR18" i="1" s="1"/>
  <c r="AI18" i="1"/>
  <c r="AH18" i="1"/>
  <c r="AF18" i="1"/>
  <c r="AD18" i="1"/>
  <c r="AB18" i="1"/>
  <c r="Z18" i="1"/>
  <c r="X18" i="1"/>
  <c r="V18" i="1"/>
  <c r="U18" i="1"/>
  <c r="S18" i="1"/>
  <c r="Q18" i="1"/>
  <c r="O18" i="1"/>
  <c r="M18" i="1"/>
  <c r="K18" i="1"/>
  <c r="I18" i="1"/>
  <c r="G18" i="1"/>
  <c r="E18" i="1"/>
  <c r="D18" i="1"/>
  <c r="AR179" i="1" l="1"/>
  <c r="AB168" i="1"/>
  <c r="I62" i="1"/>
  <c r="Q62" i="1"/>
  <c r="V168" i="1"/>
  <c r="AD168" i="1"/>
  <c r="D62" i="1"/>
  <c r="F62" i="1" s="1"/>
  <c r="H62" i="1" s="1"/>
  <c r="J62" i="1" s="1"/>
  <c r="L62" i="1" s="1"/>
  <c r="N62" i="1" s="1"/>
  <c r="P62" i="1" s="1"/>
  <c r="R62" i="1" s="1"/>
  <c r="T62" i="1" s="1"/>
  <c r="X62" i="1"/>
  <c r="Y62" i="1" s="1"/>
  <c r="AA62" i="1" s="1"/>
  <c r="AC62" i="1" s="1"/>
  <c r="AE62" i="1" s="1"/>
  <c r="AG62" i="1" s="1"/>
  <c r="AF62" i="1"/>
  <c r="AO62" i="1"/>
  <c r="X168" i="1"/>
  <c r="AF168" i="1"/>
  <c r="Z62" i="1"/>
  <c r="Z168" i="1" s="1"/>
  <c r="T64" i="1"/>
  <c r="F177" i="1"/>
  <c r="W64" i="1"/>
  <c r="Y64" i="1" s="1"/>
  <c r="AA64" i="1" s="1"/>
  <c r="AC64" i="1" s="1"/>
  <c r="AE64" i="1" s="1"/>
  <c r="AG64" i="1" s="1"/>
  <c r="AJ64" i="1"/>
  <c r="AL64" i="1" s="1"/>
  <c r="AN64" i="1" s="1"/>
  <c r="AP64" i="1" s="1"/>
  <c r="AR64" i="1" s="1"/>
  <c r="AM168" i="1"/>
  <c r="W24" i="1"/>
  <c r="Y24" i="1" s="1"/>
  <c r="AA24" i="1" s="1"/>
  <c r="AC24" i="1" s="1"/>
  <c r="AE24" i="1" s="1"/>
  <c r="AG24" i="1" s="1"/>
  <c r="AM175" i="1"/>
  <c r="E168" i="1"/>
  <c r="W21" i="1"/>
  <c r="Y21" i="1" s="1"/>
  <c r="AA21" i="1" s="1"/>
  <c r="AC21" i="1" s="1"/>
  <c r="AE21" i="1" s="1"/>
  <c r="AG21" i="1" s="1"/>
  <c r="J173" i="1"/>
  <c r="L173" i="1" s="1"/>
  <c r="N173" i="1" s="1"/>
  <c r="P173" i="1" s="1"/>
  <c r="R173" i="1" s="1"/>
  <c r="T173" i="1" s="1"/>
  <c r="AN173" i="1"/>
  <c r="AP173" i="1" s="1"/>
  <c r="AR173" i="1" s="1"/>
  <c r="F175" i="1"/>
  <c r="H175" i="1" s="1"/>
  <c r="J175" i="1" s="1"/>
  <c r="L175" i="1" s="1"/>
  <c r="N175" i="1" s="1"/>
  <c r="P175" i="1" s="1"/>
  <c r="R175" i="1" s="1"/>
  <c r="T175" i="1" s="1"/>
  <c r="AJ24" i="1"/>
  <c r="AL24" i="1" s="1"/>
  <c r="AN24" i="1" s="1"/>
  <c r="AP24" i="1" s="1"/>
  <c r="AR24" i="1" s="1"/>
  <c r="Y176" i="1"/>
  <c r="AA176" i="1" s="1"/>
  <c r="AC176" i="1" s="1"/>
  <c r="AE176" i="1" s="1"/>
  <c r="AG176" i="1" s="1"/>
  <c r="F106" i="1"/>
  <c r="F18" i="1"/>
  <c r="H18" i="1" s="1"/>
  <c r="J18" i="1" s="1"/>
  <c r="L18" i="1" s="1"/>
  <c r="N18" i="1" s="1"/>
  <c r="P18" i="1" s="1"/>
  <c r="R18" i="1" s="1"/>
  <c r="T18" i="1" s="1"/>
  <c r="F171" i="1"/>
  <c r="H171" i="1" s="1"/>
  <c r="J171" i="1" s="1"/>
  <c r="L171" i="1" s="1"/>
  <c r="N171" i="1" s="1"/>
  <c r="P171" i="1" s="1"/>
  <c r="R171" i="1" s="1"/>
  <c r="T171" i="1" s="1"/>
  <c r="AJ21" i="1"/>
  <c r="AL21" i="1" s="1"/>
  <c r="AN21" i="1" s="1"/>
  <c r="AP21" i="1" s="1"/>
  <c r="AR21" i="1" s="1"/>
  <c r="W175" i="1"/>
  <c r="Y175" i="1" s="1"/>
  <c r="AA175" i="1" s="1"/>
  <c r="AC175" i="1" s="1"/>
  <c r="AE175" i="1" s="1"/>
  <c r="AG175" i="1" s="1"/>
  <c r="F28" i="1"/>
  <c r="H28" i="1" s="1"/>
  <c r="J28" i="1" s="1"/>
  <c r="L28" i="1" s="1"/>
  <c r="N28" i="1" s="1"/>
  <c r="P28" i="1" s="1"/>
  <c r="R28" i="1" s="1"/>
  <c r="T28" i="1" s="1"/>
  <c r="AJ176" i="1"/>
  <c r="AL176" i="1" s="1"/>
  <c r="AN176" i="1" s="1"/>
  <c r="AP176" i="1" s="1"/>
  <c r="AR176" i="1" s="1"/>
  <c r="W18" i="1"/>
  <c r="Y18" i="1" s="1"/>
  <c r="AA18" i="1" s="1"/>
  <c r="AC18" i="1" s="1"/>
  <c r="AE18" i="1" s="1"/>
  <c r="AG18" i="1" s="1"/>
  <c r="W171" i="1"/>
  <c r="Y171" i="1" s="1"/>
  <c r="AA171" i="1" s="1"/>
  <c r="AC171" i="1" s="1"/>
  <c r="AE171" i="1" s="1"/>
  <c r="AG171" i="1" s="1"/>
  <c r="F24" i="1"/>
  <c r="H24" i="1" s="1"/>
  <c r="J24" i="1" s="1"/>
  <c r="L24" i="1" s="1"/>
  <c r="N24" i="1" s="1"/>
  <c r="P24" i="1" s="1"/>
  <c r="R24" i="1" s="1"/>
  <c r="T24" i="1" s="1"/>
  <c r="AJ175" i="1"/>
  <c r="AL175" i="1" s="1"/>
  <c r="AN175" i="1" s="1"/>
  <c r="AP175" i="1" s="1"/>
  <c r="AR175" i="1" s="1"/>
  <c r="L57" i="1"/>
  <c r="N57" i="1" s="1"/>
  <c r="P57" i="1" s="1"/>
  <c r="R57" i="1" s="1"/>
  <c r="T57" i="1" s="1"/>
  <c r="AQ177" i="1"/>
  <c r="AQ62" i="1"/>
  <c r="AQ168" i="1" s="1"/>
  <c r="M172" i="1"/>
  <c r="Q172" i="1"/>
  <c r="Y172" i="1"/>
  <c r="AA172" i="1" s="1"/>
  <c r="AO172" i="1"/>
  <c r="Y177" i="1"/>
  <c r="AA177" i="1" s="1"/>
  <c r="AC177" i="1" s="1"/>
  <c r="AE177" i="1" s="1"/>
  <c r="AG177" i="1" s="1"/>
  <c r="AC101" i="1"/>
  <c r="AE101" i="1" s="1"/>
  <c r="AG101" i="1" s="1"/>
  <c r="K178" i="1"/>
  <c r="K106" i="1"/>
  <c r="K168" i="1" s="1"/>
  <c r="F66" i="1"/>
  <c r="H66" i="1" s="1"/>
  <c r="J66" i="1" s="1"/>
  <c r="L66" i="1" s="1"/>
  <c r="N66" i="1" s="1"/>
  <c r="P66" i="1" s="1"/>
  <c r="R66" i="1" s="1"/>
  <c r="T66" i="1" s="1"/>
  <c r="AD172" i="1"/>
  <c r="AL172" i="1"/>
  <c r="AN172" i="1" s="1"/>
  <c r="AP172" i="1" s="1"/>
  <c r="AR172" i="1" s="1"/>
  <c r="F77" i="1"/>
  <c r="H77" i="1" s="1"/>
  <c r="J77" i="1" s="1"/>
  <c r="L77" i="1" s="1"/>
  <c r="N77" i="1" s="1"/>
  <c r="P77" i="1" s="1"/>
  <c r="R77" i="1" s="1"/>
  <c r="T77" i="1" s="1"/>
  <c r="AH77" i="1"/>
  <c r="H108" i="1"/>
  <c r="J108" i="1" s="1"/>
  <c r="L108" i="1" s="1"/>
  <c r="N108" i="1" s="1"/>
  <c r="P108" i="1" s="1"/>
  <c r="R108" i="1" s="1"/>
  <c r="T108" i="1" s="1"/>
  <c r="E178" i="1"/>
  <c r="F110" i="1"/>
  <c r="H110" i="1" s="1"/>
  <c r="J110" i="1" s="1"/>
  <c r="L110" i="1" s="1"/>
  <c r="N110" i="1" s="1"/>
  <c r="P110" i="1" s="1"/>
  <c r="R110" i="1" s="1"/>
  <c r="T110" i="1" s="1"/>
  <c r="E106" i="1"/>
  <c r="M178" i="1"/>
  <c r="M106" i="1"/>
  <c r="M168" i="1" s="1"/>
  <c r="U178" i="1"/>
  <c r="W178" i="1" s="1"/>
  <c r="Y178" i="1" s="1"/>
  <c r="W110" i="1"/>
  <c r="Y110" i="1" s="1"/>
  <c r="AA110" i="1" s="1"/>
  <c r="AC110" i="1" s="1"/>
  <c r="AE110" i="1" s="1"/>
  <c r="AG110" i="1" s="1"/>
  <c r="U106" i="1"/>
  <c r="W106" i="1" s="1"/>
  <c r="Y106" i="1" s="1"/>
  <c r="AA106" i="1" s="1"/>
  <c r="AC106" i="1" s="1"/>
  <c r="AE106" i="1" s="1"/>
  <c r="AG106" i="1" s="1"/>
  <c r="AK178" i="1"/>
  <c r="AK106" i="1"/>
  <c r="AK168" i="1" s="1"/>
  <c r="K172" i="1"/>
  <c r="O172" i="1"/>
  <c r="S172" i="1"/>
  <c r="W66" i="1"/>
  <c r="Y66" i="1" s="1"/>
  <c r="AA66" i="1" s="1"/>
  <c r="AC66" i="1" s="1"/>
  <c r="AE66" i="1" s="1"/>
  <c r="AG66" i="1" s="1"/>
  <c r="AM172" i="1"/>
  <c r="AQ172" i="1"/>
  <c r="G177" i="1"/>
  <c r="K177" i="1"/>
  <c r="O177" i="1"/>
  <c r="S177" i="1"/>
  <c r="W77" i="1"/>
  <c r="Y77" i="1" s="1"/>
  <c r="AA77" i="1" s="1"/>
  <c r="AC77" i="1" s="1"/>
  <c r="AE77" i="1" s="1"/>
  <c r="AG77" i="1" s="1"/>
  <c r="AI177" i="1"/>
  <c r="AM177" i="1"/>
  <c r="T96" i="1"/>
  <c r="G178" i="1"/>
  <c r="G106" i="1"/>
  <c r="G168" i="1" s="1"/>
  <c r="O178" i="1"/>
  <c r="O106" i="1"/>
  <c r="O168" i="1" s="1"/>
  <c r="L172" i="1"/>
  <c r="N172" i="1" s="1"/>
  <c r="P172" i="1" s="1"/>
  <c r="R172" i="1" s="1"/>
  <c r="T172" i="1" s="1"/>
  <c r="AB172" i="1"/>
  <c r="AF172" i="1"/>
  <c r="V170" i="1"/>
  <c r="W109" i="1"/>
  <c r="Y109" i="1" s="1"/>
  <c r="AA109" i="1" s="1"/>
  <c r="AC109" i="1" s="1"/>
  <c r="AE109" i="1" s="1"/>
  <c r="AG109" i="1" s="1"/>
  <c r="I178" i="1"/>
  <c r="I106" i="1"/>
  <c r="I168" i="1" s="1"/>
  <c r="Q178" i="1"/>
  <c r="Q106" i="1"/>
  <c r="Q168" i="1" s="1"/>
  <c r="AO178" i="1"/>
  <c r="AO106" i="1"/>
  <c r="AO168" i="1" s="1"/>
  <c r="S106" i="1"/>
  <c r="S168" i="1" s="1"/>
  <c r="AI106" i="1"/>
  <c r="AJ106" i="1" s="1"/>
  <c r="AL106" i="1" s="1"/>
  <c r="AN106" i="1" s="1"/>
  <c r="AP106" i="1" s="1"/>
  <c r="AR106" i="1" s="1"/>
  <c r="AM106" i="1"/>
  <c r="AQ106" i="1"/>
  <c r="W170" i="1"/>
  <c r="Y170" i="1" s="1"/>
  <c r="AA170" i="1" s="1"/>
  <c r="AC170" i="1" s="1"/>
  <c r="AE170" i="1" s="1"/>
  <c r="AG170" i="1" s="1"/>
  <c r="D178" i="1"/>
  <c r="F178" i="1" s="1"/>
  <c r="X178" i="1"/>
  <c r="AB178" i="1"/>
  <c r="AF178" i="1"/>
  <c r="F144" i="1"/>
  <c r="H144" i="1" s="1"/>
  <c r="J144" i="1" s="1"/>
  <c r="L144" i="1" s="1"/>
  <c r="N144" i="1" s="1"/>
  <c r="P144" i="1" s="1"/>
  <c r="R144" i="1" s="1"/>
  <c r="T144" i="1" s="1"/>
  <c r="V178" i="1"/>
  <c r="Z178" i="1"/>
  <c r="AD178" i="1"/>
  <c r="AH178" i="1"/>
  <c r="AJ178" i="1" s="1"/>
  <c r="AL178" i="1" s="1"/>
  <c r="AN178" i="1" s="1"/>
  <c r="AP178" i="1" s="1"/>
  <c r="AR178" i="1" s="1"/>
  <c r="AJ144" i="1"/>
  <c r="AL144" i="1" s="1"/>
  <c r="AN144" i="1" s="1"/>
  <c r="AP144" i="1" s="1"/>
  <c r="AR144" i="1" s="1"/>
  <c r="F179" i="1"/>
  <c r="H179" i="1" s="1"/>
  <c r="J179" i="1" s="1"/>
  <c r="L179" i="1" s="1"/>
  <c r="N179" i="1" s="1"/>
  <c r="P179" i="1" s="1"/>
  <c r="R179" i="1" s="1"/>
  <c r="T179" i="1" s="1"/>
  <c r="Y179" i="1"/>
  <c r="AA179" i="1" s="1"/>
  <c r="AC179" i="1" s="1"/>
  <c r="AE179" i="1" s="1"/>
  <c r="AG179" i="1" s="1"/>
  <c r="D168" i="1" l="1"/>
  <c r="F168" i="1"/>
  <c r="H177" i="1"/>
  <c r="J177" i="1" s="1"/>
  <c r="L177" i="1" s="1"/>
  <c r="N177" i="1" s="1"/>
  <c r="P177" i="1" s="1"/>
  <c r="R177" i="1" s="1"/>
  <c r="T177" i="1" s="1"/>
  <c r="H168" i="1"/>
  <c r="J168" i="1" s="1"/>
  <c r="L168" i="1" s="1"/>
  <c r="N168" i="1" s="1"/>
  <c r="P168" i="1" s="1"/>
  <c r="R168" i="1" s="1"/>
  <c r="T168" i="1" s="1"/>
  <c r="AH177" i="1"/>
  <c r="AJ177" i="1" s="1"/>
  <c r="AL177" i="1" s="1"/>
  <c r="AN177" i="1" s="1"/>
  <c r="AP177" i="1" s="1"/>
  <c r="AR177" i="1" s="1"/>
  <c r="AJ77" i="1"/>
  <c r="AL77" i="1" s="1"/>
  <c r="AN77" i="1" s="1"/>
  <c r="AP77" i="1" s="1"/>
  <c r="AR77" i="1" s="1"/>
  <c r="AH62" i="1"/>
  <c r="AI168" i="1"/>
  <c r="H178" i="1"/>
  <c r="J178" i="1" s="1"/>
  <c r="L178" i="1" s="1"/>
  <c r="N178" i="1" s="1"/>
  <c r="P178" i="1" s="1"/>
  <c r="R178" i="1" s="1"/>
  <c r="T178" i="1" s="1"/>
  <c r="AA178" i="1"/>
  <c r="AC178" i="1" s="1"/>
  <c r="AE178" i="1" s="1"/>
  <c r="AG178" i="1" s="1"/>
  <c r="H106" i="1"/>
  <c r="J106" i="1" s="1"/>
  <c r="L106" i="1" s="1"/>
  <c r="N106" i="1" s="1"/>
  <c r="P106" i="1" s="1"/>
  <c r="R106" i="1" s="1"/>
  <c r="T106" i="1" s="1"/>
  <c r="AC172" i="1"/>
  <c r="AE172" i="1" s="1"/>
  <c r="AG172" i="1" s="1"/>
  <c r="U168" i="1"/>
  <c r="W168" i="1" s="1"/>
  <c r="Y168" i="1" s="1"/>
  <c r="AA168" i="1" s="1"/>
  <c r="AC168" i="1" s="1"/>
  <c r="AE168" i="1" s="1"/>
  <c r="AG168" i="1" s="1"/>
  <c r="AJ62" i="1" l="1"/>
  <c r="AL62" i="1" s="1"/>
  <c r="AN62" i="1" s="1"/>
  <c r="AP62" i="1" s="1"/>
  <c r="AR62" i="1" s="1"/>
  <c r="AH168" i="1"/>
  <c r="AJ168" i="1" s="1"/>
  <c r="AL168" i="1" s="1"/>
  <c r="AN168" i="1" s="1"/>
  <c r="AP168" i="1" s="1"/>
  <c r="AR168" i="1" s="1"/>
</calcChain>
</file>

<file path=xl/sharedStrings.xml><?xml version="1.0" encoding="utf-8"?>
<sst xmlns="http://schemas.openxmlformats.org/spreadsheetml/2006/main" count="534" uniqueCount="287">
  <si>
    <t>ПРИЛОЖЕНИЕ 3</t>
  </si>
  <si>
    <t>к решению</t>
  </si>
  <si>
    <t>Пермской городской Думы</t>
  </si>
  <si>
    <t>от 17.12.2024 № 218</t>
  </si>
  <si>
    <t>ПЕРЕЧЕНЬ</t>
  </si>
  <si>
    <t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2025 год и на плановый период 2026 и 2027 годов</t>
  </si>
  <si>
    <t>тыс. руб.</t>
  </si>
  <si>
    <t>№ п/п</t>
  </si>
  <si>
    <t>Объект</t>
  </si>
  <si>
    <t>Исполнитель</t>
  </si>
  <si>
    <t>2025 год</t>
  </si>
  <si>
    <t>Поправки</t>
  </si>
  <si>
    <t>Изменения февраль</t>
  </si>
  <si>
    <t>Комитет февраль</t>
  </si>
  <si>
    <t>Уточнение апрель</t>
  </si>
  <si>
    <t>Комитет апрель</t>
  </si>
  <si>
    <t>Уточнение июнь</t>
  </si>
  <si>
    <t>Комитет июнь</t>
  </si>
  <si>
    <t>Уточнение август</t>
  </si>
  <si>
    <t>2026 год</t>
  </si>
  <si>
    <t>2027 год</t>
  </si>
  <si>
    <t>Образование</t>
  </si>
  <si>
    <t>.</t>
  </si>
  <si>
    <t>в том числе:</t>
  </si>
  <si>
    <t>местный бюджет</t>
  </si>
  <si>
    <t>0</t>
  </si>
  <si>
    <t>бюджет Пермского края</t>
  </si>
  <si>
    <t>федеральный бюджет</t>
  </si>
  <si>
    <t>безвозмездные поступления</t>
  </si>
  <si>
    <t>1.</t>
  </si>
  <si>
    <t>Строительство здания общеобразовательного учреждения в Ленинском районе города Перми</t>
  </si>
  <si>
    <t>Управление капитального строительства</t>
  </si>
  <si>
    <t>0720141970</t>
  </si>
  <si>
    <t>07201SH070</t>
  </si>
  <si>
    <t>2.</t>
  </si>
  <si>
    <t>Строительство здания общеобразовательного учреждения в Индустриальном районе города Перми</t>
  </si>
  <si>
    <t>Департамент образования</t>
  </si>
  <si>
    <t>07201SH070, 071Ю450490</t>
  </si>
  <si>
    <t>071Ю450490</t>
  </si>
  <si>
    <t>0720142550 071Ю450490 071Ю442550 0730142550</t>
  </si>
  <si>
    <t>0720142550</t>
  </si>
  <si>
    <t>3.</t>
  </si>
  <si>
    <t>Строительство нового корпуса МАОУ «Инженерная школа» г. Перми по ул. Академика Веденеева</t>
  </si>
  <si>
    <t>0720141680</t>
  </si>
  <si>
    <t>4.</t>
  </si>
  <si>
    <t>Реконструкция здания по ул. Уральской, 110 для размещения общеобразовательной организации г. Перми</t>
  </si>
  <si>
    <t>0720143360</t>
  </si>
  <si>
    <t>5.</t>
  </si>
  <si>
    <t>Строительство спортивного зала МАОУ «СОШ № 79» г. Перми</t>
  </si>
  <si>
    <t>0730142640</t>
  </si>
  <si>
    <t>6.</t>
  </si>
  <si>
    <t>Строительство спортивного зала МАОУ «СОШ № 81» г. Перми</t>
  </si>
  <si>
    <t>0730143510</t>
  </si>
  <si>
    <t>7.</t>
  </si>
  <si>
    <t>Строительство здания общеобразовательного учреждения по адресу: г. Пермь, ул. Ветлужская</t>
  </si>
  <si>
    <t>0720141660</t>
  </si>
  <si>
    <t>8.</t>
  </si>
  <si>
    <t>Реконструкция здания под размещение общеобразовательной организации по ул. Целинной, 15</t>
  </si>
  <si>
    <t>0730141160</t>
  </si>
  <si>
    <t>9.</t>
  </si>
  <si>
    <t>Строительство спортивного зала МАОУ «СОШ № 96» г. Перми</t>
  </si>
  <si>
    <t>0730143520</t>
  </si>
  <si>
    <t>10.</t>
  </si>
  <si>
    <t>Реконструкция ледовой арены МАУ ДО «ДЮЦ «Здоровье»</t>
  </si>
  <si>
    <t>0530141300</t>
  </si>
  <si>
    <t>Жилищно-коммунальное хозяйство</t>
  </si>
  <si>
    <t>Реконструкция системы очистки сточных вод в микрорайоне «Крым» Кировского района города Перми</t>
  </si>
  <si>
    <t>1330141090</t>
  </si>
  <si>
    <t>11.</t>
  </si>
  <si>
    <t>Строительство водопроводных сетей в микрорайоне «Вышка-1» Мотовилихинского района города Перми</t>
  </si>
  <si>
    <t>1330041220</t>
  </si>
  <si>
    <t>12.</t>
  </si>
  <si>
    <t>Строительство сетей водоснабжения в микрорайоне «Заозерье» для земельных участков многодетных семей</t>
  </si>
  <si>
    <t>1330043480</t>
  </si>
  <si>
    <t>13.</t>
  </si>
  <si>
    <t>Реконструкция канализационной насосной станции «Речник» Дзержинского района города Перми</t>
  </si>
  <si>
    <t>1330042360</t>
  </si>
  <si>
    <t>14.</t>
  </si>
  <si>
    <t>Строительство водопроводных сетей в микрорайоне Турбино</t>
  </si>
  <si>
    <t>1330041770</t>
  </si>
  <si>
    <t>15.</t>
  </si>
  <si>
    <t>Строительство водопроводных сетей по ул. 2-я Мулянская Дзержинского района города Перми</t>
  </si>
  <si>
    <t>1330041780</t>
  </si>
  <si>
    <t>16.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</si>
  <si>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</si>
  <si>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Департамент жилищно-коммунального хозяйства</t>
  </si>
  <si>
    <t>1330141320</t>
  </si>
  <si>
    <t>17.</t>
  </si>
  <si>
    <t>Выкуп здания центрального теплового пункта, расположенного по улице Ивана Франко, дом 38а</t>
  </si>
  <si>
    <t>1330142020</t>
  </si>
  <si>
    <t>18.</t>
  </si>
  <si>
    <t>Строительство водопроводных сетей в микрорайоне Левшино</t>
  </si>
  <si>
    <t>1330142000</t>
  </si>
  <si>
    <t>19.</t>
  </si>
  <si>
    <t>Строительство водопроводных сетей в микрорайоне Энергетик</t>
  </si>
  <si>
    <t>1330142010</t>
  </si>
  <si>
    <t>20.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</si>
  <si>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</si>
  <si>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Управление жилищных отношений</t>
  </si>
  <si>
    <t>1530121480, 15201SЖ160, 15201SЖ180, 15301214С0</t>
  </si>
  <si>
    <t>151F367484</t>
  </si>
  <si>
    <t>21.</t>
  </si>
  <si>
    <t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</si>
  <si>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22.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</si>
  <si>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</si>
  <si>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153022С080</t>
  </si>
  <si>
    <t>23.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</si>
  <si>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</si>
  <si>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15302R0820</t>
  </si>
  <si>
    <t>24.</t>
  </si>
  <si>
    <t>Санация и строительство 2-й нитки водовода Гайва-Заозерье</t>
  </si>
  <si>
    <t>1330142050</t>
  </si>
  <si>
    <t>25.</t>
  </si>
  <si>
    <t>Строительство водопроводных сетей в микрорайоне Январский</t>
  </si>
  <si>
    <t>1330142060</t>
  </si>
  <si>
    <t>26.</t>
  </si>
  <si>
    <t>Строительство напорной канализации по отводу дождевых стоков от здания по ул. Маяковского, 57</t>
  </si>
  <si>
    <t>1330142100</t>
  </si>
  <si>
    <t>27.</t>
  </si>
  <si>
    <t>Строительство водопроводных сетей в микрорайоне Чапаевский</t>
  </si>
  <si>
    <t>1330142110</t>
  </si>
  <si>
    <t>28.</t>
  </si>
  <si>
    <t>Строительство водопроводных сетей в микрорайоне Новые Ляды</t>
  </si>
  <si>
    <t>1320242120</t>
  </si>
  <si>
    <t>Приобретение тепловых сетей, проходящих в границах Дзержинского района города Перми (ул. Хабаровская, Вагонная, Красноводская)</t>
  </si>
  <si>
    <t>1330142070</t>
  </si>
  <si>
    <t>29.</t>
  </si>
  <si>
    <t>Строительство сети водоотведения в микрорайоне Юбилейный по ул. Братская</t>
  </si>
  <si>
    <t>1330142130</t>
  </si>
  <si>
    <t>30.</t>
  </si>
  <si>
    <t>Строительство альтернативного источника в виде блочно-модульной котельной для снабжения тепловой энергией многоквартирных домов по адресам: шоссе Космонавтов, 322, 324, 326, 326а, 330</t>
  </si>
  <si>
    <t>1330142140</t>
  </si>
  <si>
    <t>31.</t>
  </si>
  <si>
    <t>Приобретение имущества, расположенного по адресу: Пермский край, г.Пермь, Мотовилихинский район, ул. Журналиста Дементьева (котельная газовая модульная МГК 2,0 МВт; газопровод высокого и среднего давления, ГРПШ (59:01:0000000:89529); земельный участок (59:01:4019087:1557)</t>
  </si>
  <si>
    <t>1330142160</t>
  </si>
  <si>
    <t>32.</t>
  </si>
  <si>
    <t>Принятие тепловой сети, расположенной по адресу: Пермский край, г. Пермь, Дзержинский район, ул. Гатчинская, 20, в муниципальную собственность</t>
  </si>
  <si>
    <t>1330142150</t>
  </si>
  <si>
    <t>Внешнее благоустройство</t>
  </si>
  <si>
    <t>33.</t>
  </si>
  <si>
    <t>Строительство городского питомника растений на земельном участке с кадастровым номером 59:01:0000000:91384</t>
  </si>
  <si>
    <t>1430043570</t>
  </si>
  <si>
    <t>34.</t>
  </si>
  <si>
    <t>Строительство крематория на кладбище «Восточное» города Перми</t>
  </si>
  <si>
    <t>Департамент дорог и благоустройства</t>
  </si>
  <si>
    <t>1030441120</t>
  </si>
  <si>
    <t>35.</t>
  </si>
  <si>
    <t>Строительство места отвала снега по ул. Промышленной</t>
  </si>
  <si>
    <t>1330142040, 13202SD110</t>
  </si>
  <si>
    <t>36.</t>
  </si>
  <si>
    <t xml:space="preserve">Строительство надземного пешеходного перехода «Шпагина» г. Пермь </t>
  </si>
  <si>
    <t>10202SЖ410</t>
  </si>
  <si>
    <t>Дорожное хозяйство</t>
  </si>
  <si>
    <t>дорожный фонд Пермского края</t>
  </si>
  <si>
    <t>37.</t>
  </si>
  <si>
    <t>Реконструкция автомобильной дороги по ул. Н. Островского на участке от ул. Революции до ул. Белинского</t>
  </si>
  <si>
    <t>10201SД110</t>
  </si>
  <si>
    <t>38.</t>
  </si>
  <si>
    <t>Строительство автомобильной дороги по ул. Углеуральской</t>
  </si>
  <si>
    <t>103019Д012</t>
  </si>
  <si>
    <t>39.</t>
  </si>
  <si>
    <t>Реконструкция ул. Карпинского от ул. Архитектора Свиязева до ул. Космонавта Леонова</t>
  </si>
  <si>
    <t>103019Д010 10201SД110</t>
  </si>
  <si>
    <t>40.</t>
  </si>
  <si>
    <t>Строительство автомобильной дороги по ул. Агатовой</t>
  </si>
  <si>
    <t>103019Д011 10201SД110</t>
  </si>
  <si>
    <t>41.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</si>
  <si>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</si>
  <si>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103019Д013</t>
  </si>
  <si>
    <t>42.</t>
  </si>
  <si>
    <t>Строительство очистных сооружений и водоотвода ливневых стоков по ул. Куйбышева, 1 от ул. Петропавловской до выпуска</t>
  </si>
  <si>
    <t>103019Д014</t>
  </si>
  <si>
    <t>43.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</si>
  <si>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</si>
  <si>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103019Д015</t>
  </si>
  <si>
    <t>44.</t>
  </si>
  <si>
    <t>Реконструкция ул. Пермской от ул. Плеханова до ул. Попова</t>
  </si>
  <si>
    <t>45.</t>
  </si>
  <si>
    <t>Реконструкция автомобильной дороги по ул. Мира на участке от транспортной развязки на пересечении улиц Мира, Стахановская, Карпинского до шоссе Космонавтов</t>
  </si>
  <si>
    <t>Строительство проезда на участке от ул. Уральской до ул. Степана Разина</t>
  </si>
  <si>
    <t>103019Д016</t>
  </si>
  <si>
    <t>46.</t>
  </si>
  <si>
    <t>Строительство проезда от автомобильной дороги по ул. Советской до объекта регионального значения «Культурно-рекреационное пространство»</t>
  </si>
  <si>
    <t>103019Д021</t>
  </si>
  <si>
    <t>47.</t>
  </si>
  <si>
    <t>48.</t>
  </si>
  <si>
    <t>Строительство автомобильной дороги по ул. Монастырской на участке от площади Трех столетий до территории Мотовилихинских заводов</t>
  </si>
  <si>
    <t>103019Д017</t>
  </si>
  <si>
    <t>49.</t>
  </si>
  <si>
    <t>Реконструкция ул. Героев Хасана от ул. Хлебозаводская до ул. Василия Васильева</t>
  </si>
  <si>
    <t>103019Д018</t>
  </si>
  <si>
    <t>Строительство места отвала снега по ул. Ласьвинской</t>
  </si>
  <si>
    <t>13202SД110</t>
  </si>
  <si>
    <t>50.</t>
  </si>
  <si>
    <t>Строительство подъездной дороги до лыжно-биатлонного комплекса, расположенного по адресу г. Пермь, ул. Спортивная, 22 («Пермские медведи»)</t>
  </si>
  <si>
    <t>51.</t>
  </si>
  <si>
    <t>Строительство автомобильной дороги по Ивинскому проспекту</t>
  </si>
  <si>
    <t>103019Д024</t>
  </si>
  <si>
    <t>Культура и молодежная политика</t>
  </si>
  <si>
    <t>52.</t>
  </si>
  <si>
    <t>Приобретение в собственность муниципального образования город Пермь нежилого здания</t>
  </si>
  <si>
    <t>Департамент имущественных отношений</t>
  </si>
  <si>
    <t>0330141980</t>
  </si>
  <si>
    <t>Реконструкция здания МАУ «Дворец молодежи» г. Перми</t>
  </si>
  <si>
    <t>0330141910</t>
  </si>
  <si>
    <t>Физическая культура и спорт</t>
  </si>
  <si>
    <t>Строительство плавательного бассейна по адресу: ул. Гайвинская, 50</t>
  </si>
  <si>
    <t>0530141880</t>
  </si>
  <si>
    <t>Строительство спортивной трассы для лыжероллеров по адресу: г. Пермь, ул. Агрономическая, 23</t>
  </si>
  <si>
    <t>0530141950</t>
  </si>
  <si>
    <t>53.</t>
  </si>
  <si>
    <t>Реконструкция физкультурно-оздоровительного комплекса по адресу: г. Пермь, ул. Рабочая, 9</t>
  </si>
  <si>
    <t>05301SФ280</t>
  </si>
  <si>
    <t>54.</t>
  </si>
  <si>
    <t>Общественная безопасность</t>
  </si>
  <si>
    <t>55.</t>
  </si>
  <si>
    <t>Строительство противооползневого сооружения в районе жилых домов по ул. КИМ, 5, 7, ул. Ивановской, 19 и ул. Чехова, 2, 4, 6, 8, 10</t>
  </si>
  <si>
    <t>0230241030</t>
  </si>
  <si>
    <t>56.</t>
  </si>
  <si>
    <t>Строительство пожарного резервуара в микрорайоне Бахаревка на пересечении ул. 1-й Бахаревской и ул. Пристанционной Свердловского района города Перми</t>
  </si>
  <si>
    <t>0230143170</t>
  </si>
  <si>
    <t>57.</t>
  </si>
  <si>
    <t>Строительство пожарного резервуара по ул. Борцов Революции Ленинского района города Перми</t>
  </si>
  <si>
    <t>0230143180</t>
  </si>
  <si>
    <t>58.</t>
  </si>
  <si>
    <t>Строительство пожарного резервуара в микрорайоне Вышка-2 по ул. Омской Мотовилихинского района города Перми</t>
  </si>
  <si>
    <t>0230143620</t>
  </si>
  <si>
    <t>59.</t>
  </si>
  <si>
    <t>Строительство пожарного резервуара в микрорайоне Липовая Гора по ул. 4-й Липогорской Свердловского района города Перми</t>
  </si>
  <si>
    <t>0230143610</t>
  </si>
  <si>
    <t>60.</t>
  </si>
  <si>
    <t>Строительство пожарного резервуара в микрорайоне Социалистический Орджоникидзевского района города Перми</t>
  </si>
  <si>
    <t>0230141630</t>
  </si>
  <si>
    <t>61.</t>
  </si>
  <si>
    <t>Строительство пожарного резервуара в микрорайоне Химики Орджоникидзевского района города Перми</t>
  </si>
  <si>
    <t>0230143630</t>
  </si>
  <si>
    <t>62.</t>
  </si>
  <si>
    <t>Строительство пожарного резервуара в микрорайоне Новобродовский Свердловского района города Перми</t>
  </si>
  <si>
    <t>0230141650</t>
  </si>
  <si>
    <t>63.</t>
  </si>
  <si>
    <t>Строительство пожарного резервуара в микрорайоне Пихтовая стрелка Мотовилихинского района города Перми</t>
  </si>
  <si>
    <t>0230141890</t>
  </si>
  <si>
    <t>64.</t>
  </si>
  <si>
    <t>Строительство пожарного резервуара в микрорайоне Акуловский по ул. Красноборская Дзержинского района города Перми</t>
  </si>
  <si>
    <t>0230141900</t>
  </si>
  <si>
    <t>65.</t>
  </si>
  <si>
    <t>Строительство пожарного резервуара в микрорайоне Верхняя Васильевка Орджоникидзевского района города Перми</t>
  </si>
  <si>
    <t>0230141920</t>
  </si>
  <si>
    <t>66.</t>
  </si>
  <si>
    <t>Строительство пожарного резервуара в микрорайоне Нижняя Васильевка Орджоникидзевского района города Перми</t>
  </si>
  <si>
    <t>0230141960</t>
  </si>
  <si>
    <t>67.</t>
  </si>
  <si>
    <t>Строительство пожарного резервуара в микрорайоне Верхнемуллинский по ул. 2-я Открытая Индустриального района города Перми</t>
  </si>
  <si>
    <t>0230141930</t>
  </si>
  <si>
    <t>68.</t>
  </si>
  <si>
    <t>Строительство пожарного резервуара в микрорайоне Свободный Орджоникидзевского района города Перми</t>
  </si>
  <si>
    <t>0230141940</t>
  </si>
  <si>
    <t>69.</t>
  </si>
  <si>
    <t>Строительство пожарного резервуара в микрорайоне Центральная усадьба по ул. Бобруйской Мотовилихинского района города Перми</t>
  </si>
  <si>
    <t>0230143190</t>
  </si>
  <si>
    <t>70.</t>
  </si>
  <si>
    <t>Строительство пожарного резервуара в микрорайоне Чапаевский Орджоникидзевского района города Перми</t>
  </si>
  <si>
    <t>0230143600</t>
  </si>
  <si>
    <t>71.</t>
  </si>
  <si>
    <t>Строительство пожарного резервуара в д. Ласьвинские хутора Кировского района города Перми</t>
  </si>
  <si>
    <t>0230143210</t>
  </si>
  <si>
    <t>Прочие объекты</t>
  </si>
  <si>
    <t>72.</t>
  </si>
  <si>
    <t>Строительство нежилого здания под размещение общественного центра по адресу: г. Пермь, Кировский район, ул. Батумская</t>
  </si>
  <si>
    <t>0130141040</t>
  </si>
  <si>
    <t>73.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</si>
  <si>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</si>
  <si>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0130141720</t>
  </si>
  <si>
    <t>74.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</si>
  <si>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</si>
  <si>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0130141730</t>
  </si>
  <si>
    <t>75.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</si>
  <si>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</si>
  <si>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0130141740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</si>
  <si>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</si>
  <si>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0130141750</t>
  </si>
  <si>
    <t>Всего:</t>
  </si>
  <si>
    <t>в том числе</t>
  </si>
  <si>
    <t>в разрезе исполнителей</t>
  </si>
  <si>
    <t xml:space="preserve">Управление капитального строительства </t>
  </si>
  <si>
    <t xml:space="preserve">Департамент дорог и благоустройства </t>
  </si>
  <si>
    <t>от 26.08.2025 № 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</si>
</sst>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8" x14ac:knownFonts="1">
    <font>
      <sz val="10"/>
      <color theme="1"/>
      <name val="Arial Cy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49" fontId="2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165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1" fillId="3" borderId="0" xfId="0" applyFont="1" applyFill="1"/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164" fontId="1" fillId="3" borderId="1" xfId="0" applyNumberFormat="1" applyFont="1" applyFill="1" applyBorder="1" applyAlignment="1">
      <alignment vertical="top"/>
    </xf>
    <xf numFmtId="165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49" fontId="2" fillId="3" borderId="0" xfId="0" applyNumberFormat="1" applyFont="1" applyFill="1" applyAlignment="1">
      <alignment horizontal="left"/>
    </xf>
    <xf numFmtId="49" fontId="1" fillId="3" borderId="0" xfId="0" applyNumberFormat="1" applyFont="1" applyFill="1" applyAlignment="1">
      <alignment horizontal="left" vertical="center"/>
    </xf>
    <xf numFmtId="1" fontId="1" fillId="3" borderId="0" xfId="0" applyNumberFormat="1" applyFont="1" applyFill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top" wrapText="1"/>
    </xf>
    <xf numFmtId="1" fontId="1" fillId="2" borderId="0" xfId="0" applyNumberFormat="1" applyFont="1" applyFill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1" fillId="5" borderId="0" xfId="0" applyFont="1" applyFill="1"/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right" vertical="center"/>
    </xf>
    <xf numFmtId="165" fontId="1" fillId="4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/>
    <xf numFmtId="49" fontId="1" fillId="2" borderId="1" xfId="0" applyNumberFormat="1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/>
    </xf>
    <xf numFmtId="49" fontId="7" fillId="0" borderId="1" xfId="0" applyNumberFormat="1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right" vertical="center"/>
    </xf>
    <xf numFmtId="49" fontId="2" fillId="3" borderId="0" xfId="0" applyNumberFormat="1" applyFont="1" applyFill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top"/>
    </xf>
    <xf numFmtId="49" fontId="2" fillId="4" borderId="0" xfId="0" applyNumberFormat="1" applyFont="1" applyFill="1" applyAlignment="1">
      <alignment horizontal="left" vertical="center"/>
    </xf>
    <xf numFmtId="0" fontId="1" fillId="3" borderId="1" xfId="0" applyFont="1" applyFill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1" fillId="5" borderId="1" xfId="0" applyNumberFormat="1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center" wrapText="1"/>
    </xf>
    <xf numFmtId="165" fontId="1" fillId="5" borderId="1" xfId="0" applyNumberFormat="1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center"/>
    </xf>
    <xf numFmtId="49" fontId="1" fillId="5" borderId="1" xfId="0" applyNumberFormat="1" applyFont="1" applyFill="1" applyBorder="1" applyAlignment="1">
      <alignment horizontal="left" vertical="center" wrapText="1"/>
    </xf>
    <xf numFmtId="49" fontId="7" fillId="5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right" vertical="center" shrinkToFit="1"/>
    </xf>
    <xf numFmtId="165" fontId="1" fillId="2" borderId="1" xfId="0" applyNumberFormat="1" applyFont="1" applyFill="1" applyBorder="1" applyAlignment="1">
      <alignment horizontal="right" vertical="center" shrinkToFit="1"/>
    </xf>
    <xf numFmtId="164" fontId="1" fillId="2" borderId="1" xfId="0" applyNumberFormat="1" applyFont="1" applyFill="1" applyBorder="1" applyAlignment="1">
      <alignment horizontal="right" vertical="center" shrinkToFit="1"/>
    </xf>
    <xf numFmtId="0" fontId="1" fillId="6" borderId="1" xfId="0" applyFont="1" applyFill="1" applyBorder="1" applyAlignment="1">
      <alignment horizontal="center" vertical="top"/>
    </xf>
    <xf numFmtId="49" fontId="1" fillId="6" borderId="1" xfId="0" applyNumberFormat="1" applyFont="1" applyFill="1" applyBorder="1" applyAlignment="1">
      <alignment horizontal="left" vertical="top" wrapText="1"/>
    </xf>
    <xf numFmtId="49" fontId="7" fillId="6" borderId="1" xfId="0" applyNumberFormat="1" applyFont="1" applyFill="1" applyBorder="1" applyAlignment="1">
      <alignment horizontal="left" vertical="center" wrapText="1"/>
    </xf>
    <xf numFmtId="164" fontId="1" fillId="6" borderId="1" xfId="0" applyNumberFormat="1" applyFont="1" applyFill="1" applyBorder="1" applyAlignment="1">
      <alignment horizontal="right" vertical="center"/>
    </xf>
    <xf numFmtId="0" fontId="1" fillId="6" borderId="0" xfId="0" applyFont="1" applyFill="1"/>
    <xf numFmtId="0" fontId="3" fillId="2" borderId="0" xfId="0" applyFont="1" applyFill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right" vertical="center"/>
    </xf>
    <xf numFmtId="49" fontId="1" fillId="8" borderId="1" xfId="0" applyNumberFormat="1" applyFont="1" applyFill="1" applyBorder="1" applyAlignment="1">
      <alignment horizontal="left" vertical="top" wrapText="1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/>
    </xf>
    <xf numFmtId="49" fontId="7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/>
    </xf>
    <xf numFmtId="49" fontId="6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/>
    <xf numFmtId="164" fontId="3" fillId="0" borderId="1" xfId="0" applyNumberFormat="1" applyFont="1" applyFill="1" applyBorder="1" applyAlignment="1">
      <alignment horizontal="right" vertical="center" shrinkToFit="1"/>
    </xf>
    <xf numFmtId="164" fontId="1" fillId="0" borderId="1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center" shrinkToFi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left" shrinkToFit="1"/>
    </xf>
    <xf numFmtId="0" fontId="1" fillId="0" borderId="1" xfId="0" applyFont="1" applyFill="1" applyBorder="1" applyAlignment="1">
      <alignment horizontal="left" shrinkToFit="1"/>
    </xf>
    <xf numFmtId="49" fontId="1" fillId="0" borderId="1" xfId="0" applyNumberFormat="1" applyFont="1" applyFill="1" applyBorder="1" applyAlignment="1">
      <alignment horizontal="left" vertical="top" shrinkToFit="1"/>
    </xf>
    <xf numFmtId="49" fontId="1" fillId="0" borderId="1" xfId="0" applyNumberFormat="1" applyFont="1" applyFill="1" applyBorder="1" applyAlignment="1">
      <alignment horizontal="left" vertical="center" shrinkToFit="1"/>
    </xf>
    <xf numFmtId="49" fontId="1" fillId="0" borderId="1" xfId="0" applyNumberFormat="1" applyFont="1" applyFill="1" applyBorder="1" applyAlignment="1">
      <alignment horizontal="left" vertical="center" wrapText="1" shrinkToFit="1"/>
    </xf>
    <xf numFmtId="49" fontId="1" fillId="0" borderId="1" xfId="0" applyNumberFormat="1" applyFont="1" applyFill="1" applyBorder="1" applyAlignment="1">
      <alignment horizontal="left" vertical="top" wrapText="1" shrinkToFit="1"/>
    </xf>
    <xf numFmtId="49" fontId="0" fillId="0" borderId="1" xfId="0" applyNumberFormat="1" applyFill="1" applyBorder="1" applyAlignment="1">
      <alignment horizontal="left" vertical="top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L180"/>
  <sheetViews>
    <sheetView tabSelected="1" zoomScale="70" workbookViewId="0">
      <selection activeCell="C7" sqref="C7"/>
    </sheetView>
  </sheetViews>
  <sheetFormatPr defaultColWidth="9.109375" defaultRowHeight="18" x14ac:dyDescent="0.35"/>
  <cols>
    <col min="1" max="1" width="5.5546875" style="70" customWidth="1"/>
    <col min="2" max="2" width="82.6640625" style="71" customWidth="1"/>
    <col min="3" max="3" width="21.21875" style="71" bestFit="1" customWidth="1"/>
    <col min="4" max="6" width="17.5546875" style="2" hidden="1" customWidth="1"/>
    <col min="7" max="7" width="15.88671875" style="2" hidden="1" customWidth="1"/>
    <col min="8" max="17" width="17.5546875" style="2" hidden="1" customWidth="1"/>
    <col min="18" max="18" width="17.77734375" style="2" hidden="1" customWidth="1"/>
    <col min="19" max="19" width="17.109375" style="2" hidden="1" customWidth="1"/>
    <col min="20" max="20" width="17.5546875" style="79" customWidth="1"/>
    <col min="21" max="32" width="17.5546875" style="2" hidden="1" customWidth="1"/>
    <col min="33" max="33" width="17.5546875" style="79" customWidth="1"/>
    <col min="34" max="43" width="17.5546875" style="2" hidden="1" customWidth="1"/>
    <col min="44" max="44" width="17.5546875" style="79" customWidth="1"/>
    <col min="45" max="45" width="17.109375" style="3" hidden="1" customWidth="1"/>
    <col min="46" max="46" width="10" style="4" hidden="1" customWidth="1"/>
    <col min="47" max="47" width="9.44140625" style="1" hidden="1" customWidth="1"/>
    <col min="48" max="49" width="9.109375" style="1" hidden="1" customWidth="1"/>
    <col min="50" max="16384" width="9.109375" style="70"/>
  </cols>
  <sheetData>
    <row r="1" spans="1:46" x14ac:dyDescent="0.35">
      <c r="AH1" s="5"/>
      <c r="AI1" s="5"/>
      <c r="AK1" s="5"/>
      <c r="AL1" s="5"/>
      <c r="AM1" s="5"/>
      <c r="AN1" s="5"/>
      <c r="AO1" s="5"/>
      <c r="AP1" s="5"/>
      <c r="AQ1" s="5"/>
      <c r="AR1" s="82" t="s">
        <v>0</v>
      </c>
    </row>
    <row r="2" spans="1:46" x14ac:dyDescent="0.35">
      <c r="AH2" s="5"/>
      <c r="AI2" s="5"/>
      <c r="AK2" s="5"/>
      <c r="AL2" s="5"/>
      <c r="AM2" s="5"/>
      <c r="AN2" s="5"/>
      <c r="AO2" s="5"/>
      <c r="AP2" s="5"/>
      <c r="AQ2" s="5"/>
      <c r="AR2" s="82" t="s">
        <v>1</v>
      </c>
    </row>
    <row r="3" spans="1:46" x14ac:dyDescent="0.35">
      <c r="AH3" s="5"/>
      <c r="AI3" s="5"/>
      <c r="AK3" s="5"/>
      <c r="AL3" s="5"/>
      <c r="AM3" s="5"/>
      <c r="AN3" s="5"/>
      <c r="AO3" s="5"/>
      <c r="AP3" s="5"/>
      <c r="AQ3" s="5"/>
      <c r="AR3" s="82" t="s">
        <v>2</v>
      </c>
    </row>
    <row r="4" spans="1:46" x14ac:dyDescent="0.35">
      <c r="AG4" s="114" t="s">
        <v>286</v>
      </c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4"/>
    </row>
    <row r="6" spans="1:46" x14ac:dyDescent="0.35">
      <c r="AL6" s="5"/>
      <c r="AM6" s="5"/>
      <c r="AN6" s="5"/>
      <c r="AO6" s="5"/>
      <c r="AP6" s="5"/>
      <c r="AQ6" s="5"/>
      <c r="AR6" s="82" t="s">
        <v>0</v>
      </c>
    </row>
    <row r="7" spans="1:46" x14ac:dyDescent="0.35">
      <c r="AL7" s="5"/>
      <c r="AM7" s="5"/>
      <c r="AN7" s="5"/>
      <c r="AO7" s="5"/>
      <c r="AP7" s="5"/>
      <c r="AQ7" s="5"/>
      <c r="AR7" s="82" t="s">
        <v>1</v>
      </c>
    </row>
    <row r="8" spans="1:46" x14ac:dyDescent="0.35">
      <c r="AL8" s="5"/>
      <c r="AM8" s="5"/>
      <c r="AN8" s="5"/>
      <c r="AO8" s="5"/>
      <c r="AP8" s="5"/>
      <c r="AQ8" s="5"/>
      <c r="AR8" s="82" t="s">
        <v>2</v>
      </c>
    </row>
    <row r="9" spans="1:46" x14ac:dyDescent="0.35">
      <c r="AL9" s="5"/>
      <c r="AM9" s="5"/>
      <c r="AN9" s="5"/>
      <c r="AO9" s="5"/>
      <c r="AP9" s="5"/>
      <c r="AQ9" s="5"/>
      <c r="AR9" s="82" t="s">
        <v>3</v>
      </c>
    </row>
    <row r="10" spans="1:46" x14ac:dyDescent="0.35">
      <c r="AL10" s="5"/>
      <c r="AM10" s="5"/>
      <c r="AN10" s="5"/>
      <c r="AO10" s="5"/>
      <c r="AP10" s="5"/>
      <c r="AQ10" s="5"/>
      <c r="AR10" s="82"/>
    </row>
    <row r="11" spans="1:46" ht="15.75" customHeight="1" x14ac:dyDescent="0.35">
      <c r="A11" s="97" t="s">
        <v>4</v>
      </c>
      <c r="B11" s="97"/>
      <c r="C11" s="97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7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7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7"/>
      <c r="AS11" s="6"/>
    </row>
    <row r="12" spans="1:46" ht="19.5" customHeight="1" x14ac:dyDescent="0.35">
      <c r="A12" s="97" t="s">
        <v>5</v>
      </c>
      <c r="B12" s="97"/>
      <c r="C12" s="97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7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7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7"/>
      <c r="AS12" s="6"/>
    </row>
    <row r="13" spans="1:46" x14ac:dyDescent="0.35">
      <c r="A13" s="97"/>
      <c r="B13" s="97"/>
      <c r="C13" s="97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7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7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7"/>
      <c r="AS13" s="6"/>
    </row>
    <row r="14" spans="1:46" x14ac:dyDescent="0.35">
      <c r="A14" s="96"/>
      <c r="B14" s="96"/>
      <c r="C14" s="96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96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96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96"/>
      <c r="AS14" s="6"/>
    </row>
    <row r="15" spans="1:46" x14ac:dyDescent="0.35">
      <c r="A15" s="72"/>
      <c r="B15" s="73"/>
      <c r="C15" s="73"/>
      <c r="AH15" s="5"/>
      <c r="AI15" s="5"/>
      <c r="AK15" s="5"/>
      <c r="AL15" s="5"/>
      <c r="AM15" s="5"/>
      <c r="AN15" s="5"/>
      <c r="AO15" s="5"/>
      <c r="AP15" s="5"/>
      <c r="AQ15" s="5"/>
      <c r="AR15" s="82" t="s">
        <v>6</v>
      </c>
    </row>
    <row r="16" spans="1:46" ht="18.75" customHeight="1" x14ac:dyDescent="0.35">
      <c r="A16" s="99" t="s">
        <v>7</v>
      </c>
      <c r="B16" s="99" t="s">
        <v>8</v>
      </c>
      <c r="C16" s="99" t="s">
        <v>9</v>
      </c>
      <c r="D16" s="102" t="s">
        <v>10</v>
      </c>
      <c r="E16" s="102" t="s">
        <v>11</v>
      </c>
      <c r="F16" s="102" t="s">
        <v>10</v>
      </c>
      <c r="G16" s="102" t="s">
        <v>12</v>
      </c>
      <c r="H16" s="102" t="s">
        <v>10</v>
      </c>
      <c r="I16" s="102" t="s">
        <v>13</v>
      </c>
      <c r="J16" s="102" t="s">
        <v>10</v>
      </c>
      <c r="K16" s="102" t="s">
        <v>14</v>
      </c>
      <c r="L16" s="102" t="s">
        <v>10</v>
      </c>
      <c r="M16" s="102" t="s">
        <v>15</v>
      </c>
      <c r="N16" s="102" t="s">
        <v>10</v>
      </c>
      <c r="O16" s="102" t="s">
        <v>16</v>
      </c>
      <c r="P16" s="102" t="s">
        <v>10</v>
      </c>
      <c r="Q16" s="102" t="s">
        <v>17</v>
      </c>
      <c r="R16" s="102" t="s">
        <v>10</v>
      </c>
      <c r="S16" s="102" t="s">
        <v>18</v>
      </c>
      <c r="T16" s="103" t="s">
        <v>10</v>
      </c>
      <c r="U16" s="102" t="s">
        <v>19</v>
      </c>
      <c r="V16" s="102" t="s">
        <v>11</v>
      </c>
      <c r="W16" s="105" t="s">
        <v>19</v>
      </c>
      <c r="X16" s="102" t="s">
        <v>12</v>
      </c>
      <c r="Y16" s="105" t="s">
        <v>19</v>
      </c>
      <c r="Z16" s="102" t="s">
        <v>13</v>
      </c>
      <c r="AA16" s="105" t="s">
        <v>19</v>
      </c>
      <c r="AB16" s="105" t="s">
        <v>14</v>
      </c>
      <c r="AC16" s="105" t="s">
        <v>19</v>
      </c>
      <c r="AD16" s="105" t="s">
        <v>16</v>
      </c>
      <c r="AE16" s="105" t="s">
        <v>19</v>
      </c>
      <c r="AF16" s="105" t="s">
        <v>18</v>
      </c>
      <c r="AG16" s="107" t="s">
        <v>19</v>
      </c>
      <c r="AH16" s="102" t="s">
        <v>20</v>
      </c>
      <c r="AI16" s="102" t="s">
        <v>11</v>
      </c>
      <c r="AJ16" s="105" t="s">
        <v>20</v>
      </c>
      <c r="AK16" s="102" t="s">
        <v>12</v>
      </c>
      <c r="AL16" s="105" t="s">
        <v>20</v>
      </c>
      <c r="AM16" s="105" t="s">
        <v>14</v>
      </c>
      <c r="AN16" s="105" t="s">
        <v>20</v>
      </c>
      <c r="AO16" s="105" t="s">
        <v>16</v>
      </c>
      <c r="AP16" s="105" t="s">
        <v>20</v>
      </c>
      <c r="AQ16" s="105" t="s">
        <v>18</v>
      </c>
      <c r="AR16" s="107" t="s">
        <v>20</v>
      </c>
      <c r="AS16" s="6"/>
      <c r="AT16" s="1"/>
    </row>
    <row r="17" spans="1:64" x14ac:dyDescent="0.35">
      <c r="A17" s="100"/>
      <c r="B17" s="101"/>
      <c r="C17" s="100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3"/>
      <c r="U17" s="104"/>
      <c r="V17" s="102"/>
      <c r="W17" s="106"/>
      <c r="X17" s="102"/>
      <c r="Y17" s="105"/>
      <c r="Z17" s="102"/>
      <c r="AA17" s="105"/>
      <c r="AB17" s="105"/>
      <c r="AC17" s="105"/>
      <c r="AD17" s="105"/>
      <c r="AE17" s="105"/>
      <c r="AF17" s="105"/>
      <c r="AG17" s="107"/>
      <c r="AH17" s="104"/>
      <c r="AI17" s="102"/>
      <c r="AJ17" s="106"/>
      <c r="AK17" s="102"/>
      <c r="AL17" s="105"/>
      <c r="AM17" s="105"/>
      <c r="AN17" s="105"/>
      <c r="AO17" s="105"/>
      <c r="AP17" s="105"/>
      <c r="AQ17" s="105"/>
      <c r="AR17" s="107"/>
      <c r="AS17" s="1"/>
      <c r="AT17" s="1"/>
    </row>
    <row r="18" spans="1:64" s="83" customFormat="1" ht="33.75" customHeight="1" x14ac:dyDescent="0.25">
      <c r="A18" s="74"/>
      <c r="B18" s="75" t="s">
        <v>21</v>
      </c>
      <c r="C18" s="76" t="s">
        <v>22</v>
      </c>
      <c r="D18" s="8">
        <f>D24+D32+D38+D46+D52+D53+D28+D43+D51</f>
        <v>1569194.9999999998</v>
      </c>
      <c r="E18" s="8">
        <f>E24+E32+E38+E46+E52+E53+E28+E43+E51</f>
        <v>0</v>
      </c>
      <c r="F18" s="9">
        <f>D18+E18</f>
        <v>1569194.9999999998</v>
      </c>
      <c r="G18" s="9">
        <f>G24+G32+G38+G46+G52+G53+G28+G43+G51+G54+G57+G60+G61</f>
        <v>336319.11862000002</v>
      </c>
      <c r="H18" s="9">
        <f>F18+G18</f>
        <v>1905514.1186199998</v>
      </c>
      <c r="I18" s="9">
        <f>I24+I32+I38+I46+I52+I53+I28+I43+I51+I54+I57+I60+I61</f>
        <v>0</v>
      </c>
      <c r="J18" s="9">
        <f>H18+I18</f>
        <v>1905514.1186199998</v>
      </c>
      <c r="K18" s="9">
        <f>K24+K32+K38+K46+K52+K53+K28+K43+K51+K54+K57+K60+K61</f>
        <v>24307.833999999959</v>
      </c>
      <c r="L18" s="9">
        <f>J18+K18</f>
        <v>1929821.9526199999</v>
      </c>
      <c r="M18" s="9">
        <f>M24+M32+M38+M46+M52+M53+M28+M43+M51+M54+M57+M60+M61</f>
        <v>0</v>
      </c>
      <c r="N18" s="9">
        <f>L18+M18</f>
        <v>1929821.9526199999</v>
      </c>
      <c r="O18" s="9">
        <f>O24+O32+O38+O46+O52+O53+O28+O43+O51+O54+O57+O60+O61</f>
        <v>74376.914000000004</v>
      </c>
      <c r="P18" s="9">
        <f>N18+O18</f>
        <v>2004198.86662</v>
      </c>
      <c r="Q18" s="9">
        <f>Q24+Q32+Q38+Q46+Q52+Q53+Q28+Q43+Q51+Q54+Q57+Q60+Q61</f>
        <v>0</v>
      </c>
      <c r="R18" s="9">
        <f>P18+Q18</f>
        <v>2004198.86662</v>
      </c>
      <c r="S18" s="9">
        <f>S24+S32+S38+S46+S52+S53+S28+S43+S51+S54+S57+S60+S61</f>
        <v>-95363.664000000004</v>
      </c>
      <c r="T18" s="80">
        <f>R18+S18</f>
        <v>1908835.2026199999</v>
      </c>
      <c r="U18" s="9">
        <f>U24+U32+U38+U46+U52+U53+U28+U43+U51</f>
        <v>1989897</v>
      </c>
      <c r="V18" s="9">
        <f>V24+V32+V38+V46+V52+V53+V28+V43+V51</f>
        <v>0</v>
      </c>
      <c r="W18" s="9">
        <f>U18+V18</f>
        <v>1989897</v>
      </c>
      <c r="X18" s="9">
        <f>X24+X32+X38+X46+X52+X53+X28+X43+X51+X54+X57+X60+X61</f>
        <v>0</v>
      </c>
      <c r="Y18" s="9">
        <f>W18+X18</f>
        <v>1989897</v>
      </c>
      <c r="Z18" s="9">
        <f>Z24+Z32+Z38+Z46+Z52+Z53+Z28+Z43+Z51+Z54+Z57+Z60+Z61</f>
        <v>0</v>
      </c>
      <c r="AA18" s="9">
        <f>Y18+Z18</f>
        <v>1989897</v>
      </c>
      <c r="AB18" s="9">
        <f>AB24+AB32+AB38+AB46+AB52+AB53+AB28+AB43+AB51+AB54+AB57+AB60+AB61</f>
        <v>-98188.26800000004</v>
      </c>
      <c r="AC18" s="9">
        <f>AA18+AB18</f>
        <v>1891708.7319999998</v>
      </c>
      <c r="AD18" s="9">
        <f>AD24+AD32+AD38+AD46+AD52+AD53+AD28+AD43+AD51+AD54+AD57+AD60+AD61</f>
        <v>160</v>
      </c>
      <c r="AE18" s="9">
        <f>AC18+AD18</f>
        <v>1891868.7319999998</v>
      </c>
      <c r="AF18" s="9">
        <f>AF24+AF32+AF38+AF46+AF52+AF53+AF28+AF43+AF51+AF54+AF57+AF60+AF61</f>
        <v>95363.664000000004</v>
      </c>
      <c r="AG18" s="80">
        <f>AE18+AF18</f>
        <v>1987232.3959999999</v>
      </c>
      <c r="AH18" s="9">
        <f>AH24+AH32+AH38+AH46+AH52+AH53+AH28+AH43+AH51</f>
        <v>1477335.5</v>
      </c>
      <c r="AI18" s="9">
        <f>AI24+AI32+AI38+AI46+AI52+AI53+AI28+AI43+AI51</f>
        <v>0</v>
      </c>
      <c r="AJ18" s="9">
        <f>AH18+AI18</f>
        <v>1477335.5</v>
      </c>
      <c r="AK18" s="9">
        <f>AK24+AK32+AK38+AK46+AK52+AK53+AK28+AK43+AK51+AK54+AK57+AK60+AK61</f>
        <v>3.5999999999999997E-2</v>
      </c>
      <c r="AL18" s="9">
        <f>AJ18+AK18</f>
        <v>1477335.5360000001</v>
      </c>
      <c r="AM18" s="9">
        <f>AM24+AM32+AM38+AM46+AM52+AM53+AM28+AM43+AM51+AM54+AM57+AM60+AM61</f>
        <v>443526.96499999997</v>
      </c>
      <c r="AN18" s="9">
        <f>AL18+AM18</f>
        <v>1920862.5010000002</v>
      </c>
      <c r="AO18" s="9">
        <f>AO24+AO32+AO38+AO46+AO52+AO53+AO28+AO43+AO51+AO54+AO57+AO60+AO61</f>
        <v>-277.33600000000001</v>
      </c>
      <c r="AP18" s="9">
        <f>AN18+AO18</f>
        <v>1920585.1650000003</v>
      </c>
      <c r="AQ18" s="9">
        <f>AQ24+AQ32+AQ38+AQ46+AQ52+AQ53+AQ28+AQ43+AQ51+AQ54+AQ57+AQ60+AQ61</f>
        <v>331207.76799999998</v>
      </c>
      <c r="AR18" s="80">
        <f>AP18+AQ18</f>
        <v>2251792.9330000002</v>
      </c>
      <c r="AS18" s="10"/>
      <c r="AT18" s="11"/>
      <c r="AU18" s="7"/>
      <c r="AV18" s="7"/>
      <c r="AW18" s="7"/>
    </row>
    <row r="19" spans="1:64" x14ac:dyDescent="0.35">
      <c r="A19" s="77"/>
      <c r="B19" s="78" t="s">
        <v>23</v>
      </c>
      <c r="C19" s="78"/>
      <c r="D19" s="13"/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81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81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81"/>
    </row>
    <row r="20" spans="1:64" s="15" customFormat="1" hidden="1" x14ac:dyDescent="0.35">
      <c r="A20" s="16"/>
      <c r="B20" s="17" t="s">
        <v>24</v>
      </c>
      <c r="C20" s="18"/>
      <c r="D20" s="19">
        <f>D26+D34+D40+D48+D52+D53+D51</f>
        <v>206017.2</v>
      </c>
      <c r="E20" s="19">
        <f>E26+E34+E40+E48+E52+E53+E51</f>
        <v>0</v>
      </c>
      <c r="F20" s="19">
        <f t="shared" ref="F20:F83" si="0">D20+E20</f>
        <v>206017.2</v>
      </c>
      <c r="G20" s="20">
        <f>G26+G34+G40+G48+G52+G53+G51+G60+G61</f>
        <v>186108.41104000001</v>
      </c>
      <c r="H20" s="20">
        <f t="shared" ref="H20:H83" si="1">F20+G20</f>
        <v>392125.61103999999</v>
      </c>
      <c r="I20" s="20">
        <f>I26+I34+I40+I48+I52+I53+I51+I60+I61</f>
        <v>0</v>
      </c>
      <c r="J20" s="20">
        <f t="shared" ref="J20:J83" si="2">H20+I20</f>
        <v>392125.61103999999</v>
      </c>
      <c r="K20" s="20">
        <f>K26+K34+K40+K48+K52+K53+K51+K60+K61</f>
        <v>-265.76199999999881</v>
      </c>
      <c r="L20" s="20">
        <f t="shared" ref="L20:L83" si="3">J20+K20</f>
        <v>391859.84904</v>
      </c>
      <c r="M20" s="20">
        <f>M26+M34+M40+M48+M52+M53+M51+M60+M61</f>
        <v>0</v>
      </c>
      <c r="N20" s="20">
        <f t="shared" ref="N20:N83" si="4">L20+M20</f>
        <v>391859.84904</v>
      </c>
      <c r="O20" s="20">
        <f>O26+O34+O40+O48+O52+O53+O51+O60+O61</f>
        <v>5</v>
      </c>
      <c r="P20" s="20">
        <f t="shared" ref="P20:P83" si="5">N20+O20</f>
        <v>391864.84904</v>
      </c>
      <c r="Q20" s="21">
        <f>Q26+Q34+Q40+Q48+Q52+Q53+Q51+Q60+Q61</f>
        <v>0</v>
      </c>
      <c r="R20" s="20">
        <f t="shared" ref="R20:R83" si="6">P20+Q20</f>
        <v>391864.84904</v>
      </c>
      <c r="S20" s="22">
        <f>S26+S34+S40+S48+S52+S53+S51+S60+S61</f>
        <v>-95363.664000000004</v>
      </c>
      <c r="T20" s="20">
        <f t="shared" ref="T20:T83" si="7">R20+S20</f>
        <v>296501.18504000001</v>
      </c>
      <c r="U20" s="20">
        <f>U26+U34+U40+U48+U52+U53+U51</f>
        <v>1989.9000000000233</v>
      </c>
      <c r="V20" s="20">
        <f>V26+V34+V40+V48+V52+V53+V51</f>
        <v>0</v>
      </c>
      <c r="W20" s="20">
        <f t="shared" ref="W20:W83" si="8">U20+V20</f>
        <v>1989.9000000000233</v>
      </c>
      <c r="X20" s="20">
        <f>X26+X34+X40+X48+X52+X53+X51+X60+X61</f>
        <v>0</v>
      </c>
      <c r="Y20" s="20">
        <f t="shared" ref="Y20:Y83" si="9">W20+X20</f>
        <v>1989.9000000000233</v>
      </c>
      <c r="Z20" s="20">
        <f>Z26+Z34+Z40+Z48+Z52+Z53+Z51+Z60+Z61</f>
        <v>0</v>
      </c>
      <c r="AA20" s="20">
        <f t="shared" ref="AA20:AA83" si="10">Y20+Z20</f>
        <v>1989.9000000000233</v>
      </c>
      <c r="AB20" s="20">
        <f>AB26+AB34+AB40+AB48+AB52+AB53+AB51+AB60+AB61</f>
        <v>-98.188999999999965</v>
      </c>
      <c r="AC20" s="20">
        <f t="shared" ref="AC20:AC83" si="11">AA20+AB20</f>
        <v>1891.7110000000234</v>
      </c>
      <c r="AD20" s="20">
        <f>AD26+AD34+AD40+AD48+AD52+AD53+AD51+AD60+AD61</f>
        <v>160</v>
      </c>
      <c r="AE20" s="20">
        <f t="shared" ref="AE20:AE83" si="12">AC20+AD20</f>
        <v>2051.7110000000234</v>
      </c>
      <c r="AF20" s="22">
        <f>AF26+AF34+AF40+AF48+AF52+AF53+AF51+AF60+AF61</f>
        <v>95363.664000000004</v>
      </c>
      <c r="AG20" s="20">
        <f t="shared" ref="AG20:AG83" si="13">AE20+AF20</f>
        <v>97415.375000000029</v>
      </c>
      <c r="AH20" s="20">
        <f>AH26+AH34+AH40+AH48+AH52+AH53+AH51</f>
        <v>1477.3</v>
      </c>
      <c r="AI20" s="20">
        <f>AI26+AI34+AI40+AI48+AI52+AI53+AI51</f>
        <v>0</v>
      </c>
      <c r="AJ20" s="20">
        <f t="shared" ref="AJ20:AJ83" si="14">AH20+AI20</f>
        <v>1477.3</v>
      </c>
      <c r="AK20" s="20">
        <f>AK26+AK34+AK40+AK48+AK52+AK53+AK51+AK60+AK61</f>
        <v>3.5999999999999997E-2</v>
      </c>
      <c r="AL20" s="20">
        <f t="shared" ref="AL20:AL83" si="15">AJ20+AK20</f>
        <v>1477.336</v>
      </c>
      <c r="AM20" s="20">
        <f>AM26+AM34+AM40+AM48+AM52+AM53+AM51+AM60+AM61</f>
        <v>443.52700000000004</v>
      </c>
      <c r="AN20" s="20">
        <f t="shared" ref="AN20:AN83" si="16">AL20+AM20</f>
        <v>1920.8630000000001</v>
      </c>
      <c r="AO20" s="20">
        <f>AO26+AO34+AO40+AO48+AO52+AO53+AO51+AO60+AO61</f>
        <v>-277.33600000000001</v>
      </c>
      <c r="AP20" s="20">
        <f t="shared" ref="AP20:AP83" si="17">AN20+AO20</f>
        <v>1643.527</v>
      </c>
      <c r="AQ20" s="22">
        <f>AQ26+AQ34+AQ40+AQ48+AQ52+AQ53+AQ51+AQ60+AQ61</f>
        <v>331207.76799999998</v>
      </c>
      <c r="AR20" s="20">
        <f t="shared" ref="AR20:AR83" si="18">AP20+AQ20</f>
        <v>332851.29499999998</v>
      </c>
      <c r="AS20" s="23"/>
      <c r="AT20" s="24" t="s">
        <v>25</v>
      </c>
      <c r="AU20" s="25"/>
    </row>
    <row r="21" spans="1:64" x14ac:dyDescent="0.35">
      <c r="A21" s="77"/>
      <c r="B21" s="84" t="s">
        <v>26</v>
      </c>
      <c r="C21" s="85" t="s">
        <v>22</v>
      </c>
      <c r="D21" s="13">
        <f>D27+D35+D41+D49+D45+D30</f>
        <v>1363177.7999999998</v>
      </c>
      <c r="E21" s="13">
        <f>E27+E35+E41+E49+E45+E30</f>
        <v>0</v>
      </c>
      <c r="F21" s="14">
        <f t="shared" si="0"/>
        <v>1363177.7999999998</v>
      </c>
      <c r="G21" s="14">
        <f>G27+G35+G41+G49+G45+G30</f>
        <v>0</v>
      </c>
      <c r="H21" s="14">
        <f t="shared" si="1"/>
        <v>1363177.7999999998</v>
      </c>
      <c r="I21" s="14">
        <f>I27+I35+I41+I49+I45+I30</f>
        <v>0</v>
      </c>
      <c r="J21" s="14">
        <f t="shared" si="2"/>
        <v>1363177.7999999998</v>
      </c>
      <c r="K21" s="14">
        <f>K27+K35+K41+K49+K45+K30</f>
        <v>-546186.19200000004</v>
      </c>
      <c r="L21" s="14">
        <f t="shared" si="3"/>
        <v>816991.60799999977</v>
      </c>
      <c r="M21" s="14">
        <f>M27+M35+M41+M49+M45+M30</f>
        <v>0</v>
      </c>
      <c r="N21" s="14">
        <f t="shared" si="4"/>
        <v>816991.60799999977</v>
      </c>
      <c r="O21" s="14">
        <f>O27+O35+O41+O49+O45+O30</f>
        <v>0</v>
      </c>
      <c r="P21" s="14">
        <f t="shared" si="5"/>
        <v>816991.60799999977</v>
      </c>
      <c r="Q21" s="14">
        <f>Q27+Q35+Q41+Q49+Q45+Q30</f>
        <v>0</v>
      </c>
      <c r="R21" s="14">
        <f t="shared" si="6"/>
        <v>816991.60799999977</v>
      </c>
      <c r="S21" s="14">
        <f>S27+S35+S41+S49+S45+S30</f>
        <v>0</v>
      </c>
      <c r="T21" s="81">
        <f t="shared" si="7"/>
        <v>816991.60799999977</v>
      </c>
      <c r="U21" s="14">
        <f>U27+U35+U41+U49+U45+U30</f>
        <v>1987907.0999999999</v>
      </c>
      <c r="V21" s="14">
        <f>V27+V35+V41+V49+V45+V30</f>
        <v>0</v>
      </c>
      <c r="W21" s="14">
        <f t="shared" si="8"/>
        <v>1987907.0999999999</v>
      </c>
      <c r="X21" s="14">
        <f>X27+X35+X41+X49+X45+X30</f>
        <v>0</v>
      </c>
      <c r="Y21" s="14">
        <f t="shared" si="9"/>
        <v>1987907.0999999999</v>
      </c>
      <c r="Z21" s="14">
        <f>Z27+Z35+Z41+Z49+Z45+Z30</f>
        <v>0</v>
      </c>
      <c r="AA21" s="14">
        <f t="shared" si="10"/>
        <v>1987907.0999999999</v>
      </c>
      <c r="AB21" s="14">
        <f>AB27+AB35+AB41+AB49+AB45+AB30</f>
        <v>-769620.179</v>
      </c>
      <c r="AC21" s="14">
        <f t="shared" si="11"/>
        <v>1218286.9209999999</v>
      </c>
      <c r="AD21" s="14">
        <f>AD27+AD35+AD41+AD49+AD45+AD30</f>
        <v>0</v>
      </c>
      <c r="AE21" s="14">
        <f t="shared" si="12"/>
        <v>1218286.9209999999</v>
      </c>
      <c r="AF21" s="14">
        <f>AF27+AF35+AF41+AF49+AF45+AF30</f>
        <v>0</v>
      </c>
      <c r="AG21" s="81">
        <f t="shared" si="13"/>
        <v>1218286.9209999999</v>
      </c>
      <c r="AH21" s="14">
        <f>AH27+AH35+AH41+AH49+AH45+AH30</f>
        <v>1475858.2</v>
      </c>
      <c r="AI21" s="14">
        <f>AI27+AI35+AI41+AI49+AI45+AI30</f>
        <v>0</v>
      </c>
      <c r="AJ21" s="14">
        <f t="shared" si="14"/>
        <v>1475858.2</v>
      </c>
      <c r="AK21" s="14">
        <f>AK27+AK35+AK41+AK49+AK45+AK30</f>
        <v>0</v>
      </c>
      <c r="AL21" s="14">
        <f t="shared" si="15"/>
        <v>1475858.2</v>
      </c>
      <c r="AM21" s="14">
        <f>AM27+AM35+AM41+AM49+AM45+AM30</f>
        <v>-174084.66200000001</v>
      </c>
      <c r="AN21" s="14">
        <f t="shared" si="16"/>
        <v>1301773.5379999999</v>
      </c>
      <c r="AO21" s="14">
        <f>AO27+AO35+AO41+AO49+AO45+AO30</f>
        <v>0</v>
      </c>
      <c r="AP21" s="14">
        <f t="shared" si="17"/>
        <v>1301773.5379999999</v>
      </c>
      <c r="AQ21" s="14">
        <f>AQ27+AQ35+AQ41+AQ49+AQ45+AQ30</f>
        <v>0</v>
      </c>
      <c r="AR21" s="81">
        <f t="shared" si="18"/>
        <v>1301773.5379999999</v>
      </c>
      <c r="AU21" s="27"/>
    </row>
    <row r="22" spans="1:64" x14ac:dyDescent="0.35">
      <c r="A22" s="77"/>
      <c r="B22" s="84" t="s">
        <v>27</v>
      </c>
      <c r="C22" s="85" t="s">
        <v>22</v>
      </c>
      <c r="D22" s="13"/>
      <c r="E22" s="13"/>
      <c r="F22" s="14"/>
      <c r="G22" s="14"/>
      <c r="H22" s="14"/>
      <c r="I22" s="14"/>
      <c r="J22" s="14"/>
      <c r="K22" s="14">
        <f>K31+K36</f>
        <v>280651.40000000002</v>
      </c>
      <c r="L22" s="14">
        <f t="shared" si="3"/>
        <v>280651.40000000002</v>
      </c>
      <c r="M22" s="14">
        <f>M31+M36</f>
        <v>0</v>
      </c>
      <c r="N22" s="14">
        <f t="shared" si="4"/>
        <v>280651.40000000002</v>
      </c>
      <c r="O22" s="14">
        <f>O31+O36</f>
        <v>0</v>
      </c>
      <c r="P22" s="14">
        <f t="shared" si="5"/>
        <v>280651.40000000002</v>
      </c>
      <c r="Q22" s="14">
        <f>Q31+Q36</f>
        <v>0</v>
      </c>
      <c r="R22" s="14">
        <f t="shared" si="6"/>
        <v>280651.40000000002</v>
      </c>
      <c r="S22" s="14">
        <f>S31+S36</f>
        <v>0</v>
      </c>
      <c r="T22" s="81">
        <f t="shared" si="7"/>
        <v>280651.40000000002</v>
      </c>
      <c r="U22" s="14"/>
      <c r="V22" s="14"/>
      <c r="W22" s="14"/>
      <c r="X22" s="14"/>
      <c r="Y22" s="14"/>
      <c r="Z22" s="14"/>
      <c r="AA22" s="14"/>
      <c r="AB22" s="14">
        <f>AB31+AB36</f>
        <v>671530.1</v>
      </c>
      <c r="AC22" s="14">
        <f t="shared" si="11"/>
        <v>671530.1</v>
      </c>
      <c r="AD22" s="14">
        <f>AD31+AD36</f>
        <v>0</v>
      </c>
      <c r="AE22" s="14">
        <f t="shared" si="12"/>
        <v>671530.1</v>
      </c>
      <c r="AF22" s="14">
        <f>AF31+AF36</f>
        <v>0</v>
      </c>
      <c r="AG22" s="81">
        <f t="shared" si="13"/>
        <v>671530.1</v>
      </c>
      <c r="AH22" s="14"/>
      <c r="AI22" s="14"/>
      <c r="AJ22" s="14"/>
      <c r="AK22" s="14"/>
      <c r="AL22" s="14"/>
      <c r="AM22" s="14">
        <f>AM31+AM36</f>
        <v>617168.1</v>
      </c>
      <c r="AN22" s="14">
        <f t="shared" si="16"/>
        <v>617168.1</v>
      </c>
      <c r="AO22" s="14">
        <f>AO31+AO36</f>
        <v>0</v>
      </c>
      <c r="AP22" s="14">
        <f t="shared" si="17"/>
        <v>617168.1</v>
      </c>
      <c r="AQ22" s="14">
        <f>AQ31+AQ36</f>
        <v>0</v>
      </c>
      <c r="AR22" s="81">
        <f t="shared" si="18"/>
        <v>617168.1</v>
      </c>
      <c r="AU22" s="27"/>
    </row>
    <row r="23" spans="1:64" x14ac:dyDescent="0.35">
      <c r="A23" s="77"/>
      <c r="B23" s="84" t="s">
        <v>28</v>
      </c>
      <c r="C23" s="85" t="s">
        <v>22</v>
      </c>
      <c r="D23" s="13"/>
      <c r="E23" s="13"/>
      <c r="F23" s="14"/>
      <c r="G23" s="14">
        <f>G42+G50+G56+G59</f>
        <v>150210.70758000002</v>
      </c>
      <c r="H23" s="14">
        <f t="shared" si="1"/>
        <v>150210.70758000002</v>
      </c>
      <c r="I23" s="14">
        <f>I42+I50+I56+I59</f>
        <v>0</v>
      </c>
      <c r="J23" s="14">
        <f t="shared" si="2"/>
        <v>150210.70758000002</v>
      </c>
      <c r="K23" s="14">
        <f>K42+K50+K56+K59+K37</f>
        <v>290108.38799999998</v>
      </c>
      <c r="L23" s="14">
        <f t="shared" si="3"/>
        <v>440319.09557999996</v>
      </c>
      <c r="M23" s="14">
        <f>M42+M50+M56+M59+M37</f>
        <v>0</v>
      </c>
      <c r="N23" s="14">
        <f t="shared" si="4"/>
        <v>440319.09557999996</v>
      </c>
      <c r="O23" s="14">
        <f>O42+O50+O56+O59+O37</f>
        <v>74371.914000000004</v>
      </c>
      <c r="P23" s="14">
        <f t="shared" si="5"/>
        <v>514691.00957999995</v>
      </c>
      <c r="Q23" s="14">
        <f>Q42+Q50+Q56+Q59+Q37</f>
        <v>0</v>
      </c>
      <c r="R23" s="14">
        <f t="shared" si="6"/>
        <v>514691.00957999995</v>
      </c>
      <c r="S23" s="14">
        <f>S42+S50+S56+S59+S37</f>
        <v>0</v>
      </c>
      <c r="T23" s="81">
        <f t="shared" si="7"/>
        <v>514691.00957999995</v>
      </c>
      <c r="U23" s="14"/>
      <c r="V23" s="14"/>
      <c r="W23" s="14"/>
      <c r="X23" s="14">
        <f>X42+X50+X56+X59</f>
        <v>0</v>
      </c>
      <c r="Y23" s="14">
        <f t="shared" si="9"/>
        <v>0</v>
      </c>
      <c r="Z23" s="14">
        <f>Z42+Z50+Z56+Z59</f>
        <v>0</v>
      </c>
      <c r="AA23" s="14">
        <f t="shared" si="10"/>
        <v>0</v>
      </c>
      <c r="AB23" s="14">
        <f>AB42+AB50+AB56+AB59+AB37</f>
        <v>0</v>
      </c>
      <c r="AC23" s="14">
        <f t="shared" si="11"/>
        <v>0</v>
      </c>
      <c r="AD23" s="14">
        <f>AD42+AD50+AD56+AD59+AD37</f>
        <v>0</v>
      </c>
      <c r="AE23" s="14">
        <f t="shared" si="12"/>
        <v>0</v>
      </c>
      <c r="AF23" s="14">
        <f>AF42+AF50+AF56+AF59+AF37</f>
        <v>0</v>
      </c>
      <c r="AG23" s="81">
        <f t="shared" si="13"/>
        <v>0</v>
      </c>
      <c r="AH23" s="14"/>
      <c r="AI23" s="14"/>
      <c r="AJ23" s="14"/>
      <c r="AK23" s="14">
        <f>AK42+AK50+AK56+AK59</f>
        <v>0</v>
      </c>
      <c r="AL23" s="14">
        <f t="shared" si="15"/>
        <v>0</v>
      </c>
      <c r="AM23" s="14">
        <f>AM42+AM50+AM56+AM59+AM37</f>
        <v>0</v>
      </c>
      <c r="AN23" s="14">
        <f t="shared" si="16"/>
        <v>0</v>
      </c>
      <c r="AO23" s="14">
        <f>AO42+AO50+AO56+AO59+AO37</f>
        <v>0</v>
      </c>
      <c r="AP23" s="14">
        <f t="shared" si="17"/>
        <v>0</v>
      </c>
      <c r="AQ23" s="14">
        <f>AQ42+AQ50+AQ56+AQ59+AQ37</f>
        <v>0</v>
      </c>
      <c r="AR23" s="81">
        <f t="shared" si="18"/>
        <v>0</v>
      </c>
      <c r="AU23" s="27"/>
    </row>
    <row r="24" spans="1:64" ht="54" x14ac:dyDescent="0.35">
      <c r="A24" s="77" t="s">
        <v>29</v>
      </c>
      <c r="B24" s="84" t="s">
        <v>30</v>
      </c>
      <c r="C24" s="86" t="s">
        <v>31</v>
      </c>
      <c r="D24" s="13">
        <f>D26+D27</f>
        <v>35000</v>
      </c>
      <c r="E24" s="13">
        <f>E26+E27</f>
        <v>0</v>
      </c>
      <c r="F24" s="14">
        <f t="shared" si="0"/>
        <v>35000</v>
      </c>
      <c r="G24" s="14">
        <f>G26+G27</f>
        <v>0</v>
      </c>
      <c r="H24" s="14">
        <f t="shared" si="1"/>
        <v>35000</v>
      </c>
      <c r="I24" s="14">
        <f>I26+I27</f>
        <v>0</v>
      </c>
      <c r="J24" s="14">
        <f t="shared" si="2"/>
        <v>35000</v>
      </c>
      <c r="K24" s="14">
        <f>K26+K27</f>
        <v>0</v>
      </c>
      <c r="L24" s="14">
        <f t="shared" si="3"/>
        <v>35000</v>
      </c>
      <c r="M24" s="14">
        <f>M26+M27</f>
        <v>0</v>
      </c>
      <c r="N24" s="14">
        <f t="shared" si="4"/>
        <v>35000</v>
      </c>
      <c r="O24" s="14">
        <f>O26+O27</f>
        <v>5</v>
      </c>
      <c r="P24" s="14">
        <f t="shared" si="5"/>
        <v>35005</v>
      </c>
      <c r="Q24" s="14">
        <f>Q26+Q27</f>
        <v>0</v>
      </c>
      <c r="R24" s="14">
        <f t="shared" si="6"/>
        <v>35005</v>
      </c>
      <c r="S24" s="14">
        <f>S26+S27</f>
        <v>0</v>
      </c>
      <c r="T24" s="81">
        <f t="shared" si="7"/>
        <v>35005</v>
      </c>
      <c r="U24" s="14">
        <f>U26+U27</f>
        <v>540000</v>
      </c>
      <c r="V24" s="14">
        <f>V26+V27</f>
        <v>0</v>
      </c>
      <c r="W24" s="14">
        <f t="shared" si="8"/>
        <v>540000</v>
      </c>
      <c r="X24" s="14">
        <f>X26+X27</f>
        <v>0</v>
      </c>
      <c r="Y24" s="14">
        <f t="shared" si="9"/>
        <v>540000</v>
      </c>
      <c r="Z24" s="14">
        <f>Z26+Z27</f>
        <v>0</v>
      </c>
      <c r="AA24" s="14">
        <f t="shared" si="10"/>
        <v>540000</v>
      </c>
      <c r="AB24" s="14">
        <f>AB26+AB27</f>
        <v>0</v>
      </c>
      <c r="AC24" s="14">
        <f t="shared" si="11"/>
        <v>540000</v>
      </c>
      <c r="AD24" s="14">
        <f>AD26+AD27</f>
        <v>160</v>
      </c>
      <c r="AE24" s="14">
        <f t="shared" si="12"/>
        <v>540160</v>
      </c>
      <c r="AF24" s="14">
        <f>AF26+AF27</f>
        <v>0</v>
      </c>
      <c r="AG24" s="81">
        <f t="shared" si="13"/>
        <v>540160</v>
      </c>
      <c r="AH24" s="14">
        <f>AH26+AH27</f>
        <v>1077335.5</v>
      </c>
      <c r="AI24" s="14">
        <f>AI26+AI27</f>
        <v>0</v>
      </c>
      <c r="AJ24" s="14">
        <f t="shared" si="14"/>
        <v>1077335.5</v>
      </c>
      <c r="AK24" s="14">
        <f>AK26+AK27</f>
        <v>3.5999999999999997E-2</v>
      </c>
      <c r="AL24" s="14">
        <f t="shared" si="15"/>
        <v>1077335.5360000001</v>
      </c>
      <c r="AM24" s="14">
        <f>AM26+AM27</f>
        <v>0</v>
      </c>
      <c r="AN24" s="14">
        <f t="shared" si="16"/>
        <v>1077335.5360000001</v>
      </c>
      <c r="AO24" s="14">
        <f>AO26+AO27</f>
        <v>-277.33600000000001</v>
      </c>
      <c r="AP24" s="14">
        <f t="shared" si="17"/>
        <v>1077058.2000000002</v>
      </c>
      <c r="AQ24" s="14">
        <f>AQ26+AQ27</f>
        <v>277.50099999999998</v>
      </c>
      <c r="AR24" s="81">
        <f t="shared" si="18"/>
        <v>1077335.7010000001</v>
      </c>
      <c r="AU24" s="27"/>
    </row>
    <row r="25" spans="1:64" x14ac:dyDescent="0.35">
      <c r="A25" s="77"/>
      <c r="B25" s="84" t="s">
        <v>23</v>
      </c>
      <c r="C25" s="85"/>
      <c r="D25" s="13"/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81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81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81"/>
      <c r="AU25" s="27"/>
    </row>
    <row r="26" spans="1:64" s="29" customFormat="1" hidden="1" x14ac:dyDescent="0.35">
      <c r="A26" s="30"/>
      <c r="B26" s="31" t="s">
        <v>24</v>
      </c>
      <c r="C26" s="31"/>
      <c r="D26" s="32">
        <v>35</v>
      </c>
      <c r="E26" s="33"/>
      <c r="F26" s="32">
        <f t="shared" si="0"/>
        <v>35</v>
      </c>
      <c r="G26" s="34"/>
      <c r="H26" s="35">
        <f t="shared" si="1"/>
        <v>35</v>
      </c>
      <c r="I26" s="14"/>
      <c r="J26" s="35">
        <f t="shared" si="2"/>
        <v>35</v>
      </c>
      <c r="K26" s="14"/>
      <c r="L26" s="35">
        <f t="shared" si="3"/>
        <v>35</v>
      </c>
      <c r="M26" s="14"/>
      <c r="N26" s="35">
        <f t="shared" si="4"/>
        <v>35</v>
      </c>
      <c r="O26" s="34">
        <v>5</v>
      </c>
      <c r="P26" s="35">
        <f t="shared" si="5"/>
        <v>40</v>
      </c>
      <c r="Q26" s="14"/>
      <c r="R26" s="35">
        <f t="shared" si="6"/>
        <v>40</v>
      </c>
      <c r="S26" s="34"/>
      <c r="T26" s="35">
        <f t="shared" si="7"/>
        <v>40</v>
      </c>
      <c r="U26" s="35">
        <v>540</v>
      </c>
      <c r="V26" s="34"/>
      <c r="W26" s="35">
        <f t="shared" si="8"/>
        <v>540</v>
      </c>
      <c r="X26" s="34"/>
      <c r="Y26" s="35">
        <f t="shared" si="9"/>
        <v>540</v>
      </c>
      <c r="Z26" s="14"/>
      <c r="AA26" s="35">
        <f t="shared" si="10"/>
        <v>540</v>
      </c>
      <c r="AB26" s="14"/>
      <c r="AC26" s="35">
        <f t="shared" si="11"/>
        <v>540</v>
      </c>
      <c r="AD26" s="34">
        <v>160</v>
      </c>
      <c r="AE26" s="35">
        <f t="shared" si="12"/>
        <v>700</v>
      </c>
      <c r="AF26" s="34"/>
      <c r="AG26" s="35">
        <f t="shared" si="13"/>
        <v>700</v>
      </c>
      <c r="AH26" s="35">
        <v>1077.3</v>
      </c>
      <c r="AI26" s="34"/>
      <c r="AJ26" s="35">
        <f t="shared" si="14"/>
        <v>1077.3</v>
      </c>
      <c r="AK26" s="34">
        <v>3.5999999999999997E-2</v>
      </c>
      <c r="AL26" s="35">
        <f t="shared" si="15"/>
        <v>1077.336</v>
      </c>
      <c r="AM26" s="14"/>
      <c r="AN26" s="35">
        <f t="shared" si="16"/>
        <v>1077.336</v>
      </c>
      <c r="AO26" s="34">
        <v>-277.33600000000001</v>
      </c>
      <c r="AP26" s="35">
        <f t="shared" si="17"/>
        <v>800</v>
      </c>
      <c r="AQ26" s="34">
        <v>277.50099999999998</v>
      </c>
      <c r="AR26" s="35">
        <f t="shared" si="18"/>
        <v>1077.501</v>
      </c>
      <c r="AS26" s="36" t="s">
        <v>32</v>
      </c>
      <c r="AT26" s="37" t="s">
        <v>25</v>
      </c>
      <c r="AU26" s="38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</row>
    <row r="27" spans="1:64" x14ac:dyDescent="0.35">
      <c r="A27" s="77"/>
      <c r="B27" s="84" t="s">
        <v>26</v>
      </c>
      <c r="C27" s="87" t="s">
        <v>22</v>
      </c>
      <c r="D27" s="13">
        <v>34965</v>
      </c>
      <c r="E27" s="13"/>
      <c r="F27" s="14">
        <f t="shared" si="0"/>
        <v>34965</v>
      </c>
      <c r="G27" s="14"/>
      <c r="H27" s="14">
        <f t="shared" si="1"/>
        <v>34965</v>
      </c>
      <c r="I27" s="14"/>
      <c r="J27" s="14">
        <f t="shared" si="2"/>
        <v>34965</v>
      </c>
      <c r="K27" s="14"/>
      <c r="L27" s="14">
        <f t="shared" si="3"/>
        <v>34965</v>
      </c>
      <c r="M27" s="14"/>
      <c r="N27" s="14">
        <f t="shared" si="4"/>
        <v>34965</v>
      </c>
      <c r="O27" s="14"/>
      <c r="P27" s="14">
        <f t="shared" si="5"/>
        <v>34965</v>
      </c>
      <c r="Q27" s="14"/>
      <c r="R27" s="14">
        <f t="shared" si="6"/>
        <v>34965</v>
      </c>
      <c r="S27" s="14"/>
      <c r="T27" s="81">
        <f t="shared" si="7"/>
        <v>34965</v>
      </c>
      <c r="U27" s="14">
        <v>539460</v>
      </c>
      <c r="V27" s="14"/>
      <c r="W27" s="14">
        <f t="shared" si="8"/>
        <v>539460</v>
      </c>
      <c r="X27" s="14"/>
      <c r="Y27" s="14">
        <f t="shared" si="9"/>
        <v>539460</v>
      </c>
      <c r="Z27" s="14"/>
      <c r="AA27" s="14">
        <f t="shared" si="10"/>
        <v>539460</v>
      </c>
      <c r="AB27" s="14"/>
      <c r="AC27" s="14">
        <f t="shared" si="11"/>
        <v>539460</v>
      </c>
      <c r="AD27" s="14"/>
      <c r="AE27" s="14">
        <f t="shared" si="12"/>
        <v>539460</v>
      </c>
      <c r="AF27" s="14"/>
      <c r="AG27" s="81">
        <f t="shared" si="13"/>
        <v>539460</v>
      </c>
      <c r="AH27" s="14">
        <v>1076258.2</v>
      </c>
      <c r="AI27" s="14"/>
      <c r="AJ27" s="14">
        <f t="shared" si="14"/>
        <v>1076258.2</v>
      </c>
      <c r="AK27" s="14"/>
      <c r="AL27" s="14">
        <f t="shared" si="15"/>
        <v>1076258.2</v>
      </c>
      <c r="AM27" s="14"/>
      <c r="AN27" s="14">
        <f t="shared" si="16"/>
        <v>1076258.2</v>
      </c>
      <c r="AO27" s="14"/>
      <c r="AP27" s="14">
        <f t="shared" si="17"/>
        <v>1076258.2</v>
      </c>
      <c r="AQ27" s="14"/>
      <c r="AR27" s="81">
        <f t="shared" si="18"/>
        <v>1076258.2</v>
      </c>
      <c r="AS27" s="3" t="s">
        <v>33</v>
      </c>
      <c r="AU27" s="27"/>
    </row>
    <row r="28" spans="1:64" ht="36" x14ac:dyDescent="0.35">
      <c r="A28" s="108" t="s">
        <v>34</v>
      </c>
      <c r="B28" s="88" t="s">
        <v>35</v>
      </c>
      <c r="C28" s="89" t="s">
        <v>36</v>
      </c>
      <c r="D28" s="13">
        <f>D30</f>
        <v>0</v>
      </c>
      <c r="E28" s="13">
        <f>E30</f>
        <v>0</v>
      </c>
      <c r="F28" s="14">
        <f t="shared" si="0"/>
        <v>0</v>
      </c>
      <c r="G28" s="14">
        <f>G30</f>
        <v>0</v>
      </c>
      <c r="H28" s="14">
        <f t="shared" si="1"/>
        <v>0</v>
      </c>
      <c r="I28" s="14">
        <f>I30</f>
        <v>0</v>
      </c>
      <c r="J28" s="14">
        <f t="shared" si="2"/>
        <v>0</v>
      </c>
      <c r="K28" s="14">
        <f>K30+K31</f>
        <v>0</v>
      </c>
      <c r="L28" s="14">
        <f t="shared" si="3"/>
        <v>0</v>
      </c>
      <c r="M28" s="14">
        <f>M30+M31</f>
        <v>0</v>
      </c>
      <c r="N28" s="14">
        <f t="shared" si="4"/>
        <v>0</v>
      </c>
      <c r="O28" s="14">
        <f>O30+O31</f>
        <v>0</v>
      </c>
      <c r="P28" s="14">
        <f t="shared" si="5"/>
        <v>0</v>
      </c>
      <c r="Q28" s="14">
        <f>Q30+Q31</f>
        <v>0</v>
      </c>
      <c r="R28" s="14">
        <f t="shared" si="6"/>
        <v>0</v>
      </c>
      <c r="S28" s="14">
        <f>S30+S31</f>
        <v>0</v>
      </c>
      <c r="T28" s="81">
        <f t="shared" si="7"/>
        <v>0</v>
      </c>
      <c r="U28" s="14">
        <f>U30</f>
        <v>54620.7</v>
      </c>
      <c r="V28" s="14">
        <f>V30</f>
        <v>0</v>
      </c>
      <c r="W28" s="14">
        <f t="shared" si="8"/>
        <v>54620.7</v>
      </c>
      <c r="X28" s="14">
        <f>X30</f>
        <v>0</v>
      </c>
      <c r="Y28" s="14">
        <f t="shared" si="9"/>
        <v>54620.7</v>
      </c>
      <c r="Z28" s="14">
        <f>Z30</f>
        <v>0</v>
      </c>
      <c r="AA28" s="14">
        <f t="shared" si="10"/>
        <v>54620.7</v>
      </c>
      <c r="AB28" s="14">
        <f>AB30+AB31</f>
        <v>0</v>
      </c>
      <c r="AC28" s="14">
        <f t="shared" si="11"/>
        <v>54620.7</v>
      </c>
      <c r="AD28" s="14">
        <f>AD30+AD31</f>
        <v>0</v>
      </c>
      <c r="AE28" s="14">
        <f t="shared" si="12"/>
        <v>54620.7</v>
      </c>
      <c r="AF28" s="14">
        <f>AF30+AF31</f>
        <v>0</v>
      </c>
      <c r="AG28" s="81">
        <f t="shared" si="13"/>
        <v>54620.7</v>
      </c>
      <c r="AH28" s="14">
        <f>AH30</f>
        <v>0</v>
      </c>
      <c r="AI28" s="14">
        <f>AI30</f>
        <v>0</v>
      </c>
      <c r="AJ28" s="14">
        <f t="shared" si="14"/>
        <v>0</v>
      </c>
      <c r="AK28" s="14">
        <f>AK30</f>
        <v>0</v>
      </c>
      <c r="AL28" s="14">
        <f t="shared" si="15"/>
        <v>0</v>
      </c>
      <c r="AM28" s="14">
        <f>AM30+AM31</f>
        <v>0</v>
      </c>
      <c r="AN28" s="14">
        <f t="shared" si="16"/>
        <v>0</v>
      </c>
      <c r="AO28" s="14">
        <f>AO30+AO31</f>
        <v>0</v>
      </c>
      <c r="AP28" s="14">
        <f t="shared" si="17"/>
        <v>0</v>
      </c>
      <c r="AQ28" s="14">
        <f>AQ30+AQ31</f>
        <v>0</v>
      </c>
      <c r="AR28" s="81">
        <f t="shared" si="18"/>
        <v>0</v>
      </c>
      <c r="AU28" s="27"/>
    </row>
    <row r="29" spans="1:64" x14ac:dyDescent="0.35">
      <c r="A29" s="109"/>
      <c r="B29" s="84" t="s">
        <v>23</v>
      </c>
      <c r="C29" s="89"/>
      <c r="D29" s="13"/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81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81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81"/>
      <c r="AU29" s="27"/>
    </row>
    <row r="30" spans="1:64" x14ac:dyDescent="0.35">
      <c r="A30" s="109"/>
      <c r="B30" s="84" t="s">
        <v>26</v>
      </c>
      <c r="C30" s="87" t="s">
        <v>22</v>
      </c>
      <c r="D30" s="13">
        <v>0</v>
      </c>
      <c r="E30" s="13"/>
      <c r="F30" s="14">
        <f t="shared" si="0"/>
        <v>0</v>
      </c>
      <c r="G30" s="14"/>
      <c r="H30" s="14">
        <f t="shared" si="1"/>
        <v>0</v>
      </c>
      <c r="I30" s="14"/>
      <c r="J30" s="14">
        <f t="shared" si="2"/>
        <v>0</v>
      </c>
      <c r="K30" s="14"/>
      <c r="L30" s="14">
        <f t="shared" si="3"/>
        <v>0</v>
      </c>
      <c r="M30" s="14"/>
      <c r="N30" s="14">
        <f t="shared" si="4"/>
        <v>0</v>
      </c>
      <c r="O30" s="14"/>
      <c r="P30" s="14">
        <f t="shared" si="5"/>
        <v>0</v>
      </c>
      <c r="Q30" s="14"/>
      <c r="R30" s="14">
        <f t="shared" si="6"/>
        <v>0</v>
      </c>
      <c r="S30" s="14"/>
      <c r="T30" s="81">
        <f t="shared" si="7"/>
        <v>0</v>
      </c>
      <c r="U30" s="14">
        <v>54620.7</v>
      </c>
      <c r="V30" s="14"/>
      <c r="W30" s="14">
        <f t="shared" si="8"/>
        <v>54620.7</v>
      </c>
      <c r="X30" s="14"/>
      <c r="Y30" s="14">
        <f t="shared" si="9"/>
        <v>54620.7</v>
      </c>
      <c r="Z30" s="14"/>
      <c r="AA30" s="14">
        <f t="shared" si="10"/>
        <v>54620.7</v>
      </c>
      <c r="AB30" s="14">
        <f>-54620.7+2184.828</f>
        <v>-52435.871999999996</v>
      </c>
      <c r="AC30" s="14">
        <f t="shared" si="11"/>
        <v>2184.8280000000013</v>
      </c>
      <c r="AD30" s="14"/>
      <c r="AE30" s="14">
        <f t="shared" si="12"/>
        <v>2184.8280000000013</v>
      </c>
      <c r="AF30" s="14"/>
      <c r="AG30" s="81">
        <f t="shared" si="13"/>
        <v>2184.8280000000013</v>
      </c>
      <c r="AH30" s="14">
        <v>0</v>
      </c>
      <c r="AI30" s="14"/>
      <c r="AJ30" s="14">
        <f t="shared" si="14"/>
        <v>0</v>
      </c>
      <c r="AK30" s="14"/>
      <c r="AL30" s="14">
        <f t="shared" si="15"/>
        <v>0</v>
      </c>
      <c r="AM30" s="14"/>
      <c r="AN30" s="14">
        <f t="shared" si="16"/>
        <v>0</v>
      </c>
      <c r="AO30" s="14"/>
      <c r="AP30" s="14">
        <f t="shared" si="17"/>
        <v>0</v>
      </c>
      <c r="AQ30" s="14"/>
      <c r="AR30" s="81">
        <f t="shared" si="18"/>
        <v>0</v>
      </c>
      <c r="AS30" s="3" t="s">
        <v>37</v>
      </c>
      <c r="AU30" s="27"/>
    </row>
    <row r="31" spans="1:64" x14ac:dyDescent="0.35">
      <c r="A31" s="109"/>
      <c r="B31" s="84" t="s">
        <v>27</v>
      </c>
      <c r="C31" s="87" t="s">
        <v>22</v>
      </c>
      <c r="D31" s="13"/>
      <c r="E31" s="13"/>
      <c r="F31" s="14"/>
      <c r="G31" s="14"/>
      <c r="H31" s="14"/>
      <c r="I31" s="14"/>
      <c r="J31" s="14"/>
      <c r="K31" s="14"/>
      <c r="L31" s="14">
        <f t="shared" si="3"/>
        <v>0</v>
      </c>
      <c r="M31" s="14"/>
      <c r="N31" s="14">
        <f t="shared" si="4"/>
        <v>0</v>
      </c>
      <c r="O31" s="14"/>
      <c r="P31" s="14">
        <f t="shared" si="5"/>
        <v>0</v>
      </c>
      <c r="Q31" s="14"/>
      <c r="R31" s="14">
        <f t="shared" si="6"/>
        <v>0</v>
      </c>
      <c r="S31" s="14"/>
      <c r="T31" s="81">
        <f t="shared" si="7"/>
        <v>0</v>
      </c>
      <c r="U31" s="14"/>
      <c r="V31" s="14"/>
      <c r="W31" s="14"/>
      <c r="X31" s="14"/>
      <c r="Y31" s="14"/>
      <c r="Z31" s="14"/>
      <c r="AA31" s="14"/>
      <c r="AB31" s="14">
        <v>52435.872000000003</v>
      </c>
      <c r="AC31" s="14">
        <f t="shared" si="11"/>
        <v>52435.872000000003</v>
      </c>
      <c r="AD31" s="14"/>
      <c r="AE31" s="14">
        <f t="shared" si="12"/>
        <v>52435.872000000003</v>
      </c>
      <c r="AF31" s="14"/>
      <c r="AG31" s="81">
        <f t="shared" si="13"/>
        <v>52435.872000000003</v>
      </c>
      <c r="AH31" s="14"/>
      <c r="AI31" s="14"/>
      <c r="AJ31" s="14"/>
      <c r="AK31" s="14"/>
      <c r="AL31" s="14"/>
      <c r="AM31" s="14"/>
      <c r="AN31" s="14">
        <f t="shared" si="16"/>
        <v>0</v>
      </c>
      <c r="AO31" s="14"/>
      <c r="AP31" s="14">
        <f t="shared" si="17"/>
        <v>0</v>
      </c>
      <c r="AQ31" s="14"/>
      <c r="AR31" s="81">
        <f t="shared" si="18"/>
        <v>0</v>
      </c>
      <c r="AS31" s="3" t="s">
        <v>38</v>
      </c>
      <c r="AU31" s="27"/>
    </row>
    <row r="32" spans="1:64" ht="54" x14ac:dyDescent="0.35">
      <c r="A32" s="109"/>
      <c r="B32" s="88" t="s">
        <v>35</v>
      </c>
      <c r="C32" s="86" t="s">
        <v>31</v>
      </c>
      <c r="D32" s="13">
        <f>D34+D35</f>
        <v>558438.40000000002</v>
      </c>
      <c r="E32" s="13">
        <f>E34+E35</f>
        <v>0</v>
      </c>
      <c r="F32" s="14">
        <f t="shared" si="0"/>
        <v>558438.40000000002</v>
      </c>
      <c r="G32" s="14">
        <f>G34+G35</f>
        <v>15345.7713</v>
      </c>
      <c r="H32" s="14">
        <f t="shared" si="1"/>
        <v>573784.17130000005</v>
      </c>
      <c r="I32" s="14">
        <f>I34+I35</f>
        <v>0</v>
      </c>
      <c r="J32" s="14">
        <f t="shared" si="2"/>
        <v>573784.17130000005</v>
      </c>
      <c r="K32" s="14">
        <f>K34+K35+K37+K36</f>
        <v>-54117.795000000042</v>
      </c>
      <c r="L32" s="14">
        <f t="shared" si="3"/>
        <v>519666.3763</v>
      </c>
      <c r="M32" s="14">
        <f>M34+M35+M37+M36</f>
        <v>0</v>
      </c>
      <c r="N32" s="14">
        <f t="shared" si="4"/>
        <v>519666.3763</v>
      </c>
      <c r="O32" s="14">
        <f>O34+O35+O37+O36</f>
        <v>0</v>
      </c>
      <c r="P32" s="14">
        <f t="shared" si="5"/>
        <v>519666.3763</v>
      </c>
      <c r="Q32" s="14">
        <f>Q34+Q35+Q37+Q36</f>
        <v>0</v>
      </c>
      <c r="R32" s="14">
        <f t="shared" si="6"/>
        <v>519666.3763</v>
      </c>
      <c r="S32" s="14">
        <f>S34+S35+S37+S36</f>
        <v>0</v>
      </c>
      <c r="T32" s="81">
        <f t="shared" si="7"/>
        <v>519666.3763</v>
      </c>
      <c r="U32" s="14">
        <f>U34+U35</f>
        <v>743778.3</v>
      </c>
      <c r="V32" s="14">
        <f>V34+V35</f>
        <v>0</v>
      </c>
      <c r="W32" s="14">
        <f t="shared" si="8"/>
        <v>743778.3</v>
      </c>
      <c r="X32" s="14">
        <f>X34+X35</f>
        <v>0</v>
      </c>
      <c r="Y32" s="14">
        <f t="shared" si="9"/>
        <v>743778.3</v>
      </c>
      <c r="Z32" s="14">
        <f>Z34+Z35</f>
        <v>0</v>
      </c>
      <c r="AA32" s="14">
        <f t="shared" si="10"/>
        <v>743778.3</v>
      </c>
      <c r="AB32" s="14">
        <f>AB34+AB35+AB37+AB36</f>
        <v>-98188.26800000004</v>
      </c>
      <c r="AC32" s="14">
        <f t="shared" si="11"/>
        <v>645590.03200000001</v>
      </c>
      <c r="AD32" s="14">
        <f>AD34+AD35+AD37+AD36</f>
        <v>0</v>
      </c>
      <c r="AE32" s="14">
        <f t="shared" si="12"/>
        <v>645590.03200000001</v>
      </c>
      <c r="AF32" s="14">
        <f>AF34+AF35+AF37+AF36</f>
        <v>0</v>
      </c>
      <c r="AG32" s="81">
        <f t="shared" si="13"/>
        <v>645590.03200000001</v>
      </c>
      <c r="AH32" s="14">
        <f>AH34+AH35</f>
        <v>200000</v>
      </c>
      <c r="AI32" s="14">
        <f>AI34+AI35</f>
        <v>0</v>
      </c>
      <c r="AJ32" s="14">
        <f t="shared" si="14"/>
        <v>200000</v>
      </c>
      <c r="AK32" s="14">
        <f>AK34+AK35</f>
        <v>0</v>
      </c>
      <c r="AL32" s="14">
        <f t="shared" si="15"/>
        <v>200000</v>
      </c>
      <c r="AM32" s="14">
        <f>AM34+AM35+AM37+AM36</f>
        <v>443526.96499999997</v>
      </c>
      <c r="AN32" s="14">
        <f t="shared" si="16"/>
        <v>643526.96499999997</v>
      </c>
      <c r="AO32" s="14">
        <f>AO34+AO35+AO37+AO36</f>
        <v>0</v>
      </c>
      <c r="AP32" s="14">
        <f t="shared" si="17"/>
        <v>643526.96499999997</v>
      </c>
      <c r="AQ32" s="14">
        <f>AQ34+AQ35+AQ37+AQ36</f>
        <v>0</v>
      </c>
      <c r="AR32" s="81">
        <f t="shared" si="18"/>
        <v>643526.96499999997</v>
      </c>
      <c r="AU32" s="27"/>
    </row>
    <row r="33" spans="1:64" x14ac:dyDescent="0.35">
      <c r="A33" s="110"/>
      <c r="B33" s="84" t="s">
        <v>23</v>
      </c>
      <c r="C33" s="87"/>
      <c r="D33" s="13"/>
      <c r="E33" s="1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81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81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81"/>
      <c r="AU33" s="27"/>
    </row>
    <row r="34" spans="1:64" s="29" customFormat="1" hidden="1" x14ac:dyDescent="0.35">
      <c r="A34" s="41"/>
      <c r="B34" s="31" t="s">
        <v>24</v>
      </c>
      <c r="C34" s="31"/>
      <c r="D34" s="32">
        <v>558.40000000002328</v>
      </c>
      <c r="E34" s="33"/>
      <c r="F34" s="32">
        <f t="shared" si="0"/>
        <v>558.40000000002328</v>
      </c>
      <c r="G34" s="34">
        <v>15345.7713</v>
      </c>
      <c r="H34" s="35">
        <f t="shared" si="1"/>
        <v>15904.171300000024</v>
      </c>
      <c r="I34" s="14"/>
      <c r="J34" s="35">
        <f t="shared" si="2"/>
        <v>15904.171300000024</v>
      </c>
      <c r="K34" s="14">
        <f>-15904.171+292.638+15345.771</f>
        <v>-265.76199999999881</v>
      </c>
      <c r="L34" s="35">
        <f t="shared" si="3"/>
        <v>15638.409300000025</v>
      </c>
      <c r="M34" s="14"/>
      <c r="N34" s="35">
        <f t="shared" si="4"/>
        <v>15638.409300000025</v>
      </c>
      <c r="O34" s="34"/>
      <c r="P34" s="35">
        <f t="shared" si="5"/>
        <v>15638.409300000025</v>
      </c>
      <c r="Q34" s="14"/>
      <c r="R34" s="35">
        <f t="shared" si="6"/>
        <v>15638.409300000025</v>
      </c>
      <c r="S34" s="34">
        <f>-227028.53+227028.53</f>
        <v>0</v>
      </c>
      <c r="T34" s="35">
        <f t="shared" si="7"/>
        <v>15638.409300000025</v>
      </c>
      <c r="U34" s="35">
        <v>798.40000000002328</v>
      </c>
      <c r="V34" s="34"/>
      <c r="W34" s="35">
        <f t="shared" si="8"/>
        <v>798.40000000002328</v>
      </c>
      <c r="X34" s="34"/>
      <c r="Y34" s="35">
        <f t="shared" si="9"/>
        <v>798.40000000002328</v>
      </c>
      <c r="Z34" s="14"/>
      <c r="AA34" s="35">
        <f t="shared" si="10"/>
        <v>798.40000000002328</v>
      </c>
      <c r="AB34" s="14">
        <f>-798.4+700.211</f>
        <v>-98.188999999999965</v>
      </c>
      <c r="AC34" s="35">
        <f t="shared" si="11"/>
        <v>700.21100000002332</v>
      </c>
      <c r="AD34" s="34"/>
      <c r="AE34" s="35">
        <f t="shared" si="12"/>
        <v>700.21100000002332</v>
      </c>
      <c r="AF34" s="34"/>
      <c r="AG34" s="35">
        <f t="shared" si="13"/>
        <v>700.21100000002332</v>
      </c>
      <c r="AH34" s="35">
        <v>200</v>
      </c>
      <c r="AI34" s="34"/>
      <c r="AJ34" s="35">
        <f t="shared" si="14"/>
        <v>200</v>
      </c>
      <c r="AK34" s="34"/>
      <c r="AL34" s="35">
        <f t="shared" si="15"/>
        <v>200</v>
      </c>
      <c r="AM34" s="14">
        <f>-200+643.527</f>
        <v>443.52700000000004</v>
      </c>
      <c r="AN34" s="35">
        <f t="shared" si="16"/>
        <v>643.52700000000004</v>
      </c>
      <c r="AO34" s="34"/>
      <c r="AP34" s="35">
        <f t="shared" si="17"/>
        <v>643.52700000000004</v>
      </c>
      <c r="AQ34" s="34"/>
      <c r="AR34" s="35">
        <f t="shared" si="18"/>
        <v>643.52700000000004</v>
      </c>
      <c r="AS34" s="36" t="s">
        <v>39</v>
      </c>
      <c r="AT34" s="37" t="s">
        <v>25</v>
      </c>
      <c r="AU34" s="38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</row>
    <row r="35" spans="1:64" x14ac:dyDescent="0.35">
      <c r="A35" s="90"/>
      <c r="B35" s="84" t="s">
        <v>26</v>
      </c>
      <c r="C35" s="87" t="s">
        <v>22</v>
      </c>
      <c r="D35" s="13">
        <v>557880</v>
      </c>
      <c r="E35" s="13"/>
      <c r="F35" s="14">
        <f t="shared" si="0"/>
        <v>557880</v>
      </c>
      <c r="G35" s="14"/>
      <c r="H35" s="14">
        <f t="shared" si="1"/>
        <v>557880</v>
      </c>
      <c r="I35" s="14"/>
      <c r="J35" s="14">
        <f t="shared" si="2"/>
        <v>557880</v>
      </c>
      <c r="K35" s="14">
        <f>-557880+11693.808</f>
        <v>-546186.19200000004</v>
      </c>
      <c r="L35" s="14">
        <f t="shared" si="3"/>
        <v>11693.807999999961</v>
      </c>
      <c r="M35" s="14"/>
      <c r="N35" s="14">
        <f t="shared" si="4"/>
        <v>11693.807999999961</v>
      </c>
      <c r="O35" s="14"/>
      <c r="P35" s="14">
        <f t="shared" si="5"/>
        <v>11693.807999999961</v>
      </c>
      <c r="Q35" s="14"/>
      <c r="R35" s="14">
        <f t="shared" si="6"/>
        <v>11693.807999999961</v>
      </c>
      <c r="S35" s="14"/>
      <c r="T35" s="81">
        <f t="shared" si="7"/>
        <v>11693.807999999961</v>
      </c>
      <c r="U35" s="14">
        <f>797600.6-54620.7</f>
        <v>742979.9</v>
      </c>
      <c r="V35" s="14"/>
      <c r="W35" s="14">
        <f t="shared" si="8"/>
        <v>742979.9</v>
      </c>
      <c r="X35" s="14"/>
      <c r="Y35" s="14">
        <f t="shared" si="9"/>
        <v>742979.9</v>
      </c>
      <c r="Z35" s="14"/>
      <c r="AA35" s="14">
        <f t="shared" si="10"/>
        <v>742979.9</v>
      </c>
      <c r="AB35" s="14">
        <f>-742979.9+25795.593</f>
        <v>-717184.30700000003</v>
      </c>
      <c r="AC35" s="14">
        <f t="shared" si="11"/>
        <v>25795.592999999993</v>
      </c>
      <c r="AD35" s="14"/>
      <c r="AE35" s="14">
        <f t="shared" si="12"/>
        <v>25795.592999999993</v>
      </c>
      <c r="AF35" s="14"/>
      <c r="AG35" s="81">
        <f t="shared" si="13"/>
        <v>25795.592999999993</v>
      </c>
      <c r="AH35" s="14">
        <v>199800</v>
      </c>
      <c r="AI35" s="14"/>
      <c r="AJ35" s="14">
        <f t="shared" si="14"/>
        <v>199800</v>
      </c>
      <c r="AK35" s="14"/>
      <c r="AL35" s="14">
        <f t="shared" si="15"/>
        <v>199800</v>
      </c>
      <c r="AM35" s="14">
        <f>-199800+25715.338</f>
        <v>-174084.66200000001</v>
      </c>
      <c r="AN35" s="14">
        <f t="shared" si="16"/>
        <v>25715.337999999989</v>
      </c>
      <c r="AO35" s="14"/>
      <c r="AP35" s="14">
        <f t="shared" si="17"/>
        <v>25715.337999999989</v>
      </c>
      <c r="AQ35" s="14"/>
      <c r="AR35" s="81">
        <f t="shared" si="18"/>
        <v>25715.337999999989</v>
      </c>
      <c r="AS35" s="3" t="s">
        <v>37</v>
      </c>
      <c r="AU35" s="27"/>
    </row>
    <row r="36" spans="1:64" x14ac:dyDescent="0.35">
      <c r="A36" s="77"/>
      <c r="B36" s="84" t="s">
        <v>27</v>
      </c>
      <c r="C36" s="87" t="s">
        <v>22</v>
      </c>
      <c r="D36" s="13"/>
      <c r="E36" s="13"/>
      <c r="F36" s="14"/>
      <c r="G36" s="14"/>
      <c r="H36" s="14"/>
      <c r="I36" s="14"/>
      <c r="J36" s="14"/>
      <c r="K36" s="14">
        <v>280651.40000000002</v>
      </c>
      <c r="L36" s="14">
        <f t="shared" si="3"/>
        <v>280651.40000000002</v>
      </c>
      <c r="M36" s="14"/>
      <c r="N36" s="14">
        <f t="shared" si="4"/>
        <v>280651.40000000002</v>
      </c>
      <c r="O36" s="14"/>
      <c r="P36" s="14">
        <f t="shared" si="5"/>
        <v>280651.40000000002</v>
      </c>
      <c r="Q36" s="14"/>
      <c r="R36" s="14">
        <f t="shared" si="6"/>
        <v>280651.40000000002</v>
      </c>
      <c r="S36" s="14"/>
      <c r="T36" s="81">
        <f t="shared" si="7"/>
        <v>280651.40000000002</v>
      </c>
      <c r="U36" s="14"/>
      <c r="V36" s="14"/>
      <c r="W36" s="14"/>
      <c r="X36" s="14"/>
      <c r="Y36" s="14"/>
      <c r="Z36" s="14"/>
      <c r="AA36" s="14"/>
      <c r="AB36" s="14">
        <v>619094.228</v>
      </c>
      <c r="AC36" s="14">
        <f t="shared" si="11"/>
        <v>619094.228</v>
      </c>
      <c r="AD36" s="14"/>
      <c r="AE36" s="14">
        <f t="shared" si="12"/>
        <v>619094.228</v>
      </c>
      <c r="AF36" s="14"/>
      <c r="AG36" s="81">
        <f t="shared" si="13"/>
        <v>619094.228</v>
      </c>
      <c r="AH36" s="14"/>
      <c r="AI36" s="14"/>
      <c r="AJ36" s="14"/>
      <c r="AK36" s="14"/>
      <c r="AL36" s="14"/>
      <c r="AM36" s="14">
        <v>617168.1</v>
      </c>
      <c r="AN36" s="14">
        <f t="shared" si="16"/>
        <v>617168.1</v>
      </c>
      <c r="AO36" s="14"/>
      <c r="AP36" s="14">
        <f t="shared" si="17"/>
        <v>617168.1</v>
      </c>
      <c r="AQ36" s="14"/>
      <c r="AR36" s="81">
        <f t="shared" si="18"/>
        <v>617168.1</v>
      </c>
      <c r="AS36" s="3" t="s">
        <v>38</v>
      </c>
      <c r="AU36" s="27"/>
    </row>
    <row r="37" spans="1:64" x14ac:dyDescent="0.35">
      <c r="A37" s="77"/>
      <c r="B37" s="84" t="s">
        <v>28</v>
      </c>
      <c r="C37" s="87" t="s">
        <v>22</v>
      </c>
      <c r="D37" s="13"/>
      <c r="E37" s="13"/>
      <c r="F37" s="14"/>
      <c r="G37" s="14"/>
      <c r="H37" s="14"/>
      <c r="I37" s="14"/>
      <c r="J37" s="14"/>
      <c r="K37" s="14">
        <v>211682.75899999999</v>
      </c>
      <c r="L37" s="14">
        <f t="shared" si="3"/>
        <v>211682.75899999999</v>
      </c>
      <c r="M37" s="14"/>
      <c r="N37" s="14">
        <f t="shared" si="4"/>
        <v>211682.75899999999</v>
      </c>
      <c r="O37" s="14"/>
      <c r="P37" s="14">
        <f t="shared" si="5"/>
        <v>211682.75899999999</v>
      </c>
      <c r="Q37" s="14"/>
      <c r="R37" s="14">
        <f t="shared" si="6"/>
        <v>211682.75899999999</v>
      </c>
      <c r="S37" s="14"/>
      <c r="T37" s="81">
        <f t="shared" si="7"/>
        <v>211682.75899999999</v>
      </c>
      <c r="U37" s="14"/>
      <c r="V37" s="14"/>
      <c r="W37" s="14"/>
      <c r="X37" s="14"/>
      <c r="Y37" s="14"/>
      <c r="Z37" s="14"/>
      <c r="AA37" s="14"/>
      <c r="AB37" s="14"/>
      <c r="AC37" s="14">
        <f t="shared" si="11"/>
        <v>0</v>
      </c>
      <c r="AD37" s="14"/>
      <c r="AE37" s="14">
        <f t="shared" si="12"/>
        <v>0</v>
      </c>
      <c r="AF37" s="14"/>
      <c r="AG37" s="81">
        <f t="shared" si="13"/>
        <v>0</v>
      </c>
      <c r="AH37" s="14"/>
      <c r="AI37" s="14"/>
      <c r="AJ37" s="14"/>
      <c r="AK37" s="14"/>
      <c r="AL37" s="14"/>
      <c r="AM37" s="14"/>
      <c r="AN37" s="14">
        <f t="shared" si="16"/>
        <v>0</v>
      </c>
      <c r="AO37" s="14"/>
      <c r="AP37" s="14">
        <f t="shared" si="17"/>
        <v>0</v>
      </c>
      <c r="AQ37" s="14"/>
      <c r="AR37" s="81">
        <f t="shared" si="18"/>
        <v>0</v>
      </c>
      <c r="AS37" s="3" t="s">
        <v>40</v>
      </c>
      <c r="AU37" s="27"/>
    </row>
    <row r="38" spans="1:64" ht="54" x14ac:dyDescent="0.35">
      <c r="A38" s="77" t="s">
        <v>41</v>
      </c>
      <c r="B38" s="84" t="s">
        <v>42</v>
      </c>
      <c r="C38" s="86" t="s">
        <v>31</v>
      </c>
      <c r="D38" s="13">
        <f>D40+D41</f>
        <v>453000</v>
      </c>
      <c r="E38" s="13">
        <f>E40+E41</f>
        <v>0</v>
      </c>
      <c r="F38" s="14">
        <f t="shared" si="0"/>
        <v>453000</v>
      </c>
      <c r="G38" s="14">
        <f>G40+G41+G42</f>
        <v>17979.14402</v>
      </c>
      <c r="H38" s="14">
        <f t="shared" si="1"/>
        <v>470979.14402000001</v>
      </c>
      <c r="I38" s="14">
        <f>I40+I41+I42</f>
        <v>0</v>
      </c>
      <c r="J38" s="14">
        <f t="shared" si="2"/>
        <v>470979.14402000001</v>
      </c>
      <c r="K38" s="14">
        <f>K40+K41+K42</f>
        <v>0</v>
      </c>
      <c r="L38" s="14">
        <f t="shared" si="3"/>
        <v>470979.14402000001</v>
      </c>
      <c r="M38" s="14">
        <f>M40+M41+M42</f>
        <v>0</v>
      </c>
      <c r="N38" s="14">
        <f t="shared" si="4"/>
        <v>470979.14402000001</v>
      </c>
      <c r="O38" s="14">
        <f>O40+O41+O42</f>
        <v>20239.123</v>
      </c>
      <c r="P38" s="14">
        <f t="shared" si="5"/>
        <v>491218.26702000003</v>
      </c>
      <c r="Q38" s="14">
        <f>Q40+Q41+Q42</f>
        <v>0</v>
      </c>
      <c r="R38" s="14">
        <f t="shared" si="6"/>
        <v>491218.26702000003</v>
      </c>
      <c r="S38" s="14">
        <f>S40+S41+S42</f>
        <v>0</v>
      </c>
      <c r="T38" s="81">
        <f t="shared" si="7"/>
        <v>491218.26702000003</v>
      </c>
      <c r="U38" s="14">
        <f>U40+U41</f>
        <v>651498</v>
      </c>
      <c r="V38" s="14">
        <f>V40+V41</f>
        <v>0</v>
      </c>
      <c r="W38" s="14">
        <f t="shared" si="8"/>
        <v>651498</v>
      </c>
      <c r="X38" s="14">
        <f>X40+X41</f>
        <v>0</v>
      </c>
      <c r="Y38" s="14">
        <f t="shared" si="9"/>
        <v>651498</v>
      </c>
      <c r="Z38" s="14">
        <f>Z40+Z41</f>
        <v>0</v>
      </c>
      <c r="AA38" s="14">
        <f t="shared" si="10"/>
        <v>651498</v>
      </c>
      <c r="AB38" s="14">
        <f>AB40+AB41</f>
        <v>0</v>
      </c>
      <c r="AC38" s="14">
        <f t="shared" si="11"/>
        <v>651498</v>
      </c>
      <c r="AD38" s="14">
        <f>AD40+AD41</f>
        <v>0</v>
      </c>
      <c r="AE38" s="14">
        <f t="shared" si="12"/>
        <v>651498</v>
      </c>
      <c r="AF38" s="14">
        <f>AF40+AF41</f>
        <v>0</v>
      </c>
      <c r="AG38" s="81">
        <f t="shared" si="13"/>
        <v>651498</v>
      </c>
      <c r="AH38" s="14">
        <f>AH40+AH41</f>
        <v>200000</v>
      </c>
      <c r="AI38" s="14">
        <f>AI40+AI41</f>
        <v>0</v>
      </c>
      <c r="AJ38" s="14">
        <f t="shared" si="14"/>
        <v>200000</v>
      </c>
      <c r="AK38" s="14">
        <f>AK40+AK41</f>
        <v>0</v>
      </c>
      <c r="AL38" s="14">
        <f t="shared" si="15"/>
        <v>200000</v>
      </c>
      <c r="AM38" s="14">
        <f>AM40+AM41</f>
        <v>0</v>
      </c>
      <c r="AN38" s="14">
        <f t="shared" si="16"/>
        <v>200000</v>
      </c>
      <c r="AO38" s="14">
        <f>AO40+AO41</f>
        <v>0</v>
      </c>
      <c r="AP38" s="14">
        <f t="shared" si="17"/>
        <v>200000</v>
      </c>
      <c r="AQ38" s="14">
        <f>AQ40+AQ41</f>
        <v>330930.26699999999</v>
      </c>
      <c r="AR38" s="81">
        <f t="shared" si="18"/>
        <v>530930.26699999999</v>
      </c>
      <c r="AU38" s="27"/>
    </row>
    <row r="39" spans="1:64" x14ac:dyDescent="0.35">
      <c r="A39" s="77"/>
      <c r="B39" s="84" t="s">
        <v>23</v>
      </c>
      <c r="C39" s="84"/>
      <c r="D39" s="13"/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81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81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81"/>
      <c r="AU39" s="27"/>
    </row>
    <row r="40" spans="1:64" s="29" customFormat="1" hidden="1" x14ac:dyDescent="0.35">
      <c r="A40" s="30"/>
      <c r="B40" s="31" t="s">
        <v>24</v>
      </c>
      <c r="C40" s="31"/>
      <c r="D40" s="32">
        <v>453</v>
      </c>
      <c r="E40" s="33"/>
      <c r="F40" s="32">
        <f t="shared" si="0"/>
        <v>453</v>
      </c>
      <c r="G40" s="34"/>
      <c r="H40" s="35">
        <f t="shared" si="1"/>
        <v>453</v>
      </c>
      <c r="I40" s="14"/>
      <c r="J40" s="35">
        <f t="shared" si="2"/>
        <v>453</v>
      </c>
      <c r="K40" s="14"/>
      <c r="L40" s="35">
        <f t="shared" si="3"/>
        <v>453</v>
      </c>
      <c r="M40" s="14"/>
      <c r="N40" s="35">
        <f t="shared" si="4"/>
        <v>453</v>
      </c>
      <c r="O40" s="34"/>
      <c r="P40" s="35">
        <f t="shared" si="5"/>
        <v>453</v>
      </c>
      <c r="Q40" s="14"/>
      <c r="R40" s="35">
        <f t="shared" si="6"/>
        <v>453</v>
      </c>
      <c r="S40" s="34"/>
      <c r="T40" s="35">
        <f t="shared" si="7"/>
        <v>453</v>
      </c>
      <c r="U40" s="35">
        <v>651.5</v>
      </c>
      <c r="V40" s="34"/>
      <c r="W40" s="35">
        <f t="shared" si="8"/>
        <v>651.5</v>
      </c>
      <c r="X40" s="34"/>
      <c r="Y40" s="35">
        <f t="shared" si="9"/>
        <v>651.5</v>
      </c>
      <c r="Z40" s="14"/>
      <c r="AA40" s="35">
        <f t="shared" si="10"/>
        <v>651.5</v>
      </c>
      <c r="AB40" s="14"/>
      <c r="AC40" s="35">
        <f t="shared" si="11"/>
        <v>651.5</v>
      </c>
      <c r="AD40" s="34"/>
      <c r="AE40" s="35">
        <f t="shared" si="12"/>
        <v>651.5</v>
      </c>
      <c r="AF40" s="34"/>
      <c r="AG40" s="35">
        <f t="shared" si="13"/>
        <v>651.5</v>
      </c>
      <c r="AH40" s="35">
        <v>200</v>
      </c>
      <c r="AI40" s="34"/>
      <c r="AJ40" s="35">
        <f t="shared" si="14"/>
        <v>200</v>
      </c>
      <c r="AK40" s="34"/>
      <c r="AL40" s="35">
        <f t="shared" si="15"/>
        <v>200</v>
      </c>
      <c r="AM40" s="14"/>
      <c r="AN40" s="35">
        <f t="shared" si="16"/>
        <v>200</v>
      </c>
      <c r="AO40" s="34"/>
      <c r="AP40" s="35">
        <f t="shared" si="17"/>
        <v>200</v>
      </c>
      <c r="AQ40" s="34">
        <v>330930.26699999999</v>
      </c>
      <c r="AR40" s="35">
        <f t="shared" si="18"/>
        <v>331130.26699999999</v>
      </c>
      <c r="AS40" s="36" t="s">
        <v>43</v>
      </c>
      <c r="AT40" s="37" t="s">
        <v>25</v>
      </c>
      <c r="AU40" s="38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</row>
    <row r="41" spans="1:64" x14ac:dyDescent="0.35">
      <c r="A41" s="77"/>
      <c r="B41" s="84" t="s">
        <v>26</v>
      </c>
      <c r="C41" s="87" t="s">
        <v>22</v>
      </c>
      <c r="D41" s="13">
        <v>452547</v>
      </c>
      <c r="E41" s="13"/>
      <c r="F41" s="14">
        <f t="shared" si="0"/>
        <v>452547</v>
      </c>
      <c r="G41" s="14"/>
      <c r="H41" s="14">
        <f t="shared" si="1"/>
        <v>452547</v>
      </c>
      <c r="I41" s="14"/>
      <c r="J41" s="14">
        <f t="shared" si="2"/>
        <v>452547</v>
      </c>
      <c r="K41" s="14"/>
      <c r="L41" s="14">
        <f t="shared" si="3"/>
        <v>452547</v>
      </c>
      <c r="M41" s="14"/>
      <c r="N41" s="14">
        <f t="shared" si="4"/>
        <v>452547</v>
      </c>
      <c r="O41" s="14"/>
      <c r="P41" s="14">
        <f t="shared" si="5"/>
        <v>452547</v>
      </c>
      <c r="Q41" s="14"/>
      <c r="R41" s="14">
        <f t="shared" si="6"/>
        <v>452547</v>
      </c>
      <c r="S41" s="14"/>
      <c r="T41" s="81">
        <f t="shared" si="7"/>
        <v>452547</v>
      </c>
      <c r="U41" s="14">
        <v>650846.5</v>
      </c>
      <c r="V41" s="14"/>
      <c r="W41" s="14">
        <f t="shared" si="8"/>
        <v>650846.5</v>
      </c>
      <c r="X41" s="14"/>
      <c r="Y41" s="14">
        <f t="shared" si="9"/>
        <v>650846.5</v>
      </c>
      <c r="Z41" s="14"/>
      <c r="AA41" s="14">
        <f t="shared" si="10"/>
        <v>650846.5</v>
      </c>
      <c r="AB41" s="14"/>
      <c r="AC41" s="14">
        <f t="shared" si="11"/>
        <v>650846.5</v>
      </c>
      <c r="AD41" s="14"/>
      <c r="AE41" s="14">
        <f t="shared" si="12"/>
        <v>650846.5</v>
      </c>
      <c r="AF41" s="14"/>
      <c r="AG41" s="81">
        <f t="shared" si="13"/>
        <v>650846.5</v>
      </c>
      <c r="AH41" s="14">
        <v>199800</v>
      </c>
      <c r="AI41" s="14"/>
      <c r="AJ41" s="14">
        <f t="shared" si="14"/>
        <v>199800</v>
      </c>
      <c r="AK41" s="14"/>
      <c r="AL41" s="14">
        <f t="shared" si="15"/>
        <v>199800</v>
      </c>
      <c r="AM41" s="14"/>
      <c r="AN41" s="14">
        <f t="shared" si="16"/>
        <v>199800</v>
      </c>
      <c r="AO41" s="14"/>
      <c r="AP41" s="14">
        <f t="shared" si="17"/>
        <v>199800</v>
      </c>
      <c r="AQ41" s="14"/>
      <c r="AR41" s="81">
        <f t="shared" si="18"/>
        <v>199800</v>
      </c>
      <c r="AS41" s="3" t="s">
        <v>33</v>
      </c>
      <c r="AU41" s="27"/>
    </row>
    <row r="42" spans="1:64" x14ac:dyDescent="0.35">
      <c r="A42" s="77"/>
      <c r="B42" s="84" t="s">
        <v>28</v>
      </c>
      <c r="C42" s="87" t="s">
        <v>22</v>
      </c>
      <c r="D42" s="13"/>
      <c r="E42" s="13"/>
      <c r="F42" s="14"/>
      <c r="G42" s="14">
        <v>17979.14402</v>
      </c>
      <c r="H42" s="14">
        <f t="shared" si="1"/>
        <v>17979.14402</v>
      </c>
      <c r="I42" s="14"/>
      <c r="J42" s="14">
        <f t="shared" si="2"/>
        <v>17979.14402</v>
      </c>
      <c r="K42" s="14"/>
      <c r="L42" s="14">
        <f t="shared" si="3"/>
        <v>17979.14402</v>
      </c>
      <c r="M42" s="14"/>
      <c r="N42" s="14">
        <f t="shared" si="4"/>
        <v>17979.14402</v>
      </c>
      <c r="O42" s="14">
        <v>20239.123</v>
      </c>
      <c r="P42" s="14">
        <f t="shared" si="5"/>
        <v>38218.267019999999</v>
      </c>
      <c r="Q42" s="14"/>
      <c r="R42" s="14">
        <f t="shared" si="6"/>
        <v>38218.267019999999</v>
      </c>
      <c r="S42" s="14"/>
      <c r="T42" s="81">
        <f t="shared" si="7"/>
        <v>38218.267019999999</v>
      </c>
      <c r="U42" s="14"/>
      <c r="V42" s="14"/>
      <c r="W42" s="14"/>
      <c r="X42" s="14"/>
      <c r="Y42" s="14">
        <f t="shared" si="9"/>
        <v>0</v>
      </c>
      <c r="Z42" s="14"/>
      <c r="AA42" s="14">
        <f t="shared" si="10"/>
        <v>0</v>
      </c>
      <c r="AB42" s="14"/>
      <c r="AC42" s="14">
        <f t="shared" si="11"/>
        <v>0</v>
      </c>
      <c r="AD42" s="14"/>
      <c r="AE42" s="14">
        <f t="shared" si="12"/>
        <v>0</v>
      </c>
      <c r="AF42" s="14"/>
      <c r="AG42" s="81">
        <f t="shared" si="13"/>
        <v>0</v>
      </c>
      <c r="AH42" s="14"/>
      <c r="AI42" s="14"/>
      <c r="AJ42" s="14"/>
      <c r="AK42" s="14"/>
      <c r="AL42" s="14">
        <f t="shared" si="15"/>
        <v>0</v>
      </c>
      <c r="AM42" s="14"/>
      <c r="AN42" s="14">
        <f t="shared" si="16"/>
        <v>0</v>
      </c>
      <c r="AO42" s="14"/>
      <c r="AP42" s="14">
        <f t="shared" si="17"/>
        <v>0</v>
      </c>
      <c r="AQ42" s="14"/>
      <c r="AR42" s="81">
        <f t="shared" si="18"/>
        <v>0</v>
      </c>
      <c r="AS42" s="3" t="s">
        <v>43</v>
      </c>
      <c r="AT42" s="1"/>
      <c r="AU42" s="27"/>
    </row>
    <row r="43" spans="1:64" ht="36" x14ac:dyDescent="0.35">
      <c r="A43" s="111" t="s">
        <v>44</v>
      </c>
      <c r="B43" s="88" t="s">
        <v>45</v>
      </c>
      <c r="C43" s="89" t="s">
        <v>36</v>
      </c>
      <c r="D43" s="13">
        <f>D45</f>
        <v>66317.899999999994</v>
      </c>
      <c r="E43" s="13">
        <f>E45</f>
        <v>0</v>
      </c>
      <c r="F43" s="14">
        <f t="shared" si="0"/>
        <v>66317.899999999994</v>
      </c>
      <c r="G43" s="14">
        <f>G45</f>
        <v>0</v>
      </c>
      <c r="H43" s="14">
        <f t="shared" si="1"/>
        <v>66317.899999999994</v>
      </c>
      <c r="I43" s="14">
        <f>I45</f>
        <v>0</v>
      </c>
      <c r="J43" s="14">
        <f t="shared" si="2"/>
        <v>66317.899999999994</v>
      </c>
      <c r="K43" s="14">
        <f>K45</f>
        <v>0</v>
      </c>
      <c r="L43" s="14">
        <f t="shared" si="3"/>
        <v>66317.899999999994</v>
      </c>
      <c r="M43" s="14">
        <f>M45</f>
        <v>0</v>
      </c>
      <c r="N43" s="14">
        <f t="shared" si="4"/>
        <v>66317.899999999994</v>
      </c>
      <c r="O43" s="14">
        <f>O45</f>
        <v>0</v>
      </c>
      <c r="P43" s="14">
        <f t="shared" si="5"/>
        <v>66317.899999999994</v>
      </c>
      <c r="Q43" s="14">
        <f>Q45</f>
        <v>0</v>
      </c>
      <c r="R43" s="14">
        <f t="shared" si="6"/>
        <v>66317.899999999994</v>
      </c>
      <c r="S43" s="14">
        <f>S45</f>
        <v>0</v>
      </c>
      <c r="T43" s="81">
        <f t="shared" si="7"/>
        <v>66317.899999999994</v>
      </c>
      <c r="U43" s="14">
        <f>U45</f>
        <v>0</v>
      </c>
      <c r="V43" s="14">
        <f>V45</f>
        <v>0</v>
      </c>
      <c r="W43" s="14">
        <f t="shared" si="8"/>
        <v>0</v>
      </c>
      <c r="X43" s="14">
        <f>X45</f>
        <v>0</v>
      </c>
      <c r="Y43" s="14">
        <f t="shared" si="9"/>
        <v>0</v>
      </c>
      <c r="Z43" s="14">
        <f>Z45</f>
        <v>0</v>
      </c>
      <c r="AA43" s="14">
        <f t="shared" si="10"/>
        <v>0</v>
      </c>
      <c r="AB43" s="14">
        <f>AB45</f>
        <v>0</v>
      </c>
      <c r="AC43" s="14">
        <f t="shared" si="11"/>
        <v>0</v>
      </c>
      <c r="AD43" s="14">
        <f>AD45</f>
        <v>0</v>
      </c>
      <c r="AE43" s="14">
        <f t="shared" si="12"/>
        <v>0</v>
      </c>
      <c r="AF43" s="14">
        <f>AF45</f>
        <v>0</v>
      </c>
      <c r="AG43" s="81">
        <f t="shared" si="13"/>
        <v>0</v>
      </c>
      <c r="AH43" s="14">
        <f>AH45</f>
        <v>0</v>
      </c>
      <c r="AI43" s="14">
        <f>AI45</f>
        <v>0</v>
      </c>
      <c r="AJ43" s="14">
        <f t="shared" si="14"/>
        <v>0</v>
      </c>
      <c r="AK43" s="14">
        <f>AK45</f>
        <v>0</v>
      </c>
      <c r="AL43" s="14">
        <f t="shared" si="15"/>
        <v>0</v>
      </c>
      <c r="AM43" s="14">
        <f>AM45</f>
        <v>0</v>
      </c>
      <c r="AN43" s="14">
        <f t="shared" si="16"/>
        <v>0</v>
      </c>
      <c r="AO43" s="14">
        <f>AO45</f>
        <v>0</v>
      </c>
      <c r="AP43" s="14">
        <f t="shared" si="17"/>
        <v>0</v>
      </c>
      <c r="AQ43" s="14">
        <f>AQ45</f>
        <v>0</v>
      </c>
      <c r="AR43" s="81">
        <f t="shared" si="18"/>
        <v>0</v>
      </c>
      <c r="AU43" s="27"/>
    </row>
    <row r="44" spans="1:64" x14ac:dyDescent="0.35">
      <c r="A44" s="111"/>
      <c r="B44" s="84" t="s">
        <v>23</v>
      </c>
      <c r="C44" s="84"/>
      <c r="D44" s="13"/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81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81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81"/>
      <c r="AU44" s="27"/>
    </row>
    <row r="45" spans="1:64" x14ac:dyDescent="0.35">
      <c r="A45" s="111"/>
      <c r="B45" s="84" t="s">
        <v>26</v>
      </c>
      <c r="C45" s="87" t="s">
        <v>22</v>
      </c>
      <c r="D45" s="13">
        <v>66317.899999999994</v>
      </c>
      <c r="E45" s="13"/>
      <c r="F45" s="14">
        <f t="shared" si="0"/>
        <v>66317.899999999994</v>
      </c>
      <c r="G45" s="14"/>
      <c r="H45" s="14">
        <f t="shared" si="1"/>
        <v>66317.899999999994</v>
      </c>
      <c r="I45" s="14"/>
      <c r="J45" s="14">
        <f t="shared" si="2"/>
        <v>66317.899999999994</v>
      </c>
      <c r="K45" s="14"/>
      <c r="L45" s="14">
        <f t="shared" si="3"/>
        <v>66317.899999999994</v>
      </c>
      <c r="M45" s="14"/>
      <c r="N45" s="14">
        <f t="shared" si="4"/>
        <v>66317.899999999994</v>
      </c>
      <c r="O45" s="14"/>
      <c r="P45" s="14">
        <f t="shared" si="5"/>
        <v>66317.899999999994</v>
      </c>
      <c r="Q45" s="14"/>
      <c r="R45" s="14">
        <f t="shared" si="6"/>
        <v>66317.899999999994</v>
      </c>
      <c r="S45" s="14"/>
      <c r="T45" s="81">
        <f t="shared" si="7"/>
        <v>66317.899999999994</v>
      </c>
      <c r="U45" s="14">
        <v>0</v>
      </c>
      <c r="V45" s="14"/>
      <c r="W45" s="14">
        <f t="shared" si="8"/>
        <v>0</v>
      </c>
      <c r="X45" s="14"/>
      <c r="Y45" s="14">
        <f t="shared" si="9"/>
        <v>0</v>
      </c>
      <c r="Z45" s="14"/>
      <c r="AA45" s="14">
        <f t="shared" si="10"/>
        <v>0</v>
      </c>
      <c r="AB45" s="14"/>
      <c r="AC45" s="14">
        <f t="shared" si="11"/>
        <v>0</v>
      </c>
      <c r="AD45" s="14"/>
      <c r="AE45" s="14">
        <f t="shared" si="12"/>
        <v>0</v>
      </c>
      <c r="AF45" s="14"/>
      <c r="AG45" s="81">
        <f t="shared" si="13"/>
        <v>0</v>
      </c>
      <c r="AH45" s="14">
        <v>0</v>
      </c>
      <c r="AI45" s="14"/>
      <c r="AJ45" s="14">
        <f t="shared" si="14"/>
        <v>0</v>
      </c>
      <c r="AK45" s="14"/>
      <c r="AL45" s="14">
        <f t="shared" si="15"/>
        <v>0</v>
      </c>
      <c r="AM45" s="14"/>
      <c r="AN45" s="14">
        <f t="shared" si="16"/>
        <v>0</v>
      </c>
      <c r="AO45" s="14"/>
      <c r="AP45" s="14">
        <f t="shared" si="17"/>
        <v>0</v>
      </c>
      <c r="AQ45" s="14"/>
      <c r="AR45" s="81">
        <f t="shared" si="18"/>
        <v>0</v>
      </c>
      <c r="AS45" s="3" t="s">
        <v>33</v>
      </c>
      <c r="AU45" s="27"/>
    </row>
    <row r="46" spans="1:64" ht="57" customHeight="1" x14ac:dyDescent="0.35">
      <c r="A46" s="111"/>
      <c r="B46" s="88" t="s">
        <v>45</v>
      </c>
      <c r="C46" s="86" t="s">
        <v>31</v>
      </c>
      <c r="D46" s="13">
        <f>D48+D49</f>
        <v>251785.99999999997</v>
      </c>
      <c r="E46" s="13">
        <f>E48+E49</f>
        <v>0</v>
      </c>
      <c r="F46" s="14">
        <f t="shared" si="0"/>
        <v>251785.99999999997</v>
      </c>
      <c r="G46" s="14">
        <f>G48+G49+G50</f>
        <v>215331.15668000001</v>
      </c>
      <c r="H46" s="14">
        <f t="shared" si="1"/>
        <v>467117.15668000001</v>
      </c>
      <c r="I46" s="14">
        <f>I48+I49+I50</f>
        <v>0</v>
      </c>
      <c r="J46" s="14">
        <f t="shared" si="2"/>
        <v>467117.15668000001</v>
      </c>
      <c r="K46" s="14">
        <f>K48+K49+K50</f>
        <v>78425.629000000001</v>
      </c>
      <c r="L46" s="14">
        <f t="shared" si="3"/>
        <v>545542.78567999997</v>
      </c>
      <c r="M46" s="14">
        <f>M48+M49+M50</f>
        <v>0</v>
      </c>
      <c r="N46" s="14">
        <f t="shared" si="4"/>
        <v>545542.78567999997</v>
      </c>
      <c r="O46" s="14">
        <f>O48+O49+O50</f>
        <v>51598.381999999998</v>
      </c>
      <c r="P46" s="14">
        <f t="shared" si="5"/>
        <v>597141.16767999995</v>
      </c>
      <c r="Q46" s="14">
        <f>Q48+Q49+Q50</f>
        <v>0</v>
      </c>
      <c r="R46" s="14">
        <f t="shared" si="6"/>
        <v>597141.16767999995</v>
      </c>
      <c r="S46" s="14">
        <f>S48+S49+S50</f>
        <v>0</v>
      </c>
      <c r="T46" s="81">
        <f t="shared" si="7"/>
        <v>597141.16767999995</v>
      </c>
      <c r="U46" s="14">
        <f>U48+U49</f>
        <v>0</v>
      </c>
      <c r="V46" s="14">
        <f>V48+V49</f>
        <v>0</v>
      </c>
      <c r="W46" s="14">
        <f t="shared" si="8"/>
        <v>0</v>
      </c>
      <c r="X46" s="14">
        <f>X48+X49+X50</f>
        <v>0</v>
      </c>
      <c r="Y46" s="14">
        <f t="shared" si="9"/>
        <v>0</v>
      </c>
      <c r="Z46" s="14">
        <f>Z48+Z49+Z50</f>
        <v>0</v>
      </c>
      <c r="AA46" s="14">
        <f t="shared" si="10"/>
        <v>0</v>
      </c>
      <c r="AB46" s="14">
        <f>AB48+AB49+AB50</f>
        <v>0</v>
      </c>
      <c r="AC46" s="14">
        <f t="shared" si="11"/>
        <v>0</v>
      </c>
      <c r="AD46" s="14">
        <f>AD48+AD49+AD50</f>
        <v>0</v>
      </c>
      <c r="AE46" s="14">
        <f t="shared" si="12"/>
        <v>0</v>
      </c>
      <c r="AF46" s="14">
        <f>AF48+AF49+AF50</f>
        <v>0</v>
      </c>
      <c r="AG46" s="81">
        <f t="shared" si="13"/>
        <v>0</v>
      </c>
      <c r="AH46" s="14">
        <f>AH48+AH49</f>
        <v>0</v>
      </c>
      <c r="AI46" s="14">
        <f>AI48+AI49</f>
        <v>0</v>
      </c>
      <c r="AJ46" s="14">
        <f t="shared" si="14"/>
        <v>0</v>
      </c>
      <c r="AK46" s="14">
        <f>AK48+AK49+AK50</f>
        <v>0</v>
      </c>
      <c r="AL46" s="14">
        <f t="shared" si="15"/>
        <v>0</v>
      </c>
      <c r="AM46" s="14">
        <f>AM48+AM49+AM50</f>
        <v>0</v>
      </c>
      <c r="AN46" s="14">
        <f t="shared" si="16"/>
        <v>0</v>
      </c>
      <c r="AO46" s="14">
        <f>AO48+AO49+AO50</f>
        <v>0</v>
      </c>
      <c r="AP46" s="14">
        <f t="shared" si="17"/>
        <v>0</v>
      </c>
      <c r="AQ46" s="14">
        <f>AQ48+AQ49+AQ50</f>
        <v>0</v>
      </c>
      <c r="AR46" s="81">
        <f t="shared" si="18"/>
        <v>0</v>
      </c>
      <c r="AU46" s="27"/>
    </row>
    <row r="47" spans="1:64" x14ac:dyDescent="0.35">
      <c r="A47" s="77"/>
      <c r="B47" s="84" t="s">
        <v>23</v>
      </c>
      <c r="C47" s="84"/>
      <c r="D47" s="13"/>
      <c r="E47" s="13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81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81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81"/>
      <c r="AU47" s="27"/>
    </row>
    <row r="48" spans="1:64" s="29" customFormat="1" hidden="1" x14ac:dyDescent="0.35">
      <c r="A48" s="30"/>
      <c r="B48" s="31" t="s">
        <v>24</v>
      </c>
      <c r="C48" s="31"/>
      <c r="D48" s="32">
        <v>318.09999999997672</v>
      </c>
      <c r="E48" s="33"/>
      <c r="F48" s="32">
        <f t="shared" si="0"/>
        <v>318.09999999997672</v>
      </c>
      <c r="G48" s="34">
        <v>99943.513149999999</v>
      </c>
      <c r="H48" s="35">
        <f t="shared" si="1"/>
        <v>100261.61314999998</v>
      </c>
      <c r="I48" s="14"/>
      <c r="J48" s="35">
        <f t="shared" si="2"/>
        <v>100261.61314999998</v>
      </c>
      <c r="K48" s="14"/>
      <c r="L48" s="35">
        <f t="shared" si="3"/>
        <v>100261.61314999998</v>
      </c>
      <c r="M48" s="14"/>
      <c r="N48" s="35">
        <f t="shared" si="4"/>
        <v>100261.61314999998</v>
      </c>
      <c r="O48" s="34"/>
      <c r="P48" s="35">
        <f t="shared" si="5"/>
        <v>100261.61314999998</v>
      </c>
      <c r="Q48" s="14"/>
      <c r="R48" s="35">
        <f t="shared" si="6"/>
        <v>100261.61314999998</v>
      </c>
      <c r="S48" s="34"/>
      <c r="T48" s="35">
        <f t="shared" si="7"/>
        <v>100261.61314999998</v>
      </c>
      <c r="U48" s="35">
        <v>0</v>
      </c>
      <c r="V48" s="34"/>
      <c r="W48" s="35">
        <f t="shared" si="8"/>
        <v>0</v>
      </c>
      <c r="X48" s="34"/>
      <c r="Y48" s="35">
        <f t="shared" si="9"/>
        <v>0</v>
      </c>
      <c r="Z48" s="14"/>
      <c r="AA48" s="35">
        <f t="shared" si="10"/>
        <v>0</v>
      </c>
      <c r="AB48" s="14"/>
      <c r="AC48" s="35">
        <f t="shared" si="11"/>
        <v>0</v>
      </c>
      <c r="AD48" s="34"/>
      <c r="AE48" s="35">
        <f t="shared" si="12"/>
        <v>0</v>
      </c>
      <c r="AF48" s="34"/>
      <c r="AG48" s="35">
        <f t="shared" si="13"/>
        <v>0</v>
      </c>
      <c r="AH48" s="35">
        <v>0</v>
      </c>
      <c r="AI48" s="34"/>
      <c r="AJ48" s="35">
        <f t="shared" si="14"/>
        <v>0</v>
      </c>
      <c r="AK48" s="34"/>
      <c r="AL48" s="35">
        <f t="shared" si="15"/>
        <v>0</v>
      </c>
      <c r="AM48" s="14"/>
      <c r="AN48" s="35">
        <f t="shared" si="16"/>
        <v>0</v>
      </c>
      <c r="AO48" s="34"/>
      <c r="AP48" s="35">
        <f t="shared" si="17"/>
        <v>0</v>
      </c>
      <c r="AQ48" s="34"/>
      <c r="AR48" s="35">
        <f t="shared" si="18"/>
        <v>0</v>
      </c>
      <c r="AS48" s="36" t="s">
        <v>46</v>
      </c>
      <c r="AT48" s="37" t="s">
        <v>25</v>
      </c>
      <c r="AU48" s="38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</row>
    <row r="49" spans="1:49" x14ac:dyDescent="0.35">
      <c r="A49" s="77"/>
      <c r="B49" s="84" t="s">
        <v>26</v>
      </c>
      <c r="C49" s="87" t="s">
        <v>22</v>
      </c>
      <c r="D49" s="13">
        <f>317785.8-66317.9</f>
        <v>251467.9</v>
      </c>
      <c r="E49" s="13"/>
      <c r="F49" s="14">
        <f t="shared" si="0"/>
        <v>251467.9</v>
      </c>
      <c r="G49" s="14"/>
      <c r="H49" s="14">
        <f t="shared" si="1"/>
        <v>251467.9</v>
      </c>
      <c r="I49" s="14"/>
      <c r="J49" s="14">
        <f t="shared" si="2"/>
        <v>251467.9</v>
      </c>
      <c r="K49" s="14"/>
      <c r="L49" s="14">
        <f t="shared" si="3"/>
        <v>251467.9</v>
      </c>
      <c r="M49" s="14"/>
      <c r="N49" s="14">
        <f t="shared" si="4"/>
        <v>251467.9</v>
      </c>
      <c r="O49" s="14"/>
      <c r="P49" s="14">
        <f t="shared" si="5"/>
        <v>251467.9</v>
      </c>
      <c r="Q49" s="14"/>
      <c r="R49" s="14">
        <f t="shared" si="6"/>
        <v>251467.9</v>
      </c>
      <c r="S49" s="14"/>
      <c r="T49" s="81">
        <f t="shared" si="7"/>
        <v>251467.9</v>
      </c>
      <c r="U49" s="14">
        <v>0</v>
      </c>
      <c r="V49" s="14"/>
      <c r="W49" s="14">
        <f t="shared" si="8"/>
        <v>0</v>
      </c>
      <c r="X49" s="14"/>
      <c r="Y49" s="14">
        <f t="shared" si="9"/>
        <v>0</v>
      </c>
      <c r="Z49" s="14"/>
      <c r="AA49" s="14">
        <f t="shared" si="10"/>
        <v>0</v>
      </c>
      <c r="AB49" s="14"/>
      <c r="AC49" s="14">
        <f t="shared" si="11"/>
        <v>0</v>
      </c>
      <c r="AD49" s="14"/>
      <c r="AE49" s="14">
        <f t="shared" si="12"/>
        <v>0</v>
      </c>
      <c r="AF49" s="14"/>
      <c r="AG49" s="81">
        <f t="shared" si="13"/>
        <v>0</v>
      </c>
      <c r="AH49" s="14">
        <v>0</v>
      </c>
      <c r="AI49" s="14"/>
      <c r="AJ49" s="14">
        <f t="shared" si="14"/>
        <v>0</v>
      </c>
      <c r="AK49" s="14"/>
      <c r="AL49" s="14">
        <f t="shared" si="15"/>
        <v>0</v>
      </c>
      <c r="AM49" s="14"/>
      <c r="AN49" s="14">
        <f t="shared" si="16"/>
        <v>0</v>
      </c>
      <c r="AO49" s="14"/>
      <c r="AP49" s="14">
        <f t="shared" si="17"/>
        <v>0</v>
      </c>
      <c r="AQ49" s="14"/>
      <c r="AR49" s="81">
        <f t="shared" si="18"/>
        <v>0</v>
      </c>
      <c r="AS49" s="3" t="s">
        <v>33</v>
      </c>
      <c r="AU49" s="27"/>
    </row>
    <row r="50" spans="1:49" x14ac:dyDescent="0.35">
      <c r="A50" s="77"/>
      <c r="B50" s="84" t="s">
        <v>28</v>
      </c>
      <c r="C50" s="87" t="s">
        <v>22</v>
      </c>
      <c r="D50" s="13"/>
      <c r="E50" s="13"/>
      <c r="F50" s="14"/>
      <c r="G50" s="14">
        <v>115387.64353</v>
      </c>
      <c r="H50" s="14">
        <f t="shared" si="1"/>
        <v>115387.64353</v>
      </c>
      <c r="I50" s="14"/>
      <c r="J50" s="14">
        <f t="shared" si="2"/>
        <v>115387.64353</v>
      </c>
      <c r="K50" s="14">
        <v>78425.629000000001</v>
      </c>
      <c r="L50" s="14">
        <f t="shared" si="3"/>
        <v>193813.27253000002</v>
      </c>
      <c r="M50" s="14"/>
      <c r="N50" s="14">
        <f t="shared" si="4"/>
        <v>193813.27253000002</v>
      </c>
      <c r="O50" s="14">
        <v>51598.381999999998</v>
      </c>
      <c r="P50" s="14">
        <f t="shared" si="5"/>
        <v>245411.65453</v>
      </c>
      <c r="Q50" s="14"/>
      <c r="R50" s="14">
        <f t="shared" si="6"/>
        <v>245411.65453</v>
      </c>
      <c r="S50" s="14"/>
      <c r="T50" s="81">
        <f t="shared" si="7"/>
        <v>245411.65453</v>
      </c>
      <c r="U50" s="14"/>
      <c r="V50" s="14"/>
      <c r="W50" s="14"/>
      <c r="X50" s="14"/>
      <c r="Y50" s="14">
        <f t="shared" si="9"/>
        <v>0</v>
      </c>
      <c r="Z50" s="14"/>
      <c r="AA50" s="14">
        <f t="shared" si="10"/>
        <v>0</v>
      </c>
      <c r="AB50" s="14"/>
      <c r="AC50" s="14">
        <f t="shared" si="11"/>
        <v>0</v>
      </c>
      <c r="AD50" s="14"/>
      <c r="AE50" s="14">
        <f t="shared" si="12"/>
        <v>0</v>
      </c>
      <c r="AF50" s="14"/>
      <c r="AG50" s="81">
        <f t="shared" si="13"/>
        <v>0</v>
      </c>
      <c r="AH50" s="14"/>
      <c r="AI50" s="14"/>
      <c r="AJ50" s="14"/>
      <c r="AK50" s="14"/>
      <c r="AL50" s="14">
        <f t="shared" si="15"/>
        <v>0</v>
      </c>
      <c r="AM50" s="14"/>
      <c r="AN50" s="14">
        <f t="shared" si="16"/>
        <v>0</v>
      </c>
      <c r="AO50" s="14"/>
      <c r="AP50" s="14">
        <f t="shared" si="17"/>
        <v>0</v>
      </c>
      <c r="AQ50" s="14"/>
      <c r="AR50" s="81">
        <f t="shared" si="18"/>
        <v>0</v>
      </c>
      <c r="AS50" s="3" t="s">
        <v>46</v>
      </c>
      <c r="AT50" s="1"/>
      <c r="AU50" s="27"/>
    </row>
    <row r="51" spans="1:49" ht="36" x14ac:dyDescent="0.35">
      <c r="A51" s="111" t="s">
        <v>47</v>
      </c>
      <c r="B51" s="112" t="s">
        <v>48</v>
      </c>
      <c r="C51" s="89" t="s">
        <v>36</v>
      </c>
      <c r="D51" s="13">
        <v>1410.5</v>
      </c>
      <c r="E51" s="13"/>
      <c r="F51" s="14">
        <f t="shared" si="0"/>
        <v>1410.5</v>
      </c>
      <c r="G51" s="14"/>
      <c r="H51" s="14">
        <f t="shared" si="1"/>
        <v>1410.5</v>
      </c>
      <c r="I51" s="14"/>
      <c r="J51" s="14">
        <f t="shared" si="2"/>
        <v>1410.5</v>
      </c>
      <c r="K51" s="14"/>
      <c r="L51" s="14">
        <f t="shared" si="3"/>
        <v>1410.5</v>
      </c>
      <c r="M51" s="14"/>
      <c r="N51" s="14">
        <f t="shared" si="4"/>
        <v>1410.5</v>
      </c>
      <c r="O51" s="14"/>
      <c r="P51" s="14">
        <f t="shared" si="5"/>
        <v>1410.5</v>
      </c>
      <c r="Q51" s="14"/>
      <c r="R51" s="14">
        <f t="shared" si="6"/>
        <v>1410.5</v>
      </c>
      <c r="S51" s="14"/>
      <c r="T51" s="81">
        <f t="shared" si="7"/>
        <v>1410.5</v>
      </c>
      <c r="U51" s="14">
        <v>0</v>
      </c>
      <c r="V51" s="14"/>
      <c r="W51" s="14">
        <f t="shared" si="8"/>
        <v>0</v>
      </c>
      <c r="X51" s="14"/>
      <c r="Y51" s="14">
        <f t="shared" si="9"/>
        <v>0</v>
      </c>
      <c r="Z51" s="14"/>
      <c r="AA51" s="14">
        <f t="shared" si="10"/>
        <v>0</v>
      </c>
      <c r="AB51" s="14"/>
      <c r="AC51" s="14">
        <f t="shared" si="11"/>
        <v>0</v>
      </c>
      <c r="AD51" s="14"/>
      <c r="AE51" s="14">
        <f t="shared" si="12"/>
        <v>0</v>
      </c>
      <c r="AF51" s="14"/>
      <c r="AG51" s="81">
        <f t="shared" si="13"/>
        <v>0</v>
      </c>
      <c r="AH51" s="14">
        <v>0</v>
      </c>
      <c r="AI51" s="14"/>
      <c r="AJ51" s="14">
        <f t="shared" si="14"/>
        <v>0</v>
      </c>
      <c r="AK51" s="14"/>
      <c r="AL51" s="14">
        <f t="shared" si="15"/>
        <v>0</v>
      </c>
      <c r="AM51" s="14"/>
      <c r="AN51" s="14">
        <f t="shared" si="16"/>
        <v>0</v>
      </c>
      <c r="AO51" s="14"/>
      <c r="AP51" s="14">
        <f t="shared" si="17"/>
        <v>0</v>
      </c>
      <c r="AQ51" s="14"/>
      <c r="AR51" s="81">
        <f t="shared" si="18"/>
        <v>0</v>
      </c>
      <c r="AS51" s="3" t="s">
        <v>49</v>
      </c>
      <c r="AU51" s="27"/>
    </row>
    <row r="52" spans="1:49" ht="52.5" customHeight="1" x14ac:dyDescent="0.35">
      <c r="A52" s="111"/>
      <c r="B52" s="112"/>
      <c r="C52" s="86" t="s">
        <v>31</v>
      </c>
      <c r="D52" s="13">
        <f>103232.8-1410.5</f>
        <v>101822.3</v>
      </c>
      <c r="E52" s="13"/>
      <c r="F52" s="14">
        <f t="shared" si="0"/>
        <v>101822.3</v>
      </c>
      <c r="G52" s="14"/>
      <c r="H52" s="14">
        <f t="shared" si="1"/>
        <v>101822.3</v>
      </c>
      <c r="I52" s="14"/>
      <c r="J52" s="14">
        <f t="shared" si="2"/>
        <v>101822.3</v>
      </c>
      <c r="K52" s="14"/>
      <c r="L52" s="14">
        <f t="shared" si="3"/>
        <v>101822.3</v>
      </c>
      <c r="M52" s="14"/>
      <c r="N52" s="14">
        <f t="shared" si="4"/>
        <v>101822.3</v>
      </c>
      <c r="O52" s="14"/>
      <c r="P52" s="14">
        <f t="shared" si="5"/>
        <v>101822.3</v>
      </c>
      <c r="Q52" s="14"/>
      <c r="R52" s="14">
        <f t="shared" si="6"/>
        <v>101822.3</v>
      </c>
      <c r="S52" s="14">
        <v>-95363.664000000004</v>
      </c>
      <c r="T52" s="81">
        <f t="shared" si="7"/>
        <v>6458.6359999999986</v>
      </c>
      <c r="U52" s="14">
        <v>0</v>
      </c>
      <c r="V52" s="14"/>
      <c r="W52" s="14">
        <f t="shared" si="8"/>
        <v>0</v>
      </c>
      <c r="X52" s="14"/>
      <c r="Y52" s="14">
        <f t="shared" si="9"/>
        <v>0</v>
      </c>
      <c r="Z52" s="14"/>
      <c r="AA52" s="14">
        <f t="shared" si="10"/>
        <v>0</v>
      </c>
      <c r="AB52" s="14"/>
      <c r="AC52" s="14">
        <f t="shared" si="11"/>
        <v>0</v>
      </c>
      <c r="AD52" s="14"/>
      <c r="AE52" s="14">
        <f t="shared" si="12"/>
        <v>0</v>
      </c>
      <c r="AF52" s="14">
        <v>95363.664000000004</v>
      </c>
      <c r="AG52" s="81">
        <f t="shared" si="13"/>
        <v>95363.664000000004</v>
      </c>
      <c r="AH52" s="14">
        <v>0</v>
      </c>
      <c r="AI52" s="14"/>
      <c r="AJ52" s="14">
        <f t="shared" si="14"/>
        <v>0</v>
      </c>
      <c r="AK52" s="14"/>
      <c r="AL52" s="14">
        <f t="shared" si="15"/>
        <v>0</v>
      </c>
      <c r="AM52" s="14"/>
      <c r="AN52" s="14">
        <f t="shared" si="16"/>
        <v>0</v>
      </c>
      <c r="AO52" s="14"/>
      <c r="AP52" s="14">
        <f t="shared" si="17"/>
        <v>0</v>
      </c>
      <c r="AQ52" s="14"/>
      <c r="AR52" s="81">
        <f t="shared" si="18"/>
        <v>0</v>
      </c>
      <c r="AS52" s="3" t="s">
        <v>49</v>
      </c>
      <c r="AU52" s="27"/>
    </row>
    <row r="53" spans="1:49" ht="54" x14ac:dyDescent="0.35">
      <c r="A53" s="77" t="s">
        <v>50</v>
      </c>
      <c r="B53" s="84" t="s">
        <v>51</v>
      </c>
      <c r="C53" s="86" t="s">
        <v>31</v>
      </c>
      <c r="D53" s="13">
        <v>101419.9</v>
      </c>
      <c r="E53" s="13"/>
      <c r="F53" s="14">
        <f t="shared" si="0"/>
        <v>101419.9</v>
      </c>
      <c r="G53" s="14">
        <v>435.22268000000003</v>
      </c>
      <c r="H53" s="14">
        <f t="shared" si="1"/>
        <v>101855.12268</v>
      </c>
      <c r="I53" s="14"/>
      <c r="J53" s="14">
        <f t="shared" si="2"/>
        <v>101855.12268</v>
      </c>
      <c r="K53" s="14"/>
      <c r="L53" s="14">
        <f t="shared" si="3"/>
        <v>101855.12268</v>
      </c>
      <c r="M53" s="14"/>
      <c r="N53" s="14">
        <f t="shared" si="4"/>
        <v>101855.12268</v>
      </c>
      <c r="O53" s="14"/>
      <c r="P53" s="14">
        <f t="shared" si="5"/>
        <v>101855.12268</v>
      </c>
      <c r="Q53" s="14"/>
      <c r="R53" s="14">
        <f t="shared" si="6"/>
        <v>101855.12268</v>
      </c>
      <c r="S53" s="14"/>
      <c r="T53" s="81">
        <f t="shared" si="7"/>
        <v>101855.12268</v>
      </c>
      <c r="U53" s="14">
        <v>0</v>
      </c>
      <c r="V53" s="14"/>
      <c r="W53" s="14">
        <f t="shared" si="8"/>
        <v>0</v>
      </c>
      <c r="X53" s="14"/>
      <c r="Y53" s="14">
        <f t="shared" si="9"/>
        <v>0</v>
      </c>
      <c r="Z53" s="14"/>
      <c r="AA53" s="14">
        <f t="shared" si="10"/>
        <v>0</v>
      </c>
      <c r="AB53" s="14"/>
      <c r="AC53" s="14">
        <f t="shared" si="11"/>
        <v>0</v>
      </c>
      <c r="AD53" s="14"/>
      <c r="AE53" s="14">
        <f t="shared" si="12"/>
        <v>0</v>
      </c>
      <c r="AF53" s="14"/>
      <c r="AG53" s="81">
        <f t="shared" si="13"/>
        <v>0</v>
      </c>
      <c r="AH53" s="14">
        <v>0</v>
      </c>
      <c r="AI53" s="14"/>
      <c r="AJ53" s="14">
        <f t="shared" si="14"/>
        <v>0</v>
      </c>
      <c r="AK53" s="14"/>
      <c r="AL53" s="14">
        <f t="shared" si="15"/>
        <v>0</v>
      </c>
      <c r="AM53" s="14"/>
      <c r="AN53" s="14">
        <f t="shared" si="16"/>
        <v>0</v>
      </c>
      <c r="AO53" s="14"/>
      <c r="AP53" s="14">
        <f t="shared" si="17"/>
        <v>0</v>
      </c>
      <c r="AQ53" s="14"/>
      <c r="AR53" s="81">
        <f t="shared" si="18"/>
        <v>0</v>
      </c>
      <c r="AS53" s="3" t="s">
        <v>52</v>
      </c>
      <c r="AU53" s="27"/>
    </row>
    <row r="54" spans="1:49" ht="54" x14ac:dyDescent="0.35">
      <c r="A54" s="77" t="s">
        <v>53</v>
      </c>
      <c r="B54" s="84" t="s">
        <v>54</v>
      </c>
      <c r="C54" s="86" t="s">
        <v>31</v>
      </c>
      <c r="D54" s="13"/>
      <c r="E54" s="13"/>
      <c r="F54" s="14"/>
      <c r="G54" s="14">
        <f>G56</f>
        <v>8404.7960500000008</v>
      </c>
      <c r="H54" s="14">
        <f t="shared" si="1"/>
        <v>8404.7960500000008</v>
      </c>
      <c r="I54" s="14">
        <f>I56</f>
        <v>0</v>
      </c>
      <c r="J54" s="14">
        <f t="shared" si="2"/>
        <v>8404.7960500000008</v>
      </c>
      <c r="K54" s="14">
        <f>K56</f>
        <v>0</v>
      </c>
      <c r="L54" s="14">
        <f t="shared" si="3"/>
        <v>8404.7960500000008</v>
      </c>
      <c r="M54" s="14">
        <f>M56</f>
        <v>0</v>
      </c>
      <c r="N54" s="14">
        <f t="shared" si="4"/>
        <v>8404.7960500000008</v>
      </c>
      <c r="O54" s="14">
        <f>O56</f>
        <v>0</v>
      </c>
      <c r="P54" s="14">
        <f t="shared" si="5"/>
        <v>8404.7960500000008</v>
      </c>
      <c r="Q54" s="14">
        <f>Q56</f>
        <v>0</v>
      </c>
      <c r="R54" s="14">
        <f t="shared" si="6"/>
        <v>8404.7960500000008</v>
      </c>
      <c r="S54" s="14">
        <f>S56</f>
        <v>0</v>
      </c>
      <c r="T54" s="81">
        <f t="shared" si="7"/>
        <v>8404.7960500000008</v>
      </c>
      <c r="U54" s="14"/>
      <c r="V54" s="14"/>
      <c r="W54" s="14"/>
      <c r="X54" s="14">
        <f>X56</f>
        <v>0</v>
      </c>
      <c r="Y54" s="14">
        <f t="shared" si="9"/>
        <v>0</v>
      </c>
      <c r="Z54" s="14">
        <f>Z56</f>
        <v>0</v>
      </c>
      <c r="AA54" s="14">
        <f t="shared" si="10"/>
        <v>0</v>
      </c>
      <c r="AB54" s="14">
        <f>AB56</f>
        <v>0</v>
      </c>
      <c r="AC54" s="14">
        <f t="shared" si="11"/>
        <v>0</v>
      </c>
      <c r="AD54" s="14">
        <f>AD56</f>
        <v>0</v>
      </c>
      <c r="AE54" s="14">
        <f t="shared" si="12"/>
        <v>0</v>
      </c>
      <c r="AF54" s="14">
        <f>AF56</f>
        <v>0</v>
      </c>
      <c r="AG54" s="81">
        <f t="shared" si="13"/>
        <v>0</v>
      </c>
      <c r="AH54" s="14"/>
      <c r="AI54" s="14"/>
      <c r="AJ54" s="14"/>
      <c r="AK54" s="14">
        <f>AK56</f>
        <v>0</v>
      </c>
      <c r="AL54" s="14">
        <f t="shared" si="15"/>
        <v>0</v>
      </c>
      <c r="AM54" s="14">
        <f>AM56</f>
        <v>0</v>
      </c>
      <c r="AN54" s="14">
        <f t="shared" si="16"/>
        <v>0</v>
      </c>
      <c r="AO54" s="14">
        <f>AO56</f>
        <v>0</v>
      </c>
      <c r="AP54" s="14">
        <f t="shared" si="17"/>
        <v>0</v>
      </c>
      <c r="AQ54" s="14">
        <f>AQ56</f>
        <v>0</v>
      </c>
      <c r="AR54" s="81">
        <f t="shared" si="18"/>
        <v>0</v>
      </c>
      <c r="AT54" s="1"/>
      <c r="AU54" s="27"/>
    </row>
    <row r="55" spans="1:49" x14ac:dyDescent="0.35">
      <c r="A55" s="77"/>
      <c r="B55" s="84" t="s">
        <v>23</v>
      </c>
      <c r="C55" s="86"/>
      <c r="D55" s="13"/>
      <c r="E55" s="1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81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81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81"/>
      <c r="AT55" s="1"/>
      <c r="AU55" s="27"/>
    </row>
    <row r="56" spans="1:49" x14ac:dyDescent="0.35">
      <c r="A56" s="77"/>
      <c r="B56" s="84" t="s">
        <v>28</v>
      </c>
      <c r="C56" s="91" t="s">
        <v>22</v>
      </c>
      <c r="D56" s="13"/>
      <c r="E56" s="13"/>
      <c r="F56" s="14"/>
      <c r="G56" s="14">
        <v>8404.7960500000008</v>
      </c>
      <c r="H56" s="14">
        <f t="shared" si="1"/>
        <v>8404.7960500000008</v>
      </c>
      <c r="I56" s="14"/>
      <c r="J56" s="14">
        <f t="shared" si="2"/>
        <v>8404.7960500000008</v>
      </c>
      <c r="K56" s="14"/>
      <c r="L56" s="14">
        <f t="shared" si="3"/>
        <v>8404.7960500000008</v>
      </c>
      <c r="M56" s="14"/>
      <c r="N56" s="14">
        <f t="shared" si="4"/>
        <v>8404.7960500000008</v>
      </c>
      <c r="O56" s="14"/>
      <c r="P56" s="14">
        <f t="shared" si="5"/>
        <v>8404.7960500000008</v>
      </c>
      <c r="Q56" s="14"/>
      <c r="R56" s="14">
        <f t="shared" si="6"/>
        <v>8404.7960500000008</v>
      </c>
      <c r="S56" s="14"/>
      <c r="T56" s="81">
        <f t="shared" si="7"/>
        <v>8404.7960500000008</v>
      </c>
      <c r="U56" s="14"/>
      <c r="V56" s="14"/>
      <c r="W56" s="14"/>
      <c r="X56" s="14"/>
      <c r="Y56" s="14">
        <f t="shared" si="9"/>
        <v>0</v>
      </c>
      <c r="Z56" s="14"/>
      <c r="AA56" s="14">
        <f t="shared" si="10"/>
        <v>0</v>
      </c>
      <c r="AB56" s="14"/>
      <c r="AC56" s="14">
        <f t="shared" si="11"/>
        <v>0</v>
      </c>
      <c r="AD56" s="14"/>
      <c r="AE56" s="14">
        <f t="shared" si="12"/>
        <v>0</v>
      </c>
      <c r="AF56" s="14"/>
      <c r="AG56" s="81">
        <f t="shared" si="13"/>
        <v>0</v>
      </c>
      <c r="AH56" s="14"/>
      <c r="AI56" s="14"/>
      <c r="AJ56" s="14"/>
      <c r="AK56" s="14"/>
      <c r="AL56" s="14">
        <f t="shared" si="15"/>
        <v>0</v>
      </c>
      <c r="AM56" s="14"/>
      <c r="AN56" s="14">
        <f t="shared" si="16"/>
        <v>0</v>
      </c>
      <c r="AO56" s="14"/>
      <c r="AP56" s="14">
        <f t="shared" si="17"/>
        <v>0</v>
      </c>
      <c r="AQ56" s="14"/>
      <c r="AR56" s="81">
        <f t="shared" si="18"/>
        <v>0</v>
      </c>
      <c r="AS56" s="3" t="s">
        <v>55</v>
      </c>
      <c r="AT56" s="1"/>
      <c r="AU56" s="27"/>
    </row>
    <row r="57" spans="1:49" ht="54" x14ac:dyDescent="0.35">
      <c r="A57" s="77" t="s">
        <v>56</v>
      </c>
      <c r="B57" s="84" t="s">
        <v>57</v>
      </c>
      <c r="C57" s="86" t="s">
        <v>31</v>
      </c>
      <c r="D57" s="13"/>
      <c r="E57" s="13"/>
      <c r="F57" s="14"/>
      <c r="G57" s="14">
        <f>G59</f>
        <v>8439.1239800000003</v>
      </c>
      <c r="H57" s="14">
        <f t="shared" si="1"/>
        <v>8439.1239800000003</v>
      </c>
      <c r="I57" s="14">
        <f>I59</f>
        <v>0</v>
      </c>
      <c r="J57" s="14">
        <f t="shared" si="2"/>
        <v>8439.1239800000003</v>
      </c>
      <c r="K57" s="14">
        <f>K59</f>
        <v>0</v>
      </c>
      <c r="L57" s="14">
        <f t="shared" si="3"/>
        <v>8439.1239800000003</v>
      </c>
      <c r="M57" s="14">
        <f>M59</f>
        <v>0</v>
      </c>
      <c r="N57" s="14">
        <f t="shared" si="4"/>
        <v>8439.1239800000003</v>
      </c>
      <c r="O57" s="14">
        <f>O59</f>
        <v>2534.4090000000001</v>
      </c>
      <c r="P57" s="14">
        <f t="shared" si="5"/>
        <v>10973.53298</v>
      </c>
      <c r="Q57" s="14">
        <f>Q59</f>
        <v>0</v>
      </c>
      <c r="R57" s="14">
        <f t="shared" si="6"/>
        <v>10973.53298</v>
      </c>
      <c r="S57" s="14">
        <f>S59</f>
        <v>0</v>
      </c>
      <c r="T57" s="81">
        <f t="shared" si="7"/>
        <v>10973.53298</v>
      </c>
      <c r="U57" s="14"/>
      <c r="V57" s="14"/>
      <c r="W57" s="14"/>
      <c r="X57" s="14">
        <f>X59</f>
        <v>0</v>
      </c>
      <c r="Y57" s="14">
        <f t="shared" si="9"/>
        <v>0</v>
      </c>
      <c r="Z57" s="14">
        <f>Z59</f>
        <v>0</v>
      </c>
      <c r="AA57" s="14">
        <f t="shared" si="10"/>
        <v>0</v>
      </c>
      <c r="AB57" s="14">
        <f>AB59</f>
        <v>0</v>
      </c>
      <c r="AC57" s="14">
        <f t="shared" si="11"/>
        <v>0</v>
      </c>
      <c r="AD57" s="14">
        <f>AD59</f>
        <v>0</v>
      </c>
      <c r="AE57" s="14">
        <f t="shared" si="12"/>
        <v>0</v>
      </c>
      <c r="AF57" s="14">
        <f>AF59</f>
        <v>0</v>
      </c>
      <c r="AG57" s="81">
        <f t="shared" si="13"/>
        <v>0</v>
      </c>
      <c r="AH57" s="14"/>
      <c r="AI57" s="14"/>
      <c r="AJ57" s="14"/>
      <c r="AK57" s="14">
        <f>AK59</f>
        <v>0</v>
      </c>
      <c r="AL57" s="14">
        <f t="shared" si="15"/>
        <v>0</v>
      </c>
      <c r="AM57" s="14">
        <f>AM59</f>
        <v>0</v>
      </c>
      <c r="AN57" s="14">
        <f t="shared" si="16"/>
        <v>0</v>
      </c>
      <c r="AO57" s="14">
        <f>AO59</f>
        <v>0</v>
      </c>
      <c r="AP57" s="14">
        <f t="shared" si="17"/>
        <v>0</v>
      </c>
      <c r="AQ57" s="14">
        <f>AQ59</f>
        <v>0</v>
      </c>
      <c r="AR57" s="81">
        <f t="shared" si="18"/>
        <v>0</v>
      </c>
      <c r="AT57" s="1"/>
      <c r="AU57" s="27"/>
    </row>
    <row r="58" spans="1:49" x14ac:dyDescent="0.35">
      <c r="A58" s="77"/>
      <c r="B58" s="84" t="s">
        <v>23</v>
      </c>
      <c r="C58" s="86"/>
      <c r="D58" s="13"/>
      <c r="E58" s="13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81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81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81"/>
      <c r="AT58" s="1"/>
      <c r="AU58" s="27"/>
    </row>
    <row r="59" spans="1:49" x14ac:dyDescent="0.35">
      <c r="A59" s="77"/>
      <c r="B59" s="84" t="s">
        <v>28</v>
      </c>
      <c r="C59" s="91" t="s">
        <v>22</v>
      </c>
      <c r="D59" s="13"/>
      <c r="E59" s="13"/>
      <c r="F59" s="14"/>
      <c r="G59" s="14">
        <v>8439.1239800000003</v>
      </c>
      <c r="H59" s="14">
        <f t="shared" si="1"/>
        <v>8439.1239800000003</v>
      </c>
      <c r="I59" s="14"/>
      <c r="J59" s="14">
        <f t="shared" si="2"/>
        <v>8439.1239800000003</v>
      </c>
      <c r="K59" s="14"/>
      <c r="L59" s="14">
        <f t="shared" si="3"/>
        <v>8439.1239800000003</v>
      </c>
      <c r="M59" s="14"/>
      <c r="N59" s="14">
        <f t="shared" si="4"/>
        <v>8439.1239800000003</v>
      </c>
      <c r="O59" s="14">
        <v>2534.4090000000001</v>
      </c>
      <c r="P59" s="14">
        <f t="shared" si="5"/>
        <v>10973.53298</v>
      </c>
      <c r="Q59" s="14"/>
      <c r="R59" s="14">
        <f t="shared" si="6"/>
        <v>10973.53298</v>
      </c>
      <c r="S59" s="14"/>
      <c r="T59" s="81">
        <f t="shared" si="7"/>
        <v>10973.53298</v>
      </c>
      <c r="U59" s="14"/>
      <c r="V59" s="14"/>
      <c r="W59" s="14"/>
      <c r="X59" s="14"/>
      <c r="Y59" s="14">
        <f t="shared" si="9"/>
        <v>0</v>
      </c>
      <c r="Z59" s="14"/>
      <c r="AA59" s="14">
        <f t="shared" si="10"/>
        <v>0</v>
      </c>
      <c r="AB59" s="14"/>
      <c r="AC59" s="14">
        <f t="shared" si="11"/>
        <v>0</v>
      </c>
      <c r="AD59" s="14"/>
      <c r="AE59" s="14">
        <f t="shared" si="12"/>
        <v>0</v>
      </c>
      <c r="AF59" s="14"/>
      <c r="AG59" s="81">
        <f t="shared" si="13"/>
        <v>0</v>
      </c>
      <c r="AH59" s="14"/>
      <c r="AI59" s="14"/>
      <c r="AJ59" s="14"/>
      <c r="AK59" s="14"/>
      <c r="AL59" s="14">
        <f t="shared" si="15"/>
        <v>0</v>
      </c>
      <c r="AM59" s="14"/>
      <c r="AN59" s="14">
        <f t="shared" si="16"/>
        <v>0</v>
      </c>
      <c r="AO59" s="14"/>
      <c r="AP59" s="14">
        <f t="shared" si="17"/>
        <v>0</v>
      </c>
      <c r="AQ59" s="14"/>
      <c r="AR59" s="81">
        <f t="shared" si="18"/>
        <v>0</v>
      </c>
      <c r="AS59" s="3" t="s">
        <v>58</v>
      </c>
      <c r="AT59" s="1"/>
      <c r="AU59" s="27"/>
    </row>
    <row r="60" spans="1:49" ht="54" x14ac:dyDescent="0.35">
      <c r="A60" s="77" t="s">
        <v>59</v>
      </c>
      <c r="B60" s="84" t="s">
        <v>60</v>
      </c>
      <c r="C60" s="86" t="s">
        <v>31</v>
      </c>
      <c r="D60" s="13"/>
      <c r="E60" s="13"/>
      <c r="F60" s="14"/>
      <c r="G60" s="14">
        <v>70383.903909999994</v>
      </c>
      <c r="H60" s="14">
        <f t="shared" si="1"/>
        <v>70383.903909999994</v>
      </c>
      <c r="I60" s="14"/>
      <c r="J60" s="14">
        <f t="shared" si="2"/>
        <v>70383.903909999994</v>
      </c>
      <c r="K60" s="14"/>
      <c r="L60" s="14">
        <f t="shared" si="3"/>
        <v>70383.903909999994</v>
      </c>
      <c r="M60" s="14"/>
      <c r="N60" s="14">
        <f t="shared" si="4"/>
        <v>70383.903909999994</v>
      </c>
      <c r="O60" s="14"/>
      <c r="P60" s="14">
        <f t="shared" si="5"/>
        <v>70383.903909999994</v>
      </c>
      <c r="Q60" s="14"/>
      <c r="R60" s="14">
        <f t="shared" si="6"/>
        <v>70383.903909999994</v>
      </c>
      <c r="S60" s="14"/>
      <c r="T60" s="81">
        <f t="shared" si="7"/>
        <v>70383.903909999994</v>
      </c>
      <c r="U60" s="14"/>
      <c r="V60" s="14"/>
      <c r="W60" s="14"/>
      <c r="X60" s="14">
        <v>0</v>
      </c>
      <c r="Y60" s="14">
        <f t="shared" si="9"/>
        <v>0</v>
      </c>
      <c r="Z60" s="14">
        <v>0</v>
      </c>
      <c r="AA60" s="14">
        <f t="shared" si="10"/>
        <v>0</v>
      </c>
      <c r="AB60" s="14">
        <v>0</v>
      </c>
      <c r="AC60" s="14">
        <f t="shared" si="11"/>
        <v>0</v>
      </c>
      <c r="AD60" s="14">
        <v>0</v>
      </c>
      <c r="AE60" s="14">
        <f t="shared" si="12"/>
        <v>0</v>
      </c>
      <c r="AF60" s="14">
        <v>0</v>
      </c>
      <c r="AG60" s="81">
        <f t="shared" si="13"/>
        <v>0</v>
      </c>
      <c r="AH60" s="14"/>
      <c r="AI60" s="14"/>
      <c r="AJ60" s="14"/>
      <c r="AK60" s="14">
        <v>0</v>
      </c>
      <c r="AL60" s="14">
        <f t="shared" si="15"/>
        <v>0</v>
      </c>
      <c r="AM60" s="14">
        <v>0</v>
      </c>
      <c r="AN60" s="14">
        <f t="shared" si="16"/>
        <v>0</v>
      </c>
      <c r="AO60" s="14">
        <v>0</v>
      </c>
      <c r="AP60" s="14">
        <f t="shared" si="17"/>
        <v>0</v>
      </c>
      <c r="AQ60" s="14">
        <v>0</v>
      </c>
      <c r="AR60" s="81">
        <f t="shared" si="18"/>
        <v>0</v>
      </c>
      <c r="AS60" s="3" t="s">
        <v>61</v>
      </c>
      <c r="AT60" s="1"/>
      <c r="AU60" s="27"/>
    </row>
    <row r="61" spans="1:49" s="39" customFormat="1" ht="54" hidden="1" x14ac:dyDescent="0.35">
      <c r="A61" s="30" t="s">
        <v>62</v>
      </c>
      <c r="B61" s="31" t="s">
        <v>63</v>
      </c>
      <c r="C61" s="42" t="s">
        <v>31</v>
      </c>
      <c r="D61" s="32"/>
      <c r="E61" s="33"/>
      <c r="F61" s="35"/>
      <c r="G61" s="34"/>
      <c r="H61" s="35">
        <f t="shared" si="1"/>
        <v>0</v>
      </c>
      <c r="I61" s="14"/>
      <c r="J61" s="35">
        <f t="shared" si="2"/>
        <v>0</v>
      </c>
      <c r="K61" s="14"/>
      <c r="L61" s="35">
        <f t="shared" si="3"/>
        <v>0</v>
      </c>
      <c r="M61" s="14"/>
      <c r="N61" s="35">
        <f t="shared" si="4"/>
        <v>0</v>
      </c>
      <c r="O61" s="34"/>
      <c r="P61" s="35">
        <f t="shared" si="5"/>
        <v>0</v>
      </c>
      <c r="Q61" s="14"/>
      <c r="R61" s="35">
        <f t="shared" si="6"/>
        <v>0</v>
      </c>
      <c r="S61" s="34"/>
      <c r="T61" s="35">
        <f t="shared" si="7"/>
        <v>0</v>
      </c>
      <c r="U61" s="35"/>
      <c r="V61" s="34"/>
      <c r="W61" s="35"/>
      <c r="X61" s="34">
        <v>0</v>
      </c>
      <c r="Y61" s="35">
        <f t="shared" si="9"/>
        <v>0</v>
      </c>
      <c r="Z61" s="14">
        <v>0</v>
      </c>
      <c r="AA61" s="35">
        <f t="shared" si="10"/>
        <v>0</v>
      </c>
      <c r="AB61" s="14">
        <v>0</v>
      </c>
      <c r="AC61" s="35">
        <f t="shared" si="11"/>
        <v>0</v>
      </c>
      <c r="AD61" s="34">
        <v>0</v>
      </c>
      <c r="AE61" s="35">
        <f t="shared" si="12"/>
        <v>0</v>
      </c>
      <c r="AF61" s="34">
        <v>0</v>
      </c>
      <c r="AG61" s="35">
        <f t="shared" si="13"/>
        <v>0</v>
      </c>
      <c r="AH61" s="35"/>
      <c r="AI61" s="34"/>
      <c r="AJ61" s="35"/>
      <c r="AK61" s="34">
        <v>0</v>
      </c>
      <c r="AL61" s="35">
        <f t="shared" si="15"/>
        <v>0</v>
      </c>
      <c r="AM61" s="14">
        <v>0</v>
      </c>
      <c r="AN61" s="35">
        <f t="shared" si="16"/>
        <v>0</v>
      </c>
      <c r="AO61" s="34">
        <v>0</v>
      </c>
      <c r="AP61" s="35">
        <f t="shared" si="17"/>
        <v>0</v>
      </c>
      <c r="AQ61" s="34">
        <v>0</v>
      </c>
      <c r="AR61" s="35">
        <f t="shared" si="18"/>
        <v>0</v>
      </c>
      <c r="AS61" s="36" t="s">
        <v>64</v>
      </c>
      <c r="AT61" s="39">
        <v>0</v>
      </c>
      <c r="AU61" s="38"/>
    </row>
    <row r="62" spans="1:49" s="83" customFormat="1" ht="33.75" customHeight="1" x14ac:dyDescent="0.25">
      <c r="A62" s="74"/>
      <c r="B62" s="75" t="s">
        <v>65</v>
      </c>
      <c r="C62" s="76" t="s">
        <v>22</v>
      </c>
      <c r="D62" s="8">
        <f>D77+D81+D84+D87+D67+D68+D69+D70+D71+D72+D73+D75+D76+D74</f>
        <v>1957174.5</v>
      </c>
      <c r="E62" s="8">
        <f>E77+E81+E84+E87+E67+E68+E69+E70+E71+E72+E73+E75+E76+E74</f>
        <v>0</v>
      </c>
      <c r="F62" s="9">
        <f t="shared" si="0"/>
        <v>1957174.5</v>
      </c>
      <c r="G62" s="9">
        <f>G77+G81+G84+G87+G67+G68+G69+G70+G71+G72+G73+G75+G76+G74+G91</f>
        <v>333694.69675000006</v>
      </c>
      <c r="H62" s="9">
        <f t="shared" si="1"/>
        <v>2290869.1967500001</v>
      </c>
      <c r="I62" s="9">
        <f>I77+I81+I84+I87+I67+I68+I69+I70+I71+I72+I73+I75+I76+I74+I91</f>
        <v>40856.745559999996</v>
      </c>
      <c r="J62" s="9">
        <f t="shared" si="2"/>
        <v>2331725.9423100003</v>
      </c>
      <c r="K62" s="9">
        <f>K77+K81+K84+K87+K67+K68+K69+K70+K71+K72+K73+K75+K76+K74+K91+K92</f>
        <v>531809.2699999999</v>
      </c>
      <c r="L62" s="9">
        <f t="shared" si="3"/>
        <v>2863535.2123100003</v>
      </c>
      <c r="M62" s="9">
        <f>M77+M81+M84+M87+M67+M68+M69+M70+M71+M72+M73+M75+M76+M74+M91+M92</f>
        <v>0</v>
      </c>
      <c r="N62" s="9">
        <f t="shared" si="4"/>
        <v>2863535.2123100003</v>
      </c>
      <c r="O62" s="9">
        <f>O77+O81+O84+O87+O67+O68+O69+O70+O71+O72+O73+O75+O76+O74+O91+O92+O93+O94+O95+O96+O97+O98</f>
        <v>-96244.75</v>
      </c>
      <c r="P62" s="9">
        <f t="shared" si="5"/>
        <v>2767290.4623100003</v>
      </c>
      <c r="Q62" s="9">
        <f>Q77+Q81+Q84+Q87+Q67+Q68+Q69+Q70+Q71+Q72+Q73+Q75+Q76+Q74+Q91+Q92+Q93+Q94+Q95+Q96+Q97+Q98</f>
        <v>46931.813000000002</v>
      </c>
      <c r="R62" s="9">
        <f t="shared" si="6"/>
        <v>2814222.2753100004</v>
      </c>
      <c r="S62" s="9">
        <f>S77+S81+S84+S87+S67+S68+S69+S70+S71+S72+S73+S75+S76+S74+S91+S92+S93+S94+S95+S96+S97+S98+S99+S100</f>
        <v>-556.3690000000006</v>
      </c>
      <c r="T62" s="80">
        <f t="shared" si="7"/>
        <v>2813665.9063100005</v>
      </c>
      <c r="U62" s="9">
        <f>U77+U81+U84+U87+U67+U68+U69+U70+U71+U72+U73+U75+U76+U74</f>
        <v>1994617.2</v>
      </c>
      <c r="V62" s="9">
        <f>V77+V81+V84+V87+V67+V68+V69+V70+V71+V72+V73+V75+V76+V74</f>
        <v>0</v>
      </c>
      <c r="W62" s="9">
        <f t="shared" si="8"/>
        <v>1994617.2</v>
      </c>
      <c r="X62" s="9">
        <f>X77+X81+X84+X87+X67+X68+X69+X70+X71+X72+X73+X75+X76+X74+X91</f>
        <v>0</v>
      </c>
      <c r="Y62" s="9">
        <f t="shared" si="9"/>
        <v>1994617.2</v>
      </c>
      <c r="Z62" s="9">
        <f>Z77+Z81+Z84+Z87+Z67+Z68+Z69+Z70+Z71+Z72+Z73+Z75+Z76+Z74+Z91</f>
        <v>0</v>
      </c>
      <c r="AA62" s="9">
        <f t="shared" si="10"/>
        <v>1994617.2</v>
      </c>
      <c r="AB62" s="9">
        <f>AB77+AB81+AB84+AB87+AB67+AB68+AB69+AB70+AB71+AB72+AB73+AB75+AB76+AB74+AB91+AB92</f>
        <v>104188.8</v>
      </c>
      <c r="AC62" s="9">
        <f t="shared" si="11"/>
        <v>2098806</v>
      </c>
      <c r="AD62" s="9">
        <f>AD77+AD81+AD84+AD87+AD67+AD68+AD69+AD70+AD71+AD72+AD73+AD75+AD76+AD74+AD91+AD92+AD93+AD94+AD95+AD96+AD97+AD98</f>
        <v>90157.709000000003</v>
      </c>
      <c r="AE62" s="9">
        <f t="shared" si="12"/>
        <v>2188963.7089999998</v>
      </c>
      <c r="AF62" s="9">
        <f>AF77+AF81+AF84+AF87+AF67+AF68+AF69+AF70+AF71+AF72+AF73+AF75+AF76+AF74+AF91+AF92+AF93+AF94+AF95+AF96+AF97+AF98+AF99+AF100</f>
        <v>-165163.55499999999</v>
      </c>
      <c r="AG62" s="80">
        <f t="shared" si="13"/>
        <v>2023800.1539999999</v>
      </c>
      <c r="AH62" s="9">
        <f>AH77+AH81+AH84+AH87+AH67+AH68+AH69+AH70+AH71+AH72+AH73+AH75+AH76+AH74</f>
        <v>1679548.2999999998</v>
      </c>
      <c r="AI62" s="9">
        <f>AI77+AI81+AI84+AI87+AI67+AI68+AI69+AI70+AI71+AI72+AI73+AI75+AI76+AI74</f>
        <v>0</v>
      </c>
      <c r="AJ62" s="9">
        <f t="shared" si="14"/>
        <v>1679548.2999999998</v>
      </c>
      <c r="AK62" s="9">
        <f>AK77+AK81+AK84+AK87+AK67+AK68+AK69+AK70+AK71+AK72+AK73+AK75+AK76+AK74+AK91</f>
        <v>-231023.29</v>
      </c>
      <c r="AL62" s="9">
        <f t="shared" si="15"/>
        <v>1448525.0099999998</v>
      </c>
      <c r="AM62" s="9">
        <f>AM77+AM81+AM84+AM87+AM67+AM68+AM69+AM70+AM71+AM72+AM73+AM75+AM76+AM74+AM91+AM92</f>
        <v>0</v>
      </c>
      <c r="AN62" s="9">
        <f t="shared" si="16"/>
        <v>1448525.0099999998</v>
      </c>
      <c r="AO62" s="9">
        <f>AO77+AO81+AO84+AO87+AO67+AO68+AO69+AO70+AO71+AO72+AO73+AO75+AO76+AO74+AO91+AO92+AO93+AO94+AO95+AO96+AO97+AO98</f>
        <v>240427.576</v>
      </c>
      <c r="AP62" s="9">
        <f t="shared" si="17"/>
        <v>1688952.5859999997</v>
      </c>
      <c r="AQ62" s="9">
        <f>AQ77+AQ81+AQ84+AQ87+AQ67+AQ68+AQ69+AQ70+AQ71+AQ72+AQ73+AQ75+AQ76+AQ74+AQ91+AQ92+AQ93+AQ94+AQ95+AQ96+AQ97+AQ98+AQ99+AQ100</f>
        <v>184663.55499999999</v>
      </c>
      <c r="AR62" s="80">
        <f t="shared" si="18"/>
        <v>1873616.1409999996</v>
      </c>
      <c r="AS62" s="10"/>
      <c r="AT62" s="11"/>
      <c r="AU62" s="7"/>
      <c r="AV62" s="7"/>
      <c r="AW62" s="7"/>
    </row>
    <row r="63" spans="1:49" x14ac:dyDescent="0.35">
      <c r="A63" s="77"/>
      <c r="B63" s="78" t="s">
        <v>23</v>
      </c>
      <c r="C63" s="92"/>
      <c r="D63" s="13"/>
      <c r="E63" s="13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81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81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81"/>
      <c r="AU63" s="27"/>
    </row>
    <row r="64" spans="1:49" s="15" customFormat="1" hidden="1" x14ac:dyDescent="0.35">
      <c r="A64" s="16"/>
      <c r="B64" s="17" t="s">
        <v>24</v>
      </c>
      <c r="C64" s="44"/>
      <c r="D64" s="45">
        <f>D79+D67+D68+D69+D70+D71+D72+D73+D75+D76+D74</f>
        <v>904283.50000000012</v>
      </c>
      <c r="E64" s="45">
        <f>E79+E67+E68+E69+E70+E71+E72+E73+E75+E76+E74</f>
        <v>0</v>
      </c>
      <c r="F64" s="45">
        <f t="shared" si="0"/>
        <v>904283.50000000012</v>
      </c>
      <c r="G64" s="46">
        <f>G79+G67+G68+G69+G70+G71+G72+G73+G75+G76+G74+G91</f>
        <v>333694.69675000006</v>
      </c>
      <c r="H64" s="46">
        <f t="shared" si="1"/>
        <v>1237978.1967500001</v>
      </c>
      <c r="I64" s="46">
        <f>I79+I67+I68+I69+I70+I71+I72+I73+I75+I76+I74+I91</f>
        <v>40856.745559999996</v>
      </c>
      <c r="J64" s="46">
        <f t="shared" si="2"/>
        <v>1278834.9423100001</v>
      </c>
      <c r="K64" s="46">
        <f>K79+K67+K68+K69+K70+K71+K72+K73+K75+K76+K74+K91+K92</f>
        <v>531809.2699999999</v>
      </c>
      <c r="L64" s="46">
        <f t="shared" si="3"/>
        <v>1810644.2123099999</v>
      </c>
      <c r="M64" s="46">
        <f>M79+M67+M68+M69+M70+M71+M72+M73+M75+M76+M74+M91+M92</f>
        <v>0</v>
      </c>
      <c r="N64" s="46">
        <f t="shared" si="4"/>
        <v>1810644.2123099999</v>
      </c>
      <c r="O64" s="46">
        <f>O79+O67+O68+O69+O70+O71+O72+O73+O75+O76+O74+O91+O92+O93+O94+O95+O96+O97+O98</f>
        <v>-96244.75</v>
      </c>
      <c r="P64" s="46">
        <f t="shared" si="5"/>
        <v>1714399.4623099999</v>
      </c>
      <c r="Q64" s="14">
        <f>Q79+Q67+Q68+Q69+Q70+Q71+Q72+Q73+Q75+Q76+Q74+Q91+Q92+Q93+Q94+Q95+Q96+Q97+Q98</f>
        <v>46931.813000000002</v>
      </c>
      <c r="R64" s="46">
        <f t="shared" si="6"/>
        <v>1761331.2753099999</v>
      </c>
      <c r="S64" s="34">
        <f>S79+S67+S68+S69+S70+S71+S72+S73+S75+S76+S74+S91+S92+S93+S94+S95+S96+S97+S98+S99+S100</f>
        <v>-556.3690000000006</v>
      </c>
      <c r="T64" s="46">
        <f t="shared" si="7"/>
        <v>1760774.90631</v>
      </c>
      <c r="U64" s="46">
        <f>U79+U67+U68+U69+U70+U71+U72+U73+U75+U76+U74</f>
        <v>1323402.8</v>
      </c>
      <c r="V64" s="46">
        <f>V79+V67+V68+V69+V70+V71+V72+V73+V75+V76+V74</f>
        <v>0</v>
      </c>
      <c r="W64" s="46">
        <f t="shared" si="8"/>
        <v>1323402.8</v>
      </c>
      <c r="X64" s="46">
        <f>X79+X67+X68+X69+X70+X71+X72+X73+X75+X76+X74+X91</f>
        <v>0</v>
      </c>
      <c r="Y64" s="46">
        <f t="shared" si="9"/>
        <v>1323402.8</v>
      </c>
      <c r="Z64" s="46">
        <f>Z79+Z67+Z68+Z69+Z70+Z71+Z72+Z73+Z75+Z76+Z74+Z91</f>
        <v>0</v>
      </c>
      <c r="AA64" s="46">
        <f t="shared" si="10"/>
        <v>1323402.8</v>
      </c>
      <c r="AB64" s="46">
        <f>AB79+AB67+AB68+AB69+AB70+AB71+AB72+AB73+AB75+AB76+AB74+AB91+AB92</f>
        <v>104188.8</v>
      </c>
      <c r="AC64" s="46">
        <f t="shared" si="11"/>
        <v>1427591.6</v>
      </c>
      <c r="AD64" s="46">
        <f>AD79+AD67+AD68+AD69+AD70+AD71+AD72+AD73+AD75+AD76+AD74+AD91+AD92+AD93+AD94+AD95+AD96+AD97+AD98</f>
        <v>90157.709000000003</v>
      </c>
      <c r="AE64" s="46">
        <f t="shared" si="12"/>
        <v>1517749.3090000001</v>
      </c>
      <c r="AF64" s="34">
        <f>AF79+AF67+AF68+AF69+AF70+AF71+AF72+AF73+AF75+AF76+AF74+AF91+AF92+AF93+AF94+AF95+AF96+AF97+AF98+AF99+AF100</f>
        <v>-165163.55499999999</v>
      </c>
      <c r="AG64" s="46">
        <f t="shared" si="13"/>
        <v>1352585.7540000002</v>
      </c>
      <c r="AH64" s="46">
        <f>AH79+AH67+AH68+AH69+AH70+AH71+AH72+AH73+AH75+AH76+AH74</f>
        <v>918578.5</v>
      </c>
      <c r="AI64" s="46">
        <f>AI79+AI67+AI68+AI69+AI70+AI71+AI72+AI73+AI75+AI76+AI74</f>
        <v>0</v>
      </c>
      <c r="AJ64" s="46">
        <f t="shared" si="14"/>
        <v>918578.5</v>
      </c>
      <c r="AK64" s="46">
        <f>AK79+AK67+AK68+AK69+AK70+AK71+AK72+AK73+AK75+AK76+AK74+AK91</f>
        <v>-231023.29</v>
      </c>
      <c r="AL64" s="46">
        <f t="shared" si="15"/>
        <v>687555.21</v>
      </c>
      <c r="AM64" s="46">
        <f>AM79+AM67+AM68+AM69+AM70+AM71+AM72+AM73+AM75+AM76+AM74+AM91+AM92</f>
        <v>0</v>
      </c>
      <c r="AN64" s="46">
        <f t="shared" si="16"/>
        <v>687555.21</v>
      </c>
      <c r="AO64" s="46">
        <f>AO79+AO67+AO68+AO69+AO70+AO71+AO72+AO73+AO75+AO76+AO74+AO91+AO92+AO93+AO94+AO95+AO96+AO97+AO98</f>
        <v>240427.576</v>
      </c>
      <c r="AP64" s="46">
        <f t="shared" si="17"/>
        <v>927982.78599999996</v>
      </c>
      <c r="AQ64" s="34">
        <f>AQ79+AQ67+AQ68+AQ69+AQ70+AQ71+AQ72+AQ73+AQ75+AQ76+AQ74+AQ91+AQ92+AQ93+AQ94+AQ95+AQ96+AQ97+AQ98+AQ99+AQ100</f>
        <v>184663.55499999999</v>
      </c>
      <c r="AR64" s="46">
        <f t="shared" si="18"/>
        <v>1112646.341</v>
      </c>
      <c r="AS64" s="47"/>
      <c r="AT64" s="24" t="s">
        <v>25</v>
      </c>
      <c r="AU64" s="25"/>
    </row>
    <row r="65" spans="1:64" x14ac:dyDescent="0.35">
      <c r="A65" s="77"/>
      <c r="B65" s="84" t="s">
        <v>26</v>
      </c>
      <c r="C65" s="91" t="s">
        <v>22</v>
      </c>
      <c r="D65" s="13">
        <f>D80+D83+D86+D89</f>
        <v>835094.7</v>
      </c>
      <c r="E65" s="13">
        <f>E80+E83+E86+E89</f>
        <v>0</v>
      </c>
      <c r="F65" s="14">
        <f t="shared" si="0"/>
        <v>835094.7</v>
      </c>
      <c r="G65" s="14">
        <f>G80+G83+G86+G89</f>
        <v>0</v>
      </c>
      <c r="H65" s="14">
        <f t="shared" si="1"/>
        <v>835094.7</v>
      </c>
      <c r="I65" s="14">
        <f>I80+I83+I86+I89</f>
        <v>0</v>
      </c>
      <c r="J65" s="14">
        <f t="shared" si="2"/>
        <v>835094.7</v>
      </c>
      <c r="K65" s="14">
        <f>K80+K83+K86+K89</f>
        <v>0</v>
      </c>
      <c r="L65" s="14">
        <f t="shared" si="3"/>
        <v>835094.7</v>
      </c>
      <c r="M65" s="14">
        <f>M80+M83+M86+M89</f>
        <v>0</v>
      </c>
      <c r="N65" s="14">
        <f t="shared" si="4"/>
        <v>835094.7</v>
      </c>
      <c r="O65" s="14">
        <f>O80+O83+O86+O89</f>
        <v>0</v>
      </c>
      <c r="P65" s="14">
        <f t="shared" si="5"/>
        <v>835094.7</v>
      </c>
      <c r="Q65" s="14">
        <f>Q80+Q83+Q86+Q89</f>
        <v>0</v>
      </c>
      <c r="R65" s="14">
        <f t="shared" si="6"/>
        <v>835094.7</v>
      </c>
      <c r="S65" s="14">
        <f>S80+S83+S86+S89</f>
        <v>0</v>
      </c>
      <c r="T65" s="81">
        <f t="shared" si="7"/>
        <v>835094.7</v>
      </c>
      <c r="U65" s="14">
        <f>U80+U83+U86+U89</f>
        <v>452260.2</v>
      </c>
      <c r="V65" s="14">
        <f>V80+V83+V86+V89</f>
        <v>0</v>
      </c>
      <c r="W65" s="14">
        <f t="shared" si="8"/>
        <v>452260.2</v>
      </c>
      <c r="X65" s="14">
        <f>X80+X83+X86+X89</f>
        <v>0</v>
      </c>
      <c r="Y65" s="14">
        <f t="shared" si="9"/>
        <v>452260.2</v>
      </c>
      <c r="Z65" s="14">
        <f>Z80+Z83+Z86+Z89</f>
        <v>0</v>
      </c>
      <c r="AA65" s="14">
        <f t="shared" si="10"/>
        <v>452260.2</v>
      </c>
      <c r="AB65" s="14">
        <f>AB80+AB83+AB86+AB89</f>
        <v>0</v>
      </c>
      <c r="AC65" s="14">
        <f t="shared" si="11"/>
        <v>452260.2</v>
      </c>
      <c r="AD65" s="14">
        <f>AD80+AD83+AD86+AD89</f>
        <v>0</v>
      </c>
      <c r="AE65" s="14">
        <f t="shared" si="12"/>
        <v>452260.2</v>
      </c>
      <c r="AF65" s="14">
        <f>AF80+AF83+AF86+AF89</f>
        <v>0</v>
      </c>
      <c r="AG65" s="81">
        <f t="shared" si="13"/>
        <v>452260.2</v>
      </c>
      <c r="AH65" s="14">
        <f>AH80+AH83+AH86+AH89</f>
        <v>542015.6</v>
      </c>
      <c r="AI65" s="14">
        <f>AI80+AI83+AI86+AI89</f>
        <v>0</v>
      </c>
      <c r="AJ65" s="14">
        <f t="shared" si="14"/>
        <v>542015.6</v>
      </c>
      <c r="AK65" s="14">
        <f>AK80+AK83+AK86+AK89</f>
        <v>0</v>
      </c>
      <c r="AL65" s="14">
        <f t="shared" si="15"/>
        <v>542015.6</v>
      </c>
      <c r="AM65" s="14">
        <f>AM80+AM83+AM86+AM89</f>
        <v>0</v>
      </c>
      <c r="AN65" s="14">
        <f t="shared" si="16"/>
        <v>542015.6</v>
      </c>
      <c r="AO65" s="14">
        <f>AO80+AO83+AO86+AO89</f>
        <v>0</v>
      </c>
      <c r="AP65" s="14">
        <f t="shared" si="17"/>
        <v>542015.6</v>
      </c>
      <c r="AQ65" s="14">
        <f>AQ80+AQ83+AQ86+AQ89</f>
        <v>0</v>
      </c>
      <c r="AR65" s="81">
        <f t="shared" si="18"/>
        <v>542015.6</v>
      </c>
      <c r="AU65" s="27"/>
    </row>
    <row r="66" spans="1:64" x14ac:dyDescent="0.35">
      <c r="A66" s="77"/>
      <c r="B66" s="84" t="s">
        <v>27</v>
      </c>
      <c r="C66" s="91" t="s">
        <v>22</v>
      </c>
      <c r="D66" s="13">
        <f>D90</f>
        <v>217796.3</v>
      </c>
      <c r="E66" s="13">
        <f>E90</f>
        <v>0</v>
      </c>
      <c r="F66" s="14">
        <f t="shared" si="0"/>
        <v>217796.3</v>
      </c>
      <c r="G66" s="14">
        <f>G90</f>
        <v>0</v>
      </c>
      <c r="H66" s="14">
        <f t="shared" si="1"/>
        <v>217796.3</v>
      </c>
      <c r="I66" s="14">
        <f>I90</f>
        <v>0</v>
      </c>
      <c r="J66" s="14">
        <f t="shared" si="2"/>
        <v>217796.3</v>
      </c>
      <c r="K66" s="14">
        <f>K90</f>
        <v>0</v>
      </c>
      <c r="L66" s="14">
        <f t="shared" si="3"/>
        <v>217796.3</v>
      </c>
      <c r="M66" s="14">
        <f>M90</f>
        <v>0</v>
      </c>
      <c r="N66" s="14">
        <f t="shared" si="4"/>
        <v>217796.3</v>
      </c>
      <c r="O66" s="14">
        <f>O90</f>
        <v>0</v>
      </c>
      <c r="P66" s="14">
        <f t="shared" si="5"/>
        <v>217796.3</v>
      </c>
      <c r="Q66" s="14">
        <f>Q90</f>
        <v>0</v>
      </c>
      <c r="R66" s="14">
        <f t="shared" si="6"/>
        <v>217796.3</v>
      </c>
      <c r="S66" s="14">
        <f>S90</f>
        <v>0</v>
      </c>
      <c r="T66" s="81">
        <f t="shared" si="7"/>
        <v>217796.3</v>
      </c>
      <c r="U66" s="14">
        <f>U90</f>
        <v>218954.2</v>
      </c>
      <c r="V66" s="14">
        <f>V90</f>
        <v>0</v>
      </c>
      <c r="W66" s="14">
        <f t="shared" si="8"/>
        <v>218954.2</v>
      </c>
      <c r="X66" s="14">
        <f>X90</f>
        <v>0</v>
      </c>
      <c r="Y66" s="14">
        <f t="shared" si="9"/>
        <v>218954.2</v>
      </c>
      <c r="Z66" s="14">
        <f>Z90</f>
        <v>0</v>
      </c>
      <c r="AA66" s="14">
        <f t="shared" si="10"/>
        <v>218954.2</v>
      </c>
      <c r="AB66" s="14">
        <f>AB90</f>
        <v>0</v>
      </c>
      <c r="AC66" s="14">
        <f t="shared" si="11"/>
        <v>218954.2</v>
      </c>
      <c r="AD66" s="14">
        <f>AD90</f>
        <v>0</v>
      </c>
      <c r="AE66" s="14">
        <f t="shared" si="12"/>
        <v>218954.2</v>
      </c>
      <c r="AF66" s="14">
        <f>AF90</f>
        <v>0</v>
      </c>
      <c r="AG66" s="81">
        <f t="shared" si="13"/>
        <v>218954.2</v>
      </c>
      <c r="AH66" s="14">
        <f>AH90</f>
        <v>218954.2</v>
      </c>
      <c r="AI66" s="14">
        <f>AI90</f>
        <v>0</v>
      </c>
      <c r="AJ66" s="14">
        <f t="shared" si="14"/>
        <v>218954.2</v>
      </c>
      <c r="AK66" s="14">
        <f>AK90</f>
        <v>0</v>
      </c>
      <c r="AL66" s="14">
        <f t="shared" si="15"/>
        <v>218954.2</v>
      </c>
      <c r="AM66" s="14">
        <f>AM90</f>
        <v>0</v>
      </c>
      <c r="AN66" s="14">
        <f t="shared" si="16"/>
        <v>218954.2</v>
      </c>
      <c r="AO66" s="14">
        <f>AO90</f>
        <v>0</v>
      </c>
      <c r="AP66" s="14">
        <f t="shared" si="17"/>
        <v>218954.2</v>
      </c>
      <c r="AQ66" s="14">
        <f>AQ90</f>
        <v>0</v>
      </c>
      <c r="AR66" s="81">
        <f t="shared" si="18"/>
        <v>218954.2</v>
      </c>
      <c r="AU66" s="27"/>
    </row>
    <row r="67" spans="1:64" ht="54" x14ac:dyDescent="0.35">
      <c r="A67" s="77" t="s">
        <v>62</v>
      </c>
      <c r="B67" s="84" t="s">
        <v>66</v>
      </c>
      <c r="C67" s="86" t="s">
        <v>31</v>
      </c>
      <c r="D67" s="13">
        <v>96899.3</v>
      </c>
      <c r="E67" s="13"/>
      <c r="F67" s="14">
        <f t="shared" si="0"/>
        <v>96899.3</v>
      </c>
      <c r="G67" s="14"/>
      <c r="H67" s="14">
        <f t="shared" si="1"/>
        <v>96899.3</v>
      </c>
      <c r="I67" s="14"/>
      <c r="J67" s="14">
        <f t="shared" si="2"/>
        <v>96899.3</v>
      </c>
      <c r="K67" s="14">
        <v>-77399.3</v>
      </c>
      <c r="L67" s="14">
        <f t="shared" si="3"/>
        <v>19500</v>
      </c>
      <c r="M67" s="14"/>
      <c r="N67" s="14">
        <f t="shared" si="4"/>
        <v>19500</v>
      </c>
      <c r="O67" s="14"/>
      <c r="P67" s="14">
        <f t="shared" si="5"/>
        <v>19500</v>
      </c>
      <c r="Q67" s="14"/>
      <c r="R67" s="14">
        <f t="shared" si="6"/>
        <v>19500</v>
      </c>
      <c r="S67" s="14">
        <v>-19500</v>
      </c>
      <c r="T67" s="81">
        <f t="shared" si="7"/>
        <v>0</v>
      </c>
      <c r="U67" s="14">
        <v>301615.5</v>
      </c>
      <c r="V67" s="14"/>
      <c r="W67" s="14">
        <f t="shared" si="8"/>
        <v>301615.5</v>
      </c>
      <c r="X67" s="14"/>
      <c r="Y67" s="14">
        <f t="shared" si="9"/>
        <v>301615.5</v>
      </c>
      <c r="Z67" s="14"/>
      <c r="AA67" s="14">
        <f t="shared" si="10"/>
        <v>301615.5</v>
      </c>
      <c r="AB67" s="14">
        <v>77399.3</v>
      </c>
      <c r="AC67" s="14">
        <f t="shared" si="11"/>
        <v>379014.8</v>
      </c>
      <c r="AD67" s="14"/>
      <c r="AE67" s="14">
        <f t="shared" si="12"/>
        <v>379014.8</v>
      </c>
      <c r="AF67" s="14">
        <v>-165163.55499999999</v>
      </c>
      <c r="AG67" s="81">
        <f t="shared" si="13"/>
        <v>213851.245</v>
      </c>
      <c r="AH67" s="14">
        <v>0</v>
      </c>
      <c r="AI67" s="14"/>
      <c r="AJ67" s="14">
        <f t="shared" si="14"/>
        <v>0</v>
      </c>
      <c r="AK67" s="14"/>
      <c r="AL67" s="14">
        <f t="shared" si="15"/>
        <v>0</v>
      </c>
      <c r="AM67" s="14"/>
      <c r="AN67" s="14">
        <f t="shared" si="16"/>
        <v>0</v>
      </c>
      <c r="AO67" s="14"/>
      <c r="AP67" s="14">
        <f t="shared" si="17"/>
        <v>0</v>
      </c>
      <c r="AQ67" s="14">
        <v>184663.55499999999</v>
      </c>
      <c r="AR67" s="81">
        <f t="shared" si="18"/>
        <v>184663.55499999999</v>
      </c>
      <c r="AS67" s="3" t="s">
        <v>67</v>
      </c>
      <c r="AU67" s="27"/>
    </row>
    <row r="68" spans="1:64" ht="54" x14ac:dyDescent="0.35">
      <c r="A68" s="77" t="s">
        <v>68</v>
      </c>
      <c r="B68" s="84" t="s">
        <v>69</v>
      </c>
      <c r="C68" s="86" t="s">
        <v>31</v>
      </c>
      <c r="D68" s="13">
        <v>23507.200000000001</v>
      </c>
      <c r="E68" s="13"/>
      <c r="F68" s="14">
        <f t="shared" si="0"/>
        <v>23507.200000000001</v>
      </c>
      <c r="G68" s="14"/>
      <c r="H68" s="14">
        <f t="shared" si="1"/>
        <v>23507.200000000001</v>
      </c>
      <c r="I68" s="14"/>
      <c r="J68" s="14">
        <f t="shared" si="2"/>
        <v>23507.200000000001</v>
      </c>
      <c r="K68" s="14"/>
      <c r="L68" s="14">
        <f t="shared" si="3"/>
        <v>23507.200000000001</v>
      </c>
      <c r="M68" s="14"/>
      <c r="N68" s="14">
        <f t="shared" si="4"/>
        <v>23507.200000000001</v>
      </c>
      <c r="O68" s="14"/>
      <c r="P68" s="14">
        <f t="shared" si="5"/>
        <v>23507.200000000001</v>
      </c>
      <c r="Q68" s="14"/>
      <c r="R68" s="14">
        <f t="shared" si="6"/>
        <v>23507.200000000001</v>
      </c>
      <c r="S68" s="14"/>
      <c r="T68" s="81">
        <f t="shared" si="7"/>
        <v>23507.200000000001</v>
      </c>
      <c r="U68" s="14">
        <v>50000</v>
      </c>
      <c r="V68" s="14"/>
      <c r="W68" s="14">
        <f t="shared" si="8"/>
        <v>50000</v>
      </c>
      <c r="X68" s="14"/>
      <c r="Y68" s="14">
        <f t="shared" si="9"/>
        <v>50000</v>
      </c>
      <c r="Z68" s="14"/>
      <c r="AA68" s="14">
        <f t="shared" si="10"/>
        <v>50000</v>
      </c>
      <c r="AB68" s="14"/>
      <c r="AC68" s="14">
        <f t="shared" si="11"/>
        <v>50000</v>
      </c>
      <c r="AD68" s="14"/>
      <c r="AE68" s="14">
        <f t="shared" si="12"/>
        <v>50000</v>
      </c>
      <c r="AF68" s="14"/>
      <c r="AG68" s="81">
        <f t="shared" si="13"/>
        <v>50000</v>
      </c>
      <c r="AH68" s="14">
        <v>0</v>
      </c>
      <c r="AI68" s="14"/>
      <c r="AJ68" s="14">
        <f t="shared" si="14"/>
        <v>0</v>
      </c>
      <c r="AK68" s="14"/>
      <c r="AL68" s="14">
        <f t="shared" si="15"/>
        <v>0</v>
      </c>
      <c r="AM68" s="14"/>
      <c r="AN68" s="14">
        <f t="shared" si="16"/>
        <v>0</v>
      </c>
      <c r="AO68" s="14"/>
      <c r="AP68" s="14">
        <f t="shared" si="17"/>
        <v>0</v>
      </c>
      <c r="AQ68" s="14"/>
      <c r="AR68" s="81">
        <f t="shared" si="18"/>
        <v>0</v>
      </c>
      <c r="AS68" s="3" t="s">
        <v>70</v>
      </c>
      <c r="AU68" s="27"/>
    </row>
    <row r="69" spans="1:64" ht="54" x14ac:dyDescent="0.35">
      <c r="A69" s="77" t="s">
        <v>71</v>
      </c>
      <c r="B69" s="84" t="s">
        <v>72</v>
      </c>
      <c r="C69" s="86" t="s">
        <v>31</v>
      </c>
      <c r="D69" s="13">
        <v>80000</v>
      </c>
      <c r="E69" s="13"/>
      <c r="F69" s="14">
        <f t="shared" si="0"/>
        <v>80000</v>
      </c>
      <c r="G69" s="14"/>
      <c r="H69" s="14">
        <f t="shared" si="1"/>
        <v>80000</v>
      </c>
      <c r="I69" s="14"/>
      <c r="J69" s="14">
        <f t="shared" si="2"/>
        <v>80000</v>
      </c>
      <c r="K69" s="14"/>
      <c r="L69" s="14">
        <f t="shared" si="3"/>
        <v>80000</v>
      </c>
      <c r="M69" s="14"/>
      <c r="N69" s="14">
        <f t="shared" si="4"/>
        <v>80000</v>
      </c>
      <c r="O69" s="14">
        <v>-72000</v>
      </c>
      <c r="P69" s="14">
        <f t="shared" si="5"/>
        <v>8000</v>
      </c>
      <c r="Q69" s="14"/>
      <c r="R69" s="14">
        <f t="shared" si="6"/>
        <v>8000</v>
      </c>
      <c r="S69" s="14"/>
      <c r="T69" s="81">
        <f t="shared" si="7"/>
        <v>8000</v>
      </c>
      <c r="U69" s="14">
        <v>100530.1</v>
      </c>
      <c r="V69" s="14"/>
      <c r="W69" s="14">
        <f t="shared" si="8"/>
        <v>100530.1</v>
      </c>
      <c r="X69" s="14"/>
      <c r="Y69" s="14">
        <f t="shared" si="9"/>
        <v>100530.1</v>
      </c>
      <c r="Z69" s="14"/>
      <c r="AA69" s="14">
        <f t="shared" si="10"/>
        <v>100530.1</v>
      </c>
      <c r="AB69" s="14"/>
      <c r="AC69" s="14">
        <f t="shared" si="11"/>
        <v>100530.1</v>
      </c>
      <c r="AD69" s="14"/>
      <c r="AE69" s="14">
        <f t="shared" si="12"/>
        <v>100530.1</v>
      </c>
      <c r="AF69" s="14"/>
      <c r="AG69" s="81">
        <f t="shared" si="13"/>
        <v>100530.1</v>
      </c>
      <c r="AH69" s="14">
        <v>118578.5</v>
      </c>
      <c r="AI69" s="14"/>
      <c r="AJ69" s="14">
        <f t="shared" si="14"/>
        <v>118578.5</v>
      </c>
      <c r="AK69" s="14"/>
      <c r="AL69" s="14">
        <f t="shared" si="15"/>
        <v>118578.5</v>
      </c>
      <c r="AM69" s="14"/>
      <c r="AN69" s="14">
        <f t="shared" si="16"/>
        <v>118578.5</v>
      </c>
      <c r="AO69" s="14">
        <v>72000</v>
      </c>
      <c r="AP69" s="14">
        <f t="shared" si="17"/>
        <v>190578.5</v>
      </c>
      <c r="AQ69" s="14"/>
      <c r="AR69" s="81">
        <f t="shared" si="18"/>
        <v>190578.5</v>
      </c>
      <c r="AS69" s="3" t="s">
        <v>73</v>
      </c>
      <c r="AU69" s="27"/>
    </row>
    <row r="70" spans="1:64" ht="54" x14ac:dyDescent="0.35">
      <c r="A70" s="77" t="s">
        <v>74</v>
      </c>
      <c r="B70" s="84" t="s">
        <v>75</v>
      </c>
      <c r="C70" s="86" t="s">
        <v>31</v>
      </c>
      <c r="D70" s="13">
        <v>43764.3</v>
      </c>
      <c r="E70" s="13"/>
      <c r="F70" s="14">
        <f t="shared" si="0"/>
        <v>43764.3</v>
      </c>
      <c r="G70" s="14"/>
      <c r="H70" s="14">
        <f t="shared" si="1"/>
        <v>43764.3</v>
      </c>
      <c r="I70" s="14"/>
      <c r="J70" s="14">
        <f t="shared" si="2"/>
        <v>43764.3</v>
      </c>
      <c r="K70" s="14"/>
      <c r="L70" s="14">
        <f t="shared" si="3"/>
        <v>43764.3</v>
      </c>
      <c r="M70" s="14"/>
      <c r="N70" s="14">
        <f t="shared" si="4"/>
        <v>43764.3</v>
      </c>
      <c r="O70" s="14">
        <v>-43764.3</v>
      </c>
      <c r="P70" s="14">
        <f t="shared" si="5"/>
        <v>0</v>
      </c>
      <c r="Q70" s="14"/>
      <c r="R70" s="14">
        <f t="shared" si="6"/>
        <v>0</v>
      </c>
      <c r="S70" s="14"/>
      <c r="T70" s="81">
        <f t="shared" si="7"/>
        <v>0</v>
      </c>
      <c r="U70" s="14">
        <v>0</v>
      </c>
      <c r="V70" s="14"/>
      <c r="W70" s="14">
        <f t="shared" si="8"/>
        <v>0</v>
      </c>
      <c r="X70" s="14"/>
      <c r="Y70" s="14">
        <f t="shared" si="9"/>
        <v>0</v>
      </c>
      <c r="Z70" s="14"/>
      <c r="AA70" s="14">
        <f t="shared" si="10"/>
        <v>0</v>
      </c>
      <c r="AB70" s="14"/>
      <c r="AC70" s="14">
        <f t="shared" si="11"/>
        <v>0</v>
      </c>
      <c r="AD70" s="14">
        <v>43764.3</v>
      </c>
      <c r="AE70" s="14">
        <f t="shared" si="12"/>
        <v>43764.3</v>
      </c>
      <c r="AF70" s="14"/>
      <c r="AG70" s="81">
        <f t="shared" si="13"/>
        <v>43764.3</v>
      </c>
      <c r="AH70" s="14">
        <v>0</v>
      </c>
      <c r="AI70" s="14"/>
      <c r="AJ70" s="14">
        <f t="shared" si="14"/>
        <v>0</v>
      </c>
      <c r="AK70" s="14"/>
      <c r="AL70" s="14">
        <f t="shared" si="15"/>
        <v>0</v>
      </c>
      <c r="AM70" s="14"/>
      <c r="AN70" s="14">
        <f t="shared" si="16"/>
        <v>0</v>
      </c>
      <c r="AO70" s="14"/>
      <c r="AP70" s="14">
        <f t="shared" si="17"/>
        <v>0</v>
      </c>
      <c r="AQ70" s="14"/>
      <c r="AR70" s="81">
        <f t="shared" si="18"/>
        <v>0</v>
      </c>
      <c r="AS70" s="3" t="s">
        <v>76</v>
      </c>
      <c r="AU70" s="27"/>
    </row>
    <row r="71" spans="1:64" ht="54" x14ac:dyDescent="0.35">
      <c r="A71" s="77" t="s">
        <v>77</v>
      </c>
      <c r="B71" s="84" t="s">
        <v>78</v>
      </c>
      <c r="C71" s="86" t="s">
        <v>31</v>
      </c>
      <c r="D71" s="13">
        <v>4784.2999999999993</v>
      </c>
      <c r="E71" s="13"/>
      <c r="F71" s="14">
        <f t="shared" si="0"/>
        <v>4784.2999999999993</v>
      </c>
      <c r="G71" s="14"/>
      <c r="H71" s="14">
        <f t="shared" si="1"/>
        <v>4784.2999999999993</v>
      </c>
      <c r="I71" s="14"/>
      <c r="J71" s="14">
        <f t="shared" si="2"/>
        <v>4784.2999999999993</v>
      </c>
      <c r="K71" s="14"/>
      <c r="L71" s="14">
        <f t="shared" si="3"/>
        <v>4784.2999999999993</v>
      </c>
      <c r="M71" s="14"/>
      <c r="N71" s="14">
        <f t="shared" si="4"/>
        <v>4784.2999999999993</v>
      </c>
      <c r="O71" s="14"/>
      <c r="P71" s="14">
        <f t="shared" si="5"/>
        <v>4784.2999999999993</v>
      </c>
      <c r="Q71" s="14"/>
      <c r="R71" s="14">
        <f t="shared" si="6"/>
        <v>4784.2999999999993</v>
      </c>
      <c r="S71" s="14"/>
      <c r="T71" s="81">
        <f t="shared" si="7"/>
        <v>4784.2999999999993</v>
      </c>
      <c r="U71" s="14">
        <v>0</v>
      </c>
      <c r="V71" s="14"/>
      <c r="W71" s="14">
        <f t="shared" si="8"/>
        <v>0</v>
      </c>
      <c r="X71" s="14"/>
      <c r="Y71" s="14">
        <f t="shared" si="9"/>
        <v>0</v>
      </c>
      <c r="Z71" s="14"/>
      <c r="AA71" s="14">
        <f t="shared" si="10"/>
        <v>0</v>
      </c>
      <c r="AB71" s="14"/>
      <c r="AC71" s="14">
        <f t="shared" si="11"/>
        <v>0</v>
      </c>
      <c r="AD71" s="14"/>
      <c r="AE71" s="14">
        <f t="shared" si="12"/>
        <v>0</v>
      </c>
      <c r="AF71" s="14"/>
      <c r="AG71" s="81">
        <f t="shared" si="13"/>
        <v>0</v>
      </c>
      <c r="AH71" s="14">
        <v>0</v>
      </c>
      <c r="AI71" s="14"/>
      <c r="AJ71" s="14">
        <f t="shared" si="14"/>
        <v>0</v>
      </c>
      <c r="AK71" s="14"/>
      <c r="AL71" s="14">
        <f t="shared" si="15"/>
        <v>0</v>
      </c>
      <c r="AM71" s="14"/>
      <c r="AN71" s="14">
        <f t="shared" si="16"/>
        <v>0</v>
      </c>
      <c r="AO71" s="14"/>
      <c r="AP71" s="14">
        <f t="shared" si="17"/>
        <v>0</v>
      </c>
      <c r="AQ71" s="14"/>
      <c r="AR71" s="81">
        <f t="shared" si="18"/>
        <v>0</v>
      </c>
      <c r="AS71" s="3" t="s">
        <v>79</v>
      </c>
      <c r="AU71" s="27"/>
    </row>
    <row r="72" spans="1:64" ht="54" x14ac:dyDescent="0.35">
      <c r="A72" s="77" t="s">
        <v>80</v>
      </c>
      <c r="B72" s="84" t="s">
        <v>81</v>
      </c>
      <c r="C72" s="86" t="s">
        <v>31</v>
      </c>
      <c r="D72" s="13">
        <v>26891</v>
      </c>
      <c r="E72" s="13"/>
      <c r="F72" s="14">
        <f t="shared" si="0"/>
        <v>26891</v>
      </c>
      <c r="G72" s="14"/>
      <c r="H72" s="14">
        <f t="shared" si="1"/>
        <v>26891</v>
      </c>
      <c r="I72" s="14"/>
      <c r="J72" s="14">
        <f t="shared" si="2"/>
        <v>26891</v>
      </c>
      <c r="K72" s="14"/>
      <c r="L72" s="14">
        <f t="shared" si="3"/>
        <v>26891</v>
      </c>
      <c r="M72" s="14"/>
      <c r="N72" s="14">
        <f t="shared" si="4"/>
        <v>26891</v>
      </c>
      <c r="O72" s="14"/>
      <c r="P72" s="14">
        <f t="shared" si="5"/>
        <v>26891</v>
      </c>
      <c r="Q72" s="14"/>
      <c r="R72" s="14">
        <f t="shared" si="6"/>
        <v>26891</v>
      </c>
      <c r="S72" s="14"/>
      <c r="T72" s="81">
        <f t="shared" si="7"/>
        <v>26891</v>
      </c>
      <c r="U72" s="14">
        <v>0</v>
      </c>
      <c r="V72" s="14"/>
      <c r="W72" s="14">
        <f t="shared" si="8"/>
        <v>0</v>
      </c>
      <c r="X72" s="14"/>
      <c r="Y72" s="14">
        <f t="shared" si="9"/>
        <v>0</v>
      </c>
      <c r="Z72" s="14"/>
      <c r="AA72" s="14">
        <f t="shared" si="10"/>
        <v>0</v>
      </c>
      <c r="AB72" s="14"/>
      <c r="AC72" s="14">
        <f t="shared" si="11"/>
        <v>0</v>
      </c>
      <c r="AD72" s="14"/>
      <c r="AE72" s="14">
        <f t="shared" si="12"/>
        <v>0</v>
      </c>
      <c r="AF72" s="14"/>
      <c r="AG72" s="81">
        <f t="shared" si="13"/>
        <v>0</v>
      </c>
      <c r="AH72" s="14">
        <v>0</v>
      </c>
      <c r="AI72" s="14"/>
      <c r="AJ72" s="14">
        <f t="shared" si="14"/>
        <v>0</v>
      </c>
      <c r="AK72" s="14"/>
      <c r="AL72" s="14">
        <f t="shared" si="15"/>
        <v>0</v>
      </c>
      <c r="AM72" s="14"/>
      <c r="AN72" s="14">
        <f t="shared" si="16"/>
        <v>0</v>
      </c>
      <c r="AO72" s="14"/>
      <c r="AP72" s="14">
        <f t="shared" si="17"/>
        <v>0</v>
      </c>
      <c r="AQ72" s="14"/>
      <c r="AR72" s="81">
        <f t="shared" si="18"/>
        <v>0</v>
      </c>
      <c r="AS72" s="3" t="s">
        <v>82</v>
      </c>
      <c r="AU72" s="27"/>
    </row>
    <row r="73" spans="1:64" ht="72" x14ac:dyDescent="0.35">
      <c r="A73" s="77" t="s">
        <v>83</v>
      </c>
      <c r="B73" s="84" t="s">
        <v>84</v>
      </c>
      <c r="C73" s="86" t="s">
        <v>85</v>
      </c>
      <c r="D73" s="13">
        <v>8990</v>
      </c>
      <c r="E73" s="13"/>
      <c r="F73" s="14">
        <f t="shared" si="0"/>
        <v>8990</v>
      </c>
      <c r="G73" s="14"/>
      <c r="H73" s="14">
        <f t="shared" si="1"/>
        <v>8990</v>
      </c>
      <c r="I73" s="14"/>
      <c r="J73" s="14">
        <f t="shared" si="2"/>
        <v>8990</v>
      </c>
      <c r="K73" s="14"/>
      <c r="L73" s="14">
        <f t="shared" si="3"/>
        <v>8990</v>
      </c>
      <c r="M73" s="14"/>
      <c r="N73" s="14">
        <f t="shared" si="4"/>
        <v>8990</v>
      </c>
      <c r="O73" s="14"/>
      <c r="P73" s="14">
        <f t="shared" si="5"/>
        <v>8990</v>
      </c>
      <c r="Q73" s="14"/>
      <c r="R73" s="14">
        <f t="shared" si="6"/>
        <v>8990</v>
      </c>
      <c r="S73" s="14"/>
      <c r="T73" s="81">
        <f t="shared" si="7"/>
        <v>8990</v>
      </c>
      <c r="U73" s="14">
        <v>0</v>
      </c>
      <c r="V73" s="14"/>
      <c r="W73" s="14">
        <f t="shared" si="8"/>
        <v>0</v>
      </c>
      <c r="X73" s="14"/>
      <c r="Y73" s="14">
        <f t="shared" si="9"/>
        <v>0</v>
      </c>
      <c r="Z73" s="14"/>
      <c r="AA73" s="14">
        <f t="shared" si="10"/>
        <v>0</v>
      </c>
      <c r="AB73" s="14"/>
      <c r="AC73" s="14">
        <f t="shared" si="11"/>
        <v>0</v>
      </c>
      <c r="AD73" s="14"/>
      <c r="AE73" s="14">
        <f t="shared" si="12"/>
        <v>0</v>
      </c>
      <c r="AF73" s="14"/>
      <c r="AG73" s="81">
        <f t="shared" si="13"/>
        <v>0</v>
      </c>
      <c r="AH73" s="14">
        <v>0</v>
      </c>
      <c r="AI73" s="14"/>
      <c r="AJ73" s="14">
        <f t="shared" si="14"/>
        <v>0</v>
      </c>
      <c r="AK73" s="14"/>
      <c r="AL73" s="14">
        <f t="shared" si="15"/>
        <v>0</v>
      </c>
      <c r="AM73" s="14"/>
      <c r="AN73" s="14">
        <f t="shared" si="16"/>
        <v>0</v>
      </c>
      <c r="AO73" s="14"/>
      <c r="AP73" s="14">
        <f t="shared" si="17"/>
        <v>0</v>
      </c>
      <c r="AQ73" s="14"/>
      <c r="AR73" s="81">
        <f t="shared" si="18"/>
        <v>0</v>
      </c>
      <c r="AS73" s="3" t="s">
        <v>86</v>
      </c>
      <c r="AU73" s="27"/>
    </row>
    <row r="74" spans="1:64" ht="72" x14ac:dyDescent="0.35">
      <c r="A74" s="77" t="s">
        <v>87</v>
      </c>
      <c r="B74" s="84" t="s">
        <v>88</v>
      </c>
      <c r="C74" s="86" t="s">
        <v>85</v>
      </c>
      <c r="D74" s="13">
        <v>9201</v>
      </c>
      <c r="E74" s="13"/>
      <c r="F74" s="14">
        <f t="shared" si="0"/>
        <v>9201</v>
      </c>
      <c r="G74" s="14"/>
      <c r="H74" s="14">
        <f t="shared" si="1"/>
        <v>9201</v>
      </c>
      <c r="I74" s="14"/>
      <c r="J74" s="14">
        <f t="shared" si="2"/>
        <v>9201</v>
      </c>
      <c r="K74" s="14"/>
      <c r="L74" s="14">
        <f t="shared" si="3"/>
        <v>9201</v>
      </c>
      <c r="M74" s="14"/>
      <c r="N74" s="14">
        <f t="shared" si="4"/>
        <v>9201</v>
      </c>
      <c r="O74" s="14"/>
      <c r="P74" s="14">
        <f t="shared" si="5"/>
        <v>9201</v>
      </c>
      <c r="Q74" s="14"/>
      <c r="R74" s="14">
        <f t="shared" si="6"/>
        <v>9201</v>
      </c>
      <c r="S74" s="14"/>
      <c r="T74" s="81">
        <f t="shared" si="7"/>
        <v>9201</v>
      </c>
      <c r="U74" s="14">
        <v>0</v>
      </c>
      <c r="V74" s="14"/>
      <c r="W74" s="14">
        <f t="shared" si="8"/>
        <v>0</v>
      </c>
      <c r="X74" s="14"/>
      <c r="Y74" s="14">
        <f t="shared" si="9"/>
        <v>0</v>
      </c>
      <c r="Z74" s="14"/>
      <c r="AA74" s="14">
        <f t="shared" si="10"/>
        <v>0</v>
      </c>
      <c r="AB74" s="14"/>
      <c r="AC74" s="14">
        <f t="shared" si="11"/>
        <v>0</v>
      </c>
      <c r="AD74" s="14"/>
      <c r="AE74" s="14">
        <f t="shared" si="12"/>
        <v>0</v>
      </c>
      <c r="AF74" s="14"/>
      <c r="AG74" s="81">
        <f t="shared" si="13"/>
        <v>0</v>
      </c>
      <c r="AH74" s="14">
        <v>0</v>
      </c>
      <c r="AI74" s="14"/>
      <c r="AJ74" s="14">
        <f t="shared" si="14"/>
        <v>0</v>
      </c>
      <c r="AK74" s="14"/>
      <c r="AL74" s="14">
        <f t="shared" si="15"/>
        <v>0</v>
      </c>
      <c r="AM74" s="14"/>
      <c r="AN74" s="14">
        <f t="shared" si="16"/>
        <v>0</v>
      </c>
      <c r="AO74" s="14"/>
      <c r="AP74" s="14">
        <f t="shared" si="17"/>
        <v>0</v>
      </c>
      <c r="AQ74" s="14"/>
      <c r="AR74" s="81">
        <f t="shared" si="18"/>
        <v>0</v>
      </c>
      <c r="AS74" s="3" t="s">
        <v>89</v>
      </c>
      <c r="AU74" s="27"/>
    </row>
    <row r="75" spans="1:64" ht="54" x14ac:dyDescent="0.35">
      <c r="A75" s="77" t="s">
        <v>90</v>
      </c>
      <c r="B75" s="84" t="s">
        <v>91</v>
      </c>
      <c r="C75" s="86" t="s">
        <v>31</v>
      </c>
      <c r="D75" s="13">
        <v>4000</v>
      </c>
      <c r="E75" s="13"/>
      <c r="F75" s="14">
        <f t="shared" si="0"/>
        <v>4000</v>
      </c>
      <c r="G75" s="14"/>
      <c r="H75" s="14">
        <f t="shared" si="1"/>
        <v>4000</v>
      </c>
      <c r="I75" s="14"/>
      <c r="J75" s="14">
        <f t="shared" si="2"/>
        <v>4000</v>
      </c>
      <c r="K75" s="14"/>
      <c r="L75" s="14">
        <f t="shared" si="3"/>
        <v>4000</v>
      </c>
      <c r="M75" s="14"/>
      <c r="N75" s="14">
        <f t="shared" si="4"/>
        <v>4000</v>
      </c>
      <c r="O75" s="14"/>
      <c r="P75" s="14">
        <f t="shared" si="5"/>
        <v>4000</v>
      </c>
      <c r="Q75" s="14"/>
      <c r="R75" s="14">
        <f t="shared" si="6"/>
        <v>4000</v>
      </c>
      <c r="S75" s="14"/>
      <c r="T75" s="81">
        <f t="shared" si="7"/>
        <v>4000</v>
      </c>
      <c r="U75" s="14">
        <v>34485.800000000003</v>
      </c>
      <c r="V75" s="14"/>
      <c r="W75" s="14">
        <f t="shared" si="8"/>
        <v>34485.800000000003</v>
      </c>
      <c r="X75" s="14"/>
      <c r="Y75" s="14">
        <f t="shared" si="9"/>
        <v>34485.800000000003</v>
      </c>
      <c r="Z75" s="14"/>
      <c r="AA75" s="14">
        <f t="shared" si="10"/>
        <v>34485.800000000003</v>
      </c>
      <c r="AB75" s="14"/>
      <c r="AC75" s="14">
        <f t="shared" si="11"/>
        <v>34485.800000000003</v>
      </c>
      <c r="AD75" s="14"/>
      <c r="AE75" s="14">
        <f t="shared" si="12"/>
        <v>34485.800000000003</v>
      </c>
      <c r="AF75" s="14"/>
      <c r="AG75" s="81">
        <f t="shared" si="13"/>
        <v>34485.800000000003</v>
      </c>
      <c r="AH75" s="14">
        <v>0</v>
      </c>
      <c r="AI75" s="14"/>
      <c r="AJ75" s="14">
        <f t="shared" si="14"/>
        <v>0</v>
      </c>
      <c r="AK75" s="14"/>
      <c r="AL75" s="14">
        <f t="shared" si="15"/>
        <v>0</v>
      </c>
      <c r="AM75" s="14"/>
      <c r="AN75" s="14">
        <f t="shared" si="16"/>
        <v>0</v>
      </c>
      <c r="AO75" s="14"/>
      <c r="AP75" s="14">
        <f t="shared" si="17"/>
        <v>0</v>
      </c>
      <c r="AQ75" s="14"/>
      <c r="AR75" s="81">
        <f t="shared" si="18"/>
        <v>0</v>
      </c>
      <c r="AS75" s="3" t="s">
        <v>92</v>
      </c>
      <c r="AU75" s="27"/>
    </row>
    <row r="76" spans="1:64" ht="54" x14ac:dyDescent="0.35">
      <c r="A76" s="77" t="s">
        <v>93</v>
      </c>
      <c r="B76" s="84" t="s">
        <v>94</v>
      </c>
      <c r="C76" s="86" t="s">
        <v>31</v>
      </c>
      <c r="D76" s="13">
        <f>6000+246.4</f>
        <v>6246.4</v>
      </c>
      <c r="E76" s="13"/>
      <c r="F76" s="14">
        <f t="shared" si="0"/>
        <v>6246.4</v>
      </c>
      <c r="G76" s="14"/>
      <c r="H76" s="14">
        <f t="shared" si="1"/>
        <v>6246.4</v>
      </c>
      <c r="I76" s="14"/>
      <c r="J76" s="14">
        <f t="shared" si="2"/>
        <v>6246.4</v>
      </c>
      <c r="K76" s="14"/>
      <c r="L76" s="14">
        <f t="shared" si="3"/>
        <v>6246.4</v>
      </c>
      <c r="M76" s="14"/>
      <c r="N76" s="14">
        <f t="shared" si="4"/>
        <v>6246.4</v>
      </c>
      <c r="O76" s="14">
        <v>6317.56</v>
      </c>
      <c r="P76" s="14">
        <f t="shared" si="5"/>
        <v>12563.96</v>
      </c>
      <c r="Q76" s="14"/>
      <c r="R76" s="14">
        <f t="shared" si="6"/>
        <v>12563.96</v>
      </c>
      <c r="S76" s="14"/>
      <c r="T76" s="81">
        <f t="shared" si="7"/>
        <v>12563.96</v>
      </c>
      <c r="U76" s="14">
        <v>36771.4</v>
      </c>
      <c r="V76" s="14"/>
      <c r="W76" s="14">
        <f t="shared" si="8"/>
        <v>36771.4</v>
      </c>
      <c r="X76" s="14"/>
      <c r="Y76" s="14">
        <f t="shared" si="9"/>
        <v>36771.4</v>
      </c>
      <c r="Z76" s="14"/>
      <c r="AA76" s="14">
        <f t="shared" si="10"/>
        <v>36771.4</v>
      </c>
      <c r="AB76" s="14"/>
      <c r="AC76" s="14">
        <f t="shared" si="11"/>
        <v>36771.4</v>
      </c>
      <c r="AD76" s="14">
        <v>-6317.56</v>
      </c>
      <c r="AE76" s="14">
        <f t="shared" si="12"/>
        <v>30453.84</v>
      </c>
      <c r="AF76" s="14"/>
      <c r="AG76" s="81">
        <f t="shared" si="13"/>
        <v>30453.84</v>
      </c>
      <c r="AH76" s="14">
        <v>0</v>
      </c>
      <c r="AI76" s="14"/>
      <c r="AJ76" s="14">
        <f t="shared" si="14"/>
        <v>0</v>
      </c>
      <c r="AK76" s="14"/>
      <c r="AL76" s="14">
        <f t="shared" si="15"/>
        <v>0</v>
      </c>
      <c r="AM76" s="14"/>
      <c r="AN76" s="14">
        <f t="shared" si="16"/>
        <v>0</v>
      </c>
      <c r="AO76" s="14"/>
      <c r="AP76" s="14">
        <f t="shared" si="17"/>
        <v>0</v>
      </c>
      <c r="AQ76" s="14"/>
      <c r="AR76" s="81">
        <f t="shared" si="18"/>
        <v>0</v>
      </c>
      <c r="AS76" s="3" t="s">
        <v>95</v>
      </c>
      <c r="AU76" s="27"/>
    </row>
    <row r="77" spans="1:64" ht="54" x14ac:dyDescent="0.35">
      <c r="A77" s="77" t="s">
        <v>96</v>
      </c>
      <c r="B77" s="84" t="s">
        <v>97</v>
      </c>
      <c r="C77" s="86" t="s">
        <v>98</v>
      </c>
      <c r="D77" s="13">
        <f>D79+D80</f>
        <v>895059.2</v>
      </c>
      <c r="E77" s="13">
        <f>E79+E80</f>
        <v>0</v>
      </c>
      <c r="F77" s="14">
        <f t="shared" si="0"/>
        <v>895059.2</v>
      </c>
      <c r="G77" s="14">
        <f>G79+G80</f>
        <v>333642.24808000005</v>
      </c>
      <c r="H77" s="14">
        <f t="shared" si="1"/>
        <v>1228701.44808</v>
      </c>
      <c r="I77" s="14">
        <f>I79+I80</f>
        <v>40856.745559999996</v>
      </c>
      <c r="J77" s="14">
        <f t="shared" si="2"/>
        <v>1269558.19364</v>
      </c>
      <c r="K77" s="14">
        <f>K79+K80</f>
        <v>609208.56999999995</v>
      </c>
      <c r="L77" s="14">
        <f t="shared" si="3"/>
        <v>1878766.76364</v>
      </c>
      <c r="M77" s="14">
        <f>M79+M80</f>
        <v>0</v>
      </c>
      <c r="N77" s="14">
        <f t="shared" si="4"/>
        <v>1878766.76364</v>
      </c>
      <c r="O77" s="14">
        <f>O79+O80</f>
        <v>0</v>
      </c>
      <c r="P77" s="14">
        <f t="shared" si="5"/>
        <v>1878766.76364</v>
      </c>
      <c r="Q77" s="14">
        <f>Q79+Q80</f>
        <v>46931.813000000002</v>
      </c>
      <c r="R77" s="14">
        <f t="shared" si="6"/>
        <v>1925698.5766400001</v>
      </c>
      <c r="S77" s="14">
        <f>S79+S80</f>
        <v>19195.460999999999</v>
      </c>
      <c r="T77" s="81">
        <f t="shared" si="7"/>
        <v>1944894.03764</v>
      </c>
      <c r="U77" s="14">
        <f>U79+U80</f>
        <v>800000</v>
      </c>
      <c r="V77" s="14">
        <f>V79+V80</f>
        <v>0</v>
      </c>
      <c r="W77" s="14">
        <f t="shared" si="8"/>
        <v>800000</v>
      </c>
      <c r="X77" s="14">
        <f>X79+X80</f>
        <v>0</v>
      </c>
      <c r="Y77" s="14">
        <f t="shared" si="9"/>
        <v>800000</v>
      </c>
      <c r="Z77" s="14">
        <f>Z79+Z80</f>
        <v>0</v>
      </c>
      <c r="AA77" s="14">
        <f t="shared" si="10"/>
        <v>800000</v>
      </c>
      <c r="AB77" s="14">
        <f>AB79+AB80</f>
        <v>0</v>
      </c>
      <c r="AC77" s="14">
        <f t="shared" si="11"/>
        <v>800000</v>
      </c>
      <c r="AD77" s="14">
        <f>AD79+AD80</f>
        <v>0</v>
      </c>
      <c r="AE77" s="14">
        <f t="shared" si="12"/>
        <v>800000</v>
      </c>
      <c r="AF77" s="14">
        <f>AF79+AF80</f>
        <v>0</v>
      </c>
      <c r="AG77" s="81">
        <f t="shared" si="13"/>
        <v>800000</v>
      </c>
      <c r="AH77" s="14">
        <f>AH79+AH80</f>
        <v>800000</v>
      </c>
      <c r="AI77" s="14">
        <f>AI79+AI80</f>
        <v>0</v>
      </c>
      <c r="AJ77" s="14">
        <f t="shared" si="14"/>
        <v>800000</v>
      </c>
      <c r="AK77" s="14">
        <f>AK79+AK80</f>
        <v>-231023.29</v>
      </c>
      <c r="AL77" s="14">
        <f t="shared" si="15"/>
        <v>568976.71</v>
      </c>
      <c r="AM77" s="14">
        <f>AM79+AM80</f>
        <v>0</v>
      </c>
      <c r="AN77" s="14">
        <f t="shared" si="16"/>
        <v>568976.71</v>
      </c>
      <c r="AO77" s="14">
        <f>AO79+AO80</f>
        <v>0</v>
      </c>
      <c r="AP77" s="14">
        <f t="shared" si="17"/>
        <v>568976.71</v>
      </c>
      <c r="AQ77" s="14">
        <f>AQ79+AQ80</f>
        <v>0</v>
      </c>
      <c r="AR77" s="81">
        <f t="shared" si="18"/>
        <v>568976.71</v>
      </c>
      <c r="AU77" s="27"/>
    </row>
    <row r="78" spans="1:64" x14ac:dyDescent="0.35">
      <c r="A78" s="77"/>
      <c r="B78" s="88" t="s">
        <v>23</v>
      </c>
      <c r="C78" s="92"/>
      <c r="D78" s="13"/>
      <c r="E78" s="13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81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81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81"/>
      <c r="AU78" s="27"/>
    </row>
    <row r="79" spans="1:64" s="29" customFormat="1" hidden="1" x14ac:dyDescent="0.35">
      <c r="A79" s="30"/>
      <c r="B79" s="69" t="s">
        <v>24</v>
      </c>
      <c r="C79" s="48"/>
      <c r="D79" s="32">
        <f>600000</f>
        <v>600000</v>
      </c>
      <c r="E79" s="33"/>
      <c r="F79" s="32">
        <f t="shared" si="0"/>
        <v>600000</v>
      </c>
      <c r="G79" s="34">
        <f>231023.29+16916.26938+85702.6887</f>
        <v>333642.24808000005</v>
      </c>
      <c r="H79" s="35">
        <f t="shared" si="1"/>
        <v>933642.24808000005</v>
      </c>
      <c r="I79" s="14">
        <f>-85702.6887+87800.0887+38759.34556</f>
        <v>40856.745559999996</v>
      </c>
      <c r="J79" s="35">
        <f t="shared" si="2"/>
        <v>974498.99364</v>
      </c>
      <c r="K79" s="14">
        <v>609208.56999999995</v>
      </c>
      <c r="L79" s="35">
        <f t="shared" si="3"/>
        <v>1583707.5636399998</v>
      </c>
      <c r="M79" s="14"/>
      <c r="N79" s="35">
        <f t="shared" si="4"/>
        <v>1583707.5636399998</v>
      </c>
      <c r="O79" s="34"/>
      <c r="P79" s="35">
        <f t="shared" si="5"/>
        <v>1583707.5636399998</v>
      </c>
      <c r="Q79" s="14">
        <v>46931.813000000002</v>
      </c>
      <c r="R79" s="35">
        <f t="shared" si="6"/>
        <v>1630639.3766399999</v>
      </c>
      <c r="S79" s="34">
        <f>18226.374-14000+14000+954.087+15</f>
        <v>19195.460999999999</v>
      </c>
      <c r="T79" s="35">
        <f t="shared" si="7"/>
        <v>1649834.8376399998</v>
      </c>
      <c r="U79" s="35">
        <f>800000</f>
        <v>800000</v>
      </c>
      <c r="V79" s="34"/>
      <c r="W79" s="35">
        <f t="shared" si="8"/>
        <v>800000</v>
      </c>
      <c r="X79" s="34"/>
      <c r="Y79" s="35">
        <f t="shared" si="9"/>
        <v>800000</v>
      </c>
      <c r="Z79" s="14"/>
      <c r="AA79" s="35">
        <f t="shared" si="10"/>
        <v>800000</v>
      </c>
      <c r="AB79" s="14"/>
      <c r="AC79" s="35">
        <f t="shared" si="11"/>
        <v>800000</v>
      </c>
      <c r="AD79" s="34"/>
      <c r="AE79" s="35">
        <f t="shared" si="12"/>
        <v>800000</v>
      </c>
      <c r="AF79" s="34">
        <f>-14000+14000</f>
        <v>0</v>
      </c>
      <c r="AG79" s="35">
        <f t="shared" si="13"/>
        <v>800000</v>
      </c>
      <c r="AH79" s="35">
        <f>800000</f>
        <v>800000</v>
      </c>
      <c r="AI79" s="34"/>
      <c r="AJ79" s="35">
        <f t="shared" si="14"/>
        <v>800000</v>
      </c>
      <c r="AK79" s="34">
        <v>-231023.29</v>
      </c>
      <c r="AL79" s="35">
        <f t="shared" si="15"/>
        <v>568976.71</v>
      </c>
      <c r="AM79" s="14"/>
      <c r="AN79" s="35">
        <f t="shared" si="16"/>
        <v>568976.71</v>
      </c>
      <c r="AO79" s="34"/>
      <c r="AP79" s="35">
        <f t="shared" si="17"/>
        <v>568976.71</v>
      </c>
      <c r="AQ79" s="34">
        <f>-14000+14000</f>
        <v>0</v>
      </c>
      <c r="AR79" s="35">
        <f t="shared" si="18"/>
        <v>568976.71</v>
      </c>
      <c r="AS79" s="36" t="s">
        <v>99</v>
      </c>
      <c r="AT79" s="37" t="s">
        <v>25</v>
      </c>
      <c r="AU79" s="38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</row>
    <row r="80" spans="1:64" x14ac:dyDescent="0.35">
      <c r="A80" s="77"/>
      <c r="B80" s="84" t="s">
        <v>26</v>
      </c>
      <c r="C80" s="91" t="s">
        <v>22</v>
      </c>
      <c r="D80" s="13">
        <f>248115.7+46943.5</f>
        <v>295059.20000000001</v>
      </c>
      <c r="E80" s="13"/>
      <c r="F80" s="14">
        <f t="shared" si="0"/>
        <v>295059.20000000001</v>
      </c>
      <c r="G80" s="14"/>
      <c r="H80" s="14">
        <f t="shared" si="1"/>
        <v>295059.20000000001</v>
      </c>
      <c r="I80" s="14"/>
      <c r="J80" s="14">
        <f t="shared" si="2"/>
        <v>295059.20000000001</v>
      </c>
      <c r="K80" s="14"/>
      <c r="L80" s="14">
        <f t="shared" si="3"/>
        <v>295059.20000000001</v>
      </c>
      <c r="M80" s="14"/>
      <c r="N80" s="14">
        <f t="shared" si="4"/>
        <v>295059.20000000001</v>
      </c>
      <c r="O80" s="14"/>
      <c r="P80" s="14">
        <f t="shared" si="5"/>
        <v>295059.20000000001</v>
      </c>
      <c r="Q80" s="14"/>
      <c r="R80" s="14">
        <f t="shared" si="6"/>
        <v>295059.20000000001</v>
      </c>
      <c r="S80" s="14"/>
      <c r="T80" s="81">
        <f t="shared" si="7"/>
        <v>295059.20000000001</v>
      </c>
      <c r="U80" s="14">
        <v>0</v>
      </c>
      <c r="V80" s="14"/>
      <c r="W80" s="14">
        <f t="shared" si="8"/>
        <v>0</v>
      </c>
      <c r="X80" s="14"/>
      <c r="Y80" s="14">
        <f t="shared" si="9"/>
        <v>0</v>
      </c>
      <c r="Z80" s="14"/>
      <c r="AA80" s="14">
        <f t="shared" si="10"/>
        <v>0</v>
      </c>
      <c r="AB80" s="14"/>
      <c r="AC80" s="14">
        <f t="shared" si="11"/>
        <v>0</v>
      </c>
      <c r="AD80" s="14"/>
      <c r="AE80" s="14">
        <f t="shared" si="12"/>
        <v>0</v>
      </c>
      <c r="AF80" s="14"/>
      <c r="AG80" s="81">
        <f t="shared" si="13"/>
        <v>0</v>
      </c>
      <c r="AH80" s="14">
        <v>0</v>
      </c>
      <c r="AI80" s="14"/>
      <c r="AJ80" s="14">
        <f t="shared" si="14"/>
        <v>0</v>
      </c>
      <c r="AK80" s="14"/>
      <c r="AL80" s="14">
        <f t="shared" si="15"/>
        <v>0</v>
      </c>
      <c r="AM80" s="14"/>
      <c r="AN80" s="14">
        <f t="shared" si="16"/>
        <v>0</v>
      </c>
      <c r="AO80" s="14"/>
      <c r="AP80" s="14">
        <f t="shared" si="17"/>
        <v>0</v>
      </c>
      <c r="AQ80" s="14"/>
      <c r="AR80" s="81">
        <f t="shared" si="18"/>
        <v>0</v>
      </c>
      <c r="AS80" s="3" t="s">
        <v>100</v>
      </c>
      <c r="AU80" s="27"/>
    </row>
    <row r="81" spans="1:47" ht="72" x14ac:dyDescent="0.35">
      <c r="A81" s="77" t="s">
        <v>101</v>
      </c>
      <c r="B81" s="84" t="s">
        <v>102</v>
      </c>
      <c r="C81" s="86" t="s">
        <v>31</v>
      </c>
      <c r="D81" s="13">
        <f>D83</f>
        <v>152958.39999999999</v>
      </c>
      <c r="E81" s="13">
        <f>E83</f>
        <v>0</v>
      </c>
      <c r="F81" s="14">
        <f t="shared" si="0"/>
        <v>152958.39999999999</v>
      </c>
      <c r="G81" s="14">
        <f>G83</f>
        <v>0</v>
      </c>
      <c r="H81" s="14">
        <f t="shared" si="1"/>
        <v>152958.39999999999</v>
      </c>
      <c r="I81" s="14">
        <f>I83</f>
        <v>0</v>
      </c>
      <c r="J81" s="14">
        <f t="shared" si="2"/>
        <v>152958.39999999999</v>
      </c>
      <c r="K81" s="14">
        <f>K83</f>
        <v>0</v>
      </c>
      <c r="L81" s="14">
        <f t="shared" si="3"/>
        <v>152958.39999999999</v>
      </c>
      <c r="M81" s="14">
        <f>M83</f>
        <v>0</v>
      </c>
      <c r="N81" s="14">
        <f t="shared" si="4"/>
        <v>152958.39999999999</v>
      </c>
      <c r="O81" s="14">
        <f>O83</f>
        <v>0</v>
      </c>
      <c r="P81" s="14">
        <f t="shared" si="5"/>
        <v>152958.39999999999</v>
      </c>
      <c r="Q81" s="14">
        <f>Q83</f>
        <v>0</v>
      </c>
      <c r="R81" s="14">
        <f t="shared" si="6"/>
        <v>152958.39999999999</v>
      </c>
      <c r="S81" s="14">
        <f>S83</f>
        <v>0</v>
      </c>
      <c r="T81" s="81">
        <f t="shared" si="7"/>
        <v>152958.39999999999</v>
      </c>
      <c r="U81" s="14">
        <f>U83</f>
        <v>0</v>
      </c>
      <c r="V81" s="14">
        <f>V83</f>
        <v>0</v>
      </c>
      <c r="W81" s="14">
        <f t="shared" si="8"/>
        <v>0</v>
      </c>
      <c r="X81" s="14">
        <f>X83</f>
        <v>0</v>
      </c>
      <c r="Y81" s="14">
        <f t="shared" si="9"/>
        <v>0</v>
      </c>
      <c r="Z81" s="14">
        <f>Z83</f>
        <v>0</v>
      </c>
      <c r="AA81" s="14">
        <f t="shared" si="10"/>
        <v>0</v>
      </c>
      <c r="AB81" s="14">
        <f>AB83</f>
        <v>0</v>
      </c>
      <c r="AC81" s="14">
        <f t="shared" si="11"/>
        <v>0</v>
      </c>
      <c r="AD81" s="14">
        <f>AD83</f>
        <v>0</v>
      </c>
      <c r="AE81" s="14">
        <f t="shared" si="12"/>
        <v>0</v>
      </c>
      <c r="AF81" s="14">
        <f>AF83</f>
        <v>0</v>
      </c>
      <c r="AG81" s="81">
        <f t="shared" si="13"/>
        <v>0</v>
      </c>
      <c r="AH81" s="14">
        <f>AH83</f>
        <v>0</v>
      </c>
      <c r="AI81" s="14">
        <f>AI83</f>
        <v>0</v>
      </c>
      <c r="AJ81" s="14">
        <f t="shared" si="14"/>
        <v>0</v>
      </c>
      <c r="AK81" s="14">
        <f>AK83</f>
        <v>0</v>
      </c>
      <c r="AL81" s="14">
        <f t="shared" si="15"/>
        <v>0</v>
      </c>
      <c r="AM81" s="14">
        <f>AM83</f>
        <v>0</v>
      </c>
      <c r="AN81" s="14">
        <f t="shared" si="16"/>
        <v>0</v>
      </c>
      <c r="AO81" s="14">
        <f>AO83</f>
        <v>0</v>
      </c>
      <c r="AP81" s="14">
        <f t="shared" si="17"/>
        <v>0</v>
      </c>
      <c r="AQ81" s="14">
        <f>AQ83</f>
        <v>0</v>
      </c>
      <c r="AR81" s="81">
        <f t="shared" si="18"/>
        <v>0</v>
      </c>
      <c r="AU81" s="27"/>
    </row>
    <row r="82" spans="1:47" x14ac:dyDescent="0.35">
      <c r="A82" s="77"/>
      <c r="B82" s="88" t="s">
        <v>23</v>
      </c>
      <c r="C82" s="92"/>
      <c r="D82" s="13"/>
      <c r="E82" s="13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81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81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81"/>
      <c r="AU82" s="27"/>
    </row>
    <row r="83" spans="1:47" x14ac:dyDescent="0.35">
      <c r="A83" s="77"/>
      <c r="B83" s="84" t="s">
        <v>26</v>
      </c>
      <c r="C83" s="91" t="s">
        <v>22</v>
      </c>
      <c r="D83" s="13">
        <f>199901.9-46943.5</f>
        <v>152958.39999999999</v>
      </c>
      <c r="E83" s="13"/>
      <c r="F83" s="14">
        <f t="shared" si="0"/>
        <v>152958.39999999999</v>
      </c>
      <c r="G83" s="14"/>
      <c r="H83" s="14">
        <f t="shared" si="1"/>
        <v>152958.39999999999</v>
      </c>
      <c r="I83" s="14"/>
      <c r="J83" s="14">
        <f t="shared" si="2"/>
        <v>152958.39999999999</v>
      </c>
      <c r="K83" s="14"/>
      <c r="L83" s="14">
        <f t="shared" si="3"/>
        <v>152958.39999999999</v>
      </c>
      <c r="M83" s="14"/>
      <c r="N83" s="14">
        <f t="shared" si="4"/>
        <v>152958.39999999999</v>
      </c>
      <c r="O83" s="14"/>
      <c r="P83" s="14">
        <f t="shared" si="5"/>
        <v>152958.39999999999</v>
      </c>
      <c r="Q83" s="14"/>
      <c r="R83" s="14">
        <f t="shared" si="6"/>
        <v>152958.39999999999</v>
      </c>
      <c r="S83" s="14"/>
      <c r="T83" s="81">
        <f t="shared" si="7"/>
        <v>152958.39999999999</v>
      </c>
      <c r="U83" s="14">
        <v>0</v>
      </c>
      <c r="V83" s="14"/>
      <c r="W83" s="14">
        <f t="shared" si="8"/>
        <v>0</v>
      </c>
      <c r="X83" s="14"/>
      <c r="Y83" s="14">
        <f t="shared" si="9"/>
        <v>0</v>
      </c>
      <c r="Z83" s="14"/>
      <c r="AA83" s="14">
        <f t="shared" si="10"/>
        <v>0</v>
      </c>
      <c r="AB83" s="14"/>
      <c r="AC83" s="14">
        <f t="shared" si="11"/>
        <v>0</v>
      </c>
      <c r="AD83" s="14"/>
      <c r="AE83" s="14">
        <f t="shared" si="12"/>
        <v>0</v>
      </c>
      <c r="AF83" s="14"/>
      <c r="AG83" s="81">
        <f t="shared" si="13"/>
        <v>0</v>
      </c>
      <c r="AH83" s="14">
        <v>0</v>
      </c>
      <c r="AI83" s="14"/>
      <c r="AJ83" s="14">
        <f t="shared" si="14"/>
        <v>0</v>
      </c>
      <c r="AK83" s="14"/>
      <c r="AL83" s="14">
        <f t="shared" si="15"/>
        <v>0</v>
      </c>
      <c r="AM83" s="14"/>
      <c r="AN83" s="14">
        <f t="shared" si="16"/>
        <v>0</v>
      </c>
      <c r="AO83" s="14"/>
      <c r="AP83" s="14">
        <f t="shared" si="17"/>
        <v>0</v>
      </c>
      <c r="AQ83" s="14"/>
      <c r="AR83" s="81">
        <f t="shared" si="18"/>
        <v>0</v>
      </c>
      <c r="AS83" s="3" t="s">
        <v>100</v>
      </c>
      <c r="AU83" s="27"/>
    </row>
    <row r="84" spans="1:47" ht="108" x14ac:dyDescent="0.35">
      <c r="A84" s="77" t="s">
        <v>103</v>
      </c>
      <c r="B84" s="84" t="s">
        <v>104</v>
      </c>
      <c r="C84" s="86" t="s">
        <v>98</v>
      </c>
      <c r="D84" s="13">
        <f>D86</f>
        <v>314478.40000000002</v>
      </c>
      <c r="E84" s="13">
        <f>E86</f>
        <v>0</v>
      </c>
      <c r="F84" s="14">
        <f t="shared" ref="F84:F147" si="19">D84+E84</f>
        <v>314478.40000000002</v>
      </c>
      <c r="G84" s="14">
        <f>G86</f>
        <v>0</v>
      </c>
      <c r="H84" s="14">
        <f t="shared" ref="H84:H144" si="20">F84+G84</f>
        <v>314478.40000000002</v>
      </c>
      <c r="I84" s="14">
        <f>I86</f>
        <v>0</v>
      </c>
      <c r="J84" s="14">
        <f t="shared" ref="J84:J116" si="21">H84+I84</f>
        <v>314478.40000000002</v>
      </c>
      <c r="K84" s="14">
        <f>K86</f>
        <v>0</v>
      </c>
      <c r="L84" s="14">
        <f t="shared" ref="L84:L116" si="22">J84+K84</f>
        <v>314478.40000000002</v>
      </c>
      <c r="M84" s="14">
        <f>M86</f>
        <v>0</v>
      </c>
      <c r="N84" s="14">
        <f t="shared" ref="N84:N110" si="23">L84+M84</f>
        <v>314478.40000000002</v>
      </c>
      <c r="O84" s="14">
        <f>O86</f>
        <v>0</v>
      </c>
      <c r="P84" s="14">
        <f t="shared" ref="P84:P110" si="24">N84+O84</f>
        <v>314478.40000000002</v>
      </c>
      <c r="Q84" s="14">
        <f>Q86</f>
        <v>0</v>
      </c>
      <c r="R84" s="14">
        <f t="shared" ref="R84:R104" si="25">P84+Q84</f>
        <v>314478.40000000002</v>
      </c>
      <c r="S84" s="14">
        <f>S86</f>
        <v>0</v>
      </c>
      <c r="T84" s="81">
        <f t="shared" ref="T84:T104" si="26">R84+S84</f>
        <v>314478.40000000002</v>
      </c>
      <c r="U84" s="14">
        <f>U86</f>
        <v>379275.5</v>
      </c>
      <c r="V84" s="14">
        <f>V86</f>
        <v>0</v>
      </c>
      <c r="W84" s="14">
        <f t="shared" ref="W84:W103" si="27">U84+V84</f>
        <v>379275.5</v>
      </c>
      <c r="X84" s="14">
        <f>X86</f>
        <v>0</v>
      </c>
      <c r="Y84" s="14">
        <f t="shared" ref="Y84:Y104" si="28">W84+X84</f>
        <v>379275.5</v>
      </c>
      <c r="Z84" s="14">
        <f>Z86</f>
        <v>0</v>
      </c>
      <c r="AA84" s="14">
        <f t="shared" ref="AA84:AA104" si="29">Y84+Z84</f>
        <v>379275.5</v>
      </c>
      <c r="AB84" s="14">
        <f>AB86</f>
        <v>0</v>
      </c>
      <c r="AC84" s="14">
        <f t="shared" ref="AC84:AC104" si="30">AA84+AB84</f>
        <v>379275.5</v>
      </c>
      <c r="AD84" s="14">
        <f>AD86</f>
        <v>0</v>
      </c>
      <c r="AE84" s="14">
        <f t="shared" ref="AE84:AE104" si="31">AC84+AD84</f>
        <v>379275.5</v>
      </c>
      <c r="AF84" s="14">
        <f>AF86</f>
        <v>0</v>
      </c>
      <c r="AG84" s="81">
        <f t="shared" ref="AG84:AG104" si="32">AE84+AF84</f>
        <v>379275.5</v>
      </c>
      <c r="AH84" s="14">
        <f>AH86</f>
        <v>469030.9</v>
      </c>
      <c r="AI84" s="14">
        <f>AI86</f>
        <v>0</v>
      </c>
      <c r="AJ84" s="14">
        <f t="shared" ref="AJ84:AJ103" si="33">AH84+AI84</f>
        <v>469030.9</v>
      </c>
      <c r="AK84" s="14">
        <f>AK86</f>
        <v>0</v>
      </c>
      <c r="AL84" s="14">
        <f t="shared" ref="AL84:AL104" si="34">AJ84+AK84</f>
        <v>469030.9</v>
      </c>
      <c r="AM84" s="14">
        <f>AM86</f>
        <v>0</v>
      </c>
      <c r="AN84" s="14">
        <f t="shared" ref="AN84:AN104" si="35">AL84+AM84</f>
        <v>469030.9</v>
      </c>
      <c r="AO84" s="14">
        <f>AO86</f>
        <v>0</v>
      </c>
      <c r="AP84" s="14">
        <f t="shared" ref="AP84:AP104" si="36">AN84+AO84</f>
        <v>469030.9</v>
      </c>
      <c r="AQ84" s="14">
        <f>AQ86</f>
        <v>0</v>
      </c>
      <c r="AR84" s="81">
        <f t="shared" ref="AR84:AR104" si="37">AP84+AQ84</f>
        <v>469030.9</v>
      </c>
      <c r="AU84" s="27"/>
    </row>
    <row r="85" spans="1:47" x14ac:dyDescent="0.35">
      <c r="A85" s="77"/>
      <c r="B85" s="84" t="s">
        <v>23</v>
      </c>
      <c r="C85" s="92"/>
      <c r="D85" s="13"/>
      <c r="E85" s="13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81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81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81"/>
      <c r="AU85" s="27"/>
    </row>
    <row r="86" spans="1:47" x14ac:dyDescent="0.35">
      <c r="A86" s="77"/>
      <c r="B86" s="84" t="s">
        <v>26</v>
      </c>
      <c r="C86" s="91" t="s">
        <v>22</v>
      </c>
      <c r="D86" s="13">
        <v>314478.40000000002</v>
      </c>
      <c r="E86" s="13"/>
      <c r="F86" s="14">
        <f t="shared" si="19"/>
        <v>314478.40000000002</v>
      </c>
      <c r="G86" s="14"/>
      <c r="H86" s="14">
        <f t="shared" si="20"/>
        <v>314478.40000000002</v>
      </c>
      <c r="I86" s="14"/>
      <c r="J86" s="14">
        <f t="shared" si="21"/>
        <v>314478.40000000002</v>
      </c>
      <c r="K86" s="14"/>
      <c r="L86" s="14">
        <f t="shared" si="22"/>
        <v>314478.40000000002</v>
      </c>
      <c r="M86" s="14"/>
      <c r="N86" s="14">
        <f t="shared" si="23"/>
        <v>314478.40000000002</v>
      </c>
      <c r="O86" s="14"/>
      <c r="P86" s="14">
        <f t="shared" si="24"/>
        <v>314478.40000000002</v>
      </c>
      <c r="Q86" s="14"/>
      <c r="R86" s="14">
        <f t="shared" si="25"/>
        <v>314478.40000000002</v>
      </c>
      <c r="S86" s="14"/>
      <c r="T86" s="81">
        <f t="shared" si="26"/>
        <v>314478.40000000002</v>
      </c>
      <c r="U86" s="14">
        <v>379275.5</v>
      </c>
      <c r="V86" s="14"/>
      <c r="W86" s="14">
        <f t="shared" si="27"/>
        <v>379275.5</v>
      </c>
      <c r="X86" s="14"/>
      <c r="Y86" s="14">
        <f t="shared" si="28"/>
        <v>379275.5</v>
      </c>
      <c r="Z86" s="14"/>
      <c r="AA86" s="14">
        <f t="shared" si="29"/>
        <v>379275.5</v>
      </c>
      <c r="AB86" s="14"/>
      <c r="AC86" s="14">
        <f t="shared" si="30"/>
        <v>379275.5</v>
      </c>
      <c r="AD86" s="14"/>
      <c r="AE86" s="14">
        <f t="shared" si="31"/>
        <v>379275.5</v>
      </c>
      <c r="AF86" s="14"/>
      <c r="AG86" s="81">
        <f t="shared" si="32"/>
        <v>379275.5</v>
      </c>
      <c r="AH86" s="14">
        <v>469030.9</v>
      </c>
      <c r="AI86" s="14"/>
      <c r="AJ86" s="14">
        <f t="shared" si="33"/>
        <v>469030.9</v>
      </c>
      <c r="AK86" s="14"/>
      <c r="AL86" s="14">
        <f t="shared" si="34"/>
        <v>469030.9</v>
      </c>
      <c r="AM86" s="14"/>
      <c r="AN86" s="14">
        <f t="shared" si="35"/>
        <v>469030.9</v>
      </c>
      <c r="AO86" s="14"/>
      <c r="AP86" s="14">
        <f t="shared" si="36"/>
        <v>469030.9</v>
      </c>
      <c r="AQ86" s="14"/>
      <c r="AR86" s="81">
        <f t="shared" si="37"/>
        <v>469030.9</v>
      </c>
      <c r="AS86" s="3" t="s">
        <v>105</v>
      </c>
      <c r="AU86" s="27"/>
    </row>
    <row r="87" spans="1:47" ht="54" x14ac:dyDescent="0.35">
      <c r="A87" s="77" t="s">
        <v>106</v>
      </c>
      <c r="B87" s="84" t="s">
        <v>107</v>
      </c>
      <c r="C87" s="86" t="s">
        <v>98</v>
      </c>
      <c r="D87" s="13">
        <f>D89+D90</f>
        <v>290395</v>
      </c>
      <c r="E87" s="13">
        <f>E89+E90</f>
        <v>0</v>
      </c>
      <c r="F87" s="14">
        <f t="shared" si="19"/>
        <v>290395</v>
      </c>
      <c r="G87" s="14">
        <f>G89+G90</f>
        <v>0</v>
      </c>
      <c r="H87" s="14">
        <f t="shared" si="20"/>
        <v>290395</v>
      </c>
      <c r="I87" s="14">
        <f>I89+I90</f>
        <v>0</v>
      </c>
      <c r="J87" s="14">
        <f t="shared" si="21"/>
        <v>290395</v>
      </c>
      <c r="K87" s="14">
        <f>K89+K90</f>
        <v>0</v>
      </c>
      <c r="L87" s="14">
        <f t="shared" si="22"/>
        <v>290395</v>
      </c>
      <c r="M87" s="14">
        <f>M89+M90</f>
        <v>0</v>
      </c>
      <c r="N87" s="14">
        <f t="shared" si="23"/>
        <v>290395</v>
      </c>
      <c r="O87" s="14">
        <f>O89+O90</f>
        <v>0</v>
      </c>
      <c r="P87" s="14">
        <f t="shared" si="24"/>
        <v>290395</v>
      </c>
      <c r="Q87" s="14">
        <f>Q89+Q90</f>
        <v>0</v>
      </c>
      <c r="R87" s="14">
        <f t="shared" si="25"/>
        <v>290395</v>
      </c>
      <c r="S87" s="14">
        <f>S89+S90</f>
        <v>0</v>
      </c>
      <c r="T87" s="81">
        <f t="shared" si="26"/>
        <v>290395</v>
      </c>
      <c r="U87" s="14">
        <f>U89+U90</f>
        <v>291938.90000000002</v>
      </c>
      <c r="V87" s="14">
        <f>V89+V90</f>
        <v>0</v>
      </c>
      <c r="W87" s="14">
        <f t="shared" si="27"/>
        <v>291938.90000000002</v>
      </c>
      <c r="X87" s="14">
        <f>X89+X90</f>
        <v>0</v>
      </c>
      <c r="Y87" s="14">
        <f t="shared" si="28"/>
        <v>291938.90000000002</v>
      </c>
      <c r="Z87" s="14">
        <f>Z89+Z90</f>
        <v>0</v>
      </c>
      <c r="AA87" s="14">
        <f t="shared" si="29"/>
        <v>291938.90000000002</v>
      </c>
      <c r="AB87" s="14">
        <f>AB89+AB90</f>
        <v>0</v>
      </c>
      <c r="AC87" s="14">
        <f t="shared" si="30"/>
        <v>291938.90000000002</v>
      </c>
      <c r="AD87" s="14">
        <f>AD89+AD90</f>
        <v>0</v>
      </c>
      <c r="AE87" s="14">
        <f t="shared" si="31"/>
        <v>291938.90000000002</v>
      </c>
      <c r="AF87" s="14">
        <f>AF89+AF90</f>
        <v>0</v>
      </c>
      <c r="AG87" s="81">
        <f t="shared" si="32"/>
        <v>291938.90000000002</v>
      </c>
      <c r="AH87" s="14">
        <f>AH89+AH90</f>
        <v>291938.90000000002</v>
      </c>
      <c r="AI87" s="14">
        <f>AI89+AI90</f>
        <v>0</v>
      </c>
      <c r="AJ87" s="14">
        <f t="shared" si="33"/>
        <v>291938.90000000002</v>
      </c>
      <c r="AK87" s="14">
        <f>AK89+AK90</f>
        <v>0</v>
      </c>
      <c r="AL87" s="14">
        <f t="shared" si="34"/>
        <v>291938.90000000002</v>
      </c>
      <c r="AM87" s="14">
        <f>AM89+AM90</f>
        <v>0</v>
      </c>
      <c r="AN87" s="14">
        <f t="shared" si="35"/>
        <v>291938.90000000002</v>
      </c>
      <c r="AO87" s="14">
        <f>AO89+AO90</f>
        <v>0</v>
      </c>
      <c r="AP87" s="14">
        <f t="shared" si="36"/>
        <v>291938.90000000002</v>
      </c>
      <c r="AQ87" s="14">
        <f>AQ89+AQ90</f>
        <v>0</v>
      </c>
      <c r="AR87" s="81">
        <f t="shared" si="37"/>
        <v>291938.90000000002</v>
      </c>
      <c r="AU87" s="27"/>
    </row>
    <row r="88" spans="1:47" x14ac:dyDescent="0.35">
      <c r="A88" s="77"/>
      <c r="B88" s="84" t="s">
        <v>23</v>
      </c>
      <c r="C88" s="92"/>
      <c r="D88" s="13"/>
      <c r="E88" s="13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81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81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81"/>
      <c r="AU88" s="27"/>
    </row>
    <row r="89" spans="1:47" x14ac:dyDescent="0.35">
      <c r="A89" s="77"/>
      <c r="B89" s="84" t="s">
        <v>26</v>
      </c>
      <c r="C89" s="91" t="s">
        <v>22</v>
      </c>
      <c r="D89" s="13">
        <v>72598.7</v>
      </c>
      <c r="E89" s="13"/>
      <c r="F89" s="14">
        <f t="shared" si="19"/>
        <v>72598.7</v>
      </c>
      <c r="G89" s="14"/>
      <c r="H89" s="14">
        <f t="shared" si="20"/>
        <v>72598.7</v>
      </c>
      <c r="I89" s="14"/>
      <c r="J89" s="14">
        <f t="shared" si="21"/>
        <v>72598.7</v>
      </c>
      <c r="K89" s="14"/>
      <c r="L89" s="14">
        <f t="shared" si="22"/>
        <v>72598.7</v>
      </c>
      <c r="M89" s="14"/>
      <c r="N89" s="14">
        <f t="shared" si="23"/>
        <v>72598.7</v>
      </c>
      <c r="O89" s="14"/>
      <c r="P89" s="14">
        <f t="shared" si="24"/>
        <v>72598.7</v>
      </c>
      <c r="Q89" s="14"/>
      <c r="R89" s="14">
        <f t="shared" si="25"/>
        <v>72598.7</v>
      </c>
      <c r="S89" s="14"/>
      <c r="T89" s="81">
        <f t="shared" si="26"/>
        <v>72598.7</v>
      </c>
      <c r="U89" s="14">
        <v>72984.7</v>
      </c>
      <c r="V89" s="14"/>
      <c r="W89" s="14">
        <f t="shared" si="27"/>
        <v>72984.7</v>
      </c>
      <c r="X89" s="14"/>
      <c r="Y89" s="14">
        <f t="shared" si="28"/>
        <v>72984.7</v>
      </c>
      <c r="Z89" s="14"/>
      <c r="AA89" s="14">
        <f t="shared" si="29"/>
        <v>72984.7</v>
      </c>
      <c r="AB89" s="14"/>
      <c r="AC89" s="14">
        <f t="shared" si="30"/>
        <v>72984.7</v>
      </c>
      <c r="AD89" s="14"/>
      <c r="AE89" s="14">
        <f t="shared" si="31"/>
        <v>72984.7</v>
      </c>
      <c r="AF89" s="14"/>
      <c r="AG89" s="81">
        <f t="shared" si="32"/>
        <v>72984.7</v>
      </c>
      <c r="AH89" s="14">
        <v>72984.7</v>
      </c>
      <c r="AI89" s="14"/>
      <c r="AJ89" s="14">
        <f t="shared" si="33"/>
        <v>72984.7</v>
      </c>
      <c r="AK89" s="14"/>
      <c r="AL89" s="14">
        <f t="shared" si="34"/>
        <v>72984.7</v>
      </c>
      <c r="AM89" s="14"/>
      <c r="AN89" s="14">
        <f t="shared" si="35"/>
        <v>72984.7</v>
      </c>
      <c r="AO89" s="14"/>
      <c r="AP89" s="14">
        <f t="shared" si="36"/>
        <v>72984.7</v>
      </c>
      <c r="AQ89" s="14"/>
      <c r="AR89" s="81">
        <f t="shared" si="37"/>
        <v>72984.7</v>
      </c>
      <c r="AS89" s="3" t="s">
        <v>108</v>
      </c>
      <c r="AU89" s="27"/>
    </row>
    <row r="90" spans="1:47" x14ac:dyDescent="0.35">
      <c r="A90" s="77"/>
      <c r="B90" s="84" t="s">
        <v>27</v>
      </c>
      <c r="C90" s="91" t="s">
        <v>22</v>
      </c>
      <c r="D90" s="13">
        <v>217796.3</v>
      </c>
      <c r="E90" s="13"/>
      <c r="F90" s="14">
        <f t="shared" si="19"/>
        <v>217796.3</v>
      </c>
      <c r="G90" s="14"/>
      <c r="H90" s="14">
        <f t="shared" si="20"/>
        <v>217796.3</v>
      </c>
      <c r="I90" s="14"/>
      <c r="J90" s="14">
        <f t="shared" si="21"/>
        <v>217796.3</v>
      </c>
      <c r="K90" s="14"/>
      <c r="L90" s="14">
        <f t="shared" si="22"/>
        <v>217796.3</v>
      </c>
      <c r="M90" s="14"/>
      <c r="N90" s="14">
        <f t="shared" si="23"/>
        <v>217796.3</v>
      </c>
      <c r="O90" s="14"/>
      <c r="P90" s="14">
        <f t="shared" si="24"/>
        <v>217796.3</v>
      </c>
      <c r="Q90" s="14"/>
      <c r="R90" s="14">
        <f t="shared" si="25"/>
        <v>217796.3</v>
      </c>
      <c r="S90" s="14"/>
      <c r="T90" s="81">
        <f t="shared" si="26"/>
        <v>217796.3</v>
      </c>
      <c r="U90" s="14">
        <v>218954.2</v>
      </c>
      <c r="V90" s="14"/>
      <c r="W90" s="14">
        <f t="shared" si="27"/>
        <v>218954.2</v>
      </c>
      <c r="X90" s="14"/>
      <c r="Y90" s="14">
        <f t="shared" si="28"/>
        <v>218954.2</v>
      </c>
      <c r="Z90" s="14"/>
      <c r="AA90" s="14">
        <f t="shared" si="29"/>
        <v>218954.2</v>
      </c>
      <c r="AB90" s="14"/>
      <c r="AC90" s="14">
        <f t="shared" si="30"/>
        <v>218954.2</v>
      </c>
      <c r="AD90" s="14"/>
      <c r="AE90" s="14">
        <f t="shared" si="31"/>
        <v>218954.2</v>
      </c>
      <c r="AF90" s="14"/>
      <c r="AG90" s="81">
        <f t="shared" si="32"/>
        <v>218954.2</v>
      </c>
      <c r="AH90" s="14">
        <v>218954.2</v>
      </c>
      <c r="AI90" s="14"/>
      <c r="AJ90" s="14">
        <f t="shared" si="33"/>
        <v>218954.2</v>
      </c>
      <c r="AK90" s="14"/>
      <c r="AL90" s="14">
        <f t="shared" si="34"/>
        <v>218954.2</v>
      </c>
      <c r="AM90" s="14"/>
      <c r="AN90" s="14">
        <f t="shared" si="35"/>
        <v>218954.2</v>
      </c>
      <c r="AO90" s="14"/>
      <c r="AP90" s="14">
        <f t="shared" si="36"/>
        <v>218954.2</v>
      </c>
      <c r="AQ90" s="14"/>
      <c r="AR90" s="81">
        <f t="shared" si="37"/>
        <v>218954.2</v>
      </c>
      <c r="AS90" s="3" t="s">
        <v>108</v>
      </c>
      <c r="AU90" s="27"/>
    </row>
    <row r="91" spans="1:47" ht="54" x14ac:dyDescent="0.35">
      <c r="A91" s="77" t="s">
        <v>109</v>
      </c>
      <c r="B91" s="84" t="s">
        <v>110</v>
      </c>
      <c r="C91" s="86" t="s">
        <v>31</v>
      </c>
      <c r="D91" s="13"/>
      <c r="E91" s="13"/>
      <c r="F91" s="14"/>
      <c r="G91" s="14">
        <v>52.44867</v>
      </c>
      <c r="H91" s="14">
        <f t="shared" si="20"/>
        <v>52.44867</v>
      </c>
      <c r="I91" s="14"/>
      <c r="J91" s="14">
        <f t="shared" si="21"/>
        <v>52.44867</v>
      </c>
      <c r="K91" s="14"/>
      <c r="L91" s="14">
        <f t="shared" si="22"/>
        <v>52.44867</v>
      </c>
      <c r="M91" s="14"/>
      <c r="N91" s="14">
        <f t="shared" si="23"/>
        <v>52.44867</v>
      </c>
      <c r="O91" s="14"/>
      <c r="P91" s="14">
        <f t="shared" si="24"/>
        <v>52.44867</v>
      </c>
      <c r="Q91" s="14"/>
      <c r="R91" s="14">
        <f t="shared" si="25"/>
        <v>52.44867</v>
      </c>
      <c r="S91" s="14"/>
      <c r="T91" s="81">
        <f t="shared" si="26"/>
        <v>52.44867</v>
      </c>
      <c r="U91" s="14"/>
      <c r="V91" s="14"/>
      <c r="W91" s="14"/>
      <c r="X91" s="14">
        <v>0</v>
      </c>
      <c r="Y91" s="14">
        <f t="shared" si="28"/>
        <v>0</v>
      </c>
      <c r="Z91" s="14">
        <v>0</v>
      </c>
      <c r="AA91" s="14">
        <f t="shared" si="29"/>
        <v>0</v>
      </c>
      <c r="AB91" s="14">
        <v>0</v>
      </c>
      <c r="AC91" s="14">
        <f t="shared" si="30"/>
        <v>0</v>
      </c>
      <c r="AD91" s="14">
        <v>0</v>
      </c>
      <c r="AE91" s="14">
        <f t="shared" si="31"/>
        <v>0</v>
      </c>
      <c r="AF91" s="14">
        <v>0</v>
      </c>
      <c r="AG91" s="81">
        <f t="shared" si="32"/>
        <v>0</v>
      </c>
      <c r="AH91" s="14"/>
      <c r="AI91" s="14"/>
      <c r="AJ91" s="14"/>
      <c r="AK91" s="14">
        <v>0</v>
      </c>
      <c r="AL91" s="14">
        <f t="shared" si="34"/>
        <v>0</v>
      </c>
      <c r="AM91" s="14">
        <v>0</v>
      </c>
      <c r="AN91" s="14">
        <f t="shared" si="35"/>
        <v>0</v>
      </c>
      <c r="AO91" s="14">
        <v>0</v>
      </c>
      <c r="AP91" s="14">
        <f t="shared" si="36"/>
        <v>0</v>
      </c>
      <c r="AQ91" s="14">
        <v>0</v>
      </c>
      <c r="AR91" s="81">
        <f t="shared" si="37"/>
        <v>0</v>
      </c>
      <c r="AS91" s="3" t="s">
        <v>111</v>
      </c>
      <c r="AT91" s="1"/>
      <c r="AU91" s="27"/>
    </row>
    <row r="92" spans="1:47" ht="54" x14ac:dyDescent="0.35">
      <c r="A92" s="77" t="s">
        <v>112</v>
      </c>
      <c r="B92" s="84" t="s">
        <v>113</v>
      </c>
      <c r="C92" s="86" t="s">
        <v>31</v>
      </c>
      <c r="D92" s="13"/>
      <c r="E92" s="13"/>
      <c r="F92" s="14"/>
      <c r="G92" s="14"/>
      <c r="H92" s="14"/>
      <c r="I92" s="14"/>
      <c r="J92" s="14"/>
      <c r="K92" s="14"/>
      <c r="L92" s="14">
        <f t="shared" si="22"/>
        <v>0</v>
      </c>
      <c r="M92" s="14"/>
      <c r="N92" s="14">
        <f t="shared" si="23"/>
        <v>0</v>
      </c>
      <c r="O92" s="14"/>
      <c r="P92" s="14">
        <f t="shared" si="24"/>
        <v>0</v>
      </c>
      <c r="Q92" s="14"/>
      <c r="R92" s="14">
        <f t="shared" si="25"/>
        <v>0</v>
      </c>
      <c r="S92" s="14"/>
      <c r="T92" s="81">
        <f t="shared" si="26"/>
        <v>0</v>
      </c>
      <c r="U92" s="14"/>
      <c r="V92" s="14"/>
      <c r="W92" s="14"/>
      <c r="X92" s="14"/>
      <c r="Y92" s="14"/>
      <c r="Z92" s="14"/>
      <c r="AA92" s="14"/>
      <c r="AB92" s="14">
        <v>26789.5</v>
      </c>
      <c r="AC92" s="14">
        <f t="shared" si="30"/>
        <v>26789.5</v>
      </c>
      <c r="AD92" s="14"/>
      <c r="AE92" s="14">
        <f t="shared" si="31"/>
        <v>26789.5</v>
      </c>
      <c r="AF92" s="14"/>
      <c r="AG92" s="81">
        <f t="shared" si="32"/>
        <v>26789.5</v>
      </c>
      <c r="AH92" s="14"/>
      <c r="AI92" s="14"/>
      <c r="AJ92" s="14"/>
      <c r="AK92" s="14"/>
      <c r="AL92" s="14"/>
      <c r="AM92" s="14"/>
      <c r="AN92" s="14">
        <f t="shared" si="35"/>
        <v>0</v>
      </c>
      <c r="AO92" s="14"/>
      <c r="AP92" s="14">
        <f t="shared" si="36"/>
        <v>0</v>
      </c>
      <c r="AQ92" s="14"/>
      <c r="AR92" s="81">
        <f t="shared" si="37"/>
        <v>0</v>
      </c>
      <c r="AS92" s="3" t="s">
        <v>114</v>
      </c>
      <c r="AT92" s="1"/>
      <c r="AU92" s="27"/>
    </row>
    <row r="93" spans="1:47" ht="54" x14ac:dyDescent="0.35">
      <c r="A93" s="77" t="s">
        <v>115</v>
      </c>
      <c r="B93" s="84" t="s">
        <v>116</v>
      </c>
      <c r="C93" s="86" t="s">
        <v>31</v>
      </c>
      <c r="D93" s="13"/>
      <c r="E93" s="13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>
        <f t="shared" si="24"/>
        <v>0</v>
      </c>
      <c r="Q93" s="14"/>
      <c r="R93" s="14">
        <f t="shared" si="25"/>
        <v>0</v>
      </c>
      <c r="S93" s="14"/>
      <c r="T93" s="81">
        <f t="shared" si="26"/>
        <v>0</v>
      </c>
      <c r="U93" s="14"/>
      <c r="V93" s="14"/>
      <c r="W93" s="14"/>
      <c r="X93" s="14"/>
      <c r="Y93" s="14"/>
      <c r="Z93" s="14"/>
      <c r="AA93" s="14"/>
      <c r="AB93" s="14"/>
      <c r="AC93" s="14"/>
      <c r="AD93" s="14">
        <v>11334.027</v>
      </c>
      <c r="AE93" s="14">
        <f t="shared" si="31"/>
        <v>11334.027</v>
      </c>
      <c r="AF93" s="14"/>
      <c r="AG93" s="81">
        <f t="shared" si="32"/>
        <v>11334.027</v>
      </c>
      <c r="AH93" s="14"/>
      <c r="AI93" s="14"/>
      <c r="AJ93" s="14"/>
      <c r="AK93" s="14"/>
      <c r="AL93" s="14"/>
      <c r="AM93" s="14"/>
      <c r="AN93" s="14"/>
      <c r="AO93" s="14"/>
      <c r="AP93" s="14">
        <f t="shared" si="36"/>
        <v>0</v>
      </c>
      <c r="AQ93" s="14"/>
      <c r="AR93" s="81">
        <f t="shared" si="37"/>
        <v>0</v>
      </c>
      <c r="AS93" s="3" t="s">
        <v>117</v>
      </c>
      <c r="AT93" s="1"/>
      <c r="AU93" s="27"/>
    </row>
    <row r="94" spans="1:47" ht="54" x14ac:dyDescent="0.35">
      <c r="A94" s="77" t="s">
        <v>118</v>
      </c>
      <c r="B94" s="84" t="s">
        <v>119</v>
      </c>
      <c r="C94" s="86" t="s">
        <v>31</v>
      </c>
      <c r="D94" s="13"/>
      <c r="E94" s="13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>
        <f t="shared" si="24"/>
        <v>0</v>
      </c>
      <c r="Q94" s="14"/>
      <c r="R94" s="14">
        <f t="shared" si="25"/>
        <v>0</v>
      </c>
      <c r="S94" s="14"/>
      <c r="T94" s="81">
        <f t="shared" si="26"/>
        <v>0</v>
      </c>
      <c r="U94" s="14"/>
      <c r="V94" s="14"/>
      <c r="W94" s="14"/>
      <c r="X94" s="14"/>
      <c r="Y94" s="14"/>
      <c r="Z94" s="14"/>
      <c r="AA94" s="14"/>
      <c r="AB94" s="14"/>
      <c r="AC94" s="14"/>
      <c r="AD94" s="14">
        <v>4115.0559999999996</v>
      </c>
      <c r="AE94" s="14">
        <f t="shared" si="31"/>
        <v>4115.0559999999996</v>
      </c>
      <c r="AF94" s="14"/>
      <c r="AG94" s="81">
        <f t="shared" si="32"/>
        <v>4115.0559999999996</v>
      </c>
      <c r="AH94" s="14"/>
      <c r="AI94" s="14"/>
      <c r="AJ94" s="14"/>
      <c r="AK94" s="14"/>
      <c r="AL94" s="14"/>
      <c r="AM94" s="14"/>
      <c r="AN94" s="14"/>
      <c r="AO94" s="14">
        <v>168427.576</v>
      </c>
      <c r="AP94" s="14">
        <f t="shared" si="36"/>
        <v>168427.576</v>
      </c>
      <c r="AQ94" s="14"/>
      <c r="AR94" s="81">
        <f t="shared" si="37"/>
        <v>168427.576</v>
      </c>
      <c r="AS94" s="3" t="s">
        <v>120</v>
      </c>
      <c r="AT94" s="1"/>
      <c r="AU94" s="27"/>
    </row>
    <row r="95" spans="1:47" s="1" customFormat="1" ht="54" hidden="1" x14ac:dyDescent="0.35">
      <c r="A95" s="49" t="s">
        <v>121</v>
      </c>
      <c r="B95" s="26" t="s">
        <v>122</v>
      </c>
      <c r="C95" s="28" t="s">
        <v>31</v>
      </c>
      <c r="D95" s="13"/>
      <c r="E95" s="13"/>
      <c r="F95" s="14"/>
      <c r="G95" s="14"/>
      <c r="H95" s="14"/>
      <c r="I95" s="14"/>
      <c r="J95" s="14"/>
      <c r="K95" s="14"/>
      <c r="L95" s="14"/>
      <c r="M95" s="14"/>
      <c r="N95" s="14"/>
      <c r="O95" s="34"/>
      <c r="P95" s="14">
        <f t="shared" si="24"/>
        <v>0</v>
      </c>
      <c r="Q95" s="14"/>
      <c r="R95" s="14">
        <f t="shared" si="25"/>
        <v>0</v>
      </c>
      <c r="S95" s="34"/>
      <c r="T95" s="14">
        <f t="shared" si="26"/>
        <v>0</v>
      </c>
      <c r="U95" s="14"/>
      <c r="V95" s="14"/>
      <c r="W95" s="14"/>
      <c r="X95" s="14"/>
      <c r="Y95" s="14"/>
      <c r="Z95" s="14"/>
      <c r="AA95" s="14"/>
      <c r="AB95" s="14"/>
      <c r="AC95" s="14"/>
      <c r="AD95" s="34"/>
      <c r="AE95" s="14">
        <f t="shared" si="31"/>
        <v>0</v>
      </c>
      <c r="AF95" s="34"/>
      <c r="AG95" s="14">
        <f t="shared" si="32"/>
        <v>0</v>
      </c>
      <c r="AH95" s="14"/>
      <c r="AI95" s="14"/>
      <c r="AJ95" s="14"/>
      <c r="AK95" s="14"/>
      <c r="AL95" s="14"/>
      <c r="AM95" s="14"/>
      <c r="AN95" s="14"/>
      <c r="AO95" s="34"/>
      <c r="AP95" s="14">
        <f t="shared" si="36"/>
        <v>0</v>
      </c>
      <c r="AQ95" s="34"/>
      <c r="AR95" s="14">
        <f t="shared" si="37"/>
        <v>0</v>
      </c>
      <c r="AS95" s="50" t="s">
        <v>123</v>
      </c>
      <c r="AT95" s="1">
        <v>0</v>
      </c>
      <c r="AU95" s="27"/>
    </row>
    <row r="96" spans="1:47" ht="72" x14ac:dyDescent="0.35">
      <c r="A96" s="77" t="s">
        <v>121</v>
      </c>
      <c r="B96" s="84" t="s">
        <v>124</v>
      </c>
      <c r="C96" s="86" t="s">
        <v>85</v>
      </c>
      <c r="D96" s="13"/>
      <c r="E96" s="13"/>
      <c r="F96" s="14"/>
      <c r="G96" s="14"/>
      <c r="H96" s="14"/>
      <c r="I96" s="14"/>
      <c r="J96" s="14"/>
      <c r="K96" s="14"/>
      <c r="L96" s="14"/>
      <c r="M96" s="14"/>
      <c r="N96" s="14"/>
      <c r="O96" s="14">
        <v>13201.99</v>
      </c>
      <c r="P96" s="14">
        <f t="shared" si="24"/>
        <v>13201.99</v>
      </c>
      <c r="Q96" s="14"/>
      <c r="R96" s="14">
        <f t="shared" si="25"/>
        <v>13201.99</v>
      </c>
      <c r="S96" s="14">
        <f>-666.99-15</f>
        <v>-681.99</v>
      </c>
      <c r="T96" s="81">
        <f t="shared" si="26"/>
        <v>12520</v>
      </c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>
        <f t="shared" si="31"/>
        <v>0</v>
      </c>
      <c r="AF96" s="14"/>
      <c r="AG96" s="81">
        <f t="shared" si="32"/>
        <v>0</v>
      </c>
      <c r="AH96" s="14"/>
      <c r="AI96" s="14"/>
      <c r="AJ96" s="14"/>
      <c r="AK96" s="14"/>
      <c r="AL96" s="14"/>
      <c r="AM96" s="14"/>
      <c r="AN96" s="14"/>
      <c r="AO96" s="14"/>
      <c r="AP96" s="14">
        <f t="shared" si="36"/>
        <v>0</v>
      </c>
      <c r="AQ96" s="14"/>
      <c r="AR96" s="81">
        <f t="shared" si="37"/>
        <v>0</v>
      </c>
      <c r="AS96" s="3" t="s">
        <v>125</v>
      </c>
      <c r="AT96" s="1"/>
      <c r="AU96" s="27"/>
    </row>
    <row r="97" spans="1:64" ht="54" x14ac:dyDescent="0.35">
      <c r="A97" s="77" t="s">
        <v>126</v>
      </c>
      <c r="B97" s="84" t="s">
        <v>127</v>
      </c>
      <c r="C97" s="86" t="s">
        <v>31</v>
      </c>
      <c r="D97" s="13"/>
      <c r="E97" s="13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>
        <f t="shared" si="24"/>
        <v>0</v>
      </c>
      <c r="Q97" s="14"/>
      <c r="R97" s="14">
        <f t="shared" si="25"/>
        <v>0</v>
      </c>
      <c r="S97" s="14"/>
      <c r="T97" s="81">
        <f t="shared" si="26"/>
        <v>0</v>
      </c>
      <c r="U97" s="14"/>
      <c r="V97" s="14"/>
      <c r="W97" s="14"/>
      <c r="X97" s="14"/>
      <c r="Y97" s="14"/>
      <c r="Z97" s="14"/>
      <c r="AA97" s="14"/>
      <c r="AB97" s="14"/>
      <c r="AC97" s="14"/>
      <c r="AD97" s="14">
        <v>1711.297</v>
      </c>
      <c r="AE97" s="14">
        <f t="shared" si="31"/>
        <v>1711.297</v>
      </c>
      <c r="AF97" s="14"/>
      <c r="AG97" s="81">
        <f t="shared" si="32"/>
        <v>1711.297</v>
      </c>
      <c r="AH97" s="14"/>
      <c r="AI97" s="14"/>
      <c r="AJ97" s="14"/>
      <c r="AK97" s="14"/>
      <c r="AL97" s="14"/>
      <c r="AM97" s="14"/>
      <c r="AN97" s="14"/>
      <c r="AO97" s="14"/>
      <c r="AP97" s="14">
        <f t="shared" si="36"/>
        <v>0</v>
      </c>
      <c r="AQ97" s="14"/>
      <c r="AR97" s="81">
        <f t="shared" si="37"/>
        <v>0</v>
      </c>
      <c r="AS97" s="3" t="s">
        <v>128</v>
      </c>
      <c r="AT97" s="1"/>
      <c r="AU97" s="27"/>
    </row>
    <row r="98" spans="1:64" ht="54" x14ac:dyDescent="0.35">
      <c r="A98" s="77" t="s">
        <v>129</v>
      </c>
      <c r="B98" s="84" t="s">
        <v>130</v>
      </c>
      <c r="C98" s="86" t="s">
        <v>31</v>
      </c>
      <c r="D98" s="13"/>
      <c r="E98" s="13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>
        <f t="shared" si="24"/>
        <v>0</v>
      </c>
      <c r="Q98" s="14"/>
      <c r="R98" s="14">
        <f t="shared" si="25"/>
        <v>0</v>
      </c>
      <c r="S98" s="14"/>
      <c r="T98" s="81">
        <f t="shared" si="26"/>
        <v>0</v>
      </c>
      <c r="U98" s="14"/>
      <c r="V98" s="14"/>
      <c r="W98" s="14"/>
      <c r="X98" s="14"/>
      <c r="Y98" s="14"/>
      <c r="Z98" s="14"/>
      <c r="AA98" s="14"/>
      <c r="AB98" s="14"/>
      <c r="AC98" s="14"/>
      <c r="AD98" s="14">
        <v>35550.589</v>
      </c>
      <c r="AE98" s="14">
        <f t="shared" si="31"/>
        <v>35550.589</v>
      </c>
      <c r="AF98" s="14"/>
      <c r="AG98" s="81">
        <f t="shared" si="32"/>
        <v>35550.589</v>
      </c>
      <c r="AH98" s="14"/>
      <c r="AI98" s="14"/>
      <c r="AJ98" s="14"/>
      <c r="AK98" s="14"/>
      <c r="AL98" s="14"/>
      <c r="AM98" s="14"/>
      <c r="AN98" s="14"/>
      <c r="AO98" s="14"/>
      <c r="AP98" s="14">
        <f t="shared" si="36"/>
        <v>0</v>
      </c>
      <c r="AQ98" s="14"/>
      <c r="AR98" s="81">
        <f t="shared" si="37"/>
        <v>0</v>
      </c>
      <c r="AS98" s="3" t="s">
        <v>131</v>
      </c>
      <c r="AT98" s="1"/>
      <c r="AU98" s="27"/>
    </row>
    <row r="99" spans="1:64" ht="90" x14ac:dyDescent="0.35">
      <c r="A99" s="77" t="s">
        <v>132</v>
      </c>
      <c r="B99" s="84" t="s">
        <v>133</v>
      </c>
      <c r="C99" s="86" t="s">
        <v>85</v>
      </c>
      <c r="D99" s="13"/>
      <c r="E99" s="13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>
        <v>430.16</v>
      </c>
      <c r="T99" s="81">
        <f t="shared" si="26"/>
        <v>430.16</v>
      </c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81">
        <f t="shared" si="32"/>
        <v>0</v>
      </c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81">
        <f t="shared" si="37"/>
        <v>0</v>
      </c>
      <c r="AS99" s="3" t="s">
        <v>134</v>
      </c>
      <c r="AT99" s="1"/>
      <c r="AU99" s="27"/>
    </row>
    <row r="100" spans="1:64" s="66" customFormat="1" ht="72" hidden="1" x14ac:dyDescent="0.35">
      <c r="A100" s="62" t="s">
        <v>135</v>
      </c>
      <c r="B100" s="63" t="s">
        <v>136</v>
      </c>
      <c r="C100" s="64" t="s">
        <v>85</v>
      </c>
      <c r="D100" s="13"/>
      <c r="E100" s="13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65">
        <f>15-15</f>
        <v>0</v>
      </c>
      <c r="T100" s="68">
        <f t="shared" si="26"/>
        <v>0</v>
      </c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68">
        <f t="shared" si="32"/>
        <v>0</v>
      </c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68">
        <f t="shared" si="37"/>
        <v>0</v>
      </c>
      <c r="AS100" s="3" t="s">
        <v>137</v>
      </c>
      <c r="AT100" s="1"/>
      <c r="AU100" s="27"/>
      <c r="AV100" s="1"/>
      <c r="AW100" s="1"/>
    </row>
    <row r="101" spans="1:64" s="83" customFormat="1" ht="33.75" customHeight="1" x14ac:dyDescent="0.25">
      <c r="A101" s="74"/>
      <c r="B101" s="75" t="s">
        <v>138</v>
      </c>
      <c r="C101" s="76" t="s">
        <v>22</v>
      </c>
      <c r="D101" s="8">
        <f>D103+D102</f>
        <v>154441.5</v>
      </c>
      <c r="E101" s="8">
        <f>E103+E102</f>
        <v>-9784.9</v>
      </c>
      <c r="F101" s="9">
        <f t="shared" si="19"/>
        <v>144656.6</v>
      </c>
      <c r="G101" s="9">
        <f>G103+G102+G104</f>
        <v>13877.61233</v>
      </c>
      <c r="H101" s="9">
        <f t="shared" si="20"/>
        <v>158534.21233000001</v>
      </c>
      <c r="I101" s="9">
        <f>I103+I102+I104</f>
        <v>0</v>
      </c>
      <c r="J101" s="9">
        <f t="shared" si="21"/>
        <v>158534.21233000001</v>
      </c>
      <c r="K101" s="9">
        <f>K103+K102+K104+K105</f>
        <v>-144874.212</v>
      </c>
      <c r="L101" s="9">
        <f t="shared" si="22"/>
        <v>13660.00033000001</v>
      </c>
      <c r="M101" s="9">
        <f>M103+M102+M104+M105</f>
        <v>50578.95</v>
      </c>
      <c r="N101" s="9">
        <f t="shared" si="23"/>
        <v>64238.950330000007</v>
      </c>
      <c r="O101" s="9">
        <f>O103+O102+O104+O105</f>
        <v>-50578.95</v>
      </c>
      <c r="P101" s="9">
        <f t="shared" si="24"/>
        <v>13660.00033000001</v>
      </c>
      <c r="Q101" s="9">
        <f>Q103+Q102+Q104+Q105</f>
        <v>0</v>
      </c>
      <c r="R101" s="9">
        <f t="shared" si="25"/>
        <v>13660.00033000001</v>
      </c>
      <c r="S101" s="9">
        <f>S103+S102+S104+S105</f>
        <v>0</v>
      </c>
      <c r="T101" s="80">
        <f t="shared" si="26"/>
        <v>13660.00033000001</v>
      </c>
      <c r="U101" s="9">
        <f>U103+U102</f>
        <v>0</v>
      </c>
      <c r="V101" s="9">
        <f>V103+V102</f>
        <v>0</v>
      </c>
      <c r="W101" s="9">
        <f t="shared" si="27"/>
        <v>0</v>
      </c>
      <c r="X101" s="9">
        <f>X103+X102+X104</f>
        <v>0</v>
      </c>
      <c r="Y101" s="9">
        <f t="shared" si="28"/>
        <v>0</v>
      </c>
      <c r="Z101" s="9">
        <f>Z103+Z102+Z104</f>
        <v>0</v>
      </c>
      <c r="AA101" s="9">
        <f t="shared" si="29"/>
        <v>0</v>
      </c>
      <c r="AB101" s="9">
        <f>AB103+AB102+AB104+AB105</f>
        <v>309274.212</v>
      </c>
      <c r="AC101" s="9">
        <f t="shared" si="30"/>
        <v>309274.212</v>
      </c>
      <c r="AD101" s="9">
        <f>AD103+AD102+AD104+AD105</f>
        <v>0</v>
      </c>
      <c r="AE101" s="9">
        <f t="shared" si="31"/>
        <v>309274.212</v>
      </c>
      <c r="AF101" s="9">
        <f>AF103+AF102+AF104+AF105</f>
        <v>0</v>
      </c>
      <c r="AG101" s="80">
        <f t="shared" si="32"/>
        <v>309274.212</v>
      </c>
      <c r="AH101" s="9">
        <f>AH103+AH102</f>
        <v>478982.8</v>
      </c>
      <c r="AI101" s="9">
        <f>AI103+AI102</f>
        <v>0</v>
      </c>
      <c r="AJ101" s="9">
        <f t="shared" si="33"/>
        <v>478982.8</v>
      </c>
      <c r="AK101" s="9">
        <f>AK103+AK102+AK104</f>
        <v>0</v>
      </c>
      <c r="AL101" s="9">
        <f t="shared" si="34"/>
        <v>478982.8</v>
      </c>
      <c r="AM101" s="9">
        <f>AM103+AM102+AM104+AM105</f>
        <v>0</v>
      </c>
      <c r="AN101" s="9">
        <f t="shared" si="35"/>
        <v>478982.8</v>
      </c>
      <c r="AO101" s="9">
        <f>AO103+AO102+AO104+AO105</f>
        <v>0</v>
      </c>
      <c r="AP101" s="9">
        <f t="shared" si="36"/>
        <v>478982.8</v>
      </c>
      <c r="AQ101" s="9">
        <f>AQ103+AQ102+AQ104+AQ105</f>
        <v>0</v>
      </c>
      <c r="AR101" s="80">
        <f t="shared" si="37"/>
        <v>478982.8</v>
      </c>
      <c r="AS101" s="10"/>
      <c r="AT101" s="11"/>
      <c r="AU101" s="7"/>
      <c r="AV101" s="7"/>
      <c r="AW101" s="7"/>
    </row>
    <row r="102" spans="1:64" ht="54" x14ac:dyDescent="0.35">
      <c r="A102" s="77" t="s">
        <v>135</v>
      </c>
      <c r="B102" s="84" t="s">
        <v>140</v>
      </c>
      <c r="C102" s="86" t="s">
        <v>31</v>
      </c>
      <c r="D102" s="13">
        <v>144656.6</v>
      </c>
      <c r="E102" s="13"/>
      <c r="F102" s="14">
        <f t="shared" si="19"/>
        <v>144656.6</v>
      </c>
      <c r="G102" s="14">
        <v>217.61232999999999</v>
      </c>
      <c r="H102" s="14">
        <f t="shared" si="20"/>
        <v>144874.21233000001</v>
      </c>
      <c r="I102" s="14"/>
      <c r="J102" s="14">
        <f t="shared" si="21"/>
        <v>144874.21233000001</v>
      </c>
      <c r="K102" s="14">
        <v>-144874.212</v>
      </c>
      <c r="L102" s="14">
        <f t="shared" si="22"/>
        <v>3.3000000985339284E-4</v>
      </c>
      <c r="M102" s="14"/>
      <c r="N102" s="14">
        <f t="shared" si="23"/>
        <v>3.3000000985339284E-4</v>
      </c>
      <c r="O102" s="14"/>
      <c r="P102" s="14">
        <f t="shared" si="24"/>
        <v>3.3000000985339284E-4</v>
      </c>
      <c r="Q102" s="14"/>
      <c r="R102" s="14">
        <f t="shared" si="25"/>
        <v>3.3000000985339284E-4</v>
      </c>
      <c r="S102" s="14"/>
      <c r="T102" s="81">
        <f t="shared" si="26"/>
        <v>3.3000000985339284E-4</v>
      </c>
      <c r="U102" s="14">
        <v>0</v>
      </c>
      <c r="V102" s="14"/>
      <c r="W102" s="14">
        <f t="shared" si="27"/>
        <v>0</v>
      </c>
      <c r="X102" s="14"/>
      <c r="Y102" s="14">
        <f t="shared" si="28"/>
        <v>0</v>
      </c>
      <c r="Z102" s="14"/>
      <c r="AA102" s="14">
        <f t="shared" si="29"/>
        <v>0</v>
      </c>
      <c r="AB102" s="14">
        <v>144874.212</v>
      </c>
      <c r="AC102" s="14">
        <f t="shared" si="30"/>
        <v>144874.212</v>
      </c>
      <c r="AD102" s="14"/>
      <c r="AE102" s="14">
        <f t="shared" si="31"/>
        <v>144874.212</v>
      </c>
      <c r="AF102" s="14"/>
      <c r="AG102" s="81">
        <f t="shared" si="32"/>
        <v>144874.212</v>
      </c>
      <c r="AH102" s="14">
        <v>0</v>
      </c>
      <c r="AI102" s="14"/>
      <c r="AJ102" s="14">
        <f t="shared" si="33"/>
        <v>0</v>
      </c>
      <c r="AK102" s="14"/>
      <c r="AL102" s="14">
        <f t="shared" si="34"/>
        <v>0</v>
      </c>
      <c r="AM102" s="14"/>
      <c r="AN102" s="14">
        <f t="shared" si="35"/>
        <v>0</v>
      </c>
      <c r="AO102" s="14"/>
      <c r="AP102" s="14">
        <f t="shared" si="36"/>
        <v>0</v>
      </c>
      <c r="AQ102" s="14"/>
      <c r="AR102" s="81">
        <f t="shared" si="37"/>
        <v>0</v>
      </c>
      <c r="AS102" s="3" t="s">
        <v>141</v>
      </c>
      <c r="AU102" s="27"/>
    </row>
    <row r="103" spans="1:64" ht="54" x14ac:dyDescent="0.35">
      <c r="A103" s="77" t="s">
        <v>139</v>
      </c>
      <c r="B103" s="78" t="s">
        <v>143</v>
      </c>
      <c r="C103" s="92" t="s">
        <v>144</v>
      </c>
      <c r="D103" s="13">
        <v>9784.9</v>
      </c>
      <c r="E103" s="13">
        <v>-9784.9</v>
      </c>
      <c r="F103" s="14">
        <f t="shared" si="19"/>
        <v>0</v>
      </c>
      <c r="G103" s="14"/>
      <c r="H103" s="14">
        <f t="shared" si="20"/>
        <v>0</v>
      </c>
      <c r="I103" s="14"/>
      <c r="J103" s="14">
        <f t="shared" si="21"/>
        <v>0</v>
      </c>
      <c r="K103" s="14"/>
      <c r="L103" s="14">
        <f t="shared" si="22"/>
        <v>0</v>
      </c>
      <c r="M103" s="14"/>
      <c r="N103" s="14">
        <f t="shared" si="23"/>
        <v>0</v>
      </c>
      <c r="O103" s="14"/>
      <c r="P103" s="14">
        <f t="shared" si="24"/>
        <v>0</v>
      </c>
      <c r="Q103" s="14"/>
      <c r="R103" s="14">
        <f t="shared" si="25"/>
        <v>0</v>
      </c>
      <c r="S103" s="14"/>
      <c r="T103" s="81">
        <f t="shared" si="26"/>
        <v>0</v>
      </c>
      <c r="U103" s="14">
        <v>0</v>
      </c>
      <c r="V103" s="14"/>
      <c r="W103" s="14">
        <f t="shared" si="27"/>
        <v>0</v>
      </c>
      <c r="X103" s="14"/>
      <c r="Y103" s="14">
        <f t="shared" si="28"/>
        <v>0</v>
      </c>
      <c r="Z103" s="14"/>
      <c r="AA103" s="14">
        <f t="shared" si="29"/>
        <v>0</v>
      </c>
      <c r="AB103" s="14"/>
      <c r="AC103" s="14">
        <f t="shared" si="30"/>
        <v>0</v>
      </c>
      <c r="AD103" s="14"/>
      <c r="AE103" s="14">
        <f t="shared" si="31"/>
        <v>0</v>
      </c>
      <c r="AF103" s="14"/>
      <c r="AG103" s="81">
        <f t="shared" si="32"/>
        <v>0</v>
      </c>
      <c r="AH103" s="14">
        <v>478982.8</v>
      </c>
      <c r="AI103" s="14"/>
      <c r="AJ103" s="14">
        <f t="shared" si="33"/>
        <v>478982.8</v>
      </c>
      <c r="AK103" s="14"/>
      <c r="AL103" s="14">
        <f t="shared" si="34"/>
        <v>478982.8</v>
      </c>
      <c r="AM103" s="14"/>
      <c r="AN103" s="14">
        <f t="shared" si="35"/>
        <v>478982.8</v>
      </c>
      <c r="AO103" s="14"/>
      <c r="AP103" s="14">
        <f t="shared" si="36"/>
        <v>478982.8</v>
      </c>
      <c r="AQ103" s="14"/>
      <c r="AR103" s="81">
        <f t="shared" si="37"/>
        <v>478982.8</v>
      </c>
      <c r="AS103" s="3" t="s">
        <v>145</v>
      </c>
      <c r="AU103" s="27"/>
    </row>
    <row r="104" spans="1:64" ht="72" x14ac:dyDescent="0.35">
      <c r="A104" s="77" t="s">
        <v>142</v>
      </c>
      <c r="B104" s="78" t="s">
        <v>147</v>
      </c>
      <c r="C104" s="92" t="s">
        <v>85</v>
      </c>
      <c r="D104" s="13"/>
      <c r="E104" s="13"/>
      <c r="F104" s="14"/>
      <c r="G104" s="14">
        <v>13660</v>
      </c>
      <c r="H104" s="14">
        <f t="shared" si="20"/>
        <v>13660</v>
      </c>
      <c r="I104" s="14"/>
      <c r="J104" s="14">
        <f t="shared" si="21"/>
        <v>13660</v>
      </c>
      <c r="K104" s="14"/>
      <c r="L104" s="14">
        <f t="shared" si="22"/>
        <v>13660</v>
      </c>
      <c r="M104" s="14">
        <v>50578.95</v>
      </c>
      <c r="N104" s="14">
        <f t="shared" si="23"/>
        <v>64238.95</v>
      </c>
      <c r="O104" s="14">
        <v>-50578.95</v>
      </c>
      <c r="P104" s="14">
        <f t="shared" si="24"/>
        <v>13660</v>
      </c>
      <c r="Q104" s="14"/>
      <c r="R104" s="14">
        <f t="shared" si="25"/>
        <v>13660</v>
      </c>
      <c r="S104" s="14"/>
      <c r="T104" s="81">
        <f t="shared" si="26"/>
        <v>13660</v>
      </c>
      <c r="U104" s="14"/>
      <c r="V104" s="14"/>
      <c r="W104" s="14"/>
      <c r="X104" s="14"/>
      <c r="Y104" s="14">
        <f t="shared" si="28"/>
        <v>0</v>
      </c>
      <c r="Z104" s="14"/>
      <c r="AA104" s="14">
        <f t="shared" si="29"/>
        <v>0</v>
      </c>
      <c r="AB104" s="14"/>
      <c r="AC104" s="14">
        <f t="shared" si="30"/>
        <v>0</v>
      </c>
      <c r="AD104" s="14"/>
      <c r="AE104" s="14">
        <f t="shared" si="31"/>
        <v>0</v>
      </c>
      <c r="AF104" s="14"/>
      <c r="AG104" s="81">
        <f t="shared" si="32"/>
        <v>0</v>
      </c>
      <c r="AH104" s="14"/>
      <c r="AI104" s="14"/>
      <c r="AJ104" s="14"/>
      <c r="AK104" s="14"/>
      <c r="AL104" s="14">
        <f t="shared" si="34"/>
        <v>0</v>
      </c>
      <c r="AM104" s="14"/>
      <c r="AN104" s="14">
        <f t="shared" si="35"/>
        <v>0</v>
      </c>
      <c r="AO104" s="14"/>
      <c r="AP104" s="14">
        <f t="shared" si="36"/>
        <v>0</v>
      </c>
      <c r="AQ104" s="14"/>
      <c r="AR104" s="81">
        <f t="shared" si="37"/>
        <v>0</v>
      </c>
      <c r="AS104" s="3" t="s">
        <v>148</v>
      </c>
      <c r="AU104" s="27"/>
    </row>
    <row r="105" spans="1:64" ht="54" x14ac:dyDescent="0.35">
      <c r="A105" s="77" t="s">
        <v>146</v>
      </c>
      <c r="B105" s="78" t="s">
        <v>150</v>
      </c>
      <c r="C105" s="92" t="s">
        <v>144</v>
      </c>
      <c r="D105" s="13"/>
      <c r="E105" s="13"/>
      <c r="F105" s="14"/>
      <c r="G105" s="14"/>
      <c r="H105" s="14"/>
      <c r="I105" s="14"/>
      <c r="J105" s="14"/>
      <c r="K105" s="14"/>
      <c r="L105" s="14">
        <f t="shared" si="22"/>
        <v>0</v>
      </c>
      <c r="M105" s="14"/>
      <c r="N105" s="14">
        <f t="shared" si="23"/>
        <v>0</v>
      </c>
      <c r="O105" s="14"/>
      <c r="P105" s="14">
        <f t="shared" si="24"/>
        <v>0</v>
      </c>
      <c r="Q105" s="14"/>
      <c r="R105" s="14">
        <f t="shared" ref="R105:R168" si="38">P105+Q105</f>
        <v>0</v>
      </c>
      <c r="S105" s="14"/>
      <c r="T105" s="81">
        <f t="shared" ref="T105:T168" si="39">R105+S105</f>
        <v>0</v>
      </c>
      <c r="U105" s="14"/>
      <c r="V105" s="14"/>
      <c r="W105" s="14"/>
      <c r="X105" s="14"/>
      <c r="Y105" s="14"/>
      <c r="Z105" s="14"/>
      <c r="AA105" s="14"/>
      <c r="AB105" s="14">
        <v>164400</v>
      </c>
      <c r="AC105" s="14">
        <f t="shared" ref="AC105:AC168" si="40">AA105+AB105</f>
        <v>164400</v>
      </c>
      <c r="AD105" s="14"/>
      <c r="AE105" s="14">
        <f t="shared" ref="AE105:AE168" si="41">AC105+AD105</f>
        <v>164400</v>
      </c>
      <c r="AF105" s="14"/>
      <c r="AG105" s="81">
        <f t="shared" ref="AG105:AG168" si="42">AE105+AF105</f>
        <v>164400</v>
      </c>
      <c r="AH105" s="14"/>
      <c r="AI105" s="14"/>
      <c r="AJ105" s="14"/>
      <c r="AK105" s="14"/>
      <c r="AL105" s="14"/>
      <c r="AM105" s="14"/>
      <c r="AN105" s="14">
        <f t="shared" ref="AN105:AN168" si="43">AL105+AM105</f>
        <v>0</v>
      </c>
      <c r="AO105" s="14"/>
      <c r="AP105" s="14">
        <f t="shared" ref="AP105:AP168" si="44">AN105+AO105</f>
        <v>0</v>
      </c>
      <c r="AQ105" s="14"/>
      <c r="AR105" s="81">
        <f t="shared" ref="AR105:AR168" si="45">AP105+AQ105</f>
        <v>0</v>
      </c>
      <c r="AS105" s="3" t="s">
        <v>151</v>
      </c>
      <c r="AU105" s="27"/>
    </row>
    <row r="106" spans="1:64" s="83" customFormat="1" ht="33.75" customHeight="1" x14ac:dyDescent="0.25">
      <c r="A106" s="74"/>
      <c r="B106" s="75" t="s">
        <v>152</v>
      </c>
      <c r="C106" s="76" t="s">
        <v>22</v>
      </c>
      <c r="D106" s="8">
        <f>D110+D114+D115+D116+D117+D118+D119+D120+D124</f>
        <v>866523.3</v>
      </c>
      <c r="E106" s="8">
        <f>E110+E114+E115+E116+E117+E118+E119+E120+E124</f>
        <v>-22851.5</v>
      </c>
      <c r="F106" s="9">
        <f t="shared" si="19"/>
        <v>843671.8</v>
      </c>
      <c r="G106" s="9">
        <f>G110+G114+G115+G116+G117+G118+G119+G120+G124+G128+G129+G130+G131+G132</f>
        <v>42664.073599999996</v>
      </c>
      <c r="H106" s="9">
        <f t="shared" si="20"/>
        <v>886335.87360000005</v>
      </c>
      <c r="I106" s="9">
        <f>I110+I114+I115+I116+I117+I118+I119+I120+I124+I128+I129+I130+I131+I132</f>
        <v>38906.247439999999</v>
      </c>
      <c r="J106" s="9">
        <f t="shared" si="21"/>
        <v>925242.12104</v>
      </c>
      <c r="K106" s="9">
        <f>K110+K114+K115+K116+K117+K118+K119+K120+K124+K128+K129+K130+K131+K132+K133</f>
        <v>-176137.50200000004</v>
      </c>
      <c r="L106" s="9">
        <f t="shared" si="22"/>
        <v>749104.61904000002</v>
      </c>
      <c r="M106" s="9">
        <f>M110+M114+M115+M116+M117+M118+M119+M120+M124+M128+M129+M130+M131+M132+M133</f>
        <v>-50578.95</v>
      </c>
      <c r="N106" s="9">
        <f t="shared" si="23"/>
        <v>698525.66904000007</v>
      </c>
      <c r="O106" s="9">
        <f>O110+O114+O115+O116+O117+O118+O119+O120+O124+O128+O129+O130+O131+O132+O133+O134</f>
        <v>-10292.796000000002</v>
      </c>
      <c r="P106" s="9">
        <f t="shared" si="24"/>
        <v>688232.87304000009</v>
      </c>
      <c r="Q106" s="9">
        <f>Q110+Q114+Q115+Q116+Q117+Q118+Q119+Q120+Q124+Q128+Q129+Q130+Q131+Q132+Q133+Q134</f>
        <v>-31497.914000000001</v>
      </c>
      <c r="R106" s="9">
        <f t="shared" si="38"/>
        <v>656734.9590400001</v>
      </c>
      <c r="S106" s="9">
        <f>S110+S114+S115+S116+S117+S118+S119+S120+S124+S128+S129+S130+S131+S132+S133+S134+S135</f>
        <v>0</v>
      </c>
      <c r="T106" s="80">
        <f t="shared" si="39"/>
        <v>656734.9590400001</v>
      </c>
      <c r="U106" s="9">
        <f>U110+U114+U115+U116+U117+U118+U119+U120+U124</f>
        <v>521975.9</v>
      </c>
      <c r="V106" s="9">
        <f>V110+V114+V115+V116+V117+V118+V119+V120+V124</f>
        <v>-135.30000000000001</v>
      </c>
      <c r="W106" s="9">
        <f>U106+V106</f>
        <v>521840.60000000003</v>
      </c>
      <c r="X106" s="9">
        <f>X110+X114+X115+X116+X117+X118+X119+X120+X124+X128+X129+X130+X131+X132</f>
        <v>43321.919000000002</v>
      </c>
      <c r="Y106" s="9">
        <f>W106+X106</f>
        <v>565162.51900000009</v>
      </c>
      <c r="Z106" s="9">
        <f>Z110+Z114+Z115+Z116+Z117+Z118+Z119+Z120+Z124+Z128+Z129+Z130+Z131+Z132</f>
        <v>-5553.09</v>
      </c>
      <c r="AA106" s="9">
        <f>Y106+Z106</f>
        <v>559609.42900000012</v>
      </c>
      <c r="AB106" s="9">
        <f>AB110+AB114+AB115+AB116+AB117+AB118+AB119+AB120+AB124+AB128+AB129+AB130+AB131+AB132+AB133</f>
        <v>184949.622</v>
      </c>
      <c r="AC106" s="9">
        <f t="shared" si="40"/>
        <v>744559.05100000009</v>
      </c>
      <c r="AD106" s="9">
        <f>AD110+AD114+AD115+AD116+AD117+AD118+AD119+AD120+AD124+AD128+AD129+AD130+AD131+AD132+AD133+AD134</f>
        <v>-396371.46300000005</v>
      </c>
      <c r="AE106" s="9">
        <f t="shared" si="41"/>
        <v>348187.58800000005</v>
      </c>
      <c r="AF106" s="9">
        <f>AF110+AF114+AF115+AF116+AF117+AF118+AF119+AF120+AF124+AF128+AF129+AF130+AF131+AF132+AF133+AF134+AF135</f>
        <v>0</v>
      </c>
      <c r="AG106" s="80">
        <f t="shared" si="42"/>
        <v>348187.58800000005</v>
      </c>
      <c r="AH106" s="9">
        <f>AH110+AH114+AH115+AH116+AH117+AH118+AH119+AH120+AH124</f>
        <v>401690.6</v>
      </c>
      <c r="AI106" s="9">
        <f>AI110+AI114+AI115+AI116+AI117+AI118+AI119+AI120+AI124</f>
        <v>0</v>
      </c>
      <c r="AJ106" s="9">
        <f>AH106+AI106</f>
        <v>401690.6</v>
      </c>
      <c r="AK106" s="9">
        <f>AK110+AK114+AK115+AK116+AK117+AK118+AK119+AK120+AK124+AK128+AK129+AK130+AK131+AK132</f>
        <v>0</v>
      </c>
      <c r="AL106" s="9">
        <f>AJ106+AK106</f>
        <v>401690.6</v>
      </c>
      <c r="AM106" s="9">
        <f>AM110+AM114+AM115+AM116+AM117+AM118+AM119+AM120+AM124+AM128+AM129+AM130+AM131+AM132+AM133</f>
        <v>91187.88</v>
      </c>
      <c r="AN106" s="9">
        <f t="shared" si="43"/>
        <v>492878.48</v>
      </c>
      <c r="AO106" s="9">
        <f>AO110+AO114+AO115+AO116+AO117+AO118+AO119+AO120+AO124+AO128+AO129+AO130+AO131+AO132+AO133+AO134</f>
        <v>519857.81500000006</v>
      </c>
      <c r="AP106" s="9">
        <f t="shared" si="44"/>
        <v>1012736.295</v>
      </c>
      <c r="AQ106" s="9">
        <f>AQ110+AQ114+AQ115+AQ116+AQ117+AQ118+AQ119+AQ120+AQ124+AQ128+AQ129+AQ130+AQ131+AQ132+AQ133+AQ134+AQ135</f>
        <v>0</v>
      </c>
      <c r="AR106" s="80">
        <f t="shared" si="45"/>
        <v>1012736.295</v>
      </c>
      <c r="AS106" s="10"/>
      <c r="AT106" s="11"/>
      <c r="AU106" s="7"/>
      <c r="AV106" s="7"/>
      <c r="AW106" s="7"/>
    </row>
    <row r="107" spans="1:64" x14ac:dyDescent="0.35">
      <c r="A107" s="77"/>
      <c r="B107" s="78" t="s">
        <v>23</v>
      </c>
      <c r="C107" s="87" t="s">
        <v>22</v>
      </c>
      <c r="D107" s="13"/>
      <c r="E107" s="13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81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81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81"/>
      <c r="AU107" s="27"/>
    </row>
    <row r="108" spans="1:64" s="15" customFormat="1" hidden="1" x14ac:dyDescent="0.35">
      <c r="A108" s="16"/>
      <c r="B108" s="17" t="s">
        <v>24</v>
      </c>
      <c r="C108" s="51"/>
      <c r="D108" s="19">
        <f>D112+D114+D115+D116+D117+D118+D119+D122+D126</f>
        <v>747446.3</v>
      </c>
      <c r="E108" s="19">
        <f>E112+E114+E115+E116+E117+E118+E119+E122+E126</f>
        <v>-22851.5</v>
      </c>
      <c r="F108" s="19">
        <f t="shared" si="19"/>
        <v>724594.8</v>
      </c>
      <c r="G108" s="20">
        <f>G112+G114+G115+G116+G117+G118+G119+G122+G126+G128+G129+G130+G131+G132</f>
        <v>42664.073599999996</v>
      </c>
      <c r="H108" s="20">
        <f t="shared" si="20"/>
        <v>767258.87360000005</v>
      </c>
      <c r="I108" s="20">
        <f>I112+I114+I115+I116+I117+I118+I119+I122+I126+I128+I129+I130+I131+I132</f>
        <v>38906.247439999999</v>
      </c>
      <c r="J108" s="20">
        <f t="shared" si="21"/>
        <v>806165.12104</v>
      </c>
      <c r="K108" s="20">
        <f>K112+K114+K115+K116+K117+K118+K119+K122+K126+K128+K129+K130+K131+K132+K133</f>
        <v>-176137.50200000004</v>
      </c>
      <c r="L108" s="20">
        <f t="shared" si="22"/>
        <v>630027.61904000002</v>
      </c>
      <c r="M108" s="20">
        <f>M112+M114+M115+M116+M117+M118+M119+M122+M126+M128+M129+M130+M131+M132+M133</f>
        <v>-50578.95</v>
      </c>
      <c r="N108" s="20">
        <f t="shared" si="23"/>
        <v>579448.66904000007</v>
      </c>
      <c r="O108" s="20">
        <f>O112+O114+O115+O116+O117+O118+O119+O122+O126+O128+O129+O130+O131+O132+O133+O134</f>
        <v>-10292.796000000002</v>
      </c>
      <c r="P108" s="20">
        <f t="shared" si="24"/>
        <v>569155.87304000009</v>
      </c>
      <c r="Q108" s="21">
        <f>Q112+Q114+Q115+Q116+Q117+Q118+Q119+Q122+Q126+Q128+Q129+Q130+Q131+Q132+Q133+Q134</f>
        <v>-31497.914000000001</v>
      </c>
      <c r="R108" s="20">
        <f t="shared" si="38"/>
        <v>537657.9590400001</v>
      </c>
      <c r="S108" s="22">
        <f>S112+S114+S115+S116+S117+S118+S119+S122+S126+S128+S129+S130+S131+S132+S133+S134+S135</f>
        <v>0</v>
      </c>
      <c r="T108" s="20">
        <f t="shared" si="39"/>
        <v>537657.9590400001</v>
      </c>
      <c r="U108" s="20">
        <f>U112+U114+U115+U116+U117+U118+U119+U122+U126</f>
        <v>491814.2</v>
      </c>
      <c r="V108" s="20">
        <f>V112+V114+V115+V116+V117+V118+V119+V122+V126</f>
        <v>-135.30000000000001</v>
      </c>
      <c r="W108" s="20">
        <f t="shared" ref="W108:W171" si="46">U108+V108</f>
        <v>491678.9</v>
      </c>
      <c r="X108" s="20">
        <f>X112+X114+X115+X116+X117+X118+X119+X122+X126+X128+X129+X130+X131+X132</f>
        <v>43321.919000000002</v>
      </c>
      <c r="Y108" s="20">
        <f t="shared" ref="Y108:Y171" si="47">W108+X108</f>
        <v>535000.81900000002</v>
      </c>
      <c r="Z108" s="20">
        <f>Z112+Z114+Z115+Z116+Z117+Z118+Z119+Z122+Z126+Z128+Z129+Z130+Z131+Z132</f>
        <v>-5553.09</v>
      </c>
      <c r="AA108" s="20">
        <f t="shared" ref="AA108:AA171" si="48">Y108+Z108</f>
        <v>529447.72900000005</v>
      </c>
      <c r="AB108" s="20">
        <f>AB112+AB114+AB115+AB116+AB117+AB118+AB119+AB122+AB126+AB128+AB129+AB130+AB131+AB132+AB133</f>
        <v>184949.622</v>
      </c>
      <c r="AC108" s="20">
        <f t="shared" si="40"/>
        <v>714397.35100000002</v>
      </c>
      <c r="AD108" s="20">
        <f>AD112+AD114+AD115+AD116+AD117+AD118+AD119+AD122+AD126+AD128+AD129+AD130+AD131+AD132+AD133</f>
        <v>-401555.30000000005</v>
      </c>
      <c r="AE108" s="20">
        <f t="shared" si="41"/>
        <v>312842.05099999998</v>
      </c>
      <c r="AF108" s="22">
        <f>AF112+AF114+AF115+AF116+AF117+AF118+AF119+AF122+AF126+AF128+AF129+AF130+AF131+AF132+AF133+AF134+AF135</f>
        <v>0</v>
      </c>
      <c r="AG108" s="20">
        <f t="shared" si="42"/>
        <v>312842.05099999998</v>
      </c>
      <c r="AH108" s="20">
        <f>AH112+AH114+AH115+AH116+AH117+AH118+AH119+AH122+AH126</f>
        <v>401690.6</v>
      </c>
      <c r="AI108" s="20">
        <f>AI112+AI114+AI115+AI116+AI117+AI118+AI119+AI122+AI126</f>
        <v>0</v>
      </c>
      <c r="AJ108" s="20">
        <f t="shared" ref="AJ108:AJ171" si="49">AH108+AI108</f>
        <v>401690.6</v>
      </c>
      <c r="AK108" s="20">
        <f>AK112+AK114+AK115+AK116+AK117+AK118+AK119+AK122+AK126+AK128+AK129+AK130+AK131+AK132</f>
        <v>0</v>
      </c>
      <c r="AL108" s="20">
        <f t="shared" ref="AL108:AL171" si="50">AJ108+AK108</f>
        <v>401690.6</v>
      </c>
      <c r="AM108" s="20">
        <f>AM112+AM114+AM115+AM116+AM117+AM118+AM119+AM122+AM126+AM128+AM129+AM130+AM131+AM132+AM133</f>
        <v>91187.88</v>
      </c>
      <c r="AN108" s="20">
        <f t="shared" si="43"/>
        <v>492878.48</v>
      </c>
      <c r="AO108" s="20">
        <f>AO112+AO114+AO115+AO116+AO117+AO118+AO119+AO122+AO126+AO128+AO129+AO130+AO131+AO132+AO133</f>
        <v>401555.30000000005</v>
      </c>
      <c r="AP108" s="20">
        <f t="shared" si="44"/>
        <v>894433.78</v>
      </c>
      <c r="AQ108" s="22">
        <f>AQ112+AQ114+AQ115+AQ116+AQ117+AQ118+AQ119+AQ122+AQ126+AQ128+AQ129+AQ130+AQ131+AQ132+AQ133+AQ134+AQ135</f>
        <v>0</v>
      </c>
      <c r="AR108" s="20">
        <f t="shared" si="45"/>
        <v>894433.78</v>
      </c>
      <c r="AS108" s="23"/>
      <c r="AT108" s="24" t="s">
        <v>25</v>
      </c>
      <c r="AU108" s="25"/>
    </row>
    <row r="109" spans="1:64" x14ac:dyDescent="0.35">
      <c r="A109" s="77"/>
      <c r="B109" s="84" t="s">
        <v>153</v>
      </c>
      <c r="C109" s="87" t="s">
        <v>22</v>
      </c>
      <c r="D109" s="13">
        <f>D113+D123+D127</f>
        <v>119077</v>
      </c>
      <c r="E109" s="13">
        <f>E113+E123+E127</f>
        <v>0</v>
      </c>
      <c r="F109" s="14">
        <f t="shared" si="19"/>
        <v>119077</v>
      </c>
      <c r="G109" s="14">
        <f>G113+G123+G127</f>
        <v>0</v>
      </c>
      <c r="H109" s="14">
        <f t="shared" si="20"/>
        <v>119077</v>
      </c>
      <c r="I109" s="14">
        <f>I113+I123+I127</f>
        <v>0</v>
      </c>
      <c r="J109" s="14">
        <f t="shared" si="21"/>
        <v>119077</v>
      </c>
      <c r="K109" s="14">
        <f>K113+K123+K127</f>
        <v>0</v>
      </c>
      <c r="L109" s="14">
        <f t="shared" si="22"/>
        <v>119077</v>
      </c>
      <c r="M109" s="14">
        <f>M113+M123+M127</f>
        <v>0</v>
      </c>
      <c r="N109" s="14">
        <f t="shared" si="23"/>
        <v>119077</v>
      </c>
      <c r="O109" s="14">
        <f>O113+O123+O127</f>
        <v>0</v>
      </c>
      <c r="P109" s="14">
        <f t="shared" si="24"/>
        <v>119077</v>
      </c>
      <c r="Q109" s="14">
        <f>Q113+Q123+Q127</f>
        <v>0</v>
      </c>
      <c r="R109" s="14">
        <f t="shared" si="38"/>
        <v>119077</v>
      </c>
      <c r="S109" s="14">
        <f>S113+S123+S127</f>
        <v>0</v>
      </c>
      <c r="T109" s="81">
        <f t="shared" si="39"/>
        <v>119077</v>
      </c>
      <c r="U109" s="14">
        <f>U113+U123+U127</f>
        <v>30161.7</v>
      </c>
      <c r="V109" s="14">
        <f>V113+V123+V127</f>
        <v>0</v>
      </c>
      <c r="W109" s="14">
        <f t="shared" si="46"/>
        <v>30161.7</v>
      </c>
      <c r="X109" s="14">
        <f>X113+X123+X127</f>
        <v>0</v>
      </c>
      <c r="Y109" s="14">
        <f t="shared" si="47"/>
        <v>30161.7</v>
      </c>
      <c r="Z109" s="14">
        <f>Z113+Z123+Z127</f>
        <v>0</v>
      </c>
      <c r="AA109" s="14">
        <f t="shared" si="48"/>
        <v>30161.7</v>
      </c>
      <c r="AB109" s="14">
        <f>AB113+AB123+AB127</f>
        <v>0</v>
      </c>
      <c r="AC109" s="14">
        <f t="shared" si="40"/>
        <v>30161.7</v>
      </c>
      <c r="AD109" s="14">
        <f>AD113+AD123+AD127</f>
        <v>0</v>
      </c>
      <c r="AE109" s="14">
        <f t="shared" si="41"/>
        <v>30161.7</v>
      </c>
      <c r="AF109" s="14">
        <f>AF113+AF123+AF127</f>
        <v>0</v>
      </c>
      <c r="AG109" s="81">
        <f t="shared" si="42"/>
        <v>30161.7</v>
      </c>
      <c r="AH109" s="14">
        <f>AH113+AH123+AH127</f>
        <v>0</v>
      </c>
      <c r="AI109" s="14">
        <f>AI113+AI123+AI127</f>
        <v>0</v>
      </c>
      <c r="AJ109" s="14">
        <f t="shared" si="49"/>
        <v>0</v>
      </c>
      <c r="AK109" s="14">
        <f>AK113+AK123+AK127</f>
        <v>0</v>
      </c>
      <c r="AL109" s="14">
        <f t="shared" si="50"/>
        <v>0</v>
      </c>
      <c r="AM109" s="14">
        <f>AM113+AM123+AM127</f>
        <v>0</v>
      </c>
      <c r="AN109" s="14">
        <f t="shared" si="43"/>
        <v>0</v>
      </c>
      <c r="AO109" s="14">
        <f>AO113+AO123+AO127</f>
        <v>0</v>
      </c>
      <c r="AP109" s="14">
        <f t="shared" si="44"/>
        <v>0</v>
      </c>
      <c r="AQ109" s="14">
        <f>AQ113+AQ123+AQ127</f>
        <v>0</v>
      </c>
      <c r="AR109" s="81">
        <f t="shared" si="45"/>
        <v>0</v>
      </c>
      <c r="AU109" s="27"/>
    </row>
    <row r="110" spans="1:64" ht="54" x14ac:dyDescent="0.35">
      <c r="A110" s="77" t="s">
        <v>149</v>
      </c>
      <c r="B110" s="84" t="s">
        <v>155</v>
      </c>
      <c r="C110" s="92" t="s">
        <v>144</v>
      </c>
      <c r="D110" s="13">
        <f>D112+D113</f>
        <v>0</v>
      </c>
      <c r="E110" s="13">
        <f>E112+E113</f>
        <v>0</v>
      </c>
      <c r="F110" s="14">
        <f t="shared" si="19"/>
        <v>0</v>
      </c>
      <c r="G110" s="14">
        <f>G112+G113</f>
        <v>0</v>
      </c>
      <c r="H110" s="14">
        <f t="shared" si="20"/>
        <v>0</v>
      </c>
      <c r="I110" s="14">
        <f>I112+I113</f>
        <v>0</v>
      </c>
      <c r="J110" s="14">
        <f t="shared" si="21"/>
        <v>0</v>
      </c>
      <c r="K110" s="14">
        <f>K112+K113</f>
        <v>0</v>
      </c>
      <c r="L110" s="14">
        <f t="shared" si="22"/>
        <v>0</v>
      </c>
      <c r="M110" s="14">
        <f>M112+M113</f>
        <v>0</v>
      </c>
      <c r="N110" s="14">
        <f t="shared" si="23"/>
        <v>0</v>
      </c>
      <c r="O110" s="14">
        <f>O112+O113</f>
        <v>0</v>
      </c>
      <c r="P110" s="14">
        <f t="shared" si="24"/>
        <v>0</v>
      </c>
      <c r="Q110" s="14">
        <f>Q112+Q113</f>
        <v>0</v>
      </c>
      <c r="R110" s="14">
        <f t="shared" si="38"/>
        <v>0</v>
      </c>
      <c r="S110" s="14">
        <f>S112+S113</f>
        <v>0</v>
      </c>
      <c r="T110" s="81">
        <f t="shared" si="39"/>
        <v>0</v>
      </c>
      <c r="U110" s="14">
        <f>U112+U113</f>
        <v>40215.599999999999</v>
      </c>
      <c r="V110" s="14">
        <f>V112+V113</f>
        <v>0</v>
      </c>
      <c r="W110" s="14">
        <f t="shared" si="46"/>
        <v>40215.599999999999</v>
      </c>
      <c r="X110" s="14">
        <f>X112+X113</f>
        <v>0</v>
      </c>
      <c r="Y110" s="14">
        <f t="shared" si="47"/>
        <v>40215.599999999999</v>
      </c>
      <c r="Z110" s="14">
        <f>Z112+Z113</f>
        <v>0</v>
      </c>
      <c r="AA110" s="14">
        <f t="shared" si="48"/>
        <v>40215.599999999999</v>
      </c>
      <c r="AB110" s="14">
        <f>AB112+AB113</f>
        <v>0</v>
      </c>
      <c r="AC110" s="14">
        <f t="shared" si="40"/>
        <v>40215.599999999999</v>
      </c>
      <c r="AD110" s="14">
        <f>AD112+AD113</f>
        <v>0</v>
      </c>
      <c r="AE110" s="14">
        <f t="shared" si="41"/>
        <v>40215.599999999999</v>
      </c>
      <c r="AF110" s="14">
        <f>AF112+AF113</f>
        <v>0</v>
      </c>
      <c r="AG110" s="81">
        <f t="shared" si="42"/>
        <v>40215.599999999999</v>
      </c>
      <c r="AH110" s="14">
        <f>AH112+AH113</f>
        <v>0</v>
      </c>
      <c r="AI110" s="14">
        <f>AI112+AI113</f>
        <v>0</v>
      </c>
      <c r="AJ110" s="14">
        <f t="shared" si="49"/>
        <v>0</v>
      </c>
      <c r="AK110" s="14">
        <f>AK112+AK113</f>
        <v>0</v>
      </c>
      <c r="AL110" s="14">
        <f t="shared" si="50"/>
        <v>0</v>
      </c>
      <c r="AM110" s="14">
        <f>AM112+AM113</f>
        <v>0</v>
      </c>
      <c r="AN110" s="14">
        <f t="shared" si="43"/>
        <v>0</v>
      </c>
      <c r="AO110" s="14">
        <f>AO112+AO113</f>
        <v>0</v>
      </c>
      <c r="AP110" s="14">
        <f t="shared" si="44"/>
        <v>0</v>
      </c>
      <c r="AQ110" s="14">
        <f>AQ112+AQ113</f>
        <v>0</v>
      </c>
      <c r="AR110" s="81">
        <f t="shared" si="45"/>
        <v>0</v>
      </c>
      <c r="AU110" s="27"/>
    </row>
    <row r="111" spans="1:64" x14ac:dyDescent="0.35">
      <c r="A111" s="77"/>
      <c r="B111" s="84" t="s">
        <v>23</v>
      </c>
      <c r="C111" s="84"/>
      <c r="D111" s="13"/>
      <c r="E111" s="13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81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81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81"/>
      <c r="AU111" s="27"/>
    </row>
    <row r="112" spans="1:64" s="29" customFormat="1" hidden="1" x14ac:dyDescent="0.35">
      <c r="A112" s="30"/>
      <c r="B112" s="31" t="s">
        <v>24</v>
      </c>
      <c r="C112" s="52"/>
      <c r="D112" s="32">
        <v>0</v>
      </c>
      <c r="E112" s="33"/>
      <c r="F112" s="32">
        <f t="shared" si="19"/>
        <v>0</v>
      </c>
      <c r="G112" s="34"/>
      <c r="H112" s="35">
        <f t="shared" si="20"/>
        <v>0</v>
      </c>
      <c r="I112" s="14"/>
      <c r="J112" s="35">
        <f t="shared" si="21"/>
        <v>0</v>
      </c>
      <c r="K112" s="14"/>
      <c r="L112" s="35">
        <f t="shared" si="22"/>
        <v>0</v>
      </c>
      <c r="M112" s="14"/>
      <c r="N112" s="35">
        <f t="shared" ref="N112:N175" si="51">L112+M112</f>
        <v>0</v>
      </c>
      <c r="O112" s="34"/>
      <c r="P112" s="35">
        <f t="shared" ref="P112:P175" si="52">N112+O112</f>
        <v>0</v>
      </c>
      <c r="Q112" s="14"/>
      <c r="R112" s="35">
        <f t="shared" si="38"/>
        <v>0</v>
      </c>
      <c r="S112" s="34"/>
      <c r="T112" s="35">
        <f t="shared" si="39"/>
        <v>0</v>
      </c>
      <c r="U112" s="35">
        <v>10053.9</v>
      </c>
      <c r="V112" s="34"/>
      <c r="W112" s="35">
        <f t="shared" si="46"/>
        <v>10053.9</v>
      </c>
      <c r="X112" s="34"/>
      <c r="Y112" s="35">
        <f t="shared" si="47"/>
        <v>10053.9</v>
      </c>
      <c r="Z112" s="14"/>
      <c r="AA112" s="35">
        <f t="shared" si="48"/>
        <v>10053.9</v>
      </c>
      <c r="AB112" s="14"/>
      <c r="AC112" s="35">
        <f t="shared" si="40"/>
        <v>10053.9</v>
      </c>
      <c r="AD112" s="34"/>
      <c r="AE112" s="35">
        <f t="shared" si="41"/>
        <v>10053.9</v>
      </c>
      <c r="AF112" s="34"/>
      <c r="AG112" s="35">
        <f t="shared" si="42"/>
        <v>10053.9</v>
      </c>
      <c r="AH112" s="35">
        <v>0</v>
      </c>
      <c r="AI112" s="34"/>
      <c r="AJ112" s="35">
        <f t="shared" si="49"/>
        <v>0</v>
      </c>
      <c r="AK112" s="34"/>
      <c r="AL112" s="35">
        <f t="shared" si="50"/>
        <v>0</v>
      </c>
      <c r="AM112" s="14"/>
      <c r="AN112" s="35">
        <f t="shared" si="43"/>
        <v>0</v>
      </c>
      <c r="AO112" s="34"/>
      <c r="AP112" s="35">
        <f t="shared" si="44"/>
        <v>0</v>
      </c>
      <c r="AQ112" s="34"/>
      <c r="AR112" s="35">
        <f t="shared" si="45"/>
        <v>0</v>
      </c>
      <c r="AS112" s="36" t="s">
        <v>156</v>
      </c>
      <c r="AT112" s="37" t="s">
        <v>25</v>
      </c>
      <c r="AU112" s="38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</row>
    <row r="113" spans="1:64" x14ac:dyDescent="0.35">
      <c r="A113" s="77"/>
      <c r="B113" s="84" t="s">
        <v>153</v>
      </c>
      <c r="C113" s="87" t="s">
        <v>22</v>
      </c>
      <c r="D113" s="13">
        <v>0</v>
      </c>
      <c r="E113" s="13"/>
      <c r="F113" s="14">
        <f t="shared" si="19"/>
        <v>0</v>
      </c>
      <c r="G113" s="14"/>
      <c r="H113" s="14">
        <f t="shared" si="20"/>
        <v>0</v>
      </c>
      <c r="I113" s="14"/>
      <c r="J113" s="14">
        <f t="shared" si="21"/>
        <v>0</v>
      </c>
      <c r="K113" s="14"/>
      <c r="L113" s="14">
        <f t="shared" si="22"/>
        <v>0</v>
      </c>
      <c r="M113" s="14"/>
      <c r="N113" s="14">
        <f t="shared" si="51"/>
        <v>0</v>
      </c>
      <c r="O113" s="14"/>
      <c r="P113" s="14">
        <f t="shared" si="52"/>
        <v>0</v>
      </c>
      <c r="Q113" s="14"/>
      <c r="R113" s="14">
        <f t="shared" si="38"/>
        <v>0</v>
      </c>
      <c r="S113" s="14"/>
      <c r="T113" s="81">
        <f t="shared" si="39"/>
        <v>0</v>
      </c>
      <c r="U113" s="14">
        <v>30161.7</v>
      </c>
      <c r="V113" s="14"/>
      <c r="W113" s="14">
        <f t="shared" si="46"/>
        <v>30161.7</v>
      </c>
      <c r="X113" s="14"/>
      <c r="Y113" s="14">
        <f t="shared" si="47"/>
        <v>30161.7</v>
      </c>
      <c r="Z113" s="14"/>
      <c r="AA113" s="14">
        <f t="shared" si="48"/>
        <v>30161.7</v>
      </c>
      <c r="AB113" s="14"/>
      <c r="AC113" s="14">
        <f t="shared" si="40"/>
        <v>30161.7</v>
      </c>
      <c r="AD113" s="14"/>
      <c r="AE113" s="14">
        <f t="shared" si="41"/>
        <v>30161.7</v>
      </c>
      <c r="AF113" s="14"/>
      <c r="AG113" s="81">
        <f t="shared" si="42"/>
        <v>30161.7</v>
      </c>
      <c r="AH113" s="14">
        <v>0</v>
      </c>
      <c r="AI113" s="14"/>
      <c r="AJ113" s="14">
        <f t="shared" si="49"/>
        <v>0</v>
      </c>
      <c r="AK113" s="14"/>
      <c r="AL113" s="14">
        <f t="shared" si="50"/>
        <v>0</v>
      </c>
      <c r="AM113" s="14"/>
      <c r="AN113" s="14">
        <f t="shared" si="43"/>
        <v>0</v>
      </c>
      <c r="AO113" s="14"/>
      <c r="AP113" s="14">
        <f t="shared" si="44"/>
        <v>0</v>
      </c>
      <c r="AQ113" s="14"/>
      <c r="AR113" s="81">
        <f t="shared" si="45"/>
        <v>0</v>
      </c>
      <c r="AS113" s="3" t="s">
        <v>156</v>
      </c>
      <c r="AU113" s="27"/>
    </row>
    <row r="114" spans="1:64" ht="51.75" customHeight="1" x14ac:dyDescent="0.35">
      <c r="A114" s="77" t="s">
        <v>154</v>
      </c>
      <c r="B114" s="84" t="s">
        <v>158</v>
      </c>
      <c r="C114" s="92" t="s">
        <v>144</v>
      </c>
      <c r="D114" s="13">
        <v>0</v>
      </c>
      <c r="E114" s="13"/>
      <c r="F114" s="14">
        <f t="shared" si="19"/>
        <v>0</v>
      </c>
      <c r="G114" s="14"/>
      <c r="H114" s="14">
        <f t="shared" si="20"/>
        <v>0</v>
      </c>
      <c r="I114" s="14"/>
      <c r="J114" s="14">
        <f t="shared" si="21"/>
        <v>0</v>
      </c>
      <c r="K114" s="14"/>
      <c r="L114" s="14">
        <f t="shared" si="22"/>
        <v>0</v>
      </c>
      <c r="M114" s="14"/>
      <c r="N114" s="14">
        <f t="shared" si="51"/>
        <v>0</v>
      </c>
      <c r="O114" s="14"/>
      <c r="P114" s="14">
        <f t="shared" si="52"/>
        <v>0</v>
      </c>
      <c r="Q114" s="14"/>
      <c r="R114" s="14">
        <f t="shared" si="38"/>
        <v>0</v>
      </c>
      <c r="S114" s="14"/>
      <c r="T114" s="81">
        <f t="shared" si="39"/>
        <v>0</v>
      </c>
      <c r="U114" s="14">
        <v>29234.799999999999</v>
      </c>
      <c r="V114" s="14"/>
      <c r="W114" s="14">
        <f t="shared" si="46"/>
        <v>29234.799999999999</v>
      </c>
      <c r="X114" s="14"/>
      <c r="Y114" s="14">
        <f t="shared" si="47"/>
        <v>29234.799999999999</v>
      </c>
      <c r="Z114" s="14"/>
      <c r="AA114" s="14">
        <f t="shared" si="48"/>
        <v>29234.799999999999</v>
      </c>
      <c r="AB114" s="14"/>
      <c r="AC114" s="14">
        <f t="shared" si="40"/>
        <v>29234.799999999999</v>
      </c>
      <c r="AD114" s="14"/>
      <c r="AE114" s="14">
        <f t="shared" si="41"/>
        <v>29234.799999999999</v>
      </c>
      <c r="AF114" s="14"/>
      <c r="AG114" s="81">
        <f t="shared" si="42"/>
        <v>29234.799999999999</v>
      </c>
      <c r="AH114" s="14">
        <v>0</v>
      </c>
      <c r="AI114" s="14"/>
      <c r="AJ114" s="14">
        <f t="shared" si="49"/>
        <v>0</v>
      </c>
      <c r="AK114" s="14"/>
      <c r="AL114" s="14">
        <f t="shared" si="50"/>
        <v>0</v>
      </c>
      <c r="AM114" s="14"/>
      <c r="AN114" s="14">
        <f t="shared" si="43"/>
        <v>0</v>
      </c>
      <c r="AO114" s="14"/>
      <c r="AP114" s="14">
        <f t="shared" si="44"/>
        <v>0</v>
      </c>
      <c r="AQ114" s="14"/>
      <c r="AR114" s="81">
        <f t="shared" si="45"/>
        <v>0</v>
      </c>
      <c r="AS114" s="3" t="s">
        <v>159</v>
      </c>
      <c r="AU114" s="27"/>
    </row>
    <row r="115" spans="1:64" ht="54" x14ac:dyDescent="0.35">
      <c r="A115" s="77" t="s">
        <v>157</v>
      </c>
      <c r="B115" s="84" t="s">
        <v>161</v>
      </c>
      <c r="C115" s="92" t="s">
        <v>144</v>
      </c>
      <c r="D115" s="13">
        <v>0</v>
      </c>
      <c r="E115" s="13"/>
      <c r="F115" s="14">
        <f t="shared" si="19"/>
        <v>0</v>
      </c>
      <c r="G115" s="14">
        <v>2887.2343700000001</v>
      </c>
      <c r="H115" s="14">
        <f t="shared" si="20"/>
        <v>2887.2343700000001</v>
      </c>
      <c r="I115" s="14"/>
      <c r="J115" s="14">
        <f t="shared" si="21"/>
        <v>2887.2343700000001</v>
      </c>
      <c r="K115" s="14"/>
      <c r="L115" s="14">
        <f t="shared" si="22"/>
        <v>2887.2343700000001</v>
      </c>
      <c r="M115" s="14"/>
      <c r="N115" s="14">
        <f t="shared" si="51"/>
        <v>2887.2343700000001</v>
      </c>
      <c r="O115" s="14"/>
      <c r="P115" s="14">
        <f t="shared" si="52"/>
        <v>2887.2343700000001</v>
      </c>
      <c r="Q115" s="14"/>
      <c r="R115" s="14">
        <f t="shared" si="38"/>
        <v>2887.2343700000001</v>
      </c>
      <c r="S115" s="14"/>
      <c r="T115" s="81">
        <f t="shared" si="39"/>
        <v>2887.2343700000001</v>
      </c>
      <c r="U115" s="14">
        <v>401690.6</v>
      </c>
      <c r="V115" s="14">
        <v>-135.30000000000001</v>
      </c>
      <c r="W115" s="14">
        <f t="shared" si="46"/>
        <v>401555.3</v>
      </c>
      <c r="X115" s="14"/>
      <c r="Y115" s="14">
        <f t="shared" si="47"/>
        <v>401555.3</v>
      </c>
      <c r="Z115" s="14"/>
      <c r="AA115" s="14">
        <f t="shared" si="48"/>
        <v>401555.3</v>
      </c>
      <c r="AB115" s="14"/>
      <c r="AC115" s="14">
        <f t="shared" si="40"/>
        <v>401555.3</v>
      </c>
      <c r="AD115" s="14">
        <f>-195595.7-205959.6</f>
        <v>-401555.30000000005</v>
      </c>
      <c r="AE115" s="14">
        <f t="shared" si="41"/>
        <v>0</v>
      </c>
      <c r="AF115" s="14"/>
      <c r="AG115" s="81">
        <f t="shared" si="42"/>
        <v>0</v>
      </c>
      <c r="AH115" s="14">
        <v>401690.6</v>
      </c>
      <c r="AI115" s="14"/>
      <c r="AJ115" s="14">
        <f t="shared" si="49"/>
        <v>401690.6</v>
      </c>
      <c r="AK115" s="14"/>
      <c r="AL115" s="14">
        <f t="shared" si="50"/>
        <v>401690.6</v>
      </c>
      <c r="AM115" s="14"/>
      <c r="AN115" s="14">
        <f t="shared" si="43"/>
        <v>401690.6</v>
      </c>
      <c r="AO115" s="14">
        <f>195595.7+205959.6</f>
        <v>401555.30000000005</v>
      </c>
      <c r="AP115" s="14">
        <f t="shared" si="44"/>
        <v>803245.9</v>
      </c>
      <c r="AQ115" s="14">
        <v>-531902.9</v>
      </c>
      <c r="AR115" s="81">
        <f t="shared" si="45"/>
        <v>271343</v>
      </c>
      <c r="AS115" s="3" t="s">
        <v>162</v>
      </c>
      <c r="AU115" s="27"/>
    </row>
    <row r="116" spans="1:64" ht="49.5" customHeight="1" x14ac:dyDescent="0.35">
      <c r="A116" s="77" t="s">
        <v>160</v>
      </c>
      <c r="B116" s="84" t="s">
        <v>164</v>
      </c>
      <c r="C116" s="92" t="s">
        <v>144</v>
      </c>
      <c r="D116" s="13">
        <v>51663.399999999994</v>
      </c>
      <c r="E116" s="13">
        <v>30694.9</v>
      </c>
      <c r="F116" s="14">
        <f t="shared" si="19"/>
        <v>82358.299999999988</v>
      </c>
      <c r="G116" s="14">
        <v>2166.1999999999998</v>
      </c>
      <c r="H116" s="14">
        <f t="shared" si="20"/>
        <v>84524.499999999985</v>
      </c>
      <c r="I116" s="14"/>
      <c r="J116" s="14">
        <f t="shared" si="21"/>
        <v>84524.499999999985</v>
      </c>
      <c r="K116" s="14">
        <v>-82358.3</v>
      </c>
      <c r="L116" s="14">
        <f t="shared" si="22"/>
        <v>2166.1999999999825</v>
      </c>
      <c r="M116" s="14"/>
      <c r="N116" s="14">
        <f t="shared" si="51"/>
        <v>2166.1999999999825</v>
      </c>
      <c r="O116" s="14"/>
      <c r="P116" s="14">
        <f t="shared" si="52"/>
        <v>2166.1999999999825</v>
      </c>
      <c r="Q116" s="14"/>
      <c r="R116" s="14">
        <f t="shared" si="38"/>
        <v>2166.1999999999825</v>
      </c>
      <c r="S116" s="14"/>
      <c r="T116" s="81">
        <f t="shared" si="39"/>
        <v>2166.1999999999825</v>
      </c>
      <c r="U116" s="14">
        <v>50834.9</v>
      </c>
      <c r="V116" s="14"/>
      <c r="W116" s="14">
        <f t="shared" si="46"/>
        <v>50834.9</v>
      </c>
      <c r="X116" s="14"/>
      <c r="Y116" s="14">
        <f t="shared" si="47"/>
        <v>50834.9</v>
      </c>
      <c r="Z116" s="14"/>
      <c r="AA116" s="14">
        <f t="shared" si="48"/>
        <v>50834.9</v>
      </c>
      <c r="AB116" s="14">
        <v>82358.3</v>
      </c>
      <c r="AC116" s="14">
        <f t="shared" si="40"/>
        <v>133193.20000000001</v>
      </c>
      <c r="AD116" s="14"/>
      <c r="AE116" s="14">
        <f t="shared" si="41"/>
        <v>133193.20000000001</v>
      </c>
      <c r="AF116" s="14"/>
      <c r="AG116" s="81">
        <f t="shared" si="42"/>
        <v>133193.20000000001</v>
      </c>
      <c r="AH116" s="14">
        <v>0</v>
      </c>
      <c r="AI116" s="14"/>
      <c r="AJ116" s="14">
        <f t="shared" si="49"/>
        <v>0</v>
      </c>
      <c r="AK116" s="14"/>
      <c r="AL116" s="14">
        <f t="shared" si="50"/>
        <v>0</v>
      </c>
      <c r="AM116" s="14"/>
      <c r="AN116" s="14">
        <f t="shared" si="43"/>
        <v>0</v>
      </c>
      <c r="AO116" s="14"/>
      <c r="AP116" s="14">
        <f t="shared" si="44"/>
        <v>0</v>
      </c>
      <c r="AQ116" s="14"/>
      <c r="AR116" s="81">
        <f t="shared" si="45"/>
        <v>0</v>
      </c>
      <c r="AS116" s="3" t="s">
        <v>165</v>
      </c>
      <c r="AU116" s="27"/>
    </row>
    <row r="117" spans="1:64" ht="54" x14ac:dyDescent="0.35">
      <c r="A117" s="77" t="s">
        <v>163</v>
      </c>
      <c r="B117" s="84" t="s">
        <v>167</v>
      </c>
      <c r="C117" s="92" t="s">
        <v>144</v>
      </c>
      <c r="D117" s="13">
        <v>420626.60000000003</v>
      </c>
      <c r="E117" s="13">
        <v>-53126.3</v>
      </c>
      <c r="F117" s="14">
        <f t="shared" si="19"/>
        <v>367500.30000000005</v>
      </c>
      <c r="G117" s="14"/>
      <c r="H117" s="14">
        <f t="shared" si="20"/>
        <v>367500.30000000005</v>
      </c>
      <c r="I117" s="14"/>
      <c r="J117" s="14">
        <f t="shared" ref="J117:J180" si="53">H117+I117</f>
        <v>367500.30000000005</v>
      </c>
      <c r="K117" s="14"/>
      <c r="L117" s="14">
        <f t="shared" ref="L117:L180" si="54">J117+K117</f>
        <v>367500.30000000005</v>
      </c>
      <c r="M117" s="14"/>
      <c r="N117" s="14">
        <f t="shared" si="51"/>
        <v>367500.30000000005</v>
      </c>
      <c r="O117" s="14"/>
      <c r="P117" s="14">
        <f t="shared" si="52"/>
        <v>367500.30000000005</v>
      </c>
      <c r="Q117" s="14"/>
      <c r="R117" s="14">
        <f t="shared" si="38"/>
        <v>367500.30000000005</v>
      </c>
      <c r="S117" s="14"/>
      <c r="T117" s="81">
        <f t="shared" si="39"/>
        <v>367500.30000000005</v>
      </c>
      <c r="U117" s="14">
        <v>0</v>
      </c>
      <c r="V117" s="14"/>
      <c r="W117" s="14">
        <f t="shared" si="46"/>
        <v>0</v>
      </c>
      <c r="X117" s="14"/>
      <c r="Y117" s="14">
        <f t="shared" si="47"/>
        <v>0</v>
      </c>
      <c r="Z117" s="14"/>
      <c r="AA117" s="14">
        <f t="shared" si="48"/>
        <v>0</v>
      </c>
      <c r="AB117" s="14"/>
      <c r="AC117" s="14">
        <f t="shared" si="40"/>
        <v>0</v>
      </c>
      <c r="AD117" s="14"/>
      <c r="AE117" s="14">
        <f t="shared" si="41"/>
        <v>0</v>
      </c>
      <c r="AF117" s="14"/>
      <c r="AG117" s="81">
        <f t="shared" si="42"/>
        <v>0</v>
      </c>
      <c r="AH117" s="14">
        <v>0</v>
      </c>
      <c r="AI117" s="14"/>
      <c r="AJ117" s="14">
        <f t="shared" si="49"/>
        <v>0</v>
      </c>
      <c r="AK117" s="14"/>
      <c r="AL117" s="14">
        <f t="shared" si="50"/>
        <v>0</v>
      </c>
      <c r="AM117" s="14"/>
      <c r="AN117" s="14">
        <f t="shared" si="43"/>
        <v>0</v>
      </c>
      <c r="AO117" s="14"/>
      <c r="AP117" s="14">
        <f t="shared" si="44"/>
        <v>0</v>
      </c>
      <c r="AQ117" s="14"/>
      <c r="AR117" s="81">
        <f t="shared" si="45"/>
        <v>0</v>
      </c>
      <c r="AS117" s="3" t="s">
        <v>168</v>
      </c>
      <c r="AU117" s="27"/>
    </row>
    <row r="118" spans="1:64" ht="54" x14ac:dyDescent="0.35">
      <c r="A118" s="77" t="s">
        <v>166</v>
      </c>
      <c r="B118" s="88" t="s">
        <v>170</v>
      </c>
      <c r="C118" s="92" t="s">
        <v>144</v>
      </c>
      <c r="D118" s="13">
        <v>130463.40000000001</v>
      </c>
      <c r="E118" s="13">
        <v>-195</v>
      </c>
      <c r="F118" s="14">
        <f t="shared" si="19"/>
        <v>130268.40000000001</v>
      </c>
      <c r="G118" s="14">
        <v>7323.8743599999998</v>
      </c>
      <c r="H118" s="14">
        <f t="shared" si="20"/>
        <v>137592.27436000001</v>
      </c>
      <c r="I118" s="14"/>
      <c r="J118" s="14">
        <f t="shared" si="53"/>
        <v>137592.27436000001</v>
      </c>
      <c r="K118" s="14">
        <v>-130268.4</v>
      </c>
      <c r="L118" s="14">
        <f t="shared" si="54"/>
        <v>7323.8743600000162</v>
      </c>
      <c r="M118" s="14"/>
      <c r="N118" s="14">
        <f t="shared" si="51"/>
        <v>7323.8743600000162</v>
      </c>
      <c r="O118" s="14"/>
      <c r="P118" s="14">
        <f t="shared" si="52"/>
        <v>7323.8743600000162</v>
      </c>
      <c r="Q118" s="14"/>
      <c r="R118" s="14">
        <f t="shared" si="38"/>
        <v>7323.8743600000162</v>
      </c>
      <c r="S118" s="14"/>
      <c r="T118" s="81">
        <f t="shared" si="39"/>
        <v>7323.8743600000162</v>
      </c>
      <c r="U118" s="14">
        <v>0</v>
      </c>
      <c r="V118" s="14"/>
      <c r="W118" s="14">
        <f t="shared" si="46"/>
        <v>0</v>
      </c>
      <c r="X118" s="14"/>
      <c r="Y118" s="14">
        <f t="shared" si="47"/>
        <v>0</v>
      </c>
      <c r="Z118" s="14"/>
      <c r="AA118" s="14">
        <f t="shared" si="48"/>
        <v>0</v>
      </c>
      <c r="AB118" s="14">
        <v>39080.519999999997</v>
      </c>
      <c r="AC118" s="14">
        <f t="shared" si="40"/>
        <v>39080.519999999997</v>
      </c>
      <c r="AD118" s="14"/>
      <c r="AE118" s="14">
        <f t="shared" si="41"/>
        <v>39080.519999999997</v>
      </c>
      <c r="AF118" s="14"/>
      <c r="AG118" s="81">
        <f t="shared" si="42"/>
        <v>39080.519999999997</v>
      </c>
      <c r="AH118" s="14">
        <v>0</v>
      </c>
      <c r="AI118" s="14"/>
      <c r="AJ118" s="14">
        <f t="shared" si="49"/>
        <v>0</v>
      </c>
      <c r="AK118" s="14"/>
      <c r="AL118" s="14">
        <f t="shared" si="50"/>
        <v>0</v>
      </c>
      <c r="AM118" s="14">
        <v>91187.88</v>
      </c>
      <c r="AN118" s="14">
        <f t="shared" si="43"/>
        <v>91187.88</v>
      </c>
      <c r="AO118" s="14"/>
      <c r="AP118" s="14">
        <f t="shared" si="44"/>
        <v>91187.88</v>
      </c>
      <c r="AQ118" s="14"/>
      <c r="AR118" s="81">
        <f t="shared" si="45"/>
        <v>91187.88</v>
      </c>
      <c r="AS118" s="3" t="s">
        <v>171</v>
      </c>
      <c r="AU118" s="27"/>
    </row>
    <row r="119" spans="1:64" ht="54" x14ac:dyDescent="0.35">
      <c r="A119" s="77" t="s">
        <v>169</v>
      </c>
      <c r="B119" s="84" t="s">
        <v>173</v>
      </c>
      <c r="C119" s="92" t="s">
        <v>144</v>
      </c>
      <c r="D119" s="13">
        <v>105000.5</v>
      </c>
      <c r="E119" s="13">
        <v>-225.1</v>
      </c>
      <c r="F119" s="14">
        <f t="shared" si="19"/>
        <v>104775.4</v>
      </c>
      <c r="G119" s="14">
        <v>9546.2330500000007</v>
      </c>
      <c r="H119" s="14">
        <f t="shared" si="20"/>
        <v>114321.63304999999</v>
      </c>
      <c r="I119" s="14"/>
      <c r="J119" s="14">
        <f t="shared" si="53"/>
        <v>114321.63304999999</v>
      </c>
      <c r="K119" s="14">
        <v>-63510.802000000003</v>
      </c>
      <c r="L119" s="14">
        <f t="shared" si="54"/>
        <v>50810.831049999986</v>
      </c>
      <c r="M119" s="14"/>
      <c r="N119" s="14">
        <f t="shared" si="51"/>
        <v>50810.831049999986</v>
      </c>
      <c r="O119" s="14"/>
      <c r="P119" s="14">
        <f t="shared" si="52"/>
        <v>50810.831049999986</v>
      </c>
      <c r="Q119" s="14"/>
      <c r="R119" s="14">
        <f t="shared" si="38"/>
        <v>50810.831049999986</v>
      </c>
      <c r="S119" s="14"/>
      <c r="T119" s="81">
        <f t="shared" si="39"/>
        <v>50810.831049999986</v>
      </c>
      <c r="U119" s="14">
        <v>0</v>
      </c>
      <c r="V119" s="14"/>
      <c r="W119" s="14">
        <f t="shared" si="46"/>
        <v>0</v>
      </c>
      <c r="X119" s="14">
        <v>38326.35</v>
      </c>
      <c r="Y119" s="14">
        <f t="shared" si="47"/>
        <v>38326.35</v>
      </c>
      <c r="Z119" s="14">
        <v>-5553.09</v>
      </c>
      <c r="AA119" s="14">
        <f t="shared" si="48"/>
        <v>32773.259999999995</v>
      </c>
      <c r="AB119" s="14">
        <v>63510.802000000003</v>
      </c>
      <c r="AC119" s="14">
        <f t="shared" si="40"/>
        <v>96284.062000000005</v>
      </c>
      <c r="AD119" s="14"/>
      <c r="AE119" s="14">
        <f t="shared" si="41"/>
        <v>96284.062000000005</v>
      </c>
      <c r="AF119" s="14"/>
      <c r="AG119" s="81">
        <f t="shared" si="42"/>
        <v>96284.062000000005</v>
      </c>
      <c r="AH119" s="14">
        <v>0</v>
      </c>
      <c r="AI119" s="14"/>
      <c r="AJ119" s="14">
        <f t="shared" si="49"/>
        <v>0</v>
      </c>
      <c r="AK119" s="14"/>
      <c r="AL119" s="14">
        <f t="shared" si="50"/>
        <v>0</v>
      </c>
      <c r="AM119" s="14"/>
      <c r="AN119" s="14">
        <f t="shared" si="43"/>
        <v>0</v>
      </c>
      <c r="AO119" s="14"/>
      <c r="AP119" s="14">
        <f t="shared" si="44"/>
        <v>0</v>
      </c>
      <c r="AQ119" s="14"/>
      <c r="AR119" s="81">
        <f t="shared" si="45"/>
        <v>0</v>
      </c>
      <c r="AS119" s="3" t="s">
        <v>174</v>
      </c>
      <c r="AU119" s="27"/>
    </row>
    <row r="120" spans="1:64" ht="54" x14ac:dyDescent="0.35">
      <c r="A120" s="77" t="s">
        <v>172</v>
      </c>
      <c r="B120" s="84" t="s">
        <v>176</v>
      </c>
      <c r="C120" s="92" t="s">
        <v>144</v>
      </c>
      <c r="D120" s="13">
        <f>D122+D123</f>
        <v>7655.9</v>
      </c>
      <c r="E120" s="13">
        <f>E122+E123</f>
        <v>0</v>
      </c>
      <c r="F120" s="14">
        <f t="shared" si="19"/>
        <v>7655.9</v>
      </c>
      <c r="G120" s="14">
        <f>G122+G123</f>
        <v>0</v>
      </c>
      <c r="H120" s="14">
        <f t="shared" si="20"/>
        <v>7655.9</v>
      </c>
      <c r="I120" s="14">
        <f>I122+I123</f>
        <v>0</v>
      </c>
      <c r="J120" s="14">
        <f t="shared" si="53"/>
        <v>7655.9</v>
      </c>
      <c r="K120" s="14">
        <f>K122+K123</f>
        <v>0</v>
      </c>
      <c r="L120" s="14">
        <f t="shared" si="54"/>
        <v>7655.9</v>
      </c>
      <c r="M120" s="14">
        <f>M122+M123</f>
        <v>0</v>
      </c>
      <c r="N120" s="14">
        <f t="shared" si="51"/>
        <v>7655.9</v>
      </c>
      <c r="O120" s="14">
        <f>O122+O123</f>
        <v>0</v>
      </c>
      <c r="P120" s="14">
        <f t="shared" si="52"/>
        <v>7655.9</v>
      </c>
      <c r="Q120" s="14">
        <f>Q122+Q123</f>
        <v>0</v>
      </c>
      <c r="R120" s="14">
        <f t="shared" si="38"/>
        <v>7655.9</v>
      </c>
      <c r="S120" s="14">
        <f>S122+S123</f>
        <v>0</v>
      </c>
      <c r="T120" s="81">
        <f t="shared" si="39"/>
        <v>7655.9</v>
      </c>
      <c r="U120" s="14">
        <f>U122+U123</f>
        <v>0</v>
      </c>
      <c r="V120" s="14">
        <f>V122+V123</f>
        <v>0</v>
      </c>
      <c r="W120" s="14">
        <f t="shared" si="46"/>
        <v>0</v>
      </c>
      <c r="X120" s="14">
        <f>X122+X123</f>
        <v>0</v>
      </c>
      <c r="Y120" s="14">
        <f t="shared" si="47"/>
        <v>0</v>
      </c>
      <c r="Z120" s="14">
        <f>Z122+Z123</f>
        <v>0</v>
      </c>
      <c r="AA120" s="14">
        <f t="shared" si="48"/>
        <v>0</v>
      </c>
      <c r="AB120" s="14">
        <f>AB122+AB123</f>
        <v>0</v>
      </c>
      <c r="AC120" s="14">
        <f t="shared" si="40"/>
        <v>0</v>
      </c>
      <c r="AD120" s="14">
        <f>AD122+AD123</f>
        <v>0</v>
      </c>
      <c r="AE120" s="14">
        <f t="shared" si="41"/>
        <v>0</v>
      </c>
      <c r="AF120" s="14">
        <f>AF122+AF123</f>
        <v>0</v>
      </c>
      <c r="AG120" s="81">
        <f t="shared" si="42"/>
        <v>0</v>
      </c>
      <c r="AH120" s="14">
        <f>AH122+AH123</f>
        <v>0</v>
      </c>
      <c r="AI120" s="14">
        <f>AI122+AI123</f>
        <v>0</v>
      </c>
      <c r="AJ120" s="14">
        <f t="shared" si="49"/>
        <v>0</v>
      </c>
      <c r="AK120" s="14">
        <f>AK122+AK123</f>
        <v>0</v>
      </c>
      <c r="AL120" s="14">
        <f t="shared" si="50"/>
        <v>0</v>
      </c>
      <c r="AM120" s="14">
        <f>AM122+AM123</f>
        <v>0</v>
      </c>
      <c r="AN120" s="14">
        <f t="shared" si="43"/>
        <v>0</v>
      </c>
      <c r="AO120" s="14">
        <f>AO122+AO123</f>
        <v>0</v>
      </c>
      <c r="AP120" s="14">
        <f t="shared" si="44"/>
        <v>0</v>
      </c>
      <c r="AQ120" s="14">
        <f>AQ122+AQ123</f>
        <v>0</v>
      </c>
      <c r="AR120" s="81">
        <f t="shared" si="45"/>
        <v>0</v>
      </c>
      <c r="AU120" s="27"/>
    </row>
    <row r="121" spans="1:64" x14ac:dyDescent="0.35">
      <c r="A121" s="77"/>
      <c r="B121" s="84" t="s">
        <v>23</v>
      </c>
      <c r="C121" s="92"/>
      <c r="D121" s="13"/>
      <c r="E121" s="13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81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81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81"/>
      <c r="AU121" s="27"/>
    </row>
    <row r="122" spans="1:64" s="1" customFormat="1" hidden="1" x14ac:dyDescent="0.35">
      <c r="A122" s="41"/>
      <c r="B122" s="53" t="s">
        <v>24</v>
      </c>
      <c r="C122" s="54"/>
      <c r="D122" s="55">
        <v>1914</v>
      </c>
      <c r="E122" s="33"/>
      <c r="F122" s="55">
        <f t="shared" si="19"/>
        <v>1914</v>
      </c>
      <c r="G122" s="34"/>
      <c r="H122" s="56">
        <f t="shared" si="20"/>
        <v>1914</v>
      </c>
      <c r="I122" s="14"/>
      <c r="J122" s="56">
        <f t="shared" si="53"/>
        <v>1914</v>
      </c>
      <c r="K122" s="14"/>
      <c r="L122" s="56">
        <f t="shared" si="54"/>
        <v>1914</v>
      </c>
      <c r="M122" s="14"/>
      <c r="N122" s="56">
        <f t="shared" si="51"/>
        <v>1914</v>
      </c>
      <c r="O122" s="34"/>
      <c r="P122" s="56">
        <f t="shared" si="52"/>
        <v>1914</v>
      </c>
      <c r="Q122" s="14"/>
      <c r="R122" s="56">
        <f t="shared" si="38"/>
        <v>1914</v>
      </c>
      <c r="S122" s="34"/>
      <c r="T122" s="56">
        <f t="shared" si="39"/>
        <v>1914</v>
      </c>
      <c r="U122" s="56">
        <v>0</v>
      </c>
      <c r="V122" s="34"/>
      <c r="W122" s="56">
        <f t="shared" si="46"/>
        <v>0</v>
      </c>
      <c r="X122" s="34"/>
      <c r="Y122" s="56">
        <f t="shared" si="47"/>
        <v>0</v>
      </c>
      <c r="Z122" s="14"/>
      <c r="AA122" s="56">
        <f t="shared" si="48"/>
        <v>0</v>
      </c>
      <c r="AB122" s="14"/>
      <c r="AC122" s="56">
        <f t="shared" si="40"/>
        <v>0</v>
      </c>
      <c r="AD122" s="34"/>
      <c r="AE122" s="56">
        <f t="shared" si="41"/>
        <v>0</v>
      </c>
      <c r="AF122" s="34"/>
      <c r="AG122" s="56">
        <f t="shared" si="42"/>
        <v>0</v>
      </c>
      <c r="AH122" s="56">
        <v>0</v>
      </c>
      <c r="AI122" s="34"/>
      <c r="AJ122" s="56">
        <f t="shared" si="49"/>
        <v>0</v>
      </c>
      <c r="AK122" s="34"/>
      <c r="AL122" s="56">
        <f t="shared" si="50"/>
        <v>0</v>
      </c>
      <c r="AM122" s="14"/>
      <c r="AN122" s="56">
        <f t="shared" si="43"/>
        <v>0</v>
      </c>
      <c r="AO122" s="34"/>
      <c r="AP122" s="56">
        <f t="shared" si="44"/>
        <v>0</v>
      </c>
      <c r="AQ122" s="34"/>
      <c r="AR122" s="56">
        <f t="shared" si="45"/>
        <v>0</v>
      </c>
      <c r="AS122" s="36" t="s">
        <v>156</v>
      </c>
      <c r="AT122" s="37" t="s">
        <v>25</v>
      </c>
      <c r="AU122" s="38"/>
    </row>
    <row r="123" spans="1:64" x14ac:dyDescent="0.35">
      <c r="A123" s="77"/>
      <c r="B123" s="84" t="s">
        <v>153</v>
      </c>
      <c r="C123" s="91" t="s">
        <v>22</v>
      </c>
      <c r="D123" s="13">
        <v>5741.9</v>
      </c>
      <c r="E123" s="13"/>
      <c r="F123" s="14">
        <f t="shared" si="19"/>
        <v>5741.9</v>
      </c>
      <c r="G123" s="14"/>
      <c r="H123" s="14">
        <f t="shared" si="20"/>
        <v>5741.9</v>
      </c>
      <c r="I123" s="14"/>
      <c r="J123" s="14">
        <f t="shared" si="53"/>
        <v>5741.9</v>
      </c>
      <c r="K123" s="14"/>
      <c r="L123" s="14">
        <f t="shared" si="54"/>
        <v>5741.9</v>
      </c>
      <c r="M123" s="14"/>
      <c r="N123" s="14">
        <f t="shared" si="51"/>
        <v>5741.9</v>
      </c>
      <c r="O123" s="14"/>
      <c r="P123" s="14">
        <f t="shared" si="52"/>
        <v>5741.9</v>
      </c>
      <c r="Q123" s="14"/>
      <c r="R123" s="14">
        <f t="shared" si="38"/>
        <v>5741.9</v>
      </c>
      <c r="S123" s="14"/>
      <c r="T123" s="81">
        <f t="shared" si="39"/>
        <v>5741.9</v>
      </c>
      <c r="U123" s="14">
        <v>0</v>
      </c>
      <c r="V123" s="14"/>
      <c r="W123" s="14">
        <f t="shared" si="46"/>
        <v>0</v>
      </c>
      <c r="X123" s="14"/>
      <c r="Y123" s="14">
        <f t="shared" si="47"/>
        <v>0</v>
      </c>
      <c r="Z123" s="14"/>
      <c r="AA123" s="14">
        <f t="shared" si="48"/>
        <v>0</v>
      </c>
      <c r="AB123" s="14"/>
      <c r="AC123" s="14">
        <f t="shared" si="40"/>
        <v>0</v>
      </c>
      <c r="AD123" s="14"/>
      <c r="AE123" s="14">
        <f t="shared" si="41"/>
        <v>0</v>
      </c>
      <c r="AF123" s="14"/>
      <c r="AG123" s="81">
        <f t="shared" si="42"/>
        <v>0</v>
      </c>
      <c r="AH123" s="14">
        <v>0</v>
      </c>
      <c r="AI123" s="14"/>
      <c r="AJ123" s="14">
        <f t="shared" si="49"/>
        <v>0</v>
      </c>
      <c r="AK123" s="14"/>
      <c r="AL123" s="14">
        <f t="shared" si="50"/>
        <v>0</v>
      </c>
      <c r="AM123" s="14"/>
      <c r="AN123" s="14">
        <f t="shared" si="43"/>
        <v>0</v>
      </c>
      <c r="AO123" s="14"/>
      <c r="AP123" s="14">
        <f t="shared" si="44"/>
        <v>0</v>
      </c>
      <c r="AQ123" s="14"/>
      <c r="AR123" s="81">
        <f t="shared" si="45"/>
        <v>0</v>
      </c>
      <c r="AS123" s="3" t="s">
        <v>156</v>
      </c>
      <c r="AU123" s="27"/>
    </row>
    <row r="124" spans="1:64" ht="54" x14ac:dyDescent="0.35">
      <c r="A124" s="77" t="s">
        <v>175</v>
      </c>
      <c r="B124" s="84" t="s">
        <v>178</v>
      </c>
      <c r="C124" s="92" t="s">
        <v>144</v>
      </c>
      <c r="D124" s="13">
        <f>D126+D127</f>
        <v>151113.5</v>
      </c>
      <c r="E124" s="13">
        <f>E126+E127</f>
        <v>0</v>
      </c>
      <c r="F124" s="14">
        <f t="shared" si="19"/>
        <v>151113.5</v>
      </c>
      <c r="G124" s="14">
        <f>G126+G127</f>
        <v>0</v>
      </c>
      <c r="H124" s="14">
        <f t="shared" si="20"/>
        <v>151113.5</v>
      </c>
      <c r="I124" s="14">
        <f>I126+I127</f>
        <v>0</v>
      </c>
      <c r="J124" s="14">
        <f t="shared" si="53"/>
        <v>151113.5</v>
      </c>
      <c r="K124" s="14">
        <f>K126+K127</f>
        <v>0</v>
      </c>
      <c r="L124" s="14">
        <f t="shared" si="54"/>
        <v>151113.5</v>
      </c>
      <c r="M124" s="14">
        <f>M126+M127</f>
        <v>0</v>
      </c>
      <c r="N124" s="14">
        <f t="shared" si="51"/>
        <v>151113.5</v>
      </c>
      <c r="O124" s="14">
        <f>O126+O127</f>
        <v>0</v>
      </c>
      <c r="P124" s="14">
        <f t="shared" si="52"/>
        <v>151113.5</v>
      </c>
      <c r="Q124" s="14">
        <f>Q126+Q127</f>
        <v>0</v>
      </c>
      <c r="R124" s="14">
        <f t="shared" si="38"/>
        <v>151113.5</v>
      </c>
      <c r="S124" s="14">
        <f>S126+S127</f>
        <v>0</v>
      </c>
      <c r="T124" s="81">
        <f t="shared" si="39"/>
        <v>151113.5</v>
      </c>
      <c r="U124" s="14">
        <f>U126+U127</f>
        <v>0</v>
      </c>
      <c r="V124" s="14">
        <f>V126+V127</f>
        <v>0</v>
      </c>
      <c r="W124" s="14">
        <f t="shared" si="46"/>
        <v>0</v>
      </c>
      <c r="X124" s="14">
        <f>X126+X127</f>
        <v>0</v>
      </c>
      <c r="Y124" s="14">
        <f t="shared" si="47"/>
        <v>0</v>
      </c>
      <c r="Z124" s="14">
        <f>Z126+Z127</f>
        <v>0</v>
      </c>
      <c r="AA124" s="14">
        <f t="shared" si="48"/>
        <v>0</v>
      </c>
      <c r="AB124" s="14">
        <f>AB126+AB127</f>
        <v>0</v>
      </c>
      <c r="AC124" s="14">
        <f t="shared" si="40"/>
        <v>0</v>
      </c>
      <c r="AD124" s="14">
        <f>AD126+AD127</f>
        <v>0</v>
      </c>
      <c r="AE124" s="14">
        <f t="shared" si="41"/>
        <v>0</v>
      </c>
      <c r="AF124" s="14">
        <f>AF126+AF127</f>
        <v>0</v>
      </c>
      <c r="AG124" s="81">
        <f t="shared" si="42"/>
        <v>0</v>
      </c>
      <c r="AH124" s="14">
        <f>AH126+AH127</f>
        <v>0</v>
      </c>
      <c r="AI124" s="14">
        <f>AI126+AI127</f>
        <v>0</v>
      </c>
      <c r="AJ124" s="14">
        <f t="shared" si="49"/>
        <v>0</v>
      </c>
      <c r="AK124" s="14">
        <f>AK126+AK127</f>
        <v>0</v>
      </c>
      <c r="AL124" s="14">
        <f t="shared" si="50"/>
        <v>0</v>
      </c>
      <c r="AM124" s="14">
        <f>AM126+AM127</f>
        <v>0</v>
      </c>
      <c r="AN124" s="14">
        <f t="shared" si="43"/>
        <v>0</v>
      </c>
      <c r="AO124" s="14">
        <f>AO126+AO127</f>
        <v>0</v>
      </c>
      <c r="AP124" s="14">
        <f t="shared" si="44"/>
        <v>0</v>
      </c>
      <c r="AQ124" s="14">
        <f>AQ126+AQ127</f>
        <v>0</v>
      </c>
      <c r="AR124" s="81">
        <f t="shared" si="45"/>
        <v>0</v>
      </c>
      <c r="AU124" s="27"/>
    </row>
    <row r="125" spans="1:64" x14ac:dyDescent="0.35">
      <c r="A125" s="77"/>
      <c r="B125" s="84" t="s">
        <v>23</v>
      </c>
      <c r="C125" s="92"/>
      <c r="D125" s="13"/>
      <c r="E125" s="13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81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81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81"/>
      <c r="AU125" s="27"/>
    </row>
    <row r="126" spans="1:64" s="29" customFormat="1" hidden="1" x14ac:dyDescent="0.35">
      <c r="A126" s="30"/>
      <c r="B126" s="31" t="s">
        <v>24</v>
      </c>
      <c r="C126" s="48"/>
      <c r="D126" s="32">
        <v>37778.400000000001</v>
      </c>
      <c r="E126" s="33"/>
      <c r="F126" s="32">
        <f t="shared" si="19"/>
        <v>37778.400000000001</v>
      </c>
      <c r="G126" s="34"/>
      <c r="H126" s="35">
        <f t="shared" si="20"/>
        <v>37778.400000000001</v>
      </c>
      <c r="I126" s="14"/>
      <c r="J126" s="35">
        <f t="shared" si="53"/>
        <v>37778.400000000001</v>
      </c>
      <c r="K126" s="14"/>
      <c r="L126" s="35">
        <f t="shared" si="54"/>
        <v>37778.400000000001</v>
      </c>
      <c r="M126" s="14"/>
      <c r="N126" s="35">
        <f t="shared" si="51"/>
        <v>37778.400000000001</v>
      </c>
      <c r="O126" s="34"/>
      <c r="P126" s="35">
        <f t="shared" si="52"/>
        <v>37778.400000000001</v>
      </c>
      <c r="Q126" s="14"/>
      <c r="R126" s="35">
        <f t="shared" si="38"/>
        <v>37778.400000000001</v>
      </c>
      <c r="S126" s="34"/>
      <c r="T126" s="35">
        <f t="shared" si="39"/>
        <v>37778.400000000001</v>
      </c>
      <c r="U126" s="35">
        <v>0</v>
      </c>
      <c r="V126" s="34"/>
      <c r="W126" s="35">
        <f t="shared" si="46"/>
        <v>0</v>
      </c>
      <c r="X126" s="34"/>
      <c r="Y126" s="35">
        <f t="shared" si="47"/>
        <v>0</v>
      </c>
      <c r="Z126" s="14"/>
      <c r="AA126" s="35">
        <f t="shared" si="48"/>
        <v>0</v>
      </c>
      <c r="AB126" s="14"/>
      <c r="AC126" s="35">
        <f t="shared" si="40"/>
        <v>0</v>
      </c>
      <c r="AD126" s="34"/>
      <c r="AE126" s="35">
        <f t="shared" si="41"/>
        <v>0</v>
      </c>
      <c r="AF126" s="34"/>
      <c r="AG126" s="35">
        <f t="shared" si="42"/>
        <v>0</v>
      </c>
      <c r="AH126" s="35">
        <v>0</v>
      </c>
      <c r="AI126" s="34"/>
      <c r="AJ126" s="35">
        <f t="shared" si="49"/>
        <v>0</v>
      </c>
      <c r="AK126" s="34"/>
      <c r="AL126" s="35">
        <f t="shared" si="50"/>
        <v>0</v>
      </c>
      <c r="AM126" s="14"/>
      <c r="AN126" s="35">
        <f t="shared" si="43"/>
        <v>0</v>
      </c>
      <c r="AO126" s="34"/>
      <c r="AP126" s="35">
        <f t="shared" si="44"/>
        <v>0</v>
      </c>
      <c r="AQ126" s="34"/>
      <c r="AR126" s="35">
        <f t="shared" si="45"/>
        <v>0</v>
      </c>
      <c r="AS126" s="36" t="s">
        <v>156</v>
      </c>
      <c r="AT126" s="37" t="s">
        <v>25</v>
      </c>
      <c r="AU126" s="38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</row>
    <row r="127" spans="1:64" x14ac:dyDescent="0.35">
      <c r="A127" s="77"/>
      <c r="B127" s="84" t="s">
        <v>153</v>
      </c>
      <c r="C127" s="91" t="s">
        <v>22</v>
      </c>
      <c r="D127" s="13">
        <v>113335.1</v>
      </c>
      <c r="E127" s="13"/>
      <c r="F127" s="14">
        <f t="shared" si="19"/>
        <v>113335.1</v>
      </c>
      <c r="G127" s="14"/>
      <c r="H127" s="14">
        <f t="shared" si="20"/>
        <v>113335.1</v>
      </c>
      <c r="I127" s="14"/>
      <c r="J127" s="14">
        <f t="shared" si="53"/>
        <v>113335.1</v>
      </c>
      <c r="K127" s="14"/>
      <c r="L127" s="14">
        <f t="shared" si="54"/>
        <v>113335.1</v>
      </c>
      <c r="M127" s="14"/>
      <c r="N127" s="14">
        <f t="shared" si="51"/>
        <v>113335.1</v>
      </c>
      <c r="O127" s="14"/>
      <c r="P127" s="14">
        <f t="shared" si="52"/>
        <v>113335.1</v>
      </c>
      <c r="Q127" s="14"/>
      <c r="R127" s="14">
        <f t="shared" si="38"/>
        <v>113335.1</v>
      </c>
      <c r="S127" s="14"/>
      <c r="T127" s="81">
        <f t="shared" si="39"/>
        <v>113335.1</v>
      </c>
      <c r="U127" s="14">
        <v>0</v>
      </c>
      <c r="V127" s="14"/>
      <c r="W127" s="14">
        <f t="shared" si="46"/>
        <v>0</v>
      </c>
      <c r="X127" s="14"/>
      <c r="Y127" s="14">
        <f t="shared" si="47"/>
        <v>0</v>
      </c>
      <c r="Z127" s="14"/>
      <c r="AA127" s="14">
        <f t="shared" si="48"/>
        <v>0</v>
      </c>
      <c r="AB127" s="14"/>
      <c r="AC127" s="14">
        <f t="shared" si="40"/>
        <v>0</v>
      </c>
      <c r="AD127" s="14"/>
      <c r="AE127" s="14">
        <f t="shared" si="41"/>
        <v>0</v>
      </c>
      <c r="AF127" s="14"/>
      <c r="AG127" s="81">
        <f t="shared" si="42"/>
        <v>0</v>
      </c>
      <c r="AH127" s="14">
        <v>0</v>
      </c>
      <c r="AI127" s="14"/>
      <c r="AJ127" s="14">
        <f t="shared" si="49"/>
        <v>0</v>
      </c>
      <c r="AK127" s="14"/>
      <c r="AL127" s="14">
        <f t="shared" si="50"/>
        <v>0</v>
      </c>
      <c r="AM127" s="14"/>
      <c r="AN127" s="14">
        <f t="shared" si="43"/>
        <v>0</v>
      </c>
      <c r="AO127" s="14"/>
      <c r="AP127" s="14">
        <f t="shared" si="44"/>
        <v>0</v>
      </c>
      <c r="AQ127" s="14"/>
      <c r="AR127" s="81">
        <f t="shared" si="45"/>
        <v>0</v>
      </c>
      <c r="AS127" s="3" t="s">
        <v>156</v>
      </c>
      <c r="AU127" s="27"/>
    </row>
    <row r="128" spans="1:64" s="1" customFormat="1" ht="54" hidden="1" x14ac:dyDescent="0.35">
      <c r="A128" s="41" t="s">
        <v>154</v>
      </c>
      <c r="B128" s="53" t="s">
        <v>179</v>
      </c>
      <c r="C128" s="57" t="s">
        <v>144</v>
      </c>
      <c r="D128" s="55"/>
      <c r="E128" s="33"/>
      <c r="F128" s="56"/>
      <c r="G128" s="34"/>
      <c r="H128" s="56">
        <f t="shared" ref="H128:H132" si="55">F128+G128</f>
        <v>0</v>
      </c>
      <c r="I128" s="14"/>
      <c r="J128" s="56">
        <f t="shared" si="53"/>
        <v>0</v>
      </c>
      <c r="K128" s="14"/>
      <c r="L128" s="56">
        <f t="shared" si="54"/>
        <v>0</v>
      </c>
      <c r="M128" s="14"/>
      <c r="N128" s="56">
        <f t="shared" si="51"/>
        <v>0</v>
      </c>
      <c r="O128" s="34"/>
      <c r="P128" s="56">
        <f t="shared" si="52"/>
        <v>0</v>
      </c>
      <c r="Q128" s="14"/>
      <c r="R128" s="56">
        <f t="shared" si="38"/>
        <v>0</v>
      </c>
      <c r="S128" s="34"/>
      <c r="T128" s="56">
        <f t="shared" si="39"/>
        <v>0</v>
      </c>
      <c r="U128" s="56"/>
      <c r="V128" s="34"/>
      <c r="W128" s="56"/>
      <c r="X128" s="34"/>
      <c r="Y128" s="56">
        <f t="shared" si="47"/>
        <v>0</v>
      </c>
      <c r="Z128" s="14"/>
      <c r="AA128" s="56">
        <f t="shared" si="48"/>
        <v>0</v>
      </c>
      <c r="AB128" s="14"/>
      <c r="AC128" s="56">
        <f t="shared" si="40"/>
        <v>0</v>
      </c>
      <c r="AD128" s="34"/>
      <c r="AE128" s="56">
        <f t="shared" si="41"/>
        <v>0</v>
      </c>
      <c r="AF128" s="34"/>
      <c r="AG128" s="56">
        <f t="shared" si="42"/>
        <v>0</v>
      </c>
      <c r="AH128" s="56"/>
      <c r="AI128" s="34"/>
      <c r="AJ128" s="56"/>
      <c r="AK128" s="34"/>
      <c r="AL128" s="56">
        <f t="shared" si="50"/>
        <v>0</v>
      </c>
      <c r="AM128" s="14"/>
      <c r="AN128" s="56">
        <f t="shared" si="43"/>
        <v>0</v>
      </c>
      <c r="AO128" s="34"/>
      <c r="AP128" s="56">
        <f t="shared" si="44"/>
        <v>0</v>
      </c>
      <c r="AQ128" s="34"/>
      <c r="AR128" s="56">
        <f t="shared" si="45"/>
        <v>0</v>
      </c>
      <c r="AS128" s="36" t="s">
        <v>180</v>
      </c>
      <c r="AT128" s="37" t="s">
        <v>25</v>
      </c>
      <c r="AU128" s="38"/>
    </row>
    <row r="129" spans="1:49" ht="54" x14ac:dyDescent="0.35">
      <c r="A129" s="77" t="s">
        <v>177</v>
      </c>
      <c r="B129" s="84" t="s">
        <v>182</v>
      </c>
      <c r="C129" s="92" t="s">
        <v>144</v>
      </c>
      <c r="D129" s="13"/>
      <c r="E129" s="13"/>
      <c r="F129" s="14"/>
      <c r="G129" s="14"/>
      <c r="H129" s="14">
        <f t="shared" si="55"/>
        <v>0</v>
      </c>
      <c r="I129" s="14"/>
      <c r="J129" s="14">
        <f t="shared" si="53"/>
        <v>0</v>
      </c>
      <c r="K129" s="14"/>
      <c r="L129" s="14">
        <f t="shared" si="54"/>
        <v>0</v>
      </c>
      <c r="M129" s="14"/>
      <c r="N129" s="14">
        <f t="shared" si="51"/>
        <v>0</v>
      </c>
      <c r="O129" s="14"/>
      <c r="P129" s="14">
        <f t="shared" si="52"/>
        <v>0</v>
      </c>
      <c r="Q129" s="14"/>
      <c r="R129" s="14">
        <f t="shared" si="38"/>
        <v>0</v>
      </c>
      <c r="S129" s="14"/>
      <c r="T129" s="81">
        <f t="shared" si="39"/>
        <v>0</v>
      </c>
      <c r="U129" s="14"/>
      <c r="V129" s="14"/>
      <c r="W129" s="14"/>
      <c r="X129" s="14">
        <v>4995.5690000000004</v>
      </c>
      <c r="Y129" s="14">
        <f t="shared" si="47"/>
        <v>4995.5690000000004</v>
      </c>
      <c r="Z129" s="14"/>
      <c r="AA129" s="14">
        <f t="shared" si="48"/>
        <v>4995.5690000000004</v>
      </c>
      <c r="AB129" s="14"/>
      <c r="AC129" s="14">
        <f t="shared" si="40"/>
        <v>4995.5690000000004</v>
      </c>
      <c r="AD129" s="14"/>
      <c r="AE129" s="14">
        <f t="shared" si="41"/>
        <v>4995.5690000000004</v>
      </c>
      <c r="AF129" s="14"/>
      <c r="AG129" s="81">
        <f t="shared" si="42"/>
        <v>4995.5690000000004</v>
      </c>
      <c r="AH129" s="14"/>
      <c r="AI129" s="14"/>
      <c r="AJ129" s="14"/>
      <c r="AK129" s="14"/>
      <c r="AL129" s="14">
        <f t="shared" si="50"/>
        <v>0</v>
      </c>
      <c r="AM129" s="14"/>
      <c r="AN129" s="14">
        <f t="shared" si="43"/>
        <v>0</v>
      </c>
      <c r="AO129" s="14"/>
      <c r="AP129" s="14">
        <f t="shared" si="44"/>
        <v>0</v>
      </c>
      <c r="AQ129" s="14"/>
      <c r="AR129" s="81">
        <f t="shared" si="45"/>
        <v>0</v>
      </c>
      <c r="AS129" s="3" t="s">
        <v>183</v>
      </c>
      <c r="AU129" s="27"/>
    </row>
    <row r="130" spans="1:49" ht="54" x14ac:dyDescent="0.35">
      <c r="A130" s="77" t="s">
        <v>181</v>
      </c>
      <c r="B130" s="88" t="s">
        <v>179</v>
      </c>
      <c r="C130" s="92" t="s">
        <v>144</v>
      </c>
      <c r="D130" s="13"/>
      <c r="E130" s="13"/>
      <c r="F130" s="14"/>
      <c r="G130" s="14">
        <f>2393.15544+345.94456+395.349</f>
        <v>3134.4490000000001</v>
      </c>
      <c r="H130" s="14">
        <f t="shared" si="55"/>
        <v>3134.4490000000001</v>
      </c>
      <c r="I130" s="14">
        <f>-345.94456+18224.556</f>
        <v>17878.611440000001</v>
      </c>
      <c r="J130" s="14">
        <f t="shared" si="53"/>
        <v>21013.060440000001</v>
      </c>
      <c r="K130" s="14"/>
      <c r="L130" s="14">
        <f t="shared" si="54"/>
        <v>21013.060440000001</v>
      </c>
      <c r="M130" s="14"/>
      <c r="N130" s="14">
        <f t="shared" si="51"/>
        <v>21013.060440000001</v>
      </c>
      <c r="O130" s="14">
        <v>1438.4880000000001</v>
      </c>
      <c r="P130" s="14">
        <f t="shared" si="52"/>
        <v>22451.548440000002</v>
      </c>
      <c r="Q130" s="14"/>
      <c r="R130" s="14">
        <f t="shared" si="38"/>
        <v>22451.548440000002</v>
      </c>
      <c r="S130" s="14">
        <v>1352.751</v>
      </c>
      <c r="T130" s="81">
        <f t="shared" si="39"/>
        <v>23804.299440000003</v>
      </c>
      <c r="U130" s="14"/>
      <c r="V130" s="14"/>
      <c r="W130" s="14"/>
      <c r="X130" s="14"/>
      <c r="Y130" s="14">
        <f t="shared" si="47"/>
        <v>0</v>
      </c>
      <c r="Z130" s="14"/>
      <c r="AA130" s="14">
        <f t="shared" si="48"/>
        <v>0</v>
      </c>
      <c r="AB130" s="14"/>
      <c r="AC130" s="14">
        <f t="shared" si="40"/>
        <v>0</v>
      </c>
      <c r="AD130" s="14"/>
      <c r="AE130" s="14">
        <f t="shared" si="41"/>
        <v>0</v>
      </c>
      <c r="AF130" s="14"/>
      <c r="AG130" s="81">
        <f t="shared" si="42"/>
        <v>0</v>
      </c>
      <c r="AH130" s="14"/>
      <c r="AI130" s="14"/>
      <c r="AJ130" s="14"/>
      <c r="AK130" s="14"/>
      <c r="AL130" s="14">
        <f t="shared" si="50"/>
        <v>0</v>
      </c>
      <c r="AM130" s="14"/>
      <c r="AN130" s="14">
        <f t="shared" si="43"/>
        <v>0</v>
      </c>
      <c r="AO130" s="14"/>
      <c r="AP130" s="14">
        <f t="shared" si="44"/>
        <v>0</v>
      </c>
      <c r="AQ130" s="14"/>
      <c r="AR130" s="81">
        <f t="shared" si="45"/>
        <v>0</v>
      </c>
      <c r="AS130" s="3" t="s">
        <v>180</v>
      </c>
      <c r="AU130" s="27"/>
    </row>
    <row r="131" spans="1:49" ht="54" x14ac:dyDescent="0.35">
      <c r="A131" s="77" t="s">
        <v>184</v>
      </c>
      <c r="B131" s="88" t="s">
        <v>186</v>
      </c>
      <c r="C131" s="92" t="s">
        <v>144</v>
      </c>
      <c r="D131" s="13"/>
      <c r="E131" s="13"/>
      <c r="F131" s="14"/>
      <c r="G131" s="14">
        <f>13559.8953+1347.1687</f>
        <v>14907.064</v>
      </c>
      <c r="H131" s="14">
        <f t="shared" si="55"/>
        <v>14907.064</v>
      </c>
      <c r="I131" s="14">
        <v>21027.635999999999</v>
      </c>
      <c r="J131" s="14">
        <f t="shared" si="53"/>
        <v>35934.699999999997</v>
      </c>
      <c r="K131" s="14"/>
      <c r="L131" s="14">
        <f t="shared" si="54"/>
        <v>35934.699999999997</v>
      </c>
      <c r="M131" s="14"/>
      <c r="N131" s="14">
        <f t="shared" si="51"/>
        <v>35934.699999999997</v>
      </c>
      <c r="O131" s="14">
        <v>37689.766000000003</v>
      </c>
      <c r="P131" s="14">
        <f t="shared" si="52"/>
        <v>73624.466</v>
      </c>
      <c r="Q131" s="14">
        <v>-31497.914000000001</v>
      </c>
      <c r="R131" s="14">
        <f t="shared" si="38"/>
        <v>42126.551999999996</v>
      </c>
      <c r="S131" s="14"/>
      <c r="T131" s="81">
        <f t="shared" si="39"/>
        <v>42126.551999999996</v>
      </c>
      <c r="U131" s="14"/>
      <c r="V131" s="14"/>
      <c r="W131" s="14"/>
      <c r="X131" s="14"/>
      <c r="Y131" s="14">
        <f t="shared" si="47"/>
        <v>0</v>
      </c>
      <c r="Z131" s="14"/>
      <c r="AA131" s="14">
        <f t="shared" si="48"/>
        <v>0</v>
      </c>
      <c r="AB131" s="14"/>
      <c r="AC131" s="14">
        <f t="shared" si="40"/>
        <v>0</v>
      </c>
      <c r="AD131" s="14"/>
      <c r="AE131" s="14">
        <f t="shared" si="41"/>
        <v>0</v>
      </c>
      <c r="AF131" s="14"/>
      <c r="AG131" s="81">
        <f t="shared" si="42"/>
        <v>0</v>
      </c>
      <c r="AH131" s="14"/>
      <c r="AI131" s="14"/>
      <c r="AJ131" s="14"/>
      <c r="AK131" s="14"/>
      <c r="AL131" s="14">
        <f t="shared" si="50"/>
        <v>0</v>
      </c>
      <c r="AM131" s="14"/>
      <c r="AN131" s="14">
        <f t="shared" si="43"/>
        <v>0</v>
      </c>
      <c r="AO131" s="14"/>
      <c r="AP131" s="14">
        <f t="shared" si="44"/>
        <v>0</v>
      </c>
      <c r="AQ131" s="14"/>
      <c r="AR131" s="81">
        <f t="shared" si="45"/>
        <v>0</v>
      </c>
      <c r="AS131" s="3" t="s">
        <v>187</v>
      </c>
      <c r="AU131" s="27"/>
    </row>
    <row r="132" spans="1:49" ht="54" x14ac:dyDescent="0.35">
      <c r="A132" s="77" t="s">
        <v>185</v>
      </c>
      <c r="B132" s="88" t="s">
        <v>189</v>
      </c>
      <c r="C132" s="92" t="s">
        <v>144</v>
      </c>
      <c r="D132" s="13"/>
      <c r="E132" s="13"/>
      <c r="F132" s="14"/>
      <c r="G132" s="14">
        <v>2699.0188199999998</v>
      </c>
      <c r="H132" s="14">
        <f t="shared" si="55"/>
        <v>2699.0188199999998</v>
      </c>
      <c r="I132" s="14"/>
      <c r="J132" s="14">
        <f t="shared" si="53"/>
        <v>2699.0188199999998</v>
      </c>
      <c r="K132" s="14"/>
      <c r="L132" s="14">
        <f t="shared" si="54"/>
        <v>2699.0188199999998</v>
      </c>
      <c r="M132" s="14"/>
      <c r="N132" s="14">
        <f t="shared" si="51"/>
        <v>2699.0188199999998</v>
      </c>
      <c r="O132" s="14"/>
      <c r="P132" s="14">
        <f t="shared" si="52"/>
        <v>2699.0188199999998</v>
      </c>
      <c r="Q132" s="14"/>
      <c r="R132" s="14">
        <f t="shared" si="38"/>
        <v>2699.0188199999998</v>
      </c>
      <c r="S132" s="14">
        <v>-1352.751</v>
      </c>
      <c r="T132" s="81">
        <f t="shared" si="39"/>
        <v>1346.2678199999998</v>
      </c>
      <c r="U132" s="14"/>
      <c r="V132" s="14"/>
      <c r="W132" s="14"/>
      <c r="X132" s="14"/>
      <c r="Y132" s="14">
        <f t="shared" si="47"/>
        <v>0</v>
      </c>
      <c r="Z132" s="14"/>
      <c r="AA132" s="14">
        <f t="shared" si="48"/>
        <v>0</v>
      </c>
      <c r="AB132" s="14"/>
      <c r="AC132" s="14">
        <f t="shared" si="40"/>
        <v>0</v>
      </c>
      <c r="AD132" s="14"/>
      <c r="AE132" s="14">
        <f t="shared" si="41"/>
        <v>0</v>
      </c>
      <c r="AF132" s="14"/>
      <c r="AG132" s="81">
        <f t="shared" si="42"/>
        <v>0</v>
      </c>
      <c r="AH132" s="14"/>
      <c r="AI132" s="14"/>
      <c r="AJ132" s="14"/>
      <c r="AK132" s="14"/>
      <c r="AL132" s="14">
        <f t="shared" si="50"/>
        <v>0</v>
      </c>
      <c r="AM132" s="14"/>
      <c r="AN132" s="14">
        <f t="shared" si="43"/>
        <v>0</v>
      </c>
      <c r="AO132" s="14"/>
      <c r="AP132" s="14">
        <f t="shared" si="44"/>
        <v>0</v>
      </c>
      <c r="AQ132" s="14"/>
      <c r="AR132" s="81">
        <f t="shared" si="45"/>
        <v>0</v>
      </c>
      <c r="AS132" s="3" t="s">
        <v>190</v>
      </c>
      <c r="AU132" s="27"/>
    </row>
    <row r="133" spans="1:49" s="1" customFormat="1" ht="72" hidden="1" x14ac:dyDescent="0.35">
      <c r="A133" s="12" t="s">
        <v>184</v>
      </c>
      <c r="B133" s="40" t="s">
        <v>191</v>
      </c>
      <c r="C133" s="43" t="s">
        <v>85</v>
      </c>
      <c r="D133" s="13"/>
      <c r="E133" s="13"/>
      <c r="F133" s="14"/>
      <c r="G133" s="14"/>
      <c r="H133" s="14"/>
      <c r="I133" s="14"/>
      <c r="J133" s="14"/>
      <c r="K133" s="14">
        <v>100000</v>
      </c>
      <c r="L133" s="14">
        <f t="shared" si="54"/>
        <v>100000</v>
      </c>
      <c r="M133" s="14">
        <v>-50578.95</v>
      </c>
      <c r="N133" s="14">
        <f t="shared" si="51"/>
        <v>49421.05</v>
      </c>
      <c r="O133" s="34">
        <v>-49421.05</v>
      </c>
      <c r="P133" s="14">
        <f t="shared" si="52"/>
        <v>0</v>
      </c>
      <c r="Q133" s="14"/>
      <c r="R133" s="14">
        <f t="shared" si="38"/>
        <v>0</v>
      </c>
      <c r="S133" s="34"/>
      <c r="T133" s="14">
        <f t="shared" si="39"/>
        <v>0</v>
      </c>
      <c r="U133" s="14"/>
      <c r="V133" s="14"/>
      <c r="W133" s="14"/>
      <c r="X133" s="14"/>
      <c r="Y133" s="14"/>
      <c r="Z133" s="14"/>
      <c r="AA133" s="14"/>
      <c r="AB133" s="14"/>
      <c r="AC133" s="14">
        <f t="shared" si="40"/>
        <v>0</v>
      </c>
      <c r="AD133" s="34"/>
      <c r="AE133" s="14">
        <f t="shared" si="41"/>
        <v>0</v>
      </c>
      <c r="AF133" s="34"/>
      <c r="AG133" s="14">
        <f t="shared" si="42"/>
        <v>0</v>
      </c>
      <c r="AH133" s="14"/>
      <c r="AI133" s="14"/>
      <c r="AJ133" s="14"/>
      <c r="AK133" s="14"/>
      <c r="AL133" s="14"/>
      <c r="AM133" s="14"/>
      <c r="AN133" s="14">
        <f t="shared" si="43"/>
        <v>0</v>
      </c>
      <c r="AO133" s="34"/>
      <c r="AP133" s="14">
        <f t="shared" si="44"/>
        <v>0</v>
      </c>
      <c r="AQ133" s="34"/>
      <c r="AR133" s="14">
        <f t="shared" si="45"/>
        <v>0</v>
      </c>
      <c r="AS133" s="3" t="s">
        <v>192</v>
      </c>
      <c r="AT133" s="4" t="s">
        <v>25</v>
      </c>
      <c r="AU133" s="27"/>
    </row>
    <row r="134" spans="1:49" ht="54" x14ac:dyDescent="0.35">
      <c r="A134" s="77" t="s">
        <v>188</v>
      </c>
      <c r="B134" s="88" t="s">
        <v>194</v>
      </c>
      <c r="C134" s="92" t="s">
        <v>144</v>
      </c>
      <c r="D134" s="13"/>
      <c r="E134" s="13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>
        <f t="shared" si="52"/>
        <v>0</v>
      </c>
      <c r="Q134" s="14"/>
      <c r="R134" s="14">
        <f t="shared" si="38"/>
        <v>0</v>
      </c>
      <c r="S134" s="14"/>
      <c r="T134" s="81">
        <f t="shared" si="39"/>
        <v>0</v>
      </c>
      <c r="U134" s="14"/>
      <c r="V134" s="14"/>
      <c r="W134" s="14"/>
      <c r="X134" s="14"/>
      <c r="Y134" s="14"/>
      <c r="Z134" s="14"/>
      <c r="AA134" s="14"/>
      <c r="AB134" s="14"/>
      <c r="AC134" s="14"/>
      <c r="AD134" s="14">
        <v>5183.8370000000004</v>
      </c>
      <c r="AE134" s="14">
        <f t="shared" si="41"/>
        <v>5183.8370000000004</v>
      </c>
      <c r="AF134" s="14"/>
      <c r="AG134" s="81">
        <f t="shared" si="42"/>
        <v>5183.8370000000004</v>
      </c>
      <c r="AH134" s="14"/>
      <c r="AI134" s="14"/>
      <c r="AJ134" s="14"/>
      <c r="AK134" s="14"/>
      <c r="AL134" s="14"/>
      <c r="AM134" s="14"/>
      <c r="AN134" s="14"/>
      <c r="AO134" s="14">
        <v>118302.515</v>
      </c>
      <c r="AP134" s="14">
        <f t="shared" si="44"/>
        <v>118302.515</v>
      </c>
      <c r="AQ134" s="14"/>
      <c r="AR134" s="81">
        <f t="shared" si="45"/>
        <v>118302.515</v>
      </c>
      <c r="AS134" s="3" t="s">
        <v>156</v>
      </c>
      <c r="AU134" s="27"/>
    </row>
    <row r="135" spans="1:49" ht="54" x14ac:dyDescent="0.35">
      <c r="A135" s="77" t="s">
        <v>193</v>
      </c>
      <c r="B135" s="88" t="s">
        <v>196</v>
      </c>
      <c r="C135" s="88" t="s">
        <v>144</v>
      </c>
      <c r="D135" s="13"/>
      <c r="E135" s="13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81">
        <f t="shared" si="39"/>
        <v>0</v>
      </c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81">
        <f t="shared" si="42"/>
        <v>0</v>
      </c>
      <c r="AH135" s="14"/>
      <c r="AI135" s="14"/>
      <c r="AJ135" s="14"/>
      <c r="AK135" s="14"/>
      <c r="AL135" s="14"/>
      <c r="AM135" s="14"/>
      <c r="AN135" s="14"/>
      <c r="AO135" s="14"/>
      <c r="AP135" s="14"/>
      <c r="AQ135" s="14">
        <v>531902.9</v>
      </c>
      <c r="AR135" s="81">
        <f t="shared" si="45"/>
        <v>531902.9</v>
      </c>
      <c r="AS135" s="3" t="s">
        <v>197</v>
      </c>
      <c r="AU135" s="27"/>
    </row>
    <row r="136" spans="1:49" s="83" customFormat="1" ht="33.75" customHeight="1" x14ac:dyDescent="0.25">
      <c r="A136" s="74"/>
      <c r="B136" s="75" t="s">
        <v>198</v>
      </c>
      <c r="C136" s="76" t="s">
        <v>22</v>
      </c>
      <c r="D136" s="8">
        <f>D137</f>
        <v>260000</v>
      </c>
      <c r="E136" s="8">
        <f>E137</f>
        <v>0</v>
      </c>
      <c r="F136" s="9">
        <f t="shared" si="19"/>
        <v>260000</v>
      </c>
      <c r="G136" s="9">
        <f>G137+G138</f>
        <v>76952.030719999995</v>
      </c>
      <c r="H136" s="9">
        <f t="shared" si="20"/>
        <v>336952.03071999998</v>
      </c>
      <c r="I136" s="9">
        <f>I137+I138</f>
        <v>0</v>
      </c>
      <c r="J136" s="9">
        <f t="shared" si="53"/>
        <v>336952.03071999998</v>
      </c>
      <c r="K136" s="9">
        <f>K137+K138</f>
        <v>-76952.030719999995</v>
      </c>
      <c r="L136" s="9">
        <f t="shared" si="54"/>
        <v>260000</v>
      </c>
      <c r="M136" s="9">
        <f>M137+M138</f>
        <v>0</v>
      </c>
      <c r="N136" s="9">
        <f t="shared" si="51"/>
        <v>260000</v>
      </c>
      <c r="O136" s="9">
        <f>O137+O138</f>
        <v>0</v>
      </c>
      <c r="P136" s="9">
        <f t="shared" si="52"/>
        <v>260000</v>
      </c>
      <c r="Q136" s="9">
        <f>Q137+Q138</f>
        <v>0</v>
      </c>
      <c r="R136" s="9">
        <f t="shared" si="38"/>
        <v>260000</v>
      </c>
      <c r="S136" s="9">
        <f>S137+S138</f>
        <v>0</v>
      </c>
      <c r="T136" s="80">
        <f t="shared" si="39"/>
        <v>260000</v>
      </c>
      <c r="U136" s="9">
        <f>U137</f>
        <v>0</v>
      </c>
      <c r="V136" s="9">
        <f>V137</f>
        <v>0</v>
      </c>
      <c r="W136" s="9">
        <f t="shared" si="46"/>
        <v>0</v>
      </c>
      <c r="X136" s="9">
        <f>X137+X138</f>
        <v>0</v>
      </c>
      <c r="Y136" s="9">
        <f t="shared" si="47"/>
        <v>0</v>
      </c>
      <c r="Z136" s="9">
        <f>Z137+Z138</f>
        <v>0</v>
      </c>
      <c r="AA136" s="9">
        <f t="shared" si="48"/>
        <v>0</v>
      </c>
      <c r="AB136" s="9">
        <f>AB137+AB138</f>
        <v>0</v>
      </c>
      <c r="AC136" s="9">
        <f t="shared" si="40"/>
        <v>0</v>
      </c>
      <c r="AD136" s="9">
        <f>AD137+AD138</f>
        <v>0</v>
      </c>
      <c r="AE136" s="9">
        <f t="shared" si="41"/>
        <v>0</v>
      </c>
      <c r="AF136" s="9">
        <f>AF137+AF138</f>
        <v>0</v>
      </c>
      <c r="AG136" s="80">
        <f t="shared" si="42"/>
        <v>0</v>
      </c>
      <c r="AH136" s="9">
        <f>AH137</f>
        <v>0</v>
      </c>
      <c r="AI136" s="9">
        <f>AI137</f>
        <v>0</v>
      </c>
      <c r="AJ136" s="9">
        <f t="shared" si="49"/>
        <v>0</v>
      </c>
      <c r="AK136" s="9">
        <f>AK137+AK138</f>
        <v>0</v>
      </c>
      <c r="AL136" s="9">
        <f t="shared" si="50"/>
        <v>0</v>
      </c>
      <c r="AM136" s="9">
        <f>AM137+AM138</f>
        <v>0</v>
      </c>
      <c r="AN136" s="9">
        <f t="shared" si="43"/>
        <v>0</v>
      </c>
      <c r="AO136" s="9">
        <f>AO137+AO138</f>
        <v>0</v>
      </c>
      <c r="AP136" s="9">
        <f t="shared" si="44"/>
        <v>0</v>
      </c>
      <c r="AQ136" s="9">
        <f>AQ137+AQ138</f>
        <v>0</v>
      </c>
      <c r="AR136" s="80">
        <f t="shared" si="45"/>
        <v>0</v>
      </c>
      <c r="AS136" s="10"/>
      <c r="AT136" s="11"/>
      <c r="AU136" s="7"/>
      <c r="AV136" s="7"/>
      <c r="AW136" s="7"/>
    </row>
    <row r="137" spans="1:49" ht="54" x14ac:dyDescent="0.35">
      <c r="A137" s="77" t="s">
        <v>195</v>
      </c>
      <c r="B137" s="88" t="s">
        <v>200</v>
      </c>
      <c r="C137" s="92" t="s">
        <v>201</v>
      </c>
      <c r="D137" s="13">
        <v>260000</v>
      </c>
      <c r="E137" s="13"/>
      <c r="F137" s="14">
        <f t="shared" si="19"/>
        <v>260000</v>
      </c>
      <c r="G137" s="14"/>
      <c r="H137" s="14">
        <f t="shared" si="20"/>
        <v>260000</v>
      </c>
      <c r="I137" s="14"/>
      <c r="J137" s="14">
        <f t="shared" si="53"/>
        <v>260000</v>
      </c>
      <c r="K137" s="14"/>
      <c r="L137" s="14">
        <f t="shared" si="54"/>
        <v>260000</v>
      </c>
      <c r="M137" s="14"/>
      <c r="N137" s="14">
        <f t="shared" si="51"/>
        <v>260000</v>
      </c>
      <c r="O137" s="14"/>
      <c r="P137" s="14">
        <f t="shared" si="52"/>
        <v>260000</v>
      </c>
      <c r="Q137" s="14"/>
      <c r="R137" s="14">
        <f t="shared" si="38"/>
        <v>260000</v>
      </c>
      <c r="S137" s="14"/>
      <c r="T137" s="81">
        <f t="shared" si="39"/>
        <v>260000</v>
      </c>
      <c r="U137" s="14">
        <v>0</v>
      </c>
      <c r="V137" s="14"/>
      <c r="W137" s="14">
        <f t="shared" si="46"/>
        <v>0</v>
      </c>
      <c r="X137" s="14"/>
      <c r="Y137" s="14">
        <f t="shared" si="47"/>
        <v>0</v>
      </c>
      <c r="Z137" s="14"/>
      <c r="AA137" s="14">
        <f t="shared" si="48"/>
        <v>0</v>
      </c>
      <c r="AB137" s="14"/>
      <c r="AC137" s="14">
        <f t="shared" si="40"/>
        <v>0</v>
      </c>
      <c r="AD137" s="14"/>
      <c r="AE137" s="14">
        <f t="shared" si="41"/>
        <v>0</v>
      </c>
      <c r="AF137" s="14"/>
      <c r="AG137" s="81">
        <f t="shared" si="42"/>
        <v>0</v>
      </c>
      <c r="AH137" s="14">
        <v>0</v>
      </c>
      <c r="AI137" s="14"/>
      <c r="AJ137" s="14">
        <f t="shared" si="49"/>
        <v>0</v>
      </c>
      <c r="AK137" s="14"/>
      <c r="AL137" s="14">
        <f t="shared" si="50"/>
        <v>0</v>
      </c>
      <c r="AM137" s="14"/>
      <c r="AN137" s="14">
        <f t="shared" si="43"/>
        <v>0</v>
      </c>
      <c r="AO137" s="14"/>
      <c r="AP137" s="14">
        <f t="shared" si="44"/>
        <v>0</v>
      </c>
      <c r="AQ137" s="14"/>
      <c r="AR137" s="81">
        <f t="shared" si="45"/>
        <v>0</v>
      </c>
      <c r="AS137" s="3" t="s">
        <v>202</v>
      </c>
      <c r="AU137" s="27"/>
    </row>
    <row r="138" spans="1:49" s="1" customFormat="1" ht="54" hidden="1" x14ac:dyDescent="0.35">
      <c r="A138" s="12" t="s">
        <v>195</v>
      </c>
      <c r="B138" s="40" t="s">
        <v>203</v>
      </c>
      <c r="C138" s="28" t="s">
        <v>31</v>
      </c>
      <c r="D138" s="13"/>
      <c r="E138" s="13"/>
      <c r="F138" s="14"/>
      <c r="G138" s="14">
        <v>76952.030719999995</v>
      </c>
      <c r="H138" s="14">
        <f>F138+G138</f>
        <v>76952.030719999995</v>
      </c>
      <c r="I138" s="14"/>
      <c r="J138" s="14">
        <f t="shared" si="53"/>
        <v>76952.030719999995</v>
      </c>
      <c r="K138" s="14">
        <v>-76952.030719999995</v>
      </c>
      <c r="L138" s="14">
        <f t="shared" si="54"/>
        <v>0</v>
      </c>
      <c r="M138" s="14"/>
      <c r="N138" s="14">
        <f t="shared" si="51"/>
        <v>0</v>
      </c>
      <c r="O138" s="34"/>
      <c r="P138" s="14">
        <f t="shared" si="52"/>
        <v>0</v>
      </c>
      <c r="Q138" s="14"/>
      <c r="R138" s="14">
        <f t="shared" si="38"/>
        <v>0</v>
      </c>
      <c r="S138" s="34"/>
      <c r="T138" s="14">
        <f t="shared" si="39"/>
        <v>0</v>
      </c>
      <c r="U138" s="14"/>
      <c r="V138" s="14"/>
      <c r="W138" s="14"/>
      <c r="X138" s="14"/>
      <c r="Y138" s="14">
        <f t="shared" si="47"/>
        <v>0</v>
      </c>
      <c r="Z138" s="14"/>
      <c r="AA138" s="14">
        <f t="shared" si="48"/>
        <v>0</v>
      </c>
      <c r="AB138" s="14"/>
      <c r="AC138" s="14">
        <f t="shared" si="40"/>
        <v>0</v>
      </c>
      <c r="AD138" s="34"/>
      <c r="AE138" s="14">
        <f t="shared" si="41"/>
        <v>0</v>
      </c>
      <c r="AF138" s="34"/>
      <c r="AG138" s="14">
        <f t="shared" si="42"/>
        <v>0</v>
      </c>
      <c r="AH138" s="14"/>
      <c r="AI138" s="14"/>
      <c r="AJ138" s="14"/>
      <c r="AK138" s="14"/>
      <c r="AL138" s="14">
        <f t="shared" si="50"/>
        <v>0</v>
      </c>
      <c r="AM138" s="14"/>
      <c r="AN138" s="14">
        <f t="shared" si="43"/>
        <v>0</v>
      </c>
      <c r="AO138" s="34"/>
      <c r="AP138" s="14">
        <f t="shared" si="44"/>
        <v>0</v>
      </c>
      <c r="AQ138" s="34"/>
      <c r="AR138" s="14">
        <f t="shared" si="45"/>
        <v>0</v>
      </c>
      <c r="AS138" s="3" t="s">
        <v>204</v>
      </c>
      <c r="AT138" s="4" t="s">
        <v>25</v>
      </c>
      <c r="AU138" s="27"/>
    </row>
    <row r="139" spans="1:49" s="83" customFormat="1" ht="33.75" customHeight="1" x14ac:dyDescent="0.25">
      <c r="A139" s="74"/>
      <c r="B139" s="75" t="s">
        <v>205</v>
      </c>
      <c r="C139" s="76" t="s">
        <v>22</v>
      </c>
      <c r="D139" s="8">
        <f>D141+D140</f>
        <v>345489.1</v>
      </c>
      <c r="E139" s="8">
        <f>E141+E140</f>
        <v>0</v>
      </c>
      <c r="F139" s="9">
        <f t="shared" si="19"/>
        <v>345489.1</v>
      </c>
      <c r="G139" s="9">
        <f>G141+G140+G142+G143</f>
        <v>-269917.78307999996</v>
      </c>
      <c r="H139" s="9">
        <f t="shared" si="20"/>
        <v>75571.316920000012</v>
      </c>
      <c r="I139" s="9">
        <f>I141+I140+I142+I143</f>
        <v>0</v>
      </c>
      <c r="J139" s="9">
        <f t="shared" si="53"/>
        <v>75571.316920000012</v>
      </c>
      <c r="K139" s="9">
        <f>K141+K140+K142+K143</f>
        <v>0</v>
      </c>
      <c r="L139" s="9">
        <f t="shared" si="54"/>
        <v>75571.316920000012</v>
      </c>
      <c r="M139" s="9">
        <f>M141+M140+M142+M143</f>
        <v>0</v>
      </c>
      <c r="N139" s="9">
        <f t="shared" si="51"/>
        <v>75571.316920000012</v>
      </c>
      <c r="O139" s="9">
        <f>O141+O140+O142+O143</f>
        <v>-67075.531999999992</v>
      </c>
      <c r="P139" s="9">
        <f t="shared" si="52"/>
        <v>8495.7849200000201</v>
      </c>
      <c r="Q139" s="9">
        <f>Q141+Q140+Q142+Q143</f>
        <v>0</v>
      </c>
      <c r="R139" s="9">
        <f t="shared" si="38"/>
        <v>8495.7849200000201</v>
      </c>
      <c r="S139" s="9">
        <f>S141+S140+S142+S143</f>
        <v>0</v>
      </c>
      <c r="T139" s="80">
        <f t="shared" si="39"/>
        <v>8495.7849200000201</v>
      </c>
      <c r="U139" s="9">
        <f>U141+U140</f>
        <v>313169.8</v>
      </c>
      <c r="V139" s="9">
        <f>V141+V140</f>
        <v>0</v>
      </c>
      <c r="W139" s="9">
        <f t="shared" si="46"/>
        <v>313169.8</v>
      </c>
      <c r="X139" s="9">
        <f>X141+X140+X142+X143</f>
        <v>-313169.8</v>
      </c>
      <c r="Y139" s="9">
        <f t="shared" si="47"/>
        <v>0</v>
      </c>
      <c r="Z139" s="9">
        <f>Z141+Z140+Z142+Z143</f>
        <v>0</v>
      </c>
      <c r="AA139" s="9">
        <f t="shared" si="48"/>
        <v>0</v>
      </c>
      <c r="AB139" s="9">
        <f>AB141+AB140+AB142+AB143</f>
        <v>0</v>
      </c>
      <c r="AC139" s="9">
        <f t="shared" si="40"/>
        <v>0</v>
      </c>
      <c r="AD139" s="9">
        <f>AD141+AD140+AD142+AD143</f>
        <v>67075.531999999992</v>
      </c>
      <c r="AE139" s="9">
        <f t="shared" si="41"/>
        <v>67075.531999999992</v>
      </c>
      <c r="AF139" s="9">
        <f>AF141+AF140+AF142+AF143</f>
        <v>0</v>
      </c>
      <c r="AG139" s="80">
        <f t="shared" si="42"/>
        <v>67075.531999999992</v>
      </c>
      <c r="AH139" s="9">
        <f>AH141+AH140</f>
        <v>0</v>
      </c>
      <c r="AI139" s="9">
        <f>AI141+AI140</f>
        <v>0</v>
      </c>
      <c r="AJ139" s="9">
        <f t="shared" si="49"/>
        <v>0</v>
      </c>
      <c r="AK139" s="9">
        <f>AK141+AK140+AK142+AK143</f>
        <v>0</v>
      </c>
      <c r="AL139" s="9">
        <f t="shared" si="50"/>
        <v>0</v>
      </c>
      <c r="AM139" s="9">
        <f>AM141+AM140+AM142+AM143</f>
        <v>0</v>
      </c>
      <c r="AN139" s="9">
        <f t="shared" si="43"/>
        <v>0</v>
      </c>
      <c r="AO139" s="9">
        <f>AO141+AO140+AO142+AO143</f>
        <v>0</v>
      </c>
      <c r="AP139" s="9">
        <f t="shared" si="44"/>
        <v>0</v>
      </c>
      <c r="AQ139" s="9">
        <f>AQ141+AQ140+AQ142+AQ143</f>
        <v>0</v>
      </c>
      <c r="AR139" s="80">
        <f t="shared" si="45"/>
        <v>0</v>
      </c>
      <c r="AS139" s="10"/>
      <c r="AT139" s="11"/>
      <c r="AU139" s="7"/>
      <c r="AV139" s="7"/>
      <c r="AW139" s="7"/>
    </row>
    <row r="140" spans="1:49" s="1" customFormat="1" ht="54" hidden="1" x14ac:dyDescent="0.35">
      <c r="A140" s="41"/>
      <c r="B140" s="53" t="s">
        <v>206</v>
      </c>
      <c r="C140" s="58" t="s">
        <v>31</v>
      </c>
      <c r="D140" s="55">
        <v>190073.7</v>
      </c>
      <c r="E140" s="33"/>
      <c r="F140" s="56">
        <f t="shared" si="19"/>
        <v>190073.7</v>
      </c>
      <c r="G140" s="34">
        <v>-190073.7</v>
      </c>
      <c r="H140" s="56">
        <f t="shared" si="20"/>
        <v>0</v>
      </c>
      <c r="I140" s="14"/>
      <c r="J140" s="56">
        <f t="shared" si="53"/>
        <v>0</v>
      </c>
      <c r="K140" s="14"/>
      <c r="L140" s="56">
        <f t="shared" si="54"/>
        <v>0</v>
      </c>
      <c r="M140" s="14"/>
      <c r="N140" s="56">
        <f t="shared" si="51"/>
        <v>0</v>
      </c>
      <c r="O140" s="34"/>
      <c r="P140" s="56">
        <f t="shared" si="52"/>
        <v>0</v>
      </c>
      <c r="Q140" s="14"/>
      <c r="R140" s="56">
        <f t="shared" si="38"/>
        <v>0</v>
      </c>
      <c r="S140" s="34"/>
      <c r="T140" s="56">
        <f t="shared" si="39"/>
        <v>0</v>
      </c>
      <c r="U140" s="56">
        <v>313169.8</v>
      </c>
      <c r="V140" s="34"/>
      <c r="W140" s="56">
        <f t="shared" si="46"/>
        <v>313169.8</v>
      </c>
      <c r="X140" s="34">
        <v>-313169.8</v>
      </c>
      <c r="Y140" s="56">
        <f t="shared" si="47"/>
        <v>0</v>
      </c>
      <c r="Z140" s="14"/>
      <c r="AA140" s="56">
        <f t="shared" si="48"/>
        <v>0</v>
      </c>
      <c r="AB140" s="14"/>
      <c r="AC140" s="56">
        <f t="shared" si="40"/>
        <v>0</v>
      </c>
      <c r="AD140" s="34"/>
      <c r="AE140" s="56">
        <f t="shared" si="41"/>
        <v>0</v>
      </c>
      <c r="AF140" s="34"/>
      <c r="AG140" s="56">
        <f t="shared" si="42"/>
        <v>0</v>
      </c>
      <c r="AH140" s="56">
        <v>0</v>
      </c>
      <c r="AI140" s="34"/>
      <c r="AJ140" s="56">
        <f t="shared" si="49"/>
        <v>0</v>
      </c>
      <c r="AK140" s="34"/>
      <c r="AL140" s="56">
        <f t="shared" si="50"/>
        <v>0</v>
      </c>
      <c r="AM140" s="14"/>
      <c r="AN140" s="56">
        <f t="shared" si="43"/>
        <v>0</v>
      </c>
      <c r="AO140" s="34"/>
      <c r="AP140" s="56">
        <f t="shared" si="44"/>
        <v>0</v>
      </c>
      <c r="AQ140" s="34"/>
      <c r="AR140" s="56">
        <f t="shared" si="45"/>
        <v>0</v>
      </c>
      <c r="AS140" s="36" t="s">
        <v>207</v>
      </c>
      <c r="AT140">
        <v>0</v>
      </c>
      <c r="AU140" s="38"/>
    </row>
    <row r="141" spans="1:49" s="1" customFormat="1" ht="54" hidden="1" x14ac:dyDescent="0.35">
      <c r="A141" s="41"/>
      <c r="B141" s="53" t="s">
        <v>208</v>
      </c>
      <c r="C141" s="58" t="s">
        <v>31</v>
      </c>
      <c r="D141" s="55">
        <v>155415.4</v>
      </c>
      <c r="E141" s="33"/>
      <c r="F141" s="56">
        <f t="shared" si="19"/>
        <v>155415.4</v>
      </c>
      <c r="G141" s="34">
        <v>-155415.4</v>
      </c>
      <c r="H141" s="56">
        <f t="shared" si="20"/>
        <v>0</v>
      </c>
      <c r="I141" s="14"/>
      <c r="J141" s="56">
        <f t="shared" si="53"/>
        <v>0</v>
      </c>
      <c r="K141" s="14"/>
      <c r="L141" s="56">
        <f t="shared" si="54"/>
        <v>0</v>
      </c>
      <c r="M141" s="14"/>
      <c r="N141" s="56">
        <f t="shared" si="51"/>
        <v>0</v>
      </c>
      <c r="O141" s="34"/>
      <c r="P141" s="56">
        <f t="shared" si="52"/>
        <v>0</v>
      </c>
      <c r="Q141" s="14"/>
      <c r="R141" s="56">
        <f t="shared" si="38"/>
        <v>0</v>
      </c>
      <c r="S141" s="34"/>
      <c r="T141" s="56">
        <f t="shared" si="39"/>
        <v>0</v>
      </c>
      <c r="U141" s="56">
        <v>0</v>
      </c>
      <c r="V141" s="34"/>
      <c r="W141" s="56">
        <f t="shared" si="46"/>
        <v>0</v>
      </c>
      <c r="X141" s="34"/>
      <c r="Y141" s="56">
        <f t="shared" si="47"/>
        <v>0</v>
      </c>
      <c r="Z141" s="14"/>
      <c r="AA141" s="56">
        <f t="shared" si="48"/>
        <v>0</v>
      </c>
      <c r="AB141" s="14"/>
      <c r="AC141" s="56">
        <f t="shared" si="40"/>
        <v>0</v>
      </c>
      <c r="AD141" s="34"/>
      <c r="AE141" s="56">
        <f t="shared" si="41"/>
        <v>0</v>
      </c>
      <c r="AF141" s="34"/>
      <c r="AG141" s="56">
        <f t="shared" si="42"/>
        <v>0</v>
      </c>
      <c r="AH141" s="56">
        <v>0</v>
      </c>
      <c r="AI141" s="34"/>
      <c r="AJ141" s="56">
        <f t="shared" si="49"/>
        <v>0</v>
      </c>
      <c r="AK141" s="34"/>
      <c r="AL141" s="56">
        <f t="shared" si="50"/>
        <v>0</v>
      </c>
      <c r="AM141" s="14"/>
      <c r="AN141" s="56">
        <f t="shared" si="43"/>
        <v>0</v>
      </c>
      <c r="AO141" s="34"/>
      <c r="AP141" s="56">
        <f t="shared" si="44"/>
        <v>0</v>
      </c>
      <c r="AQ141" s="34"/>
      <c r="AR141" s="56">
        <f t="shared" si="45"/>
        <v>0</v>
      </c>
      <c r="AS141" s="36" t="s">
        <v>209</v>
      </c>
      <c r="AT141">
        <v>0</v>
      </c>
      <c r="AU141" s="38"/>
    </row>
    <row r="142" spans="1:49" ht="54" x14ac:dyDescent="0.35">
      <c r="A142" s="77" t="s">
        <v>199</v>
      </c>
      <c r="B142" s="84" t="s">
        <v>211</v>
      </c>
      <c r="C142" s="86" t="s">
        <v>31</v>
      </c>
      <c r="D142" s="13"/>
      <c r="E142" s="13"/>
      <c r="F142" s="14"/>
      <c r="G142" s="14">
        <v>63108.294419999998</v>
      </c>
      <c r="H142" s="14">
        <f t="shared" ref="H142:H143" si="56">F142+G142</f>
        <v>63108.294419999998</v>
      </c>
      <c r="I142" s="14"/>
      <c r="J142" s="14">
        <f t="shared" si="53"/>
        <v>63108.294419999998</v>
      </c>
      <c r="K142" s="14"/>
      <c r="L142" s="14">
        <f t="shared" si="54"/>
        <v>63108.294419999998</v>
      </c>
      <c r="M142" s="14"/>
      <c r="N142" s="14">
        <f t="shared" si="51"/>
        <v>63108.294419999998</v>
      </c>
      <c r="O142" s="14">
        <v>-54951.621249999997</v>
      </c>
      <c r="P142" s="14">
        <f t="shared" si="52"/>
        <v>8156.6731700000018</v>
      </c>
      <c r="Q142" s="14"/>
      <c r="R142" s="14">
        <f t="shared" si="38"/>
        <v>8156.6731700000018</v>
      </c>
      <c r="S142" s="14"/>
      <c r="T142" s="81">
        <f t="shared" si="39"/>
        <v>8156.6731700000018</v>
      </c>
      <c r="U142" s="14"/>
      <c r="V142" s="14"/>
      <c r="W142" s="14"/>
      <c r="X142" s="14">
        <v>0</v>
      </c>
      <c r="Y142" s="14">
        <f t="shared" si="47"/>
        <v>0</v>
      </c>
      <c r="Z142" s="14">
        <v>0</v>
      </c>
      <c r="AA142" s="14">
        <f t="shared" si="48"/>
        <v>0</v>
      </c>
      <c r="AB142" s="14">
        <v>0</v>
      </c>
      <c r="AC142" s="14">
        <f t="shared" si="40"/>
        <v>0</v>
      </c>
      <c r="AD142" s="14">
        <v>54951.621249999997</v>
      </c>
      <c r="AE142" s="14">
        <f t="shared" si="41"/>
        <v>54951.621249999997</v>
      </c>
      <c r="AF142" s="14"/>
      <c r="AG142" s="81">
        <f t="shared" si="42"/>
        <v>54951.621249999997</v>
      </c>
      <c r="AH142" s="14"/>
      <c r="AI142" s="14"/>
      <c r="AJ142" s="14"/>
      <c r="AK142" s="14">
        <v>0</v>
      </c>
      <c r="AL142" s="14">
        <f t="shared" si="50"/>
        <v>0</v>
      </c>
      <c r="AM142" s="14">
        <v>0</v>
      </c>
      <c r="AN142" s="14">
        <f t="shared" si="43"/>
        <v>0</v>
      </c>
      <c r="AO142" s="14">
        <v>0</v>
      </c>
      <c r="AP142" s="14">
        <f t="shared" si="44"/>
        <v>0</v>
      </c>
      <c r="AQ142" s="14">
        <v>0</v>
      </c>
      <c r="AR142" s="81">
        <f t="shared" si="45"/>
        <v>0</v>
      </c>
      <c r="AS142" s="3" t="s">
        <v>212</v>
      </c>
      <c r="AT142" s="1"/>
      <c r="AU142" s="27"/>
    </row>
    <row r="143" spans="1:49" ht="54" x14ac:dyDescent="0.35">
      <c r="A143" s="77" t="s">
        <v>210</v>
      </c>
      <c r="B143" s="84" t="s">
        <v>63</v>
      </c>
      <c r="C143" s="86" t="s">
        <v>31</v>
      </c>
      <c r="D143" s="13"/>
      <c r="E143" s="13"/>
      <c r="F143" s="14"/>
      <c r="G143" s="14">
        <v>12463.022499999999</v>
      </c>
      <c r="H143" s="14">
        <f t="shared" si="56"/>
        <v>12463.022499999999</v>
      </c>
      <c r="I143" s="14"/>
      <c r="J143" s="14">
        <f t="shared" si="53"/>
        <v>12463.022499999999</v>
      </c>
      <c r="K143" s="14"/>
      <c r="L143" s="14">
        <f t="shared" si="54"/>
        <v>12463.022499999999</v>
      </c>
      <c r="M143" s="14"/>
      <c r="N143" s="14">
        <f t="shared" si="51"/>
        <v>12463.022499999999</v>
      </c>
      <c r="O143" s="14">
        <v>-12123.910749999999</v>
      </c>
      <c r="P143" s="14">
        <f t="shared" si="52"/>
        <v>339.11175000000003</v>
      </c>
      <c r="Q143" s="14"/>
      <c r="R143" s="14">
        <f t="shared" si="38"/>
        <v>339.11175000000003</v>
      </c>
      <c r="S143" s="14"/>
      <c r="T143" s="81">
        <f t="shared" si="39"/>
        <v>339.11175000000003</v>
      </c>
      <c r="U143" s="14"/>
      <c r="V143" s="14"/>
      <c r="W143" s="14"/>
      <c r="X143" s="14"/>
      <c r="Y143" s="14">
        <f t="shared" si="47"/>
        <v>0</v>
      </c>
      <c r="Z143" s="14"/>
      <c r="AA143" s="14">
        <f t="shared" si="48"/>
        <v>0</v>
      </c>
      <c r="AB143" s="14"/>
      <c r="AC143" s="14">
        <f t="shared" si="40"/>
        <v>0</v>
      </c>
      <c r="AD143" s="14">
        <v>12123.910749999999</v>
      </c>
      <c r="AE143" s="14">
        <f t="shared" si="41"/>
        <v>12123.910749999999</v>
      </c>
      <c r="AF143" s="14"/>
      <c r="AG143" s="81">
        <f t="shared" si="42"/>
        <v>12123.910749999999</v>
      </c>
      <c r="AH143" s="14"/>
      <c r="AI143" s="14"/>
      <c r="AJ143" s="14"/>
      <c r="AK143" s="14"/>
      <c r="AL143" s="14">
        <f t="shared" si="50"/>
        <v>0</v>
      </c>
      <c r="AM143" s="14"/>
      <c r="AN143" s="14">
        <f t="shared" si="43"/>
        <v>0</v>
      </c>
      <c r="AO143" s="14"/>
      <c r="AP143" s="14">
        <f t="shared" si="44"/>
        <v>0</v>
      </c>
      <c r="AQ143" s="14"/>
      <c r="AR143" s="81">
        <f t="shared" si="45"/>
        <v>0</v>
      </c>
      <c r="AS143" s="3" t="s">
        <v>64</v>
      </c>
      <c r="AT143" s="1"/>
      <c r="AU143" s="27"/>
    </row>
    <row r="144" spans="1:49" s="83" customFormat="1" ht="33.75" customHeight="1" x14ac:dyDescent="0.25">
      <c r="A144" s="74"/>
      <c r="B144" s="75" t="s">
        <v>214</v>
      </c>
      <c r="C144" s="76" t="s">
        <v>22</v>
      </c>
      <c r="D144" s="8">
        <f>D146+D147+D148+D149+D150+D151+D152+D153+D154+D155+D156+D157+D158+D145</f>
        <v>56273.3</v>
      </c>
      <c r="E144" s="8">
        <f>E146+E147+E148+E149+E150+E151+E152+E153+E154+E155+E156+E157+E158+E145</f>
        <v>0</v>
      </c>
      <c r="F144" s="9">
        <f t="shared" si="19"/>
        <v>56273.3</v>
      </c>
      <c r="G144" s="9">
        <f>G146+G147+G148+G149+G150+G151+G152+G153+G154+G155+G156+G157+G158+G145+G159+G160+G161</f>
        <v>11682.045770000001</v>
      </c>
      <c r="H144" s="9">
        <f t="shared" si="20"/>
        <v>67955.34577</v>
      </c>
      <c r="I144" s="9">
        <f>I146+I147+I148+I149+I150+I151+I152+I153+I154+I155+I156+I157+I158+I145+I159+I160+I161</f>
        <v>0</v>
      </c>
      <c r="J144" s="9">
        <f t="shared" si="53"/>
        <v>67955.34577</v>
      </c>
      <c r="K144" s="9">
        <f>K146+K147+K148+K149+K150+K151+K152+K153+K154+K155+K156+K157+K158+K145+K159+K160+K161</f>
        <v>0</v>
      </c>
      <c r="L144" s="9">
        <f t="shared" si="54"/>
        <v>67955.34577</v>
      </c>
      <c r="M144" s="9">
        <f>M146+M147+M148+M149+M150+M151+M152+M153+M154+M155+M156+M157+M158+M145+M159+M160+M161</f>
        <v>0</v>
      </c>
      <c r="N144" s="9">
        <f t="shared" si="51"/>
        <v>67955.34577</v>
      </c>
      <c r="O144" s="9">
        <f>O146+O147+O148+O149+O150+O151+O152+O153+O154+O155+O156+O157+O158+O145+O159+O160+O161</f>
        <v>-9209.2999999999993</v>
      </c>
      <c r="P144" s="9">
        <f t="shared" si="52"/>
        <v>58746.045769999997</v>
      </c>
      <c r="Q144" s="9">
        <f>Q146+Q147+Q148+Q149+Q150+Q151+Q152+Q153+Q154+Q155+Q156+Q157+Q158+Q145+Q159+Q160+Q161</f>
        <v>0</v>
      </c>
      <c r="R144" s="9">
        <f t="shared" si="38"/>
        <v>58746.045769999997</v>
      </c>
      <c r="S144" s="9">
        <f>S146+S147+S148+S149+S150+S151+S152+S153+S154+S155+S156+S157+S158+S145+S159+S160+S161</f>
        <v>0</v>
      </c>
      <c r="T144" s="80">
        <f t="shared" si="39"/>
        <v>58746.045769999997</v>
      </c>
      <c r="U144" s="9">
        <f>U146+U147+U148+U149+U150+U151+U152+U153+U154+U155+U156+U157+U158+U145</f>
        <v>25127.5</v>
      </c>
      <c r="V144" s="9">
        <f>V146+V147+V148+V149+V150+V151+V152+V153+V154+V155+V156+V157+V158+V145</f>
        <v>0</v>
      </c>
      <c r="W144" s="9">
        <f t="shared" si="46"/>
        <v>25127.5</v>
      </c>
      <c r="X144" s="9">
        <f>X146+X147+X148+X149+X150+X151+X152+X153+X154+X155+X156+X157+X158+X145+X159+X160+X161</f>
        <v>0</v>
      </c>
      <c r="Y144" s="9">
        <f t="shared" si="47"/>
        <v>25127.5</v>
      </c>
      <c r="Z144" s="9">
        <f>Z146+Z147+Z148+Z149+Z150+Z151+Z152+Z153+Z154+Z155+Z156+Z157+Z158+Z145+Z159+Z160+Z161</f>
        <v>0</v>
      </c>
      <c r="AA144" s="9">
        <f t="shared" si="48"/>
        <v>25127.5</v>
      </c>
      <c r="AB144" s="9">
        <f>AB146+AB147+AB148+AB149+AB150+AB151+AB152+AB153+AB154+AB155+AB156+AB157+AB158+AB145+AB159+AB160+AB161</f>
        <v>0</v>
      </c>
      <c r="AC144" s="9">
        <f t="shared" si="40"/>
        <v>25127.5</v>
      </c>
      <c r="AD144" s="9">
        <f>AD146+AD147+AD148+AD149+AD150+AD151+AD152+AD153+AD154+AD155+AD156+AD157+AD158+AD145+AD159+AD160+AD161</f>
        <v>10011.665000000001</v>
      </c>
      <c r="AE144" s="9">
        <f t="shared" si="41"/>
        <v>35139.165000000001</v>
      </c>
      <c r="AF144" s="9">
        <f>AF146+AF147+AF148+AF149+AF150+AF151+AF152+AF153+AF154+AF155+AF156+AF157+AF158+AF145+AF159+AF160+AF161</f>
        <v>0</v>
      </c>
      <c r="AG144" s="80">
        <f t="shared" si="42"/>
        <v>35139.165000000001</v>
      </c>
      <c r="AH144" s="9">
        <f>AH146+AH147+AH148+AH149+AH150+AH151+AH152+AH153+AH154+AH155+AH156+AH157+AH158+AH145</f>
        <v>57799.69999999999</v>
      </c>
      <c r="AI144" s="9">
        <f>AI146+AI147+AI148+AI149+AI150+AI151+AI152+AI153+AI154+AI155+AI156+AI157+AI158+AI145</f>
        <v>0</v>
      </c>
      <c r="AJ144" s="9">
        <f t="shared" si="49"/>
        <v>57799.69999999999</v>
      </c>
      <c r="AK144" s="9">
        <f>AK146+AK147+AK148+AK149+AK150+AK151+AK152+AK153+AK154+AK155+AK156+AK157+AK158+AK145+AK159+AK160+AK161</f>
        <v>0</v>
      </c>
      <c r="AL144" s="9">
        <f t="shared" si="50"/>
        <v>57799.69999999999</v>
      </c>
      <c r="AM144" s="9">
        <f>AM146+AM147+AM148+AM149+AM150+AM151+AM152+AM153+AM154+AM155+AM156+AM157+AM158+AM145+AM159+AM160+AM161</f>
        <v>0</v>
      </c>
      <c r="AN144" s="9">
        <f t="shared" si="43"/>
        <v>57799.69999999999</v>
      </c>
      <c r="AO144" s="9">
        <f>AO146+AO147+AO148+AO149+AO150+AO151+AO152+AO153+AO154+AO155+AO156+AO157+AO158+AO145+AO159+AO160+AO161</f>
        <v>0</v>
      </c>
      <c r="AP144" s="9">
        <f t="shared" si="44"/>
        <v>57799.69999999999</v>
      </c>
      <c r="AQ144" s="9">
        <f>AQ146+AQ147+AQ148+AQ149+AQ150+AQ151+AQ152+AQ153+AQ154+AQ155+AQ156+AQ157+AQ158+AQ145+AQ159+AQ160+AQ161</f>
        <v>0</v>
      </c>
      <c r="AR144" s="80">
        <f t="shared" si="45"/>
        <v>57799.69999999999</v>
      </c>
      <c r="AS144" s="10"/>
      <c r="AT144" s="11"/>
      <c r="AU144" s="7"/>
      <c r="AV144" s="7"/>
      <c r="AW144" s="7"/>
    </row>
    <row r="145" spans="1:47" ht="54" x14ac:dyDescent="0.35">
      <c r="A145" s="77" t="s">
        <v>213</v>
      </c>
      <c r="B145" s="84" t="s">
        <v>216</v>
      </c>
      <c r="C145" s="86" t="s">
        <v>31</v>
      </c>
      <c r="D145" s="13">
        <v>35549</v>
      </c>
      <c r="E145" s="13"/>
      <c r="F145" s="14">
        <f t="shared" si="19"/>
        <v>35549</v>
      </c>
      <c r="G145" s="14"/>
      <c r="H145" s="14">
        <f t="shared" ref="H145:H180" si="57">F145+G145</f>
        <v>35549</v>
      </c>
      <c r="I145" s="14"/>
      <c r="J145" s="14">
        <f t="shared" si="53"/>
        <v>35549</v>
      </c>
      <c r="K145" s="14"/>
      <c r="L145" s="14">
        <f t="shared" si="54"/>
        <v>35549</v>
      </c>
      <c r="M145" s="14"/>
      <c r="N145" s="14">
        <f t="shared" si="51"/>
        <v>35549</v>
      </c>
      <c r="O145" s="14"/>
      <c r="P145" s="14">
        <f t="shared" si="52"/>
        <v>35549</v>
      </c>
      <c r="Q145" s="14"/>
      <c r="R145" s="14">
        <f t="shared" si="38"/>
        <v>35549</v>
      </c>
      <c r="S145" s="14"/>
      <c r="T145" s="81">
        <f t="shared" si="39"/>
        <v>35549</v>
      </c>
      <c r="U145" s="14">
        <v>0</v>
      </c>
      <c r="V145" s="14"/>
      <c r="W145" s="14">
        <f t="shared" si="46"/>
        <v>0</v>
      </c>
      <c r="X145" s="14"/>
      <c r="Y145" s="14">
        <f t="shared" si="47"/>
        <v>0</v>
      </c>
      <c r="Z145" s="14"/>
      <c r="AA145" s="14">
        <f t="shared" si="48"/>
        <v>0</v>
      </c>
      <c r="AB145" s="14"/>
      <c r="AC145" s="14">
        <f t="shared" si="40"/>
        <v>0</v>
      </c>
      <c r="AD145" s="14"/>
      <c r="AE145" s="14">
        <f t="shared" si="41"/>
        <v>0</v>
      </c>
      <c r="AF145" s="14"/>
      <c r="AG145" s="81">
        <f t="shared" si="42"/>
        <v>0</v>
      </c>
      <c r="AH145" s="14">
        <v>0</v>
      </c>
      <c r="AI145" s="14"/>
      <c r="AJ145" s="14">
        <f t="shared" si="49"/>
        <v>0</v>
      </c>
      <c r="AK145" s="14"/>
      <c r="AL145" s="14">
        <f t="shared" si="50"/>
        <v>0</v>
      </c>
      <c r="AM145" s="14"/>
      <c r="AN145" s="14">
        <f t="shared" si="43"/>
        <v>0</v>
      </c>
      <c r="AO145" s="14"/>
      <c r="AP145" s="14">
        <f t="shared" si="44"/>
        <v>0</v>
      </c>
      <c r="AQ145" s="14"/>
      <c r="AR145" s="81">
        <f t="shared" si="45"/>
        <v>0</v>
      </c>
      <c r="AS145" s="3" t="s">
        <v>217</v>
      </c>
      <c r="AU145" s="27"/>
    </row>
    <row r="146" spans="1:47" ht="54" x14ac:dyDescent="0.35">
      <c r="A146" s="77" t="s">
        <v>215</v>
      </c>
      <c r="B146" s="84" t="s">
        <v>219</v>
      </c>
      <c r="C146" s="86" t="s">
        <v>31</v>
      </c>
      <c r="D146" s="13">
        <v>9209.2999999999993</v>
      </c>
      <c r="E146" s="13"/>
      <c r="F146" s="14">
        <f t="shared" si="19"/>
        <v>9209.2999999999993</v>
      </c>
      <c r="G146" s="14"/>
      <c r="H146" s="14">
        <f t="shared" si="57"/>
        <v>9209.2999999999993</v>
      </c>
      <c r="I146" s="14"/>
      <c r="J146" s="14">
        <f t="shared" si="53"/>
        <v>9209.2999999999993</v>
      </c>
      <c r="K146" s="14"/>
      <c r="L146" s="14">
        <f t="shared" si="54"/>
        <v>9209.2999999999993</v>
      </c>
      <c r="M146" s="14"/>
      <c r="N146" s="14">
        <f t="shared" si="51"/>
        <v>9209.2999999999993</v>
      </c>
      <c r="O146" s="14">
        <v>-9209.2999999999993</v>
      </c>
      <c r="P146" s="14">
        <f t="shared" si="52"/>
        <v>0</v>
      </c>
      <c r="Q146" s="14"/>
      <c r="R146" s="14">
        <f t="shared" si="38"/>
        <v>0</v>
      </c>
      <c r="S146" s="14"/>
      <c r="T146" s="81">
        <f t="shared" si="39"/>
        <v>0</v>
      </c>
      <c r="U146" s="14">
        <v>0</v>
      </c>
      <c r="V146" s="14"/>
      <c r="W146" s="14">
        <f t="shared" si="46"/>
        <v>0</v>
      </c>
      <c r="X146" s="14"/>
      <c r="Y146" s="14">
        <f t="shared" si="47"/>
        <v>0</v>
      </c>
      <c r="Z146" s="14"/>
      <c r="AA146" s="14">
        <f t="shared" si="48"/>
        <v>0</v>
      </c>
      <c r="AB146" s="14"/>
      <c r="AC146" s="14">
        <f t="shared" si="40"/>
        <v>0</v>
      </c>
      <c r="AD146" s="14">
        <v>10011.665000000001</v>
      </c>
      <c r="AE146" s="14">
        <f t="shared" si="41"/>
        <v>10011.665000000001</v>
      </c>
      <c r="AF146" s="14"/>
      <c r="AG146" s="81">
        <f t="shared" si="42"/>
        <v>10011.665000000001</v>
      </c>
      <c r="AH146" s="14">
        <v>0</v>
      </c>
      <c r="AI146" s="14"/>
      <c r="AJ146" s="14">
        <f t="shared" si="49"/>
        <v>0</v>
      </c>
      <c r="AK146" s="14"/>
      <c r="AL146" s="14">
        <f t="shared" si="50"/>
        <v>0</v>
      </c>
      <c r="AM146" s="14"/>
      <c r="AN146" s="14">
        <f t="shared" si="43"/>
        <v>0</v>
      </c>
      <c r="AO146" s="14"/>
      <c r="AP146" s="14">
        <f t="shared" si="44"/>
        <v>0</v>
      </c>
      <c r="AQ146" s="14"/>
      <c r="AR146" s="81">
        <f t="shared" si="45"/>
        <v>0</v>
      </c>
      <c r="AS146" s="3" t="s">
        <v>220</v>
      </c>
      <c r="AU146" s="27"/>
    </row>
    <row r="147" spans="1:47" ht="54" x14ac:dyDescent="0.35">
      <c r="A147" s="77" t="s">
        <v>218</v>
      </c>
      <c r="B147" s="84" t="s">
        <v>222</v>
      </c>
      <c r="C147" s="86" t="s">
        <v>31</v>
      </c>
      <c r="D147" s="13">
        <v>9849.2000000000007</v>
      </c>
      <c r="E147" s="13"/>
      <c r="F147" s="14">
        <f t="shared" si="19"/>
        <v>9849.2000000000007</v>
      </c>
      <c r="G147" s="14">
        <v>333.19578000000001</v>
      </c>
      <c r="H147" s="14">
        <f t="shared" si="57"/>
        <v>10182.395780000001</v>
      </c>
      <c r="I147" s="14"/>
      <c r="J147" s="14">
        <f t="shared" si="53"/>
        <v>10182.395780000001</v>
      </c>
      <c r="K147" s="14"/>
      <c r="L147" s="14">
        <f t="shared" si="54"/>
        <v>10182.395780000001</v>
      </c>
      <c r="M147" s="14"/>
      <c r="N147" s="14">
        <f t="shared" si="51"/>
        <v>10182.395780000001</v>
      </c>
      <c r="O147" s="14"/>
      <c r="P147" s="14">
        <f t="shared" si="52"/>
        <v>10182.395780000001</v>
      </c>
      <c r="Q147" s="14"/>
      <c r="R147" s="14">
        <f t="shared" si="38"/>
        <v>10182.395780000001</v>
      </c>
      <c r="S147" s="14"/>
      <c r="T147" s="81">
        <f t="shared" si="39"/>
        <v>10182.395780000001</v>
      </c>
      <c r="U147" s="14">
        <v>0</v>
      </c>
      <c r="V147" s="14"/>
      <c r="W147" s="14">
        <f t="shared" si="46"/>
        <v>0</v>
      </c>
      <c r="X147" s="14"/>
      <c r="Y147" s="14">
        <f t="shared" si="47"/>
        <v>0</v>
      </c>
      <c r="Z147" s="14"/>
      <c r="AA147" s="14">
        <f t="shared" si="48"/>
        <v>0</v>
      </c>
      <c r="AB147" s="14"/>
      <c r="AC147" s="14">
        <f t="shared" si="40"/>
        <v>0</v>
      </c>
      <c r="AD147" s="14"/>
      <c r="AE147" s="14">
        <f t="shared" si="41"/>
        <v>0</v>
      </c>
      <c r="AF147" s="14"/>
      <c r="AG147" s="81">
        <f t="shared" si="42"/>
        <v>0</v>
      </c>
      <c r="AH147" s="14">
        <v>0</v>
      </c>
      <c r="AI147" s="14"/>
      <c r="AJ147" s="14">
        <f t="shared" si="49"/>
        <v>0</v>
      </c>
      <c r="AK147" s="14"/>
      <c r="AL147" s="14">
        <f t="shared" si="50"/>
        <v>0</v>
      </c>
      <c r="AM147" s="14"/>
      <c r="AN147" s="14">
        <f t="shared" si="43"/>
        <v>0</v>
      </c>
      <c r="AO147" s="14"/>
      <c r="AP147" s="14">
        <f t="shared" si="44"/>
        <v>0</v>
      </c>
      <c r="AQ147" s="14"/>
      <c r="AR147" s="81">
        <f t="shared" si="45"/>
        <v>0</v>
      </c>
      <c r="AS147" s="3" t="s">
        <v>223</v>
      </c>
      <c r="AU147" s="27"/>
    </row>
    <row r="148" spans="1:47" ht="54" x14ac:dyDescent="0.35">
      <c r="A148" s="77" t="s">
        <v>221</v>
      </c>
      <c r="B148" s="88" t="s">
        <v>225</v>
      </c>
      <c r="C148" s="86" t="s">
        <v>31</v>
      </c>
      <c r="D148" s="13">
        <v>0</v>
      </c>
      <c r="E148" s="13"/>
      <c r="F148" s="14">
        <f t="shared" ref="F148:F180" si="58">D148+E148</f>
        <v>0</v>
      </c>
      <c r="G148" s="14"/>
      <c r="H148" s="14">
        <f t="shared" si="57"/>
        <v>0</v>
      </c>
      <c r="I148" s="14"/>
      <c r="J148" s="14">
        <f t="shared" si="53"/>
        <v>0</v>
      </c>
      <c r="K148" s="14"/>
      <c r="L148" s="14">
        <f t="shared" si="54"/>
        <v>0</v>
      </c>
      <c r="M148" s="14"/>
      <c r="N148" s="14">
        <f t="shared" si="51"/>
        <v>0</v>
      </c>
      <c r="O148" s="14"/>
      <c r="P148" s="14">
        <f t="shared" si="52"/>
        <v>0</v>
      </c>
      <c r="Q148" s="14"/>
      <c r="R148" s="14">
        <f t="shared" si="38"/>
        <v>0</v>
      </c>
      <c r="S148" s="14"/>
      <c r="T148" s="81">
        <f t="shared" si="39"/>
        <v>0</v>
      </c>
      <c r="U148" s="14">
        <v>877.1</v>
      </c>
      <c r="V148" s="14"/>
      <c r="W148" s="14">
        <f t="shared" si="46"/>
        <v>877.1</v>
      </c>
      <c r="X148" s="14"/>
      <c r="Y148" s="14">
        <f t="shared" si="47"/>
        <v>877.1</v>
      </c>
      <c r="Z148" s="14"/>
      <c r="AA148" s="14">
        <f t="shared" si="48"/>
        <v>877.1</v>
      </c>
      <c r="AB148" s="14"/>
      <c r="AC148" s="14">
        <f t="shared" si="40"/>
        <v>877.1</v>
      </c>
      <c r="AD148" s="14"/>
      <c r="AE148" s="14">
        <f t="shared" si="41"/>
        <v>877.1</v>
      </c>
      <c r="AF148" s="14"/>
      <c r="AG148" s="81">
        <f t="shared" si="42"/>
        <v>877.1</v>
      </c>
      <c r="AH148" s="14">
        <v>10827.4</v>
      </c>
      <c r="AI148" s="14"/>
      <c r="AJ148" s="14">
        <f t="shared" si="49"/>
        <v>10827.4</v>
      </c>
      <c r="AK148" s="14"/>
      <c r="AL148" s="14">
        <f t="shared" si="50"/>
        <v>10827.4</v>
      </c>
      <c r="AM148" s="14"/>
      <c r="AN148" s="14">
        <f t="shared" si="43"/>
        <v>10827.4</v>
      </c>
      <c r="AO148" s="14"/>
      <c r="AP148" s="14">
        <f t="shared" si="44"/>
        <v>10827.4</v>
      </c>
      <c r="AQ148" s="14"/>
      <c r="AR148" s="81">
        <f t="shared" si="45"/>
        <v>10827.4</v>
      </c>
      <c r="AS148" s="3" t="s">
        <v>226</v>
      </c>
      <c r="AU148" s="27"/>
    </row>
    <row r="149" spans="1:47" ht="54" x14ac:dyDescent="0.35">
      <c r="A149" s="77" t="s">
        <v>224</v>
      </c>
      <c r="B149" s="88" t="s">
        <v>228</v>
      </c>
      <c r="C149" s="86" t="s">
        <v>31</v>
      </c>
      <c r="D149" s="13">
        <v>0</v>
      </c>
      <c r="E149" s="13"/>
      <c r="F149" s="14">
        <f t="shared" si="58"/>
        <v>0</v>
      </c>
      <c r="G149" s="14"/>
      <c r="H149" s="14">
        <f t="shared" si="57"/>
        <v>0</v>
      </c>
      <c r="I149" s="14"/>
      <c r="J149" s="14">
        <f t="shared" si="53"/>
        <v>0</v>
      </c>
      <c r="K149" s="14"/>
      <c r="L149" s="14">
        <f t="shared" si="54"/>
        <v>0</v>
      </c>
      <c r="M149" s="14"/>
      <c r="N149" s="14">
        <f t="shared" si="51"/>
        <v>0</v>
      </c>
      <c r="O149" s="14"/>
      <c r="P149" s="14">
        <f t="shared" si="52"/>
        <v>0</v>
      </c>
      <c r="Q149" s="14"/>
      <c r="R149" s="14">
        <f t="shared" si="38"/>
        <v>0</v>
      </c>
      <c r="S149" s="14"/>
      <c r="T149" s="81">
        <f t="shared" si="39"/>
        <v>0</v>
      </c>
      <c r="U149" s="14">
        <v>877.09999999999991</v>
      </c>
      <c r="V149" s="14"/>
      <c r="W149" s="14">
        <f t="shared" si="46"/>
        <v>877.09999999999991</v>
      </c>
      <c r="X149" s="14"/>
      <c r="Y149" s="14">
        <f t="shared" si="47"/>
        <v>877.09999999999991</v>
      </c>
      <c r="Z149" s="14"/>
      <c r="AA149" s="14">
        <f t="shared" si="48"/>
        <v>877.09999999999991</v>
      </c>
      <c r="AB149" s="14"/>
      <c r="AC149" s="14">
        <f t="shared" si="40"/>
        <v>877.09999999999991</v>
      </c>
      <c r="AD149" s="14"/>
      <c r="AE149" s="14">
        <f t="shared" si="41"/>
        <v>877.09999999999991</v>
      </c>
      <c r="AF149" s="14"/>
      <c r="AG149" s="81">
        <f t="shared" si="42"/>
        <v>877.09999999999991</v>
      </c>
      <c r="AH149" s="14">
        <v>10827.4</v>
      </c>
      <c r="AI149" s="14"/>
      <c r="AJ149" s="14">
        <f t="shared" si="49"/>
        <v>10827.4</v>
      </c>
      <c r="AK149" s="14"/>
      <c r="AL149" s="14">
        <f t="shared" si="50"/>
        <v>10827.4</v>
      </c>
      <c r="AM149" s="14"/>
      <c r="AN149" s="14">
        <f t="shared" si="43"/>
        <v>10827.4</v>
      </c>
      <c r="AO149" s="14"/>
      <c r="AP149" s="14">
        <f t="shared" si="44"/>
        <v>10827.4</v>
      </c>
      <c r="AQ149" s="14"/>
      <c r="AR149" s="81">
        <f t="shared" si="45"/>
        <v>10827.4</v>
      </c>
      <c r="AS149" s="3" t="s">
        <v>229</v>
      </c>
      <c r="AU149" s="27"/>
    </row>
    <row r="150" spans="1:47" ht="54" x14ac:dyDescent="0.35">
      <c r="A150" s="77" t="s">
        <v>227</v>
      </c>
      <c r="B150" s="84" t="s">
        <v>231</v>
      </c>
      <c r="C150" s="86" t="s">
        <v>31</v>
      </c>
      <c r="D150" s="13">
        <v>832.90000000000009</v>
      </c>
      <c r="E150" s="13"/>
      <c r="F150" s="14">
        <f t="shared" si="58"/>
        <v>832.90000000000009</v>
      </c>
      <c r="G150" s="14"/>
      <c r="H150" s="14">
        <f t="shared" si="57"/>
        <v>832.90000000000009</v>
      </c>
      <c r="I150" s="14"/>
      <c r="J150" s="14">
        <f t="shared" si="53"/>
        <v>832.90000000000009</v>
      </c>
      <c r="K150" s="14"/>
      <c r="L150" s="14">
        <f t="shared" si="54"/>
        <v>832.90000000000009</v>
      </c>
      <c r="M150" s="14"/>
      <c r="N150" s="14">
        <f t="shared" si="51"/>
        <v>832.90000000000009</v>
      </c>
      <c r="O150" s="14"/>
      <c r="P150" s="14">
        <f t="shared" si="52"/>
        <v>832.90000000000009</v>
      </c>
      <c r="Q150" s="14"/>
      <c r="R150" s="14">
        <f t="shared" si="38"/>
        <v>832.90000000000009</v>
      </c>
      <c r="S150" s="14"/>
      <c r="T150" s="81">
        <f t="shared" si="39"/>
        <v>832.90000000000009</v>
      </c>
      <c r="U150" s="14">
        <v>10371</v>
      </c>
      <c r="V150" s="14"/>
      <c r="W150" s="14">
        <f t="shared" si="46"/>
        <v>10371</v>
      </c>
      <c r="X150" s="14"/>
      <c r="Y150" s="14">
        <f t="shared" si="47"/>
        <v>10371</v>
      </c>
      <c r="Z150" s="14"/>
      <c r="AA150" s="14">
        <f t="shared" si="48"/>
        <v>10371</v>
      </c>
      <c r="AB150" s="14"/>
      <c r="AC150" s="14">
        <f t="shared" si="40"/>
        <v>10371</v>
      </c>
      <c r="AD150" s="14"/>
      <c r="AE150" s="14">
        <f t="shared" si="41"/>
        <v>10371</v>
      </c>
      <c r="AF150" s="14"/>
      <c r="AG150" s="81">
        <f t="shared" si="42"/>
        <v>10371</v>
      </c>
      <c r="AH150" s="14">
        <v>0</v>
      </c>
      <c r="AI150" s="14"/>
      <c r="AJ150" s="14">
        <f t="shared" si="49"/>
        <v>0</v>
      </c>
      <c r="AK150" s="14"/>
      <c r="AL150" s="14">
        <f t="shared" si="50"/>
        <v>0</v>
      </c>
      <c r="AM150" s="14"/>
      <c r="AN150" s="14">
        <f t="shared" si="43"/>
        <v>0</v>
      </c>
      <c r="AO150" s="14"/>
      <c r="AP150" s="14">
        <f t="shared" si="44"/>
        <v>0</v>
      </c>
      <c r="AQ150" s="14"/>
      <c r="AR150" s="81">
        <f t="shared" si="45"/>
        <v>0</v>
      </c>
      <c r="AS150" s="3" t="s">
        <v>232</v>
      </c>
      <c r="AU150" s="27"/>
    </row>
    <row r="151" spans="1:47" ht="54" x14ac:dyDescent="0.35">
      <c r="A151" s="77" t="s">
        <v>230</v>
      </c>
      <c r="B151" s="88" t="s">
        <v>234</v>
      </c>
      <c r="C151" s="86" t="s">
        <v>31</v>
      </c>
      <c r="D151" s="13">
        <v>0</v>
      </c>
      <c r="E151" s="13"/>
      <c r="F151" s="14">
        <f t="shared" si="58"/>
        <v>0</v>
      </c>
      <c r="G151" s="14"/>
      <c r="H151" s="14">
        <f t="shared" si="57"/>
        <v>0</v>
      </c>
      <c r="I151" s="14"/>
      <c r="J151" s="14">
        <f t="shared" si="53"/>
        <v>0</v>
      </c>
      <c r="K151" s="14"/>
      <c r="L151" s="14">
        <f t="shared" si="54"/>
        <v>0</v>
      </c>
      <c r="M151" s="14"/>
      <c r="N151" s="14">
        <f t="shared" si="51"/>
        <v>0</v>
      </c>
      <c r="O151" s="14"/>
      <c r="P151" s="14">
        <f t="shared" si="52"/>
        <v>0</v>
      </c>
      <c r="Q151" s="14"/>
      <c r="R151" s="14">
        <f t="shared" si="38"/>
        <v>0</v>
      </c>
      <c r="S151" s="14"/>
      <c r="T151" s="81">
        <f t="shared" si="39"/>
        <v>0</v>
      </c>
      <c r="U151" s="14">
        <v>877.1</v>
      </c>
      <c r="V151" s="14"/>
      <c r="W151" s="14">
        <f t="shared" si="46"/>
        <v>877.1</v>
      </c>
      <c r="X151" s="14"/>
      <c r="Y151" s="14">
        <f t="shared" si="47"/>
        <v>877.1</v>
      </c>
      <c r="Z151" s="14"/>
      <c r="AA151" s="14">
        <f t="shared" si="48"/>
        <v>877.1</v>
      </c>
      <c r="AB151" s="14"/>
      <c r="AC151" s="14">
        <f t="shared" si="40"/>
        <v>877.1</v>
      </c>
      <c r="AD151" s="14"/>
      <c r="AE151" s="14">
        <f t="shared" si="41"/>
        <v>877.1</v>
      </c>
      <c r="AF151" s="14"/>
      <c r="AG151" s="81">
        <f t="shared" si="42"/>
        <v>877.1</v>
      </c>
      <c r="AH151" s="14">
        <v>10827.4</v>
      </c>
      <c r="AI151" s="14"/>
      <c r="AJ151" s="14">
        <f t="shared" si="49"/>
        <v>10827.4</v>
      </c>
      <c r="AK151" s="14"/>
      <c r="AL151" s="14">
        <f t="shared" si="50"/>
        <v>10827.4</v>
      </c>
      <c r="AM151" s="14"/>
      <c r="AN151" s="14">
        <f t="shared" si="43"/>
        <v>10827.4</v>
      </c>
      <c r="AO151" s="14"/>
      <c r="AP151" s="14">
        <f t="shared" si="44"/>
        <v>10827.4</v>
      </c>
      <c r="AQ151" s="14"/>
      <c r="AR151" s="81">
        <f t="shared" si="45"/>
        <v>10827.4</v>
      </c>
      <c r="AS151" s="3" t="s">
        <v>235</v>
      </c>
      <c r="AU151" s="27"/>
    </row>
    <row r="152" spans="1:47" ht="54" x14ac:dyDescent="0.35">
      <c r="A152" s="77" t="s">
        <v>233</v>
      </c>
      <c r="B152" s="84" t="s">
        <v>237</v>
      </c>
      <c r="C152" s="86" t="s">
        <v>31</v>
      </c>
      <c r="D152" s="13">
        <v>832.90000000000009</v>
      </c>
      <c r="E152" s="13"/>
      <c r="F152" s="14">
        <f t="shared" si="58"/>
        <v>832.90000000000009</v>
      </c>
      <c r="G152" s="14"/>
      <c r="H152" s="14">
        <f t="shared" si="57"/>
        <v>832.90000000000009</v>
      </c>
      <c r="I152" s="14"/>
      <c r="J152" s="14">
        <f t="shared" si="53"/>
        <v>832.90000000000009</v>
      </c>
      <c r="K152" s="14"/>
      <c r="L152" s="14">
        <f t="shared" si="54"/>
        <v>832.90000000000009</v>
      </c>
      <c r="M152" s="14"/>
      <c r="N152" s="14">
        <f t="shared" si="51"/>
        <v>832.90000000000009</v>
      </c>
      <c r="O152" s="14"/>
      <c r="P152" s="14">
        <f t="shared" si="52"/>
        <v>832.90000000000009</v>
      </c>
      <c r="Q152" s="14"/>
      <c r="R152" s="14">
        <f t="shared" si="38"/>
        <v>832.90000000000009</v>
      </c>
      <c r="S152" s="14"/>
      <c r="T152" s="81">
        <f t="shared" si="39"/>
        <v>832.90000000000009</v>
      </c>
      <c r="U152" s="14">
        <v>10371</v>
      </c>
      <c r="V152" s="14"/>
      <c r="W152" s="14">
        <f t="shared" si="46"/>
        <v>10371</v>
      </c>
      <c r="X152" s="14"/>
      <c r="Y152" s="14">
        <f t="shared" si="47"/>
        <v>10371</v>
      </c>
      <c r="Z152" s="14"/>
      <c r="AA152" s="14">
        <f t="shared" si="48"/>
        <v>10371</v>
      </c>
      <c r="AB152" s="14"/>
      <c r="AC152" s="14">
        <f t="shared" si="40"/>
        <v>10371</v>
      </c>
      <c r="AD152" s="14"/>
      <c r="AE152" s="14">
        <f t="shared" si="41"/>
        <v>10371</v>
      </c>
      <c r="AF152" s="14"/>
      <c r="AG152" s="81">
        <f t="shared" si="42"/>
        <v>10371</v>
      </c>
      <c r="AH152" s="14">
        <v>0</v>
      </c>
      <c r="AI152" s="14"/>
      <c r="AJ152" s="14">
        <f t="shared" si="49"/>
        <v>0</v>
      </c>
      <c r="AK152" s="14"/>
      <c r="AL152" s="14">
        <f t="shared" si="50"/>
        <v>0</v>
      </c>
      <c r="AM152" s="14"/>
      <c r="AN152" s="14">
        <f t="shared" si="43"/>
        <v>0</v>
      </c>
      <c r="AO152" s="14"/>
      <c r="AP152" s="14">
        <f t="shared" si="44"/>
        <v>0</v>
      </c>
      <c r="AQ152" s="14"/>
      <c r="AR152" s="81">
        <f t="shared" si="45"/>
        <v>0</v>
      </c>
      <c r="AS152" s="3" t="s">
        <v>238</v>
      </c>
      <c r="AU152" s="27"/>
    </row>
    <row r="153" spans="1:47" ht="54" x14ac:dyDescent="0.35">
      <c r="A153" s="77" t="s">
        <v>236</v>
      </c>
      <c r="B153" s="84" t="s">
        <v>240</v>
      </c>
      <c r="C153" s="86" t="s">
        <v>31</v>
      </c>
      <c r="D153" s="13">
        <v>0</v>
      </c>
      <c r="E153" s="13"/>
      <c r="F153" s="14">
        <f t="shared" si="58"/>
        <v>0</v>
      </c>
      <c r="G153" s="14"/>
      <c r="H153" s="14">
        <f t="shared" si="57"/>
        <v>0</v>
      </c>
      <c r="I153" s="14"/>
      <c r="J153" s="14">
        <f t="shared" si="53"/>
        <v>0</v>
      </c>
      <c r="K153" s="14"/>
      <c r="L153" s="14">
        <f t="shared" si="54"/>
        <v>0</v>
      </c>
      <c r="M153" s="14"/>
      <c r="N153" s="14">
        <f t="shared" si="51"/>
        <v>0</v>
      </c>
      <c r="O153" s="14"/>
      <c r="P153" s="14">
        <f t="shared" si="52"/>
        <v>0</v>
      </c>
      <c r="Q153" s="14"/>
      <c r="R153" s="14">
        <f t="shared" si="38"/>
        <v>0</v>
      </c>
      <c r="S153" s="14"/>
      <c r="T153" s="81">
        <f t="shared" si="39"/>
        <v>0</v>
      </c>
      <c r="U153" s="14">
        <v>877.1</v>
      </c>
      <c r="V153" s="14"/>
      <c r="W153" s="14">
        <f t="shared" si="46"/>
        <v>877.1</v>
      </c>
      <c r="X153" s="14"/>
      <c r="Y153" s="14">
        <f t="shared" si="47"/>
        <v>877.1</v>
      </c>
      <c r="Z153" s="14"/>
      <c r="AA153" s="14">
        <f t="shared" si="48"/>
        <v>877.1</v>
      </c>
      <c r="AB153" s="14"/>
      <c r="AC153" s="14">
        <f t="shared" si="40"/>
        <v>877.1</v>
      </c>
      <c r="AD153" s="14"/>
      <c r="AE153" s="14">
        <f t="shared" si="41"/>
        <v>877.1</v>
      </c>
      <c r="AF153" s="14"/>
      <c r="AG153" s="81">
        <f t="shared" si="42"/>
        <v>877.1</v>
      </c>
      <c r="AH153" s="14">
        <v>10827.4</v>
      </c>
      <c r="AI153" s="14"/>
      <c r="AJ153" s="14">
        <f t="shared" si="49"/>
        <v>10827.4</v>
      </c>
      <c r="AK153" s="14"/>
      <c r="AL153" s="14">
        <f t="shared" si="50"/>
        <v>10827.4</v>
      </c>
      <c r="AM153" s="14"/>
      <c r="AN153" s="14">
        <f t="shared" si="43"/>
        <v>10827.4</v>
      </c>
      <c r="AO153" s="14"/>
      <c r="AP153" s="14">
        <f t="shared" si="44"/>
        <v>10827.4</v>
      </c>
      <c r="AQ153" s="14"/>
      <c r="AR153" s="81">
        <f t="shared" si="45"/>
        <v>10827.4</v>
      </c>
      <c r="AS153" s="3" t="s">
        <v>241</v>
      </c>
      <c r="AU153" s="27"/>
    </row>
    <row r="154" spans="1:47" ht="54" x14ac:dyDescent="0.35">
      <c r="A154" s="77" t="s">
        <v>239</v>
      </c>
      <c r="B154" s="84" t="s">
        <v>243</v>
      </c>
      <c r="C154" s="86" t="s">
        <v>31</v>
      </c>
      <c r="D154" s="13">
        <v>0</v>
      </c>
      <c r="E154" s="13"/>
      <c r="F154" s="14">
        <f t="shared" si="58"/>
        <v>0</v>
      </c>
      <c r="G154" s="14"/>
      <c r="H154" s="14">
        <f t="shared" si="57"/>
        <v>0</v>
      </c>
      <c r="I154" s="14"/>
      <c r="J154" s="14">
        <f t="shared" si="53"/>
        <v>0</v>
      </c>
      <c r="K154" s="14"/>
      <c r="L154" s="14">
        <f t="shared" si="54"/>
        <v>0</v>
      </c>
      <c r="M154" s="14"/>
      <c r="N154" s="14">
        <f t="shared" si="51"/>
        <v>0</v>
      </c>
      <c r="O154" s="14"/>
      <c r="P154" s="14">
        <f t="shared" si="52"/>
        <v>0</v>
      </c>
      <c r="Q154" s="14"/>
      <c r="R154" s="14">
        <f t="shared" si="38"/>
        <v>0</v>
      </c>
      <c r="S154" s="14"/>
      <c r="T154" s="81">
        <f t="shared" si="39"/>
        <v>0</v>
      </c>
      <c r="U154" s="14">
        <v>877.1</v>
      </c>
      <c r="V154" s="14"/>
      <c r="W154" s="14">
        <f t="shared" si="46"/>
        <v>877.1</v>
      </c>
      <c r="X154" s="14"/>
      <c r="Y154" s="14">
        <f t="shared" si="47"/>
        <v>877.1</v>
      </c>
      <c r="Z154" s="14"/>
      <c r="AA154" s="14">
        <f t="shared" si="48"/>
        <v>877.1</v>
      </c>
      <c r="AB154" s="14"/>
      <c r="AC154" s="14">
        <f t="shared" si="40"/>
        <v>877.1</v>
      </c>
      <c r="AD154" s="14"/>
      <c r="AE154" s="14">
        <f t="shared" si="41"/>
        <v>877.1</v>
      </c>
      <c r="AF154" s="14"/>
      <c r="AG154" s="81">
        <f t="shared" si="42"/>
        <v>877.1</v>
      </c>
      <c r="AH154" s="14">
        <v>10827.4</v>
      </c>
      <c r="AI154" s="14"/>
      <c r="AJ154" s="14">
        <f t="shared" si="49"/>
        <v>10827.4</v>
      </c>
      <c r="AK154" s="14"/>
      <c r="AL154" s="14">
        <f t="shared" si="50"/>
        <v>10827.4</v>
      </c>
      <c r="AM154" s="14"/>
      <c r="AN154" s="14">
        <f t="shared" si="43"/>
        <v>10827.4</v>
      </c>
      <c r="AO154" s="14"/>
      <c r="AP154" s="14">
        <f t="shared" si="44"/>
        <v>10827.4</v>
      </c>
      <c r="AQ154" s="14"/>
      <c r="AR154" s="81">
        <f t="shared" si="45"/>
        <v>10827.4</v>
      </c>
      <c r="AS154" s="3" t="s">
        <v>244</v>
      </c>
      <c r="AU154" s="27"/>
    </row>
    <row r="155" spans="1:47" ht="54" x14ac:dyDescent="0.35">
      <c r="A155" s="77" t="s">
        <v>242</v>
      </c>
      <c r="B155" s="84" t="s">
        <v>246</v>
      </c>
      <c r="C155" s="86" t="s">
        <v>31</v>
      </c>
      <c r="D155" s="13">
        <v>0</v>
      </c>
      <c r="E155" s="13"/>
      <c r="F155" s="14">
        <f t="shared" si="58"/>
        <v>0</v>
      </c>
      <c r="G155" s="14"/>
      <c r="H155" s="14">
        <f t="shared" si="57"/>
        <v>0</v>
      </c>
      <c r="I155" s="14"/>
      <c r="J155" s="14">
        <f t="shared" si="53"/>
        <v>0</v>
      </c>
      <c r="K155" s="14"/>
      <c r="L155" s="14">
        <f t="shared" si="54"/>
        <v>0</v>
      </c>
      <c r="M155" s="14"/>
      <c r="N155" s="14">
        <f t="shared" si="51"/>
        <v>0</v>
      </c>
      <c r="O155" s="14"/>
      <c r="P155" s="14">
        <f t="shared" si="52"/>
        <v>0</v>
      </c>
      <c r="Q155" s="14"/>
      <c r="R155" s="14">
        <f t="shared" si="38"/>
        <v>0</v>
      </c>
      <c r="S155" s="14"/>
      <c r="T155" s="81">
        <f t="shared" si="39"/>
        <v>0</v>
      </c>
      <c r="U155" s="14">
        <v>0</v>
      </c>
      <c r="V155" s="14"/>
      <c r="W155" s="14">
        <f t="shared" si="46"/>
        <v>0</v>
      </c>
      <c r="X155" s="14"/>
      <c r="Y155" s="14">
        <f t="shared" si="47"/>
        <v>0</v>
      </c>
      <c r="Z155" s="14"/>
      <c r="AA155" s="14">
        <f t="shared" si="48"/>
        <v>0</v>
      </c>
      <c r="AB155" s="14"/>
      <c r="AC155" s="14">
        <f t="shared" si="40"/>
        <v>0</v>
      </c>
      <c r="AD155" s="14"/>
      <c r="AE155" s="14">
        <f t="shared" si="41"/>
        <v>0</v>
      </c>
      <c r="AF155" s="14"/>
      <c r="AG155" s="81">
        <f t="shared" si="42"/>
        <v>0</v>
      </c>
      <c r="AH155" s="14">
        <v>915.7</v>
      </c>
      <c r="AI155" s="14"/>
      <c r="AJ155" s="14">
        <f t="shared" si="49"/>
        <v>915.7</v>
      </c>
      <c r="AK155" s="14"/>
      <c r="AL155" s="14">
        <f t="shared" si="50"/>
        <v>915.7</v>
      </c>
      <c r="AM155" s="14"/>
      <c r="AN155" s="14">
        <f t="shared" si="43"/>
        <v>915.7</v>
      </c>
      <c r="AO155" s="14"/>
      <c r="AP155" s="14">
        <f t="shared" si="44"/>
        <v>915.7</v>
      </c>
      <c r="AQ155" s="14"/>
      <c r="AR155" s="81">
        <f t="shared" si="45"/>
        <v>915.7</v>
      </c>
      <c r="AS155" s="3" t="s">
        <v>247</v>
      </c>
      <c r="AU155" s="27"/>
    </row>
    <row r="156" spans="1:47" ht="54" x14ac:dyDescent="0.35">
      <c r="A156" s="77" t="s">
        <v>245</v>
      </c>
      <c r="B156" s="84" t="s">
        <v>249</v>
      </c>
      <c r="C156" s="86" t="s">
        <v>31</v>
      </c>
      <c r="D156" s="13">
        <v>0</v>
      </c>
      <c r="E156" s="13"/>
      <c r="F156" s="14">
        <f t="shared" si="58"/>
        <v>0</v>
      </c>
      <c r="G156" s="14"/>
      <c r="H156" s="14">
        <f t="shared" si="57"/>
        <v>0</v>
      </c>
      <c r="I156" s="14"/>
      <c r="J156" s="14">
        <f t="shared" si="53"/>
        <v>0</v>
      </c>
      <c r="K156" s="14"/>
      <c r="L156" s="14">
        <f t="shared" si="54"/>
        <v>0</v>
      </c>
      <c r="M156" s="14"/>
      <c r="N156" s="14">
        <f t="shared" si="51"/>
        <v>0</v>
      </c>
      <c r="O156" s="14"/>
      <c r="P156" s="14">
        <f t="shared" si="52"/>
        <v>0</v>
      </c>
      <c r="Q156" s="14"/>
      <c r="R156" s="14">
        <f t="shared" si="38"/>
        <v>0</v>
      </c>
      <c r="S156" s="14"/>
      <c r="T156" s="81">
        <f t="shared" si="39"/>
        <v>0</v>
      </c>
      <c r="U156" s="14">
        <v>0</v>
      </c>
      <c r="V156" s="14"/>
      <c r="W156" s="14">
        <f t="shared" si="46"/>
        <v>0</v>
      </c>
      <c r="X156" s="14"/>
      <c r="Y156" s="14">
        <f t="shared" si="47"/>
        <v>0</v>
      </c>
      <c r="Z156" s="14"/>
      <c r="AA156" s="14">
        <f t="shared" si="48"/>
        <v>0</v>
      </c>
      <c r="AB156" s="14"/>
      <c r="AC156" s="14">
        <f t="shared" si="40"/>
        <v>0</v>
      </c>
      <c r="AD156" s="14"/>
      <c r="AE156" s="14">
        <f t="shared" si="41"/>
        <v>0</v>
      </c>
      <c r="AF156" s="14"/>
      <c r="AG156" s="81">
        <f t="shared" si="42"/>
        <v>0</v>
      </c>
      <c r="AH156" s="14">
        <v>915.7</v>
      </c>
      <c r="AI156" s="14"/>
      <c r="AJ156" s="14">
        <f t="shared" si="49"/>
        <v>915.7</v>
      </c>
      <c r="AK156" s="14"/>
      <c r="AL156" s="14">
        <f t="shared" si="50"/>
        <v>915.7</v>
      </c>
      <c r="AM156" s="14"/>
      <c r="AN156" s="14">
        <f t="shared" si="43"/>
        <v>915.7</v>
      </c>
      <c r="AO156" s="14"/>
      <c r="AP156" s="14">
        <f t="shared" si="44"/>
        <v>915.7</v>
      </c>
      <c r="AQ156" s="14"/>
      <c r="AR156" s="81">
        <f t="shared" si="45"/>
        <v>915.7</v>
      </c>
      <c r="AS156" s="3" t="s">
        <v>250</v>
      </c>
      <c r="AU156" s="27"/>
    </row>
    <row r="157" spans="1:47" ht="54" x14ac:dyDescent="0.35">
      <c r="A157" s="77" t="s">
        <v>248</v>
      </c>
      <c r="B157" s="84" t="s">
        <v>252</v>
      </c>
      <c r="C157" s="86" t="s">
        <v>31</v>
      </c>
      <c r="D157" s="13">
        <v>0</v>
      </c>
      <c r="E157" s="13"/>
      <c r="F157" s="14">
        <f t="shared" si="58"/>
        <v>0</v>
      </c>
      <c r="G157" s="14"/>
      <c r="H157" s="14">
        <f t="shared" si="57"/>
        <v>0</v>
      </c>
      <c r="I157" s="14"/>
      <c r="J157" s="14">
        <f t="shared" si="53"/>
        <v>0</v>
      </c>
      <c r="K157" s="14"/>
      <c r="L157" s="14">
        <f t="shared" si="54"/>
        <v>0</v>
      </c>
      <c r="M157" s="14"/>
      <c r="N157" s="14">
        <f t="shared" si="51"/>
        <v>0</v>
      </c>
      <c r="O157" s="14"/>
      <c r="P157" s="14">
        <f t="shared" si="52"/>
        <v>0</v>
      </c>
      <c r="Q157" s="14"/>
      <c r="R157" s="14">
        <f t="shared" si="38"/>
        <v>0</v>
      </c>
      <c r="S157" s="14"/>
      <c r="T157" s="81">
        <f t="shared" si="39"/>
        <v>0</v>
      </c>
      <c r="U157" s="14">
        <v>0</v>
      </c>
      <c r="V157" s="14"/>
      <c r="W157" s="14">
        <f t="shared" si="46"/>
        <v>0</v>
      </c>
      <c r="X157" s="14"/>
      <c r="Y157" s="14">
        <f t="shared" si="47"/>
        <v>0</v>
      </c>
      <c r="Z157" s="14"/>
      <c r="AA157" s="14">
        <f t="shared" si="48"/>
        <v>0</v>
      </c>
      <c r="AB157" s="14"/>
      <c r="AC157" s="14">
        <f t="shared" si="40"/>
        <v>0</v>
      </c>
      <c r="AD157" s="14"/>
      <c r="AE157" s="14">
        <f t="shared" si="41"/>
        <v>0</v>
      </c>
      <c r="AF157" s="14"/>
      <c r="AG157" s="81">
        <f t="shared" si="42"/>
        <v>0</v>
      </c>
      <c r="AH157" s="14">
        <v>915.7</v>
      </c>
      <c r="AI157" s="14"/>
      <c r="AJ157" s="14">
        <f t="shared" si="49"/>
        <v>915.7</v>
      </c>
      <c r="AK157" s="14"/>
      <c r="AL157" s="14">
        <f t="shared" si="50"/>
        <v>915.7</v>
      </c>
      <c r="AM157" s="14"/>
      <c r="AN157" s="14">
        <f t="shared" si="43"/>
        <v>915.7</v>
      </c>
      <c r="AO157" s="14"/>
      <c r="AP157" s="14">
        <f t="shared" si="44"/>
        <v>915.7</v>
      </c>
      <c r="AQ157" s="14"/>
      <c r="AR157" s="81">
        <f t="shared" si="45"/>
        <v>915.7</v>
      </c>
      <c r="AS157" s="3" t="s">
        <v>253</v>
      </c>
      <c r="AU157" s="27"/>
    </row>
    <row r="158" spans="1:47" ht="54" x14ac:dyDescent="0.35">
      <c r="A158" s="77" t="s">
        <v>251</v>
      </c>
      <c r="B158" s="84" t="s">
        <v>255</v>
      </c>
      <c r="C158" s="86" t="s">
        <v>31</v>
      </c>
      <c r="D158" s="13">
        <v>0</v>
      </c>
      <c r="E158" s="13"/>
      <c r="F158" s="14">
        <f t="shared" si="58"/>
        <v>0</v>
      </c>
      <c r="G158" s="14"/>
      <c r="H158" s="14">
        <f t="shared" si="57"/>
        <v>0</v>
      </c>
      <c r="I158" s="14"/>
      <c r="J158" s="14">
        <f t="shared" si="53"/>
        <v>0</v>
      </c>
      <c r="K158" s="14"/>
      <c r="L158" s="14">
        <f t="shared" si="54"/>
        <v>0</v>
      </c>
      <c r="M158" s="14"/>
      <c r="N158" s="14">
        <f t="shared" si="51"/>
        <v>0</v>
      </c>
      <c r="O158" s="14"/>
      <c r="P158" s="14">
        <f t="shared" si="52"/>
        <v>0</v>
      </c>
      <c r="Q158" s="14"/>
      <c r="R158" s="14">
        <f t="shared" si="38"/>
        <v>0</v>
      </c>
      <c r="S158" s="14"/>
      <c r="T158" s="81">
        <f t="shared" si="39"/>
        <v>0</v>
      </c>
      <c r="U158" s="14">
        <v>0</v>
      </c>
      <c r="V158" s="14"/>
      <c r="W158" s="14">
        <f t="shared" si="46"/>
        <v>0</v>
      </c>
      <c r="X158" s="14"/>
      <c r="Y158" s="14">
        <f t="shared" si="47"/>
        <v>0</v>
      </c>
      <c r="Z158" s="14"/>
      <c r="AA158" s="14">
        <f t="shared" si="48"/>
        <v>0</v>
      </c>
      <c r="AB158" s="14"/>
      <c r="AC158" s="14">
        <f t="shared" si="40"/>
        <v>0</v>
      </c>
      <c r="AD158" s="14"/>
      <c r="AE158" s="14">
        <f t="shared" si="41"/>
        <v>0</v>
      </c>
      <c r="AF158" s="14"/>
      <c r="AG158" s="81">
        <f t="shared" si="42"/>
        <v>0</v>
      </c>
      <c r="AH158" s="14">
        <v>915.6</v>
      </c>
      <c r="AI158" s="14"/>
      <c r="AJ158" s="14">
        <f t="shared" si="49"/>
        <v>915.6</v>
      </c>
      <c r="AK158" s="14"/>
      <c r="AL158" s="14">
        <f t="shared" si="50"/>
        <v>915.6</v>
      </c>
      <c r="AM158" s="14"/>
      <c r="AN158" s="14">
        <f t="shared" si="43"/>
        <v>915.6</v>
      </c>
      <c r="AO158" s="14"/>
      <c r="AP158" s="14">
        <f t="shared" si="44"/>
        <v>915.6</v>
      </c>
      <c r="AQ158" s="14"/>
      <c r="AR158" s="81">
        <f t="shared" si="45"/>
        <v>915.6</v>
      </c>
      <c r="AS158" s="3" t="s">
        <v>256</v>
      </c>
      <c r="AU158" s="27"/>
    </row>
    <row r="159" spans="1:47" ht="54" x14ac:dyDescent="0.35">
      <c r="A159" s="77" t="s">
        <v>254</v>
      </c>
      <c r="B159" s="84" t="s">
        <v>258</v>
      </c>
      <c r="C159" s="86" t="s">
        <v>31</v>
      </c>
      <c r="D159" s="13"/>
      <c r="E159" s="13"/>
      <c r="F159" s="14"/>
      <c r="G159" s="14">
        <v>1822.9440400000001</v>
      </c>
      <c r="H159" s="14">
        <f t="shared" si="57"/>
        <v>1822.9440400000001</v>
      </c>
      <c r="I159" s="14"/>
      <c r="J159" s="14">
        <f t="shared" si="53"/>
        <v>1822.9440400000001</v>
      </c>
      <c r="K159" s="14"/>
      <c r="L159" s="14">
        <f t="shared" si="54"/>
        <v>1822.9440400000001</v>
      </c>
      <c r="M159" s="14"/>
      <c r="N159" s="14">
        <f t="shared" si="51"/>
        <v>1822.9440400000001</v>
      </c>
      <c r="O159" s="14"/>
      <c r="P159" s="14">
        <f t="shared" si="52"/>
        <v>1822.9440400000001</v>
      </c>
      <c r="Q159" s="14"/>
      <c r="R159" s="14">
        <f t="shared" si="38"/>
        <v>1822.9440400000001</v>
      </c>
      <c r="S159" s="14"/>
      <c r="T159" s="81">
        <f t="shared" si="39"/>
        <v>1822.9440400000001</v>
      </c>
      <c r="U159" s="14"/>
      <c r="V159" s="14"/>
      <c r="W159" s="14"/>
      <c r="X159" s="14"/>
      <c r="Y159" s="14">
        <f t="shared" si="47"/>
        <v>0</v>
      </c>
      <c r="Z159" s="14"/>
      <c r="AA159" s="14">
        <f t="shared" si="48"/>
        <v>0</v>
      </c>
      <c r="AB159" s="14"/>
      <c r="AC159" s="14">
        <f t="shared" si="40"/>
        <v>0</v>
      </c>
      <c r="AD159" s="14"/>
      <c r="AE159" s="14">
        <f t="shared" si="41"/>
        <v>0</v>
      </c>
      <c r="AF159" s="14"/>
      <c r="AG159" s="81">
        <f t="shared" si="42"/>
        <v>0</v>
      </c>
      <c r="AH159" s="14"/>
      <c r="AI159" s="14"/>
      <c r="AJ159" s="14"/>
      <c r="AK159" s="14"/>
      <c r="AL159" s="14">
        <f t="shared" si="50"/>
        <v>0</v>
      </c>
      <c r="AM159" s="14"/>
      <c r="AN159" s="14">
        <f t="shared" si="43"/>
        <v>0</v>
      </c>
      <c r="AO159" s="14"/>
      <c r="AP159" s="14">
        <f t="shared" si="44"/>
        <v>0</v>
      </c>
      <c r="AQ159" s="14"/>
      <c r="AR159" s="81">
        <f t="shared" si="45"/>
        <v>0</v>
      </c>
      <c r="AS159" s="3" t="s">
        <v>259</v>
      </c>
      <c r="AT159" s="1"/>
      <c r="AU159" s="27"/>
    </row>
    <row r="160" spans="1:47" ht="54" x14ac:dyDescent="0.35">
      <c r="A160" s="77" t="s">
        <v>257</v>
      </c>
      <c r="B160" s="84" t="s">
        <v>261</v>
      </c>
      <c r="C160" s="86" t="s">
        <v>31</v>
      </c>
      <c r="D160" s="13"/>
      <c r="E160" s="13"/>
      <c r="F160" s="14"/>
      <c r="G160" s="14">
        <v>1860.1279500000001</v>
      </c>
      <c r="H160" s="14">
        <f t="shared" si="57"/>
        <v>1860.1279500000001</v>
      </c>
      <c r="I160" s="14"/>
      <c r="J160" s="14">
        <f t="shared" si="53"/>
        <v>1860.1279500000001</v>
      </c>
      <c r="K160" s="14"/>
      <c r="L160" s="14">
        <f t="shared" si="54"/>
        <v>1860.1279500000001</v>
      </c>
      <c r="M160" s="14"/>
      <c r="N160" s="14">
        <f t="shared" si="51"/>
        <v>1860.1279500000001</v>
      </c>
      <c r="O160" s="14">
        <v>-24.5</v>
      </c>
      <c r="P160" s="14">
        <f t="shared" si="52"/>
        <v>1835.6279500000001</v>
      </c>
      <c r="Q160" s="14"/>
      <c r="R160" s="14">
        <f t="shared" si="38"/>
        <v>1835.6279500000001</v>
      </c>
      <c r="S160" s="14"/>
      <c r="T160" s="81">
        <f t="shared" si="39"/>
        <v>1835.6279500000001</v>
      </c>
      <c r="U160" s="14"/>
      <c r="V160" s="14"/>
      <c r="W160" s="14"/>
      <c r="X160" s="14"/>
      <c r="Y160" s="14">
        <f t="shared" si="47"/>
        <v>0</v>
      </c>
      <c r="Z160" s="14"/>
      <c r="AA160" s="14">
        <f t="shared" si="48"/>
        <v>0</v>
      </c>
      <c r="AB160" s="14"/>
      <c r="AC160" s="14">
        <f t="shared" si="40"/>
        <v>0</v>
      </c>
      <c r="AD160" s="14"/>
      <c r="AE160" s="14">
        <f t="shared" si="41"/>
        <v>0</v>
      </c>
      <c r="AF160" s="14"/>
      <c r="AG160" s="81">
        <f t="shared" si="42"/>
        <v>0</v>
      </c>
      <c r="AH160" s="14"/>
      <c r="AI160" s="14"/>
      <c r="AJ160" s="14"/>
      <c r="AK160" s="14"/>
      <c r="AL160" s="14">
        <f t="shared" si="50"/>
        <v>0</v>
      </c>
      <c r="AM160" s="14"/>
      <c r="AN160" s="14">
        <f t="shared" si="43"/>
        <v>0</v>
      </c>
      <c r="AO160" s="14"/>
      <c r="AP160" s="14">
        <f t="shared" si="44"/>
        <v>0</v>
      </c>
      <c r="AQ160" s="14"/>
      <c r="AR160" s="81">
        <f t="shared" si="45"/>
        <v>0</v>
      </c>
      <c r="AS160" s="3" t="s">
        <v>262</v>
      </c>
      <c r="AT160" s="1"/>
      <c r="AU160" s="27"/>
    </row>
    <row r="161" spans="1:49" ht="54" x14ac:dyDescent="0.35">
      <c r="A161" s="77" t="s">
        <v>260</v>
      </c>
      <c r="B161" s="84" t="s">
        <v>264</v>
      </c>
      <c r="C161" s="86" t="s">
        <v>31</v>
      </c>
      <c r="D161" s="13"/>
      <c r="E161" s="13"/>
      <c r="F161" s="14"/>
      <c r="G161" s="14">
        <v>7665.7780000000002</v>
      </c>
      <c r="H161" s="14">
        <f t="shared" si="57"/>
        <v>7665.7780000000002</v>
      </c>
      <c r="I161" s="14"/>
      <c r="J161" s="14">
        <f t="shared" si="53"/>
        <v>7665.7780000000002</v>
      </c>
      <c r="K161" s="14"/>
      <c r="L161" s="14">
        <f t="shared" si="54"/>
        <v>7665.7780000000002</v>
      </c>
      <c r="M161" s="14"/>
      <c r="N161" s="14">
        <f t="shared" si="51"/>
        <v>7665.7780000000002</v>
      </c>
      <c r="O161" s="14">
        <v>24.5</v>
      </c>
      <c r="P161" s="14">
        <f t="shared" si="52"/>
        <v>7690.2780000000002</v>
      </c>
      <c r="Q161" s="14"/>
      <c r="R161" s="14">
        <f t="shared" si="38"/>
        <v>7690.2780000000002</v>
      </c>
      <c r="S161" s="14"/>
      <c r="T161" s="81">
        <f t="shared" si="39"/>
        <v>7690.2780000000002</v>
      </c>
      <c r="U161" s="14"/>
      <c r="V161" s="14"/>
      <c r="W161" s="14"/>
      <c r="X161" s="14"/>
      <c r="Y161" s="14">
        <f t="shared" si="47"/>
        <v>0</v>
      </c>
      <c r="Z161" s="14"/>
      <c r="AA161" s="14">
        <f t="shared" si="48"/>
        <v>0</v>
      </c>
      <c r="AB161" s="14"/>
      <c r="AC161" s="14">
        <f t="shared" si="40"/>
        <v>0</v>
      </c>
      <c r="AD161" s="14"/>
      <c r="AE161" s="14">
        <f t="shared" si="41"/>
        <v>0</v>
      </c>
      <c r="AF161" s="14"/>
      <c r="AG161" s="81">
        <f t="shared" si="42"/>
        <v>0</v>
      </c>
      <c r="AH161" s="14"/>
      <c r="AI161" s="14"/>
      <c r="AJ161" s="14"/>
      <c r="AK161" s="14"/>
      <c r="AL161" s="14">
        <f t="shared" si="50"/>
        <v>0</v>
      </c>
      <c r="AM161" s="14"/>
      <c r="AN161" s="14">
        <f t="shared" si="43"/>
        <v>0</v>
      </c>
      <c r="AO161" s="14"/>
      <c r="AP161" s="14">
        <f t="shared" si="44"/>
        <v>0</v>
      </c>
      <c r="AQ161" s="14"/>
      <c r="AR161" s="81">
        <f t="shared" si="45"/>
        <v>0</v>
      </c>
      <c r="AS161" s="3" t="s">
        <v>265</v>
      </c>
      <c r="AT161" s="1"/>
      <c r="AU161" s="27"/>
    </row>
    <row r="162" spans="1:49" s="83" customFormat="1" ht="33.75" customHeight="1" x14ac:dyDescent="0.25">
      <c r="A162" s="74"/>
      <c r="B162" s="75" t="s">
        <v>266</v>
      </c>
      <c r="C162" s="76" t="s">
        <v>22</v>
      </c>
      <c r="D162" s="8">
        <f>D167+D166+D165+D164+D163</f>
        <v>64748.000000000007</v>
      </c>
      <c r="E162" s="8">
        <f>E167+E166+E165+E164+E163</f>
        <v>0</v>
      </c>
      <c r="F162" s="9">
        <f t="shared" si="58"/>
        <v>64748.000000000007</v>
      </c>
      <c r="G162" s="59">
        <f>G167+G166+G165+G164+G163</f>
        <v>65434.583730000006</v>
      </c>
      <c r="H162" s="59">
        <f t="shared" si="57"/>
        <v>130182.58373000001</v>
      </c>
      <c r="I162" s="59">
        <f>I167+I166+I165+I164+I163</f>
        <v>0</v>
      </c>
      <c r="J162" s="59">
        <f t="shared" si="53"/>
        <v>130182.58373000001</v>
      </c>
      <c r="K162" s="59">
        <f>K167+K166+K165+K164+K163</f>
        <v>-20284.093000000001</v>
      </c>
      <c r="L162" s="59">
        <f t="shared" si="54"/>
        <v>109898.49073000002</v>
      </c>
      <c r="M162" s="59">
        <f>M167+M166+M165+M164+M163</f>
        <v>0</v>
      </c>
      <c r="N162" s="59">
        <f t="shared" si="51"/>
        <v>109898.49073000002</v>
      </c>
      <c r="O162" s="59">
        <f>O167+O166+O165+O164+O163</f>
        <v>0</v>
      </c>
      <c r="P162" s="59">
        <f t="shared" si="52"/>
        <v>109898.49073000002</v>
      </c>
      <c r="Q162" s="59">
        <f>Q167+Q166+Q165+Q164+Q163</f>
        <v>0</v>
      </c>
      <c r="R162" s="59">
        <f t="shared" si="38"/>
        <v>109898.49073000002</v>
      </c>
      <c r="S162" s="59">
        <f>S167+S166+S165+S164+S163</f>
        <v>-10945.053</v>
      </c>
      <c r="T162" s="94">
        <f t="shared" si="39"/>
        <v>98953.43773000002</v>
      </c>
      <c r="U162" s="9">
        <f>U167+U166+U165+U164+U163</f>
        <v>32708.6</v>
      </c>
      <c r="V162" s="9">
        <f>V167+V166+V165+V164+V163</f>
        <v>0</v>
      </c>
      <c r="W162" s="9">
        <f t="shared" si="46"/>
        <v>32708.6</v>
      </c>
      <c r="X162" s="9">
        <f>X167+X166+X165+X164+X163</f>
        <v>0</v>
      </c>
      <c r="Y162" s="9">
        <f t="shared" si="47"/>
        <v>32708.6</v>
      </c>
      <c r="Z162" s="9">
        <f>Z167+Z166+Z165+Z164+Z163</f>
        <v>0</v>
      </c>
      <c r="AA162" s="9">
        <f t="shared" si="48"/>
        <v>32708.6</v>
      </c>
      <c r="AB162" s="9">
        <f>AB167+AB166+AB165+AB164+AB163</f>
        <v>20284.093000000001</v>
      </c>
      <c r="AC162" s="9">
        <f t="shared" si="40"/>
        <v>52992.692999999999</v>
      </c>
      <c r="AD162" s="9">
        <f>AD167+AD166+AD165+AD164+AD163</f>
        <v>0</v>
      </c>
      <c r="AE162" s="9">
        <f t="shared" si="41"/>
        <v>52992.692999999999</v>
      </c>
      <c r="AF162" s="9">
        <f>AF167+AF166+AF165+AF164+AF163</f>
        <v>10945.053</v>
      </c>
      <c r="AG162" s="80">
        <f t="shared" si="42"/>
        <v>63937.745999999999</v>
      </c>
      <c r="AH162" s="9">
        <f>AH167+AH166+AH165+AH164+AH163</f>
        <v>0</v>
      </c>
      <c r="AI162" s="9">
        <f>AI167+AI166+AI165+AI164+AI163</f>
        <v>0</v>
      </c>
      <c r="AJ162" s="9">
        <f t="shared" si="49"/>
        <v>0</v>
      </c>
      <c r="AK162" s="9">
        <f>AK167+AK166+AK165+AK164+AK163</f>
        <v>0</v>
      </c>
      <c r="AL162" s="9">
        <f t="shared" si="50"/>
        <v>0</v>
      </c>
      <c r="AM162" s="9">
        <f>AM167+AM166+AM165+AM164+AM163</f>
        <v>0</v>
      </c>
      <c r="AN162" s="9">
        <f t="shared" si="43"/>
        <v>0</v>
      </c>
      <c r="AO162" s="9">
        <f>AO167+AO166+AO165+AO164+AO163</f>
        <v>0</v>
      </c>
      <c r="AP162" s="9">
        <f t="shared" si="44"/>
        <v>0</v>
      </c>
      <c r="AQ162" s="9">
        <f>AQ167+AQ166+AQ165+AQ164+AQ163</f>
        <v>0</v>
      </c>
      <c r="AR162" s="80">
        <f t="shared" si="45"/>
        <v>0</v>
      </c>
      <c r="AS162" s="10"/>
      <c r="AT162" s="11"/>
      <c r="AU162" s="7"/>
      <c r="AV162" s="7"/>
      <c r="AW162" s="7"/>
    </row>
    <row r="163" spans="1:49" ht="54" x14ac:dyDescent="0.35">
      <c r="A163" s="77" t="s">
        <v>263</v>
      </c>
      <c r="B163" s="84" t="s">
        <v>268</v>
      </c>
      <c r="C163" s="86" t="s">
        <v>31</v>
      </c>
      <c r="D163" s="13">
        <f>5844.6+120.7</f>
        <v>5965.3</v>
      </c>
      <c r="E163" s="13"/>
      <c r="F163" s="14">
        <f t="shared" si="58"/>
        <v>5965.3</v>
      </c>
      <c r="G163" s="14">
        <v>6034.6826300000002</v>
      </c>
      <c r="H163" s="14">
        <f t="shared" si="57"/>
        <v>11999.98263</v>
      </c>
      <c r="I163" s="14"/>
      <c r="J163" s="14">
        <f t="shared" si="53"/>
        <v>11999.98263</v>
      </c>
      <c r="K163" s="14"/>
      <c r="L163" s="14">
        <f t="shared" si="54"/>
        <v>11999.98263</v>
      </c>
      <c r="M163" s="14"/>
      <c r="N163" s="14">
        <f t="shared" si="51"/>
        <v>11999.98263</v>
      </c>
      <c r="O163" s="14"/>
      <c r="P163" s="14">
        <f t="shared" si="52"/>
        <v>11999.98263</v>
      </c>
      <c r="Q163" s="14"/>
      <c r="R163" s="14">
        <f t="shared" si="38"/>
        <v>11999.98263</v>
      </c>
      <c r="S163" s="14"/>
      <c r="T163" s="81">
        <f t="shared" si="39"/>
        <v>11999.98263</v>
      </c>
      <c r="U163" s="14">
        <v>0</v>
      </c>
      <c r="V163" s="14"/>
      <c r="W163" s="14">
        <f t="shared" si="46"/>
        <v>0</v>
      </c>
      <c r="X163" s="14"/>
      <c r="Y163" s="14">
        <f t="shared" si="47"/>
        <v>0</v>
      </c>
      <c r="Z163" s="14"/>
      <c r="AA163" s="14">
        <f t="shared" si="48"/>
        <v>0</v>
      </c>
      <c r="AB163" s="14"/>
      <c r="AC163" s="14">
        <f t="shared" si="40"/>
        <v>0</v>
      </c>
      <c r="AD163" s="14"/>
      <c r="AE163" s="14">
        <f t="shared" si="41"/>
        <v>0</v>
      </c>
      <c r="AF163" s="14"/>
      <c r="AG163" s="81">
        <f t="shared" si="42"/>
        <v>0</v>
      </c>
      <c r="AH163" s="14">
        <v>0</v>
      </c>
      <c r="AI163" s="14"/>
      <c r="AJ163" s="14">
        <f t="shared" si="49"/>
        <v>0</v>
      </c>
      <c r="AK163" s="14"/>
      <c r="AL163" s="14">
        <f t="shared" si="50"/>
        <v>0</v>
      </c>
      <c r="AM163" s="14"/>
      <c r="AN163" s="14">
        <f t="shared" si="43"/>
        <v>0</v>
      </c>
      <c r="AO163" s="14"/>
      <c r="AP163" s="14">
        <f t="shared" si="44"/>
        <v>0</v>
      </c>
      <c r="AQ163" s="14"/>
      <c r="AR163" s="81">
        <f t="shared" si="45"/>
        <v>0</v>
      </c>
      <c r="AS163" s="3" t="s">
        <v>269</v>
      </c>
      <c r="AU163" s="27"/>
    </row>
    <row r="164" spans="1:49" ht="54" x14ac:dyDescent="0.35">
      <c r="A164" s="77" t="s">
        <v>267</v>
      </c>
      <c r="B164" s="84" t="s">
        <v>271</v>
      </c>
      <c r="C164" s="86" t="s">
        <v>31</v>
      </c>
      <c r="D164" s="13">
        <f>17964-367.1</f>
        <v>17596.900000000001</v>
      </c>
      <c r="E164" s="13"/>
      <c r="F164" s="14">
        <f t="shared" si="58"/>
        <v>17596.900000000001</v>
      </c>
      <c r="G164" s="14">
        <f>4006.86525+25700.58505</f>
        <v>29707.4503</v>
      </c>
      <c r="H164" s="14">
        <f t="shared" si="57"/>
        <v>47304.350300000006</v>
      </c>
      <c r="I164" s="14"/>
      <c r="J164" s="14">
        <f t="shared" si="53"/>
        <v>47304.350300000006</v>
      </c>
      <c r="K164" s="14">
        <v>-20284.093000000001</v>
      </c>
      <c r="L164" s="14">
        <f t="shared" si="54"/>
        <v>27020.257300000005</v>
      </c>
      <c r="M164" s="14"/>
      <c r="N164" s="14">
        <f t="shared" si="51"/>
        <v>27020.257300000005</v>
      </c>
      <c r="O164" s="14"/>
      <c r="P164" s="14">
        <f t="shared" si="52"/>
        <v>27020.257300000005</v>
      </c>
      <c r="Q164" s="14"/>
      <c r="R164" s="14">
        <f t="shared" si="38"/>
        <v>27020.257300000005</v>
      </c>
      <c r="S164" s="14">
        <v>-10945.053</v>
      </c>
      <c r="T164" s="81">
        <f t="shared" si="39"/>
        <v>16075.204300000005</v>
      </c>
      <c r="U164" s="14">
        <v>0</v>
      </c>
      <c r="V164" s="14"/>
      <c r="W164" s="14">
        <f t="shared" si="46"/>
        <v>0</v>
      </c>
      <c r="X164" s="14"/>
      <c r="Y164" s="14">
        <f t="shared" si="47"/>
        <v>0</v>
      </c>
      <c r="Z164" s="14"/>
      <c r="AA164" s="14">
        <f t="shared" si="48"/>
        <v>0</v>
      </c>
      <c r="AB164" s="14">
        <v>20284.093000000001</v>
      </c>
      <c r="AC164" s="14">
        <f t="shared" si="40"/>
        <v>20284.093000000001</v>
      </c>
      <c r="AD164" s="14"/>
      <c r="AE164" s="14">
        <f t="shared" si="41"/>
        <v>20284.093000000001</v>
      </c>
      <c r="AF164" s="14">
        <v>10945.053</v>
      </c>
      <c r="AG164" s="81">
        <f t="shared" si="42"/>
        <v>31229.146000000001</v>
      </c>
      <c r="AH164" s="14">
        <v>0</v>
      </c>
      <c r="AI164" s="14"/>
      <c r="AJ164" s="14">
        <f t="shared" si="49"/>
        <v>0</v>
      </c>
      <c r="AK164" s="14"/>
      <c r="AL164" s="14">
        <f t="shared" si="50"/>
        <v>0</v>
      </c>
      <c r="AM164" s="14"/>
      <c r="AN164" s="14">
        <f t="shared" si="43"/>
        <v>0</v>
      </c>
      <c r="AO164" s="14"/>
      <c r="AP164" s="14">
        <f t="shared" si="44"/>
        <v>0</v>
      </c>
      <c r="AQ164" s="14"/>
      <c r="AR164" s="81">
        <f t="shared" si="45"/>
        <v>0</v>
      </c>
      <c r="AS164" s="3" t="s">
        <v>272</v>
      </c>
      <c r="AU164" s="27"/>
    </row>
    <row r="165" spans="1:49" ht="54" x14ac:dyDescent="0.35">
      <c r="A165" s="77" t="s">
        <v>270</v>
      </c>
      <c r="B165" s="84" t="s">
        <v>274</v>
      </c>
      <c r="C165" s="86" t="s">
        <v>31</v>
      </c>
      <c r="D165" s="13">
        <v>9975.2999999999993</v>
      </c>
      <c r="E165" s="13"/>
      <c r="F165" s="14">
        <f t="shared" si="58"/>
        <v>9975.2999999999993</v>
      </c>
      <c r="G165" s="14">
        <f>3971.35388+25721.09692</f>
        <v>29692.450799999999</v>
      </c>
      <c r="H165" s="14">
        <f t="shared" si="57"/>
        <v>39667.750799999994</v>
      </c>
      <c r="I165" s="14"/>
      <c r="J165" s="14">
        <f t="shared" si="53"/>
        <v>39667.750799999994</v>
      </c>
      <c r="K165" s="14"/>
      <c r="L165" s="14">
        <f t="shared" si="54"/>
        <v>39667.750799999994</v>
      </c>
      <c r="M165" s="14"/>
      <c r="N165" s="14">
        <f t="shared" si="51"/>
        <v>39667.750799999994</v>
      </c>
      <c r="O165" s="14"/>
      <c r="P165" s="14">
        <f t="shared" si="52"/>
        <v>39667.750799999994</v>
      </c>
      <c r="Q165" s="14"/>
      <c r="R165" s="14">
        <f t="shared" si="38"/>
        <v>39667.750799999994</v>
      </c>
      <c r="S165" s="14"/>
      <c r="T165" s="81">
        <f t="shared" si="39"/>
        <v>39667.750799999994</v>
      </c>
      <c r="U165" s="14">
        <v>0</v>
      </c>
      <c r="V165" s="14"/>
      <c r="W165" s="14">
        <f t="shared" si="46"/>
        <v>0</v>
      </c>
      <c r="X165" s="14"/>
      <c r="Y165" s="14">
        <f t="shared" si="47"/>
        <v>0</v>
      </c>
      <c r="Z165" s="14"/>
      <c r="AA165" s="14">
        <f t="shared" si="48"/>
        <v>0</v>
      </c>
      <c r="AB165" s="14"/>
      <c r="AC165" s="14">
        <f t="shared" si="40"/>
        <v>0</v>
      </c>
      <c r="AD165" s="14"/>
      <c r="AE165" s="14">
        <f t="shared" si="41"/>
        <v>0</v>
      </c>
      <c r="AF165" s="14"/>
      <c r="AG165" s="81">
        <f t="shared" si="42"/>
        <v>0</v>
      </c>
      <c r="AH165" s="14">
        <v>0</v>
      </c>
      <c r="AI165" s="14"/>
      <c r="AJ165" s="14">
        <f t="shared" si="49"/>
        <v>0</v>
      </c>
      <c r="AK165" s="14"/>
      <c r="AL165" s="14">
        <f t="shared" si="50"/>
        <v>0</v>
      </c>
      <c r="AM165" s="14"/>
      <c r="AN165" s="14">
        <f t="shared" si="43"/>
        <v>0</v>
      </c>
      <c r="AO165" s="14"/>
      <c r="AP165" s="14">
        <f t="shared" si="44"/>
        <v>0</v>
      </c>
      <c r="AQ165" s="14"/>
      <c r="AR165" s="81">
        <f t="shared" si="45"/>
        <v>0</v>
      </c>
      <c r="AS165" s="3" t="s">
        <v>275</v>
      </c>
      <c r="AU165" s="27"/>
    </row>
    <row r="166" spans="1:49" ht="54" x14ac:dyDescent="0.35">
      <c r="A166" s="77" t="s">
        <v>273</v>
      </c>
      <c r="B166" s="84" t="s">
        <v>277</v>
      </c>
      <c r="C166" s="86" t="s">
        <v>31</v>
      </c>
      <c r="D166" s="13">
        <v>31210.5</v>
      </c>
      <c r="E166" s="13"/>
      <c r="F166" s="14">
        <f t="shared" si="58"/>
        <v>31210.5</v>
      </c>
      <c r="G166" s="14"/>
      <c r="H166" s="14">
        <f t="shared" si="57"/>
        <v>31210.5</v>
      </c>
      <c r="I166" s="14"/>
      <c r="J166" s="14">
        <f t="shared" si="53"/>
        <v>31210.5</v>
      </c>
      <c r="K166" s="14"/>
      <c r="L166" s="14">
        <f t="shared" si="54"/>
        <v>31210.5</v>
      </c>
      <c r="M166" s="14"/>
      <c r="N166" s="14">
        <f t="shared" si="51"/>
        <v>31210.5</v>
      </c>
      <c r="O166" s="14"/>
      <c r="P166" s="14">
        <f t="shared" si="52"/>
        <v>31210.5</v>
      </c>
      <c r="Q166" s="14"/>
      <c r="R166" s="14">
        <f t="shared" si="38"/>
        <v>31210.5</v>
      </c>
      <c r="S166" s="14"/>
      <c r="T166" s="81">
        <f t="shared" si="39"/>
        <v>31210.5</v>
      </c>
      <c r="U166" s="14">
        <v>0</v>
      </c>
      <c r="V166" s="14"/>
      <c r="W166" s="14">
        <f t="shared" si="46"/>
        <v>0</v>
      </c>
      <c r="X166" s="14"/>
      <c r="Y166" s="14">
        <f t="shared" si="47"/>
        <v>0</v>
      </c>
      <c r="Z166" s="14"/>
      <c r="AA166" s="14">
        <f t="shared" si="48"/>
        <v>0</v>
      </c>
      <c r="AB166" s="14"/>
      <c r="AC166" s="14">
        <f t="shared" si="40"/>
        <v>0</v>
      </c>
      <c r="AD166" s="14"/>
      <c r="AE166" s="14">
        <f t="shared" si="41"/>
        <v>0</v>
      </c>
      <c r="AF166" s="14"/>
      <c r="AG166" s="81">
        <f t="shared" si="42"/>
        <v>0</v>
      </c>
      <c r="AH166" s="14">
        <v>0</v>
      </c>
      <c r="AI166" s="14"/>
      <c r="AJ166" s="14">
        <f t="shared" si="49"/>
        <v>0</v>
      </c>
      <c r="AK166" s="14"/>
      <c r="AL166" s="14">
        <f t="shared" si="50"/>
        <v>0</v>
      </c>
      <c r="AM166" s="14"/>
      <c r="AN166" s="14">
        <f t="shared" si="43"/>
        <v>0</v>
      </c>
      <c r="AO166" s="14"/>
      <c r="AP166" s="14">
        <f t="shared" si="44"/>
        <v>0</v>
      </c>
      <c r="AQ166" s="14"/>
      <c r="AR166" s="81">
        <f t="shared" si="45"/>
        <v>0</v>
      </c>
      <c r="AS166" s="3" t="s">
        <v>278</v>
      </c>
      <c r="AU166" s="27"/>
    </row>
    <row r="167" spans="1:49" ht="54" x14ac:dyDescent="0.35">
      <c r="A167" s="77" t="s">
        <v>276</v>
      </c>
      <c r="B167" s="84" t="s">
        <v>279</v>
      </c>
      <c r="C167" s="86" t="s">
        <v>31</v>
      </c>
      <c r="D167" s="13">
        <v>0</v>
      </c>
      <c r="E167" s="13"/>
      <c r="F167" s="14">
        <f t="shared" si="58"/>
        <v>0</v>
      </c>
      <c r="G167" s="14"/>
      <c r="H167" s="14">
        <f t="shared" si="57"/>
        <v>0</v>
      </c>
      <c r="I167" s="14"/>
      <c r="J167" s="14">
        <f t="shared" si="53"/>
        <v>0</v>
      </c>
      <c r="K167" s="14"/>
      <c r="L167" s="14">
        <f t="shared" si="54"/>
        <v>0</v>
      </c>
      <c r="M167" s="14"/>
      <c r="N167" s="14">
        <f t="shared" si="51"/>
        <v>0</v>
      </c>
      <c r="O167" s="14"/>
      <c r="P167" s="14">
        <f t="shared" si="52"/>
        <v>0</v>
      </c>
      <c r="Q167" s="14"/>
      <c r="R167" s="14">
        <f t="shared" si="38"/>
        <v>0</v>
      </c>
      <c r="S167" s="14"/>
      <c r="T167" s="81">
        <f t="shared" si="39"/>
        <v>0</v>
      </c>
      <c r="U167" s="14">
        <v>32708.6</v>
      </c>
      <c r="V167" s="14"/>
      <c r="W167" s="14">
        <f t="shared" si="46"/>
        <v>32708.6</v>
      </c>
      <c r="X167" s="14"/>
      <c r="Y167" s="14">
        <f t="shared" si="47"/>
        <v>32708.6</v>
      </c>
      <c r="Z167" s="14"/>
      <c r="AA167" s="14">
        <f t="shared" si="48"/>
        <v>32708.6</v>
      </c>
      <c r="AB167" s="14"/>
      <c r="AC167" s="14">
        <f t="shared" si="40"/>
        <v>32708.6</v>
      </c>
      <c r="AD167" s="14"/>
      <c r="AE167" s="14">
        <f t="shared" si="41"/>
        <v>32708.6</v>
      </c>
      <c r="AF167" s="14"/>
      <c r="AG167" s="81">
        <f t="shared" si="42"/>
        <v>32708.6</v>
      </c>
      <c r="AH167" s="14">
        <v>0</v>
      </c>
      <c r="AI167" s="14"/>
      <c r="AJ167" s="14">
        <f t="shared" si="49"/>
        <v>0</v>
      </c>
      <c r="AK167" s="14"/>
      <c r="AL167" s="14">
        <f t="shared" si="50"/>
        <v>0</v>
      </c>
      <c r="AM167" s="14"/>
      <c r="AN167" s="14">
        <f t="shared" si="43"/>
        <v>0</v>
      </c>
      <c r="AO167" s="14"/>
      <c r="AP167" s="14">
        <f t="shared" si="44"/>
        <v>0</v>
      </c>
      <c r="AQ167" s="14"/>
      <c r="AR167" s="81">
        <f t="shared" si="45"/>
        <v>0</v>
      </c>
      <c r="AS167" s="3" t="s">
        <v>280</v>
      </c>
      <c r="AU167" s="27"/>
    </row>
    <row r="168" spans="1:49" s="83" customFormat="1" ht="33.75" customHeight="1" x14ac:dyDescent="0.25">
      <c r="A168" s="74"/>
      <c r="B168" s="113" t="s">
        <v>281</v>
      </c>
      <c r="C168" s="113"/>
      <c r="D168" s="8">
        <f>D18+D62+D101+D106+D139+D144+D162+D136</f>
        <v>5273844.6999999993</v>
      </c>
      <c r="E168" s="8">
        <f>E18+E62+E101+E106+E139+E144+E162+E136</f>
        <v>-32636.400000000001</v>
      </c>
      <c r="F168" s="9">
        <f t="shared" si="58"/>
        <v>5241208.2999999989</v>
      </c>
      <c r="G168" s="9">
        <f>G18+G62+G101+G106+G139+G144+G162+G136</f>
        <v>610706.37844000023</v>
      </c>
      <c r="H168" s="9">
        <f t="shared" si="57"/>
        <v>5851914.678439999</v>
      </c>
      <c r="I168" s="9">
        <f>I18+I62+I101+I106+I139+I144+I162+I136</f>
        <v>79762.992999999988</v>
      </c>
      <c r="J168" s="9">
        <f t="shared" si="53"/>
        <v>5931677.6714399988</v>
      </c>
      <c r="K168" s="9">
        <f>K18+K62+K101+K106+K139+K144+K162+K136</f>
        <v>137869.26627999981</v>
      </c>
      <c r="L168" s="9">
        <f t="shared" si="54"/>
        <v>6069546.9377199989</v>
      </c>
      <c r="M168" s="9">
        <f>M18+M62+M101+M106+M139+M144+M162+M136</f>
        <v>0</v>
      </c>
      <c r="N168" s="9">
        <f t="shared" si="51"/>
        <v>6069546.9377199989</v>
      </c>
      <c r="O168" s="9">
        <f>O18+O62+O101+O106+O139+O144+O162+O136</f>
        <v>-159024.41399999999</v>
      </c>
      <c r="P168" s="9">
        <f t="shared" si="52"/>
        <v>5910522.523719999</v>
      </c>
      <c r="Q168" s="9">
        <f>Q18+Q62+Q101+Q106+Q139+Q144+Q162+Q136</f>
        <v>15433.899000000001</v>
      </c>
      <c r="R168" s="9">
        <f t="shared" si="38"/>
        <v>5925956.4227199992</v>
      </c>
      <c r="S168" s="9">
        <f>S18+S62+S101+S106+S139+S144+S162+S136</f>
        <v>-106865.08600000001</v>
      </c>
      <c r="T168" s="80">
        <f t="shared" si="39"/>
        <v>5819091.3367199991</v>
      </c>
      <c r="U168" s="9">
        <f>U18+U62+U101+U106+U139+U144+U162+U136</f>
        <v>4877496</v>
      </c>
      <c r="V168" s="9">
        <f>V18+V62+V101+V106+V139+V144+V162+V136</f>
        <v>-135.30000000000001</v>
      </c>
      <c r="W168" s="9">
        <f t="shared" si="46"/>
        <v>4877360.7</v>
      </c>
      <c r="X168" s="9">
        <f>X18+X62+X101+X106+X139+X144+X162+X136</f>
        <v>-269847.88099999999</v>
      </c>
      <c r="Y168" s="9">
        <f t="shared" si="47"/>
        <v>4607512.8190000001</v>
      </c>
      <c r="Z168" s="9">
        <f>Z18+Z62+Z101+Z106+Z139+Z144+Z162+Z136</f>
        <v>-5553.09</v>
      </c>
      <c r="AA168" s="9">
        <f t="shared" si="48"/>
        <v>4601959.7290000003</v>
      </c>
      <c r="AB168" s="9">
        <f>AB18+AB62+AB101+AB106+AB139+AB144+AB162+AB136</f>
        <v>520508.45899999992</v>
      </c>
      <c r="AC168" s="9">
        <f t="shared" si="40"/>
        <v>5122468.1880000001</v>
      </c>
      <c r="AD168" s="9">
        <f>AD18+AD62+AD101+AD106+AD139+AD144+AD162+AD136</f>
        <v>-228966.55700000006</v>
      </c>
      <c r="AE168" s="9">
        <f t="shared" si="41"/>
        <v>4893501.6310000001</v>
      </c>
      <c r="AF168" s="9">
        <f>AF18+AF62+AF101+AF106+AF139+AF144+AF162+AF136</f>
        <v>-58854.837999999989</v>
      </c>
      <c r="AG168" s="80">
        <f t="shared" si="42"/>
        <v>4834646.7929999996</v>
      </c>
      <c r="AH168" s="9">
        <f>AH18+AH62+AH101+AH106+AH139+AH144+AH162+AH136</f>
        <v>4095356.9</v>
      </c>
      <c r="AI168" s="9">
        <f>AI18+AI62+AI101+AI106+AI139+AI144+AI162+AI136</f>
        <v>0</v>
      </c>
      <c r="AJ168" s="9">
        <f t="shared" si="49"/>
        <v>4095356.9</v>
      </c>
      <c r="AK168" s="9">
        <f>AK18+AK62+AK101+AK106+AK139+AK144+AK162+AK136</f>
        <v>-231023.25400000002</v>
      </c>
      <c r="AL168" s="9">
        <f t="shared" si="50"/>
        <v>3864333.6459999997</v>
      </c>
      <c r="AM168" s="9">
        <f>AM18+AM62+AM101+AM106+AM139+AM144+AM162+AM136</f>
        <v>534714.84499999997</v>
      </c>
      <c r="AN168" s="9">
        <f t="shared" si="43"/>
        <v>4399048.4909999995</v>
      </c>
      <c r="AO168" s="9">
        <f>AO18+AO62+AO101+AO106+AO139+AO144+AO162+AO136</f>
        <v>760008.05500000005</v>
      </c>
      <c r="AP168" s="9">
        <f t="shared" si="44"/>
        <v>5159056.5459999992</v>
      </c>
      <c r="AQ168" s="9">
        <f>AQ18+AQ62+AQ101+AQ106+AQ139+AQ144+AQ162+AQ136</f>
        <v>515871.32299999997</v>
      </c>
      <c r="AR168" s="80">
        <f t="shared" si="45"/>
        <v>5674927.868999999</v>
      </c>
      <c r="AS168" s="10"/>
      <c r="AT168" s="11"/>
      <c r="AU168" s="7"/>
      <c r="AV168" s="7"/>
      <c r="AW168" s="7"/>
    </row>
    <row r="169" spans="1:49" x14ac:dyDescent="0.35">
      <c r="A169" s="77"/>
      <c r="B169" s="118" t="s">
        <v>282</v>
      </c>
      <c r="C169" s="118"/>
      <c r="D169" s="13"/>
      <c r="E169" s="13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81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81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81"/>
      <c r="AU169" s="27"/>
    </row>
    <row r="170" spans="1:49" x14ac:dyDescent="0.35">
      <c r="A170" s="77"/>
      <c r="B170" s="118" t="s">
        <v>153</v>
      </c>
      <c r="C170" s="118"/>
      <c r="D170" s="13">
        <f>D109</f>
        <v>119077</v>
      </c>
      <c r="E170" s="13">
        <f>E109</f>
        <v>0</v>
      </c>
      <c r="F170" s="14">
        <f t="shared" si="58"/>
        <v>119077</v>
      </c>
      <c r="G170" s="14">
        <f>G109</f>
        <v>0</v>
      </c>
      <c r="H170" s="14">
        <f t="shared" si="57"/>
        <v>119077</v>
      </c>
      <c r="I170" s="14">
        <f>I109</f>
        <v>0</v>
      </c>
      <c r="J170" s="14">
        <f t="shared" si="53"/>
        <v>119077</v>
      </c>
      <c r="K170" s="14">
        <f>K109</f>
        <v>0</v>
      </c>
      <c r="L170" s="14">
        <f t="shared" si="54"/>
        <v>119077</v>
      </c>
      <c r="M170" s="14">
        <f>M109</f>
        <v>0</v>
      </c>
      <c r="N170" s="14">
        <f t="shared" si="51"/>
        <v>119077</v>
      </c>
      <c r="O170" s="14">
        <f>O109</f>
        <v>0</v>
      </c>
      <c r="P170" s="14">
        <f t="shared" si="52"/>
        <v>119077</v>
      </c>
      <c r="Q170" s="14">
        <f>Q109</f>
        <v>0</v>
      </c>
      <c r="R170" s="14">
        <f t="shared" ref="R170:R180" si="59">P170+Q170</f>
        <v>119077</v>
      </c>
      <c r="S170" s="14">
        <f>S109</f>
        <v>0</v>
      </c>
      <c r="T170" s="81">
        <f t="shared" ref="T170:T180" si="60">R170+S170</f>
        <v>119077</v>
      </c>
      <c r="U170" s="14">
        <f>U109</f>
        <v>30161.7</v>
      </c>
      <c r="V170" s="14">
        <f>V109</f>
        <v>0</v>
      </c>
      <c r="W170" s="14">
        <f t="shared" si="46"/>
        <v>30161.7</v>
      </c>
      <c r="X170" s="14">
        <f>X109</f>
        <v>0</v>
      </c>
      <c r="Y170" s="14">
        <f t="shared" si="47"/>
        <v>30161.7</v>
      </c>
      <c r="Z170" s="14">
        <f>Z109</f>
        <v>0</v>
      </c>
      <c r="AA170" s="14">
        <f t="shared" si="48"/>
        <v>30161.7</v>
      </c>
      <c r="AB170" s="14">
        <f>AB109</f>
        <v>0</v>
      </c>
      <c r="AC170" s="14">
        <f t="shared" ref="AC170:AC180" si="61">AA170+AB170</f>
        <v>30161.7</v>
      </c>
      <c r="AD170" s="14">
        <f>AD109</f>
        <v>0</v>
      </c>
      <c r="AE170" s="14">
        <f t="shared" ref="AE170:AE180" si="62">AC170+AD170</f>
        <v>30161.7</v>
      </c>
      <c r="AF170" s="14">
        <f>AF109</f>
        <v>0</v>
      </c>
      <c r="AG170" s="81">
        <f t="shared" ref="AG170:AG180" si="63">AE170+AF170</f>
        <v>30161.7</v>
      </c>
      <c r="AH170" s="14">
        <f>AH109</f>
        <v>0</v>
      </c>
      <c r="AI170" s="14">
        <f>AI109</f>
        <v>0</v>
      </c>
      <c r="AJ170" s="14">
        <f t="shared" si="49"/>
        <v>0</v>
      </c>
      <c r="AK170" s="14">
        <f>AK109</f>
        <v>0</v>
      </c>
      <c r="AL170" s="14">
        <f t="shared" si="50"/>
        <v>0</v>
      </c>
      <c r="AM170" s="14">
        <f>AM109</f>
        <v>0</v>
      </c>
      <c r="AN170" s="14">
        <f t="shared" ref="AN170:AN180" si="64">AL170+AM170</f>
        <v>0</v>
      </c>
      <c r="AO170" s="14">
        <f>AO109</f>
        <v>0</v>
      </c>
      <c r="AP170" s="14">
        <f t="shared" ref="AP170:AP180" si="65">AN170+AO170</f>
        <v>0</v>
      </c>
      <c r="AQ170" s="14">
        <f>AQ109</f>
        <v>0</v>
      </c>
      <c r="AR170" s="81">
        <f t="shared" ref="AR170:AR180" si="66">AP170+AQ170</f>
        <v>0</v>
      </c>
      <c r="AU170" s="27"/>
    </row>
    <row r="171" spans="1:49" x14ac:dyDescent="0.35">
      <c r="A171" s="77"/>
      <c r="B171" s="121" t="s">
        <v>26</v>
      </c>
      <c r="C171" s="122"/>
      <c r="D171" s="13">
        <f>D21+D65</f>
        <v>2198272.5</v>
      </c>
      <c r="E171" s="13">
        <f>E21+E65</f>
        <v>0</v>
      </c>
      <c r="F171" s="14">
        <f t="shared" si="58"/>
        <v>2198272.5</v>
      </c>
      <c r="G171" s="14">
        <f>G21+G65</f>
        <v>0</v>
      </c>
      <c r="H171" s="14">
        <f t="shared" si="57"/>
        <v>2198272.5</v>
      </c>
      <c r="I171" s="14">
        <f>I21+I65</f>
        <v>0</v>
      </c>
      <c r="J171" s="14">
        <f t="shared" si="53"/>
        <v>2198272.5</v>
      </c>
      <c r="K171" s="14">
        <f>K21+K65</f>
        <v>-546186.19200000004</v>
      </c>
      <c r="L171" s="14">
        <f t="shared" si="54"/>
        <v>1652086.308</v>
      </c>
      <c r="M171" s="14">
        <f>M21+M65</f>
        <v>0</v>
      </c>
      <c r="N171" s="14">
        <f t="shared" si="51"/>
        <v>1652086.308</v>
      </c>
      <c r="O171" s="14">
        <f>O21+O65</f>
        <v>0</v>
      </c>
      <c r="P171" s="14">
        <f t="shared" si="52"/>
        <v>1652086.308</v>
      </c>
      <c r="Q171" s="14">
        <f>Q21+Q65</f>
        <v>0</v>
      </c>
      <c r="R171" s="14">
        <f t="shared" si="59"/>
        <v>1652086.308</v>
      </c>
      <c r="S171" s="14">
        <f>S21+S65</f>
        <v>0</v>
      </c>
      <c r="T171" s="81">
        <f t="shared" si="60"/>
        <v>1652086.308</v>
      </c>
      <c r="U171" s="14">
        <f>U21+U65</f>
        <v>2440167.2999999998</v>
      </c>
      <c r="V171" s="14">
        <f>V21+V65</f>
        <v>0</v>
      </c>
      <c r="W171" s="14">
        <f t="shared" si="46"/>
        <v>2440167.2999999998</v>
      </c>
      <c r="X171" s="14">
        <f>X21+X65</f>
        <v>0</v>
      </c>
      <c r="Y171" s="14">
        <f t="shared" si="47"/>
        <v>2440167.2999999998</v>
      </c>
      <c r="Z171" s="14">
        <f>Z21+Z65</f>
        <v>0</v>
      </c>
      <c r="AA171" s="14">
        <f t="shared" si="48"/>
        <v>2440167.2999999998</v>
      </c>
      <c r="AB171" s="14">
        <f>AB21+AB65</f>
        <v>-769620.179</v>
      </c>
      <c r="AC171" s="14">
        <f t="shared" si="61"/>
        <v>1670547.1209999998</v>
      </c>
      <c r="AD171" s="14">
        <f>AD21+AD65</f>
        <v>0</v>
      </c>
      <c r="AE171" s="14">
        <f t="shared" si="62"/>
        <v>1670547.1209999998</v>
      </c>
      <c r="AF171" s="14">
        <f>AF21+AF65</f>
        <v>0</v>
      </c>
      <c r="AG171" s="81">
        <f t="shared" si="63"/>
        <v>1670547.1209999998</v>
      </c>
      <c r="AH171" s="14">
        <f>AH21+AH65</f>
        <v>2017873.7999999998</v>
      </c>
      <c r="AI171" s="14">
        <f>AI21+AI65</f>
        <v>0</v>
      </c>
      <c r="AJ171" s="14">
        <f t="shared" si="49"/>
        <v>2017873.7999999998</v>
      </c>
      <c r="AK171" s="14">
        <f>AK21+AK65</f>
        <v>0</v>
      </c>
      <c r="AL171" s="14">
        <f t="shared" si="50"/>
        <v>2017873.7999999998</v>
      </c>
      <c r="AM171" s="14">
        <f>AM21+AM65</f>
        <v>-174084.66200000001</v>
      </c>
      <c r="AN171" s="14">
        <f t="shared" si="64"/>
        <v>1843789.1379999998</v>
      </c>
      <c r="AO171" s="14">
        <f>AO21+AO65</f>
        <v>0</v>
      </c>
      <c r="AP171" s="14">
        <f t="shared" si="65"/>
        <v>1843789.1379999998</v>
      </c>
      <c r="AQ171" s="14">
        <f>AQ21+AQ65</f>
        <v>0</v>
      </c>
      <c r="AR171" s="81">
        <f t="shared" si="66"/>
        <v>1843789.1379999998</v>
      </c>
      <c r="AU171" s="27"/>
    </row>
    <row r="172" spans="1:49" x14ac:dyDescent="0.35">
      <c r="A172" s="77"/>
      <c r="B172" s="121" t="s">
        <v>27</v>
      </c>
      <c r="C172" s="122"/>
      <c r="D172" s="13">
        <f>D66</f>
        <v>217796.3</v>
      </c>
      <c r="E172" s="13">
        <f>E66</f>
        <v>0</v>
      </c>
      <c r="F172" s="14">
        <f t="shared" si="58"/>
        <v>217796.3</v>
      </c>
      <c r="G172" s="14">
        <f>G66</f>
        <v>0</v>
      </c>
      <c r="H172" s="14">
        <f t="shared" si="57"/>
        <v>217796.3</v>
      </c>
      <c r="I172" s="14">
        <f>I66</f>
        <v>0</v>
      </c>
      <c r="J172" s="14">
        <f t="shared" si="53"/>
        <v>217796.3</v>
      </c>
      <c r="K172" s="14">
        <f>K66+K22</f>
        <v>280651.40000000002</v>
      </c>
      <c r="L172" s="14">
        <f t="shared" si="54"/>
        <v>498447.7</v>
      </c>
      <c r="M172" s="14">
        <f>M66+M22</f>
        <v>0</v>
      </c>
      <c r="N172" s="14">
        <f t="shared" si="51"/>
        <v>498447.7</v>
      </c>
      <c r="O172" s="14">
        <f>O66+O22</f>
        <v>0</v>
      </c>
      <c r="P172" s="14">
        <f t="shared" si="52"/>
        <v>498447.7</v>
      </c>
      <c r="Q172" s="14">
        <f>Q66+Q22</f>
        <v>0</v>
      </c>
      <c r="R172" s="14">
        <f t="shared" si="59"/>
        <v>498447.7</v>
      </c>
      <c r="S172" s="14">
        <f>S66+S22</f>
        <v>0</v>
      </c>
      <c r="T172" s="81">
        <f t="shared" si="60"/>
        <v>498447.7</v>
      </c>
      <c r="U172" s="14">
        <f>U66</f>
        <v>218954.2</v>
      </c>
      <c r="V172" s="14">
        <f>V66</f>
        <v>0</v>
      </c>
      <c r="W172" s="14">
        <f t="shared" ref="W172:W180" si="67">U172+V172</f>
        <v>218954.2</v>
      </c>
      <c r="X172" s="14">
        <f>X66</f>
        <v>0</v>
      </c>
      <c r="Y172" s="14">
        <f t="shared" ref="Y172:Y180" si="68">W172+X172</f>
        <v>218954.2</v>
      </c>
      <c r="Z172" s="14">
        <f>Z66</f>
        <v>0</v>
      </c>
      <c r="AA172" s="14">
        <f t="shared" ref="AA172:AA180" si="69">Y172+Z172</f>
        <v>218954.2</v>
      </c>
      <c r="AB172" s="14">
        <f>AB66+AB22</f>
        <v>671530.1</v>
      </c>
      <c r="AC172" s="14">
        <f t="shared" si="61"/>
        <v>890484.3</v>
      </c>
      <c r="AD172" s="14">
        <f>AD66+AD22</f>
        <v>0</v>
      </c>
      <c r="AE172" s="14">
        <f t="shared" si="62"/>
        <v>890484.3</v>
      </c>
      <c r="AF172" s="14">
        <f>AF66+AF22</f>
        <v>0</v>
      </c>
      <c r="AG172" s="81">
        <f t="shared" si="63"/>
        <v>890484.3</v>
      </c>
      <c r="AH172" s="14">
        <f>AH66</f>
        <v>218954.2</v>
      </c>
      <c r="AI172" s="14">
        <f>AI66</f>
        <v>0</v>
      </c>
      <c r="AJ172" s="14">
        <f t="shared" ref="AJ172:AJ180" si="70">AH172+AI172</f>
        <v>218954.2</v>
      </c>
      <c r="AK172" s="14">
        <f>AK66</f>
        <v>0</v>
      </c>
      <c r="AL172" s="14">
        <f t="shared" ref="AL172:AL180" si="71">AJ172+AK172</f>
        <v>218954.2</v>
      </c>
      <c r="AM172" s="14">
        <f>AM66+AM22</f>
        <v>617168.1</v>
      </c>
      <c r="AN172" s="14">
        <f t="shared" si="64"/>
        <v>836122.3</v>
      </c>
      <c r="AO172" s="14">
        <f>AO66+AO22</f>
        <v>0</v>
      </c>
      <c r="AP172" s="14">
        <f t="shared" si="65"/>
        <v>836122.3</v>
      </c>
      <c r="AQ172" s="14">
        <f>AQ66+AQ22</f>
        <v>0</v>
      </c>
      <c r="AR172" s="81">
        <f t="shared" si="66"/>
        <v>836122.3</v>
      </c>
      <c r="AU172" s="27"/>
    </row>
    <row r="173" spans="1:49" x14ac:dyDescent="0.35">
      <c r="A173" s="77"/>
      <c r="B173" s="121" t="s">
        <v>28</v>
      </c>
      <c r="C173" s="122"/>
      <c r="D173" s="13"/>
      <c r="E173" s="13"/>
      <c r="F173" s="14"/>
      <c r="G173" s="14">
        <f>G23</f>
        <v>150210.70758000002</v>
      </c>
      <c r="H173" s="14">
        <f t="shared" si="57"/>
        <v>150210.70758000002</v>
      </c>
      <c r="I173" s="14">
        <f>I23</f>
        <v>0</v>
      </c>
      <c r="J173" s="14">
        <f t="shared" si="53"/>
        <v>150210.70758000002</v>
      </c>
      <c r="K173" s="14">
        <f>K23</f>
        <v>290108.38799999998</v>
      </c>
      <c r="L173" s="14">
        <f t="shared" si="54"/>
        <v>440319.09557999996</v>
      </c>
      <c r="M173" s="14">
        <f>M23</f>
        <v>0</v>
      </c>
      <c r="N173" s="14">
        <f t="shared" si="51"/>
        <v>440319.09557999996</v>
      </c>
      <c r="O173" s="14">
        <f>O23</f>
        <v>74371.914000000004</v>
      </c>
      <c r="P173" s="14">
        <f t="shared" si="52"/>
        <v>514691.00957999995</v>
      </c>
      <c r="Q173" s="14">
        <f>Q23</f>
        <v>0</v>
      </c>
      <c r="R173" s="14">
        <f t="shared" si="59"/>
        <v>514691.00957999995</v>
      </c>
      <c r="S173" s="14">
        <f>S23</f>
        <v>0</v>
      </c>
      <c r="T173" s="81">
        <f t="shared" si="60"/>
        <v>514691.00957999995</v>
      </c>
      <c r="U173" s="14"/>
      <c r="V173" s="14"/>
      <c r="W173" s="14"/>
      <c r="X173" s="14">
        <f>X23</f>
        <v>0</v>
      </c>
      <c r="Y173" s="14">
        <f t="shared" si="68"/>
        <v>0</v>
      </c>
      <c r="Z173" s="14">
        <f>Z23</f>
        <v>0</v>
      </c>
      <c r="AA173" s="14">
        <f t="shared" si="69"/>
        <v>0</v>
      </c>
      <c r="AB173" s="14">
        <f>AB23</f>
        <v>0</v>
      </c>
      <c r="AC173" s="14">
        <f t="shared" si="61"/>
        <v>0</v>
      </c>
      <c r="AD173" s="14">
        <f>AD23</f>
        <v>0</v>
      </c>
      <c r="AE173" s="14">
        <f t="shared" si="62"/>
        <v>0</v>
      </c>
      <c r="AF173" s="14">
        <f>AF23</f>
        <v>0</v>
      </c>
      <c r="AG173" s="81">
        <f t="shared" si="63"/>
        <v>0</v>
      </c>
      <c r="AH173" s="14"/>
      <c r="AI173" s="14"/>
      <c r="AJ173" s="14"/>
      <c r="AK173" s="14">
        <f>AK23</f>
        <v>0</v>
      </c>
      <c r="AL173" s="14">
        <f t="shared" si="71"/>
        <v>0</v>
      </c>
      <c r="AM173" s="14">
        <f>AM23</f>
        <v>0</v>
      </c>
      <c r="AN173" s="14">
        <f t="shared" si="64"/>
        <v>0</v>
      </c>
      <c r="AO173" s="14">
        <f>AO23</f>
        <v>0</v>
      </c>
      <c r="AP173" s="14">
        <f t="shared" si="65"/>
        <v>0</v>
      </c>
      <c r="AQ173" s="14">
        <f>AQ23</f>
        <v>0</v>
      </c>
      <c r="AR173" s="81">
        <f t="shared" si="66"/>
        <v>0</v>
      </c>
      <c r="AU173" s="27"/>
    </row>
    <row r="174" spans="1:49" x14ac:dyDescent="0.35">
      <c r="A174" s="77"/>
      <c r="B174" s="118" t="s">
        <v>283</v>
      </c>
      <c r="C174" s="118"/>
      <c r="D174" s="60"/>
      <c r="E174" s="60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95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81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81"/>
      <c r="AU174" s="27"/>
    </row>
    <row r="175" spans="1:49" x14ac:dyDescent="0.35">
      <c r="A175" s="77"/>
      <c r="B175" s="119" t="s">
        <v>284</v>
      </c>
      <c r="C175" s="119"/>
      <c r="D175" s="13">
        <f>D24+D32+D38+D46+D52+D53+D67+D68+D69+D70+D71+D72+D75+D76+D81+D102+D140+D141+D145+D146+D147+D148+D149+D150+D151+D152+D153+D154+D155+D156+D157+D158+D163+D164+D165+D166+D167</f>
        <v>2551684.4999999991</v>
      </c>
      <c r="E175" s="13">
        <f>E24+E32+E38+E46+E52+E53+E67+E68+E69+E70+E71+E72+E75+E76+E81+E102+E140+E141+E145+E146+E147+E148+E149+E150+E151+E152+E153+E154+E155+E156+E157+E158+E163+E164+E165+E166+E167</f>
        <v>0</v>
      </c>
      <c r="F175" s="14">
        <f t="shared" si="58"/>
        <v>2551684.4999999991</v>
      </c>
      <c r="G175" s="14">
        <f>G24+G32+G38+G46+G52+G53+G67+G68+G69+G70+G71+G72+G75+G76+G81+G102+G140+G141+G145+G146+G147+G148+G149+G150+G151+G152+G153+G154+G155+G156+G157+G158+G163+G164+G165+G166+G167+G54+G57+G60+G61+G91+G142+G159+G160+G161+G138+G143</f>
        <v>220740.05675999998</v>
      </c>
      <c r="H175" s="14">
        <f t="shared" si="57"/>
        <v>2772424.5567599991</v>
      </c>
      <c r="I175" s="14">
        <f>I24+I32+I38+I46+I52+I53+I67+I68+I69+I70+I71+I72+I75+I76+I81+I102+I140+I141+I145+I146+I147+I148+I149+I150+I151+I152+I153+I154+I155+I156+I157+I158+I163+I164+I165+I166+I167+I54+I57+I60+I61+I91+I142+I159+I160+I161+I138+I143</f>
        <v>0</v>
      </c>
      <c r="J175" s="14">
        <f t="shared" si="53"/>
        <v>2772424.5567599991</v>
      </c>
      <c r="K175" s="14">
        <f>K24+K32+K38+K46+K52+K53+K67+K68+K69+K70+K71+K72+K75+K76+K81+K102+K140+K141+K145+K146+K147+K148+K149+K150+K151+K152+K153+K154+K155+K156+K157+K158+K163+K164+K165+K166+K167+K54+K57+K60+K61+K91+K142+K159+K160+K161+K138+K143+K92</f>
        <v>-295201.80172000005</v>
      </c>
      <c r="L175" s="14">
        <f t="shared" si="54"/>
        <v>2477222.7550399993</v>
      </c>
      <c r="M175" s="14">
        <f>M24+M32+M38+M46+M52+M53+M67+M68+M69+M70+M71+M72+M75+M76+M81+M102+M140+M141+M145+M146+M147+M148+M149+M150+M151+M152+M153+M154+M155+M156+M157+M158+M163+M164+M165+M166+M167+M54+M57+M60+M61+M91+M142+M159+M160+M161+M138+M143+M92</f>
        <v>0</v>
      </c>
      <c r="N175" s="14">
        <f t="shared" si="51"/>
        <v>2477222.7550399993</v>
      </c>
      <c r="O175" s="14">
        <f>O24+O32+O38+O46+O52+O53+O67+O68+O69+O70+O71+O72+O75+O76+O81+O102+O140+O141+O145+O146+O147+O148+O149+O150+O151+O152+O153+O154+O155+O156+O157+O158+O163+O164+O165+O166+O167+O54+O57+O60+O61+O91+O142+O159+O160+O161+O138+O143+O92+O93+O94+O95+O97+O98</f>
        <v>-111354.658</v>
      </c>
      <c r="P175" s="14">
        <f t="shared" si="52"/>
        <v>2365868.0970399994</v>
      </c>
      <c r="Q175" s="14">
        <f>Q24+Q32+Q38+Q46+Q52+Q53+Q67+Q68+Q69+Q70+Q71+Q72+Q75+Q76+Q81+Q102+Q140+Q141+Q145+Q146+Q147+Q148+Q149+Q150+Q151+Q152+Q153+Q154+Q155+Q156+Q157+Q158+Q163+Q164+Q165+Q166+Q167+Q54+Q57+Q60+Q61+Q91+Q142+Q159+Q160+Q161+Q138+Q143+Q92+Q93+Q94+Q95+Q97+Q98</f>
        <v>0</v>
      </c>
      <c r="R175" s="14">
        <f t="shared" si="59"/>
        <v>2365868.0970399994</v>
      </c>
      <c r="S175" s="14">
        <f>S24+S32+S38+S46+S52+S53+S67+S68+S69+S70+S71+S72+S75+S76+S81+S102+S140+S141+S145+S146+S147+S148+S149+S150+S151+S152+S153+S154+S155+S156+S157+S158+S163+S164+S165+S166+S167+S54+S57+S60+S61+S91+S142+S159+S160+S161+S138+S143+S92+S93+S94+S95+S97+S98</f>
        <v>-125808.717</v>
      </c>
      <c r="T175" s="81">
        <f t="shared" si="60"/>
        <v>2240059.3800399993</v>
      </c>
      <c r="U175" s="14">
        <f>U24+U32+U38+U46+U52+U53+U67+U68+U69+U70+U71+U72+U75+U76+U81+U102+U140+U141+U145+U146+U147+U148+U149+U150+U151+U152+U153+U154+U155+U156+U157+U158+U163+U164+U165+U166+U167</f>
        <v>2829685</v>
      </c>
      <c r="V175" s="14">
        <f>V24+V32+V38+V46+V52+V53+V67+V68+V69+V70+V71+V72+V75+V76+V81+V102+V140+V141+V145+V146+V147+V148+V149+V150+V151+V152+V153+V154+V155+V156+V157+V158+V163+V164+V165+V166+V167</f>
        <v>0</v>
      </c>
      <c r="W175" s="14">
        <f t="shared" si="67"/>
        <v>2829685</v>
      </c>
      <c r="X175" s="14">
        <f>X24+X32+X38+X46+X52+X53+X67+X68+X69+X70+X71+X72+X75+X76+X81+X102+X140+X141+X145+X146+X147+X148+X149+X150+X151+X152+X153+X154+X155+X156+X157+X158+X163+X164+X165+X166+X167+X54+X57+X60+X61+X91+X142+X159+X160+X161+X138+X143</f>
        <v>-313169.8</v>
      </c>
      <c r="Y175" s="14">
        <f t="shared" si="68"/>
        <v>2516515.2000000002</v>
      </c>
      <c r="Z175" s="14">
        <f>Z24+Z32+Z38+Z46+Z52+Z53+Z67+Z68+Z69+Z70+Z71+Z72+Z75+Z76+Z81+Z102+Z140+Z141+Z145+Z146+Z147+Z148+Z149+Z150+Z151+Z152+Z153+Z154+Z155+Z156+Z157+Z158+Z163+Z164+Z165+Z166+Z167+Z54+Z57+Z60+Z61+Z91+Z142+Z159+Z160+Z161+Z138+Z143</f>
        <v>0</v>
      </c>
      <c r="AA175" s="14">
        <f t="shared" si="69"/>
        <v>2516515.2000000002</v>
      </c>
      <c r="AB175" s="14">
        <f>AB24+AB32+AB38+AB46+AB52+AB53+AB67+AB68+AB69+AB70+AB71+AB72+AB75+AB76+AB81+AB102+AB140+AB141+AB145+AB146+AB147+AB148+AB149+AB150+AB151+AB152+AB153+AB154+AB155+AB156+AB157+AB158+AB163+AB164+AB165+AB166+AB167+AB54+AB57+AB60+AB61+AB91+AB142+AB159+AB160+AB161+AB138+AB143+AB92</f>
        <v>171158.83699999997</v>
      </c>
      <c r="AC175" s="14">
        <f t="shared" si="61"/>
        <v>2687674.037</v>
      </c>
      <c r="AD175" s="14">
        <f>AD24+AD32+AD38+AD46+AD52+AD53+AD67+AD68+AD69+AD70+AD71+AD72+AD75+AD76+AD81+AD102+AD140+AD141+AD145+AD146+AD147+AD148+AD149+AD150+AD151+AD152+AD153+AD154+AD155+AD156+AD157+AD158+AD163+AD164+AD165+AD166+AD167+AD54+AD57+AD60+AD61+AD91+AD142+AD159+AD160+AD161+AD138+AD143+AD92+AD93+AD94+AD95+AD97+AD98</f>
        <v>167404.90599999999</v>
      </c>
      <c r="AE175" s="14">
        <f t="shared" si="62"/>
        <v>2855078.943</v>
      </c>
      <c r="AF175" s="14">
        <f>AF24+AF32+AF38+AF46+AF52+AF53+AF67+AF68+AF69+AF70+AF71+AF72+AF75+AF76+AF81+AF102+AF140+AF141+AF145+AF146+AF147+AF148+AF149+AF150+AF151+AF152+AF153+AF154+AF155+AF156+AF157+AF158+AF163+AF164+AF165+AF166+AF167+AF54+AF57+AF60+AF61+AF91+AF142+AF159+AF160+AF161+AF138+AF143+AF92+AF93+AF94+AF95+AF97+AF98</f>
        <v>-58854.837999999989</v>
      </c>
      <c r="AG175" s="81">
        <f t="shared" si="63"/>
        <v>2796224.105</v>
      </c>
      <c r="AH175" s="14">
        <f>AH24+AH32+AH38+AH46+AH52+AH53+AH67+AH68+AH69+AH70+AH71+AH72+AH75+AH76+AH81+AH102+AH140+AH141+AH145+AH146+AH147+AH148+AH149+AH150+AH151+AH152+AH153+AH154+AH155+AH156+AH157+AH158+AH163+AH164+AH165+AH166+AH167</f>
        <v>1653713.6999999995</v>
      </c>
      <c r="AI175" s="14">
        <f>AI24+AI32+AI38+AI46+AI52+AI53+AI67+AI68+AI69+AI70+AI71+AI72+AI75+AI76+AI81+AI102+AI140+AI141+AI145+AI146+AI147+AI148+AI149+AI150+AI151+AI152+AI153+AI154+AI155+AI156+AI157+AI158+AI163+AI164+AI165+AI166+AI167</f>
        <v>0</v>
      </c>
      <c r="AJ175" s="14">
        <f t="shared" si="70"/>
        <v>1653713.6999999995</v>
      </c>
      <c r="AK175" s="14">
        <f>AK24+AK32+AK38+AK46+AK52+AK53+AK67+AK68+AK69+AK70+AK71+AK72+AK75+AK76+AK81+AK102+AK140+AK141+AK145+AK146+AK147+AK148+AK149+AK150+AK151+AK152+AK153+AK154+AK155+AK156+AK157+AK158+AK163+AK164+AK165+AK166+AK167+AK54+AK57+AK60+AK61+AK91+AK142+AK159+AK160+AK161+AK138+AK143</f>
        <v>3.5999999999999997E-2</v>
      </c>
      <c r="AL175" s="14">
        <f t="shared" si="71"/>
        <v>1653713.7359999996</v>
      </c>
      <c r="AM175" s="14">
        <f>AM24+AM32+AM38+AM46+AM52+AM53+AM67+AM68+AM69+AM70+AM71+AM72+AM75+AM76+AM81+AM102+AM140+AM141+AM145+AM146+AM147+AM148+AM149+AM150+AM151+AM152+AM153+AM154+AM155+AM156+AM157+AM158+AM163+AM164+AM165+AM166+AM167+AM54+AM57+AM60+AM61+AM91+AM142+AM159+AM160+AM161+AM138+AM143+AM92</f>
        <v>443526.96499999997</v>
      </c>
      <c r="AN175" s="14">
        <f t="shared" si="64"/>
        <v>2097240.7009999994</v>
      </c>
      <c r="AO175" s="14">
        <f>AO24+AO32+AO38+AO46+AO52+AO53+AO67+AO68+AO69+AO70+AO71+AO72+AO75+AO76+AO81+AO102+AO140+AO141+AO145+AO146+AO147+AO148+AO149+AO150+AO151+AO152+AO153+AO154+AO155+AO156+AO157+AO158+AO163+AO164+AO165+AO166+AO167+AO54+AO57+AO60+AO61+AO91+AO142+AO159+AO160+AO161+AO138+AO143+AO92+AO93+AO94+AO95+AO97+AO98</f>
        <v>240150.24</v>
      </c>
      <c r="AP175" s="14">
        <f t="shared" si="65"/>
        <v>2337390.9409999996</v>
      </c>
      <c r="AQ175" s="14">
        <f>AQ24+AQ32+AQ38+AQ46+AQ52+AQ53+AQ67+AQ68+AQ69+AQ70+AQ71+AQ72+AQ75+AQ76+AQ81+AQ102+AQ140+AQ141+AQ145+AQ146+AQ147+AQ148+AQ149+AQ150+AQ151+AQ152+AQ153+AQ154+AQ155+AQ156+AQ157+AQ158+AQ163+AQ164+AQ165+AQ166+AQ167+AQ54+AQ57+AQ60+AQ61+AQ91+AQ142+AQ159+AQ160+AQ161+AQ138+AQ143+AQ92+AQ93+AQ94+AQ95+AQ97+AQ98</f>
        <v>515871.32299999997</v>
      </c>
      <c r="AR175" s="81">
        <f t="shared" si="66"/>
        <v>2853262.2639999995</v>
      </c>
      <c r="AU175" s="27"/>
    </row>
    <row r="176" spans="1:49" x14ac:dyDescent="0.35">
      <c r="A176" s="77"/>
      <c r="B176" s="119" t="s">
        <v>36</v>
      </c>
      <c r="C176" s="119"/>
      <c r="D176" s="13">
        <f>D28+D43+D51</f>
        <v>67728.399999999994</v>
      </c>
      <c r="E176" s="13">
        <f>E28+E43+E51</f>
        <v>0</v>
      </c>
      <c r="F176" s="14">
        <f t="shared" si="58"/>
        <v>67728.399999999994</v>
      </c>
      <c r="G176" s="14">
        <f>G28+G43+G51</f>
        <v>0</v>
      </c>
      <c r="H176" s="14">
        <f t="shared" si="57"/>
        <v>67728.399999999994</v>
      </c>
      <c r="I176" s="14">
        <f>I28+I43+I51</f>
        <v>0</v>
      </c>
      <c r="J176" s="14">
        <f t="shared" si="53"/>
        <v>67728.399999999994</v>
      </c>
      <c r="K176" s="14">
        <f>K28+K43+K51</f>
        <v>0</v>
      </c>
      <c r="L176" s="14">
        <f t="shared" si="54"/>
        <v>67728.399999999994</v>
      </c>
      <c r="M176" s="14">
        <f>M28+M43+M51</f>
        <v>0</v>
      </c>
      <c r="N176" s="14">
        <f t="shared" ref="N176:N180" si="72">L176+M176</f>
        <v>67728.399999999994</v>
      </c>
      <c r="O176" s="14">
        <f>O28+O43+O51</f>
        <v>0</v>
      </c>
      <c r="P176" s="14">
        <f t="shared" ref="P176:P180" si="73">N176+O176</f>
        <v>67728.399999999994</v>
      </c>
      <c r="Q176" s="14">
        <f>Q28+Q43+Q51</f>
        <v>0</v>
      </c>
      <c r="R176" s="14">
        <f t="shared" si="59"/>
        <v>67728.399999999994</v>
      </c>
      <c r="S176" s="14">
        <f>S28+S43+S51</f>
        <v>0</v>
      </c>
      <c r="T176" s="81">
        <f t="shared" si="60"/>
        <v>67728.399999999994</v>
      </c>
      <c r="U176" s="14">
        <f>U28+U43+U51</f>
        <v>54620.7</v>
      </c>
      <c r="V176" s="14">
        <f>V28+V43+V51</f>
        <v>0</v>
      </c>
      <c r="W176" s="14">
        <f t="shared" si="67"/>
        <v>54620.7</v>
      </c>
      <c r="X176" s="14">
        <f>X28+X43+X51</f>
        <v>0</v>
      </c>
      <c r="Y176" s="14">
        <f t="shared" si="68"/>
        <v>54620.7</v>
      </c>
      <c r="Z176" s="14">
        <f>Z28+Z43+Z51</f>
        <v>0</v>
      </c>
      <c r="AA176" s="14">
        <f t="shared" si="69"/>
        <v>54620.7</v>
      </c>
      <c r="AB176" s="14">
        <f>AB28+AB43+AB51</f>
        <v>0</v>
      </c>
      <c r="AC176" s="14">
        <f t="shared" si="61"/>
        <v>54620.7</v>
      </c>
      <c r="AD176" s="14">
        <f>AD28+AD43+AD51</f>
        <v>0</v>
      </c>
      <c r="AE176" s="14">
        <f t="shared" si="62"/>
        <v>54620.7</v>
      </c>
      <c r="AF176" s="14">
        <f>AF28+AF43+AF51</f>
        <v>0</v>
      </c>
      <c r="AG176" s="81">
        <f t="shared" si="63"/>
        <v>54620.7</v>
      </c>
      <c r="AH176" s="14">
        <f>AH28+AH43+AH51</f>
        <v>0</v>
      </c>
      <c r="AI176" s="14">
        <f>AI28+AI43+AI51</f>
        <v>0</v>
      </c>
      <c r="AJ176" s="14">
        <f t="shared" si="70"/>
        <v>0</v>
      </c>
      <c r="AK176" s="14">
        <f>AK28+AK43+AK51</f>
        <v>0</v>
      </c>
      <c r="AL176" s="14">
        <f t="shared" si="71"/>
        <v>0</v>
      </c>
      <c r="AM176" s="14">
        <f>AM28+AM43+AM51</f>
        <v>0</v>
      </c>
      <c r="AN176" s="14">
        <f t="shared" si="64"/>
        <v>0</v>
      </c>
      <c r="AO176" s="14">
        <f>AO28+AO43+AO51</f>
        <v>0</v>
      </c>
      <c r="AP176" s="14">
        <f t="shared" si="65"/>
        <v>0</v>
      </c>
      <c r="AQ176" s="14">
        <f>AQ28+AQ43+AQ51</f>
        <v>0</v>
      </c>
      <c r="AR176" s="81">
        <f t="shared" si="66"/>
        <v>0</v>
      </c>
      <c r="AU176" s="27"/>
    </row>
    <row r="177" spans="1:47" x14ac:dyDescent="0.35">
      <c r="A177" s="77"/>
      <c r="B177" s="120" t="s">
        <v>98</v>
      </c>
      <c r="C177" s="116"/>
      <c r="D177" s="13">
        <f>D77+D84+D87</f>
        <v>1499932.6</v>
      </c>
      <c r="E177" s="13">
        <f>E77+E84+E87</f>
        <v>0</v>
      </c>
      <c r="F177" s="14">
        <f t="shared" si="58"/>
        <v>1499932.6</v>
      </c>
      <c r="G177" s="14">
        <f>G77+G84+G87</f>
        <v>333642.24808000005</v>
      </c>
      <c r="H177" s="14">
        <f t="shared" si="57"/>
        <v>1833574.8480800001</v>
      </c>
      <c r="I177" s="14">
        <f>I77+I84+I87</f>
        <v>40856.745559999996</v>
      </c>
      <c r="J177" s="14">
        <f t="shared" si="53"/>
        <v>1874431.5936400001</v>
      </c>
      <c r="K177" s="14">
        <f>K77+K84+K87</f>
        <v>609208.56999999995</v>
      </c>
      <c r="L177" s="14">
        <f t="shared" si="54"/>
        <v>2483640.1636399999</v>
      </c>
      <c r="M177" s="14">
        <f>M77+M84+M87</f>
        <v>0</v>
      </c>
      <c r="N177" s="14">
        <f t="shared" si="72"/>
        <v>2483640.1636399999</v>
      </c>
      <c r="O177" s="14">
        <f>O77+O84+O87</f>
        <v>0</v>
      </c>
      <c r="P177" s="14">
        <f t="shared" si="73"/>
        <v>2483640.1636399999</v>
      </c>
      <c r="Q177" s="14">
        <f>Q77+Q84+Q87</f>
        <v>46931.813000000002</v>
      </c>
      <c r="R177" s="14">
        <f t="shared" si="59"/>
        <v>2530571.97664</v>
      </c>
      <c r="S177" s="14">
        <f>S77+S84+S87</f>
        <v>19195.460999999999</v>
      </c>
      <c r="T177" s="81">
        <f t="shared" si="60"/>
        <v>2549767.4376400001</v>
      </c>
      <c r="U177" s="14">
        <f>U77+U84+U87</f>
        <v>1471214.4</v>
      </c>
      <c r="V177" s="14">
        <f>V77+V84+V87</f>
        <v>0</v>
      </c>
      <c r="W177" s="14">
        <f t="shared" si="67"/>
        <v>1471214.4</v>
      </c>
      <c r="X177" s="14">
        <f>X77+X84+X87</f>
        <v>0</v>
      </c>
      <c r="Y177" s="14">
        <f t="shared" si="68"/>
        <v>1471214.4</v>
      </c>
      <c r="Z177" s="14">
        <f>Z77+Z84+Z87</f>
        <v>0</v>
      </c>
      <c r="AA177" s="14">
        <f t="shared" si="69"/>
        <v>1471214.4</v>
      </c>
      <c r="AB177" s="14">
        <f>AB77+AB84+AB87</f>
        <v>0</v>
      </c>
      <c r="AC177" s="14">
        <f t="shared" si="61"/>
        <v>1471214.4</v>
      </c>
      <c r="AD177" s="14">
        <f>AD77+AD84+AD87</f>
        <v>0</v>
      </c>
      <c r="AE177" s="14">
        <f t="shared" si="62"/>
        <v>1471214.4</v>
      </c>
      <c r="AF177" s="14">
        <f>AF77+AF84+AF87</f>
        <v>0</v>
      </c>
      <c r="AG177" s="81">
        <f t="shared" si="63"/>
        <v>1471214.4</v>
      </c>
      <c r="AH177" s="14">
        <f>AH77+AH84+AH87</f>
        <v>1560969.7999999998</v>
      </c>
      <c r="AI177" s="14">
        <f>AI77+AI84+AI87</f>
        <v>0</v>
      </c>
      <c r="AJ177" s="14">
        <f t="shared" si="70"/>
        <v>1560969.7999999998</v>
      </c>
      <c r="AK177" s="14">
        <f>AK77+AK84+AK87</f>
        <v>-231023.29</v>
      </c>
      <c r="AL177" s="14">
        <f t="shared" si="71"/>
        <v>1329946.5099999998</v>
      </c>
      <c r="AM177" s="14">
        <f>AM77+AM84+AM87</f>
        <v>0</v>
      </c>
      <c r="AN177" s="14">
        <f t="shared" si="64"/>
        <v>1329946.5099999998</v>
      </c>
      <c r="AO177" s="14">
        <f>AO77+AO84+AO87</f>
        <v>0</v>
      </c>
      <c r="AP177" s="14">
        <f t="shared" si="65"/>
        <v>1329946.5099999998</v>
      </c>
      <c r="AQ177" s="14">
        <f>AQ77+AQ84+AQ87</f>
        <v>0</v>
      </c>
      <c r="AR177" s="81">
        <f t="shared" si="66"/>
        <v>1329946.5099999998</v>
      </c>
      <c r="AU177" s="27"/>
    </row>
    <row r="178" spans="1:47" x14ac:dyDescent="0.35">
      <c r="A178" s="77"/>
      <c r="B178" s="121" t="s">
        <v>285</v>
      </c>
      <c r="C178" s="116"/>
      <c r="D178" s="13">
        <f>D103+D110+D114+D115+D116+D117+D118+D119+D120+D124</f>
        <v>876308.20000000007</v>
      </c>
      <c r="E178" s="13">
        <f>E103+E110+E114+E115+E116+E117+E118+E119+E120+E124</f>
        <v>-32636.400000000001</v>
      </c>
      <c r="F178" s="14">
        <f t="shared" si="58"/>
        <v>843671.8</v>
      </c>
      <c r="G178" s="14">
        <f>G103+G110+G114+G115+G116+G117+G118+G119+G120+G124+G128+G129+G130+G131+G132</f>
        <v>42664.073599999996</v>
      </c>
      <c r="H178" s="14">
        <f t="shared" si="57"/>
        <v>886335.87360000005</v>
      </c>
      <c r="I178" s="14">
        <f>I103+I110+I114+I115+I116+I117+I118+I119+I120+I124+I128+I129+I130+I131+I132</f>
        <v>38906.247439999999</v>
      </c>
      <c r="J178" s="14">
        <f t="shared" si="53"/>
        <v>925242.12104</v>
      </c>
      <c r="K178" s="14">
        <f>K103+K110+K114+K115+K116+K117+K118+K119+K120+K124+K128+K129+K130+K131+K132+K105</f>
        <v>-276137.50200000004</v>
      </c>
      <c r="L178" s="14">
        <f t="shared" si="54"/>
        <v>649104.61904000002</v>
      </c>
      <c r="M178" s="14">
        <f>M103+M110+M114+M115+M116+M117+M118+M119+M120+M124+M128+M129+M130+M131+M132+M105</f>
        <v>0</v>
      </c>
      <c r="N178" s="14">
        <f t="shared" si="72"/>
        <v>649104.61904000002</v>
      </c>
      <c r="O178" s="14">
        <f>O103+O110+O114+O115+O116+O117+O118+O119+O120+O124+O128+O129+O130+O131+O132+O105+O134</f>
        <v>39128.254000000001</v>
      </c>
      <c r="P178" s="14">
        <f t="shared" si="73"/>
        <v>688232.87303999998</v>
      </c>
      <c r="Q178" s="14">
        <f>Q103+Q110+Q114+Q115+Q116+Q117+Q118+Q119+Q120+Q124+Q128+Q129+Q130+Q131+Q132+Q105+Q134</f>
        <v>-31497.914000000001</v>
      </c>
      <c r="R178" s="14">
        <f t="shared" si="59"/>
        <v>656734.95903999999</v>
      </c>
      <c r="S178" s="14">
        <f>S103+S110+S114+S115+S116+S117+S118+S119+S120+S124+S128+S129+S130+S131+S132+S105+S134+S135</f>
        <v>0</v>
      </c>
      <c r="T178" s="81">
        <f t="shared" si="60"/>
        <v>656734.95903999999</v>
      </c>
      <c r="U178" s="14">
        <f>U103+U110+U114+U115+U116+U117+U118+U119+U120+U124</f>
        <v>521975.9</v>
      </c>
      <c r="V178" s="14">
        <f>V103+V110+V114+V115+V116+V117+V118+V119+V120+V124</f>
        <v>-135.30000000000001</v>
      </c>
      <c r="W178" s="14">
        <f t="shared" si="67"/>
        <v>521840.60000000003</v>
      </c>
      <c r="X178" s="14">
        <f>X103+X110+X114+X115+X116+X117+X118+X119+X120+X124+X128+X129+X130+X131+X132</f>
        <v>43321.919000000002</v>
      </c>
      <c r="Y178" s="14">
        <f t="shared" si="68"/>
        <v>565162.51900000009</v>
      </c>
      <c r="Z178" s="14">
        <f>Z103+Z110+Z114+Z115+Z116+Z117+Z118+Z119+Z120+Z124+Z128+Z129+Z130+Z131+Z132</f>
        <v>-5553.09</v>
      </c>
      <c r="AA178" s="14">
        <f t="shared" si="69"/>
        <v>559609.42900000012</v>
      </c>
      <c r="AB178" s="14">
        <f>AB103+AB110+AB114+AB115+AB116+AB117+AB118+AB119+AB120+AB124+AB128+AB129+AB130+AB131+AB132+AB105</f>
        <v>349349.62199999997</v>
      </c>
      <c r="AC178" s="14">
        <f t="shared" si="61"/>
        <v>908959.05100000009</v>
      </c>
      <c r="AD178" s="14">
        <f>AD103+AD110+AD114+AD115+AD116+AD117+AD118+AD119+AD120+AD124+AD128+AD129+AD130+AD131+AD132+AD105+AD134</f>
        <v>-396371.46300000005</v>
      </c>
      <c r="AE178" s="14">
        <f t="shared" si="62"/>
        <v>512587.58800000005</v>
      </c>
      <c r="AF178" s="14">
        <f>AF103+AF110+AF114+AF115+AF116+AF117+AF118+AF119+AF120+AF124+AF128+AF129+AF130+AF131+AF132+AF105+AF134+AF135</f>
        <v>0</v>
      </c>
      <c r="AG178" s="81">
        <f t="shared" si="63"/>
        <v>512587.58800000005</v>
      </c>
      <c r="AH178" s="14">
        <f>AH103+AH110+AH114+AH115+AH116+AH117+AH118+AH119+AH120+AH124</f>
        <v>880673.39999999991</v>
      </c>
      <c r="AI178" s="14">
        <f>AI103+AI110+AI114+AI115+AI116+AI117+AI118+AI119+AI120+AI124</f>
        <v>0</v>
      </c>
      <c r="AJ178" s="14">
        <f t="shared" si="70"/>
        <v>880673.39999999991</v>
      </c>
      <c r="AK178" s="14">
        <f>AK103+AK110+AK114+AK115+AK116+AK117+AK118+AK119+AK120+AK124+AK128+AK129+AK130+AK131+AK132</f>
        <v>0</v>
      </c>
      <c r="AL178" s="14">
        <f t="shared" si="71"/>
        <v>880673.39999999991</v>
      </c>
      <c r="AM178" s="14">
        <f>AM103+AM110+AM114+AM115+AM116+AM117+AM118+AM119+AM120+AM124+AM128+AM129+AM130+AM131+AM132+AM105</f>
        <v>91187.88</v>
      </c>
      <c r="AN178" s="14">
        <f t="shared" si="64"/>
        <v>971861.27999999991</v>
      </c>
      <c r="AO178" s="14">
        <f>AO103+AO110+AO114+AO115+AO116+AO117+AO118+AO119+AO120+AO124+AO128+AO129+AO130+AO131+AO132+AO105+AO134</f>
        <v>519857.81500000006</v>
      </c>
      <c r="AP178" s="14">
        <f t="shared" si="65"/>
        <v>1491719.095</v>
      </c>
      <c r="AQ178" s="14">
        <f>AQ103+AQ110+AQ114+AQ115+AQ116+AQ117+AQ118+AQ119+AQ120+AQ124+AQ128+AQ129+AQ130+AQ131+AQ132+AQ105+AQ134+AQ135</f>
        <v>0</v>
      </c>
      <c r="AR178" s="81">
        <f t="shared" si="66"/>
        <v>1491719.095</v>
      </c>
      <c r="AU178" s="27"/>
    </row>
    <row r="179" spans="1:47" x14ac:dyDescent="0.35">
      <c r="A179" s="77"/>
      <c r="B179" s="116" t="s">
        <v>85</v>
      </c>
      <c r="C179" s="116"/>
      <c r="D179" s="13">
        <f>D73+D74</f>
        <v>18191</v>
      </c>
      <c r="E179" s="13">
        <f>E73+E74</f>
        <v>0</v>
      </c>
      <c r="F179" s="14">
        <f t="shared" si="58"/>
        <v>18191</v>
      </c>
      <c r="G179" s="14">
        <f>G73+G74+G104</f>
        <v>13660</v>
      </c>
      <c r="H179" s="14">
        <f t="shared" si="57"/>
        <v>31851</v>
      </c>
      <c r="I179" s="14">
        <f>I73+I74+I104</f>
        <v>0</v>
      </c>
      <c r="J179" s="14">
        <f t="shared" si="53"/>
        <v>31851</v>
      </c>
      <c r="K179" s="14">
        <f>K73+K74+K104+K133</f>
        <v>100000</v>
      </c>
      <c r="L179" s="14">
        <f t="shared" si="54"/>
        <v>131851</v>
      </c>
      <c r="M179" s="14">
        <f>M73+M74+M104+M133</f>
        <v>0</v>
      </c>
      <c r="N179" s="14">
        <f t="shared" si="72"/>
        <v>131851</v>
      </c>
      <c r="O179" s="14">
        <f>O73+O74+O104+O133+O96</f>
        <v>-86798.01</v>
      </c>
      <c r="P179" s="14">
        <f t="shared" si="73"/>
        <v>45052.990000000005</v>
      </c>
      <c r="Q179" s="14">
        <f>Q73+Q74+Q104+Q133+Q96</f>
        <v>0</v>
      </c>
      <c r="R179" s="14">
        <f t="shared" si="59"/>
        <v>45052.990000000005</v>
      </c>
      <c r="S179" s="14">
        <f>S73+S74+S104+S133+S96+S99+S100</f>
        <v>-251.82999999999998</v>
      </c>
      <c r="T179" s="81">
        <f t="shared" si="60"/>
        <v>44801.16</v>
      </c>
      <c r="U179" s="14">
        <f>U73+U74</f>
        <v>0</v>
      </c>
      <c r="V179" s="14">
        <f>V73+V74</f>
        <v>0</v>
      </c>
      <c r="W179" s="14">
        <f t="shared" si="67"/>
        <v>0</v>
      </c>
      <c r="X179" s="14">
        <f>X73+X74+X104</f>
        <v>0</v>
      </c>
      <c r="Y179" s="14">
        <f t="shared" si="68"/>
        <v>0</v>
      </c>
      <c r="Z179" s="14">
        <f>Z73+Z74+Z104</f>
        <v>0</v>
      </c>
      <c r="AA179" s="14">
        <f t="shared" si="69"/>
        <v>0</v>
      </c>
      <c r="AB179" s="14">
        <f>AB73+AB74+AB104+AB133</f>
        <v>0</v>
      </c>
      <c r="AC179" s="14">
        <f t="shared" si="61"/>
        <v>0</v>
      </c>
      <c r="AD179" s="14">
        <f>AD73+AD74+AD104+AD133+AD96</f>
        <v>0</v>
      </c>
      <c r="AE179" s="14">
        <f t="shared" si="62"/>
        <v>0</v>
      </c>
      <c r="AF179" s="14">
        <f>AF73+AF74+AF104+AF133+AF96+AF99+AF100</f>
        <v>0</v>
      </c>
      <c r="AG179" s="81">
        <f t="shared" si="63"/>
        <v>0</v>
      </c>
      <c r="AH179" s="14">
        <f>AH73+AH74</f>
        <v>0</v>
      </c>
      <c r="AI179" s="14">
        <f>AI73+AI74</f>
        <v>0</v>
      </c>
      <c r="AJ179" s="14">
        <f t="shared" si="70"/>
        <v>0</v>
      </c>
      <c r="AK179" s="14">
        <f>AK73+AK74+AK104</f>
        <v>0</v>
      </c>
      <c r="AL179" s="14">
        <f t="shared" si="71"/>
        <v>0</v>
      </c>
      <c r="AM179" s="14">
        <f>AM73+AM74+AM104+AM133</f>
        <v>0</v>
      </c>
      <c r="AN179" s="14">
        <f t="shared" si="64"/>
        <v>0</v>
      </c>
      <c r="AO179" s="14">
        <f>AO73+AO74+AO104+AO133+AO96</f>
        <v>0</v>
      </c>
      <c r="AP179" s="14">
        <f t="shared" si="65"/>
        <v>0</v>
      </c>
      <c r="AQ179" s="14">
        <f>AQ73+AQ74+AQ104+AQ133+AQ96+AQ99+AQ100</f>
        <v>0</v>
      </c>
      <c r="AR179" s="81">
        <f t="shared" si="66"/>
        <v>0</v>
      </c>
    </row>
    <row r="180" spans="1:47" x14ac:dyDescent="0.35">
      <c r="A180" s="93"/>
      <c r="B180" s="117" t="s">
        <v>201</v>
      </c>
      <c r="C180" s="117"/>
      <c r="D180" s="13">
        <f>D137</f>
        <v>260000</v>
      </c>
      <c r="E180" s="13">
        <f>E137</f>
        <v>0</v>
      </c>
      <c r="F180" s="14">
        <f t="shared" si="58"/>
        <v>260000</v>
      </c>
      <c r="G180" s="14">
        <f>G137</f>
        <v>0</v>
      </c>
      <c r="H180" s="14">
        <f t="shared" si="57"/>
        <v>260000</v>
      </c>
      <c r="I180" s="14">
        <f>I137</f>
        <v>0</v>
      </c>
      <c r="J180" s="14">
        <f t="shared" si="53"/>
        <v>260000</v>
      </c>
      <c r="K180" s="14">
        <f>K137</f>
        <v>0</v>
      </c>
      <c r="L180" s="14">
        <f t="shared" si="54"/>
        <v>260000</v>
      </c>
      <c r="M180" s="14">
        <f>M137</f>
        <v>0</v>
      </c>
      <c r="N180" s="14">
        <f t="shared" si="72"/>
        <v>260000</v>
      </c>
      <c r="O180" s="14">
        <f>O137</f>
        <v>0</v>
      </c>
      <c r="P180" s="14">
        <f t="shared" si="73"/>
        <v>260000</v>
      </c>
      <c r="Q180" s="14">
        <f>Q137</f>
        <v>0</v>
      </c>
      <c r="R180" s="14">
        <f t="shared" si="59"/>
        <v>260000</v>
      </c>
      <c r="S180" s="14">
        <f>S137</f>
        <v>0</v>
      </c>
      <c r="T180" s="81">
        <f t="shared" si="60"/>
        <v>260000</v>
      </c>
      <c r="U180" s="14">
        <f>U137</f>
        <v>0</v>
      </c>
      <c r="V180" s="14">
        <f>V137</f>
        <v>0</v>
      </c>
      <c r="W180" s="14">
        <f t="shared" si="67"/>
        <v>0</v>
      </c>
      <c r="X180" s="14">
        <f>X137</f>
        <v>0</v>
      </c>
      <c r="Y180" s="14">
        <f t="shared" si="68"/>
        <v>0</v>
      </c>
      <c r="Z180" s="14">
        <f>Z137</f>
        <v>0</v>
      </c>
      <c r="AA180" s="14">
        <f t="shared" si="69"/>
        <v>0</v>
      </c>
      <c r="AB180" s="14">
        <f>AB137</f>
        <v>0</v>
      </c>
      <c r="AC180" s="14">
        <f t="shared" si="61"/>
        <v>0</v>
      </c>
      <c r="AD180" s="14">
        <f>AD137</f>
        <v>0</v>
      </c>
      <c r="AE180" s="14">
        <f t="shared" si="62"/>
        <v>0</v>
      </c>
      <c r="AF180" s="14">
        <f>AF137</f>
        <v>0</v>
      </c>
      <c r="AG180" s="81">
        <f t="shared" si="63"/>
        <v>0</v>
      </c>
      <c r="AH180" s="14">
        <f>AH137</f>
        <v>0</v>
      </c>
      <c r="AI180" s="14">
        <f>AI137</f>
        <v>0</v>
      </c>
      <c r="AJ180" s="14">
        <f t="shared" si="70"/>
        <v>0</v>
      </c>
      <c r="AK180" s="14">
        <f>AK137</f>
        <v>0</v>
      </c>
      <c r="AL180" s="14">
        <f t="shared" si="71"/>
        <v>0</v>
      </c>
      <c r="AM180" s="14">
        <f>AM137</f>
        <v>0</v>
      </c>
      <c r="AN180" s="14">
        <f t="shared" si="64"/>
        <v>0</v>
      </c>
      <c r="AO180" s="14">
        <f>AO137</f>
        <v>0</v>
      </c>
      <c r="AP180" s="14">
        <f t="shared" si="65"/>
        <v>0</v>
      </c>
      <c r="AQ180" s="14">
        <f>AQ137</f>
        <v>0</v>
      </c>
      <c r="AR180" s="81">
        <f t="shared" si="66"/>
        <v>0</v>
      </c>
    </row>
  </sheetData>
  <sheetProtection password="CF5C" sheet="1" objects="1" scenarios="1"/>
  <autoFilter ref="A17:AU180">
    <filterColumn colId="45">
      <filters blank="1"/>
    </filterColumn>
  </autoFilter>
  <mergeCells count="64">
    <mergeCell ref="AG4:AR4"/>
    <mergeCell ref="B179:C179"/>
    <mergeCell ref="B180:C180"/>
    <mergeCell ref="B174:C174"/>
    <mergeCell ref="B175:C175"/>
    <mergeCell ref="B176:C176"/>
    <mergeCell ref="B177:C177"/>
    <mergeCell ref="B178:C178"/>
    <mergeCell ref="B169:C169"/>
    <mergeCell ref="B170:C170"/>
    <mergeCell ref="B171:C171"/>
    <mergeCell ref="B172:C172"/>
    <mergeCell ref="B173:C173"/>
    <mergeCell ref="AN16:AN17"/>
    <mergeCell ref="AO16:AO17"/>
    <mergeCell ref="AP16:AP17"/>
    <mergeCell ref="A28:A33"/>
    <mergeCell ref="A43:A46"/>
    <mergeCell ref="A51:A52"/>
    <mergeCell ref="B51:B52"/>
    <mergeCell ref="B168:C168"/>
    <mergeCell ref="AQ16:AQ17"/>
    <mergeCell ref="AR16:AR17"/>
    <mergeCell ref="AI16:AI17"/>
    <mergeCell ref="AJ16:AJ17"/>
    <mergeCell ref="AK16:AK17"/>
    <mergeCell ref="AL16:AL17"/>
    <mergeCell ref="AM16:AM17"/>
    <mergeCell ref="AD16:AD17"/>
    <mergeCell ref="AE16:AE17"/>
    <mergeCell ref="AF16:AF17"/>
    <mergeCell ref="AG16:AG17"/>
    <mergeCell ref="AH16:AH17"/>
    <mergeCell ref="Y16:Y17"/>
    <mergeCell ref="Z16:Z17"/>
    <mergeCell ref="AA16:AA17"/>
    <mergeCell ref="AB16:AB17"/>
    <mergeCell ref="AC16:AC17"/>
    <mergeCell ref="T16:T17"/>
    <mergeCell ref="U16:U17"/>
    <mergeCell ref="V16:V17"/>
    <mergeCell ref="W16:W17"/>
    <mergeCell ref="X16:X17"/>
    <mergeCell ref="O16:O17"/>
    <mergeCell ref="P16:P17"/>
    <mergeCell ref="Q16:Q17"/>
    <mergeCell ref="R16:R17"/>
    <mergeCell ref="S16:S17"/>
    <mergeCell ref="A11:AR11"/>
    <mergeCell ref="A12:AR13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</mergeCells>
  <pageMargins left="0.78740157480314965" right="0.15748031496062992" top="0.39370078740157483" bottom="0.55118110236220474" header="0.51181102362204722" footer="0.11811023622047245"/>
  <pageSetup paperSize="9" scale="58" fitToHeight="0" orientation="portrait" useFirstPageNumber="1" verticalDpi="2147483648" r:id="rId1"/>
  <headerFooter>
    <oddFooter>&amp;R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2025-2027</vt:lpstr>
      <vt:lpstr>'2025-2027'!Print_Titles</vt:lpstr>
      <vt:lpstr>'2025-2027'!Заголовки_для_печати</vt:lpstr>
      <vt:lpstr>'2025-2027'!Область_печати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revision>123</cp:revision>
  <cp:lastPrinted>2025-08-26T06:03:54Z</cp:lastPrinted>
  <dcterms:created xsi:type="dcterms:W3CDTF">2014-02-04T08:37:28Z</dcterms:created>
  <dcterms:modified xsi:type="dcterms:W3CDTF">2025-08-26T06:04:18Z</dcterms:modified>
</cp:coreProperties>
</file>