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-2027" sheetId="1" state="visible" r:id="rId1"/>
  </sheets>
  <definedNames>
    <definedName name="_xlnm._FilterDatabase" localSheetId="0" hidden="1">'2025-2027'!$A$10:$BI$181</definedName>
    <definedName name="Print_Titles" localSheetId="0" hidden="0">'2025-2027'!$9:$10</definedName>
    <definedName name="_xlnm.Print_Area" localSheetId="0" hidden="0">'2025-2027'!$A$1:$BD$181</definedName>
    <definedName name="_xlnm._FilterDatabase" localSheetId="0" hidden="1">'2025-2027'!$A$10:$BI$181</definedName>
  </definedNames>
  <calcPr/>
</workbook>
</file>

<file path=xl/sharedStrings.xml><?xml version="1.0" encoding="utf-8"?>
<sst xmlns="http://schemas.openxmlformats.org/spreadsheetml/2006/main" count="309" uniqueCount="309">
  <si>
    <t xml:space="preserve">ПРИЛОЖЕНИЕ 3</t>
  </si>
  <si>
    <t xml:space="preserve">к решению</t>
  </si>
  <si>
    <t xml:space="preserve">Пермской городской Думы</t>
  </si>
  <si>
    <t xml:space="preserve">от 17.12.2024 № 218</t>
  </si>
  <si>
    <t>ПЕРЕЧЕНЬ</t>
  </si>
  <si>
    <t xml:space="preserve">объектов капитального строительства муниципальной собственности и объектов недвижимого имущества, приобретаемых в муниципальную собственность, на 2025 год и на плановый период 2026 и 2027 годов</t>
  </si>
  <si>
    <t xml:space="preserve">тыс. руб.</t>
  </si>
  <si>
    <t xml:space="preserve">№ п/п</t>
  </si>
  <si>
    <t>Объект</t>
  </si>
  <si>
    <t>Исполнитель</t>
  </si>
  <si>
    <t xml:space="preserve">2025 год</t>
  </si>
  <si>
    <t>Поправки</t>
  </si>
  <si>
    <t xml:space="preserve">Изменения февраль</t>
  </si>
  <si>
    <t xml:space="preserve">Комитет февраль</t>
  </si>
  <si>
    <t xml:space="preserve">Уточнение апрель</t>
  </si>
  <si>
    <t xml:space="preserve">Комитет апрель</t>
  </si>
  <si>
    <t xml:space="preserve">Уточнение июнь</t>
  </si>
  <si>
    <t xml:space="preserve">Комитет июнь</t>
  </si>
  <si>
    <t xml:space="preserve">Уточнение август</t>
  </si>
  <si>
    <t xml:space="preserve">Комитет август</t>
  </si>
  <si>
    <t xml:space="preserve">Уточнение октябрь</t>
  </si>
  <si>
    <t xml:space="preserve">Комитет октябрь</t>
  </si>
  <si>
    <t xml:space="preserve">2026 год</t>
  </si>
  <si>
    <t xml:space="preserve">2027 год</t>
  </si>
  <si>
    <t>Образование</t>
  </si>
  <si>
    <t>.</t>
  </si>
  <si>
    <t xml:space="preserve">в том числе:</t>
  </si>
  <si>
    <t xml:space="preserve">местный бюджет</t>
  </si>
  <si>
    <t>0</t>
  </si>
  <si>
    <t xml:space="preserve">бюджет Пермского края</t>
  </si>
  <si>
    <t xml:space="preserve">федеральный бюджет</t>
  </si>
  <si>
    <t xml:space="preserve">безвозмездные поступления</t>
  </si>
  <si>
    <t>1.</t>
  </si>
  <si>
    <t xml:space="preserve">Строительство здания общеобразовательного учреждения в Ленинском районе города Перми</t>
  </si>
  <si>
    <t xml:space="preserve">Управление капитального строительства</t>
  </si>
  <si>
    <t>0720141970</t>
  </si>
  <si>
    <t>07201SH070</t>
  </si>
  <si>
    <t>2.</t>
  </si>
  <si>
    <t xml:space="preserve">Строительство здания общеобразовательного учреждения в Индустриальном районе города Перми</t>
  </si>
  <si>
    <t xml:space="preserve">Департамент образования</t>
  </si>
  <si>
    <t xml:space="preserve">07201SH070, 071Ю450490</t>
  </si>
  <si>
    <t>071Ю450490</t>
  </si>
  <si>
    <t xml:space="preserve">0720142550 071Ю450490 071Ю442550 0730142550</t>
  </si>
  <si>
    <t>0720142550</t>
  </si>
  <si>
    <t>3.</t>
  </si>
  <si>
    <t xml:space="preserve">Строительство нового корпуса МАОУ «Инженерная школа» г. Перми по ул. Академика Веденеева</t>
  </si>
  <si>
    <t>0720141680</t>
  </si>
  <si>
    <t>4.</t>
  </si>
  <si>
    <t xml:space="preserve">Реконструкция здания по ул. Уральской, 110 для размещения общеобразовательной организации г. Перми</t>
  </si>
  <si>
    <t>0720143360</t>
  </si>
  <si>
    <t>5.</t>
  </si>
  <si>
    <t xml:space="preserve">Строительство спортивного зала МАОУ «СОШ № 79» г. Перми</t>
  </si>
  <si>
    <t>0730142640</t>
  </si>
  <si>
    <t>6.</t>
  </si>
  <si>
    <t xml:space="preserve">Строительство спортивного зала МАОУ «СОШ № 81» г. Перми</t>
  </si>
  <si>
    <t>0730143510</t>
  </si>
  <si>
    <t>7.</t>
  </si>
  <si>
    <t xml:space="preserve">Строительство здания общеобразовательного учреждения по адресу: г. Пермь, ул. Ветлужская</t>
  </si>
  <si>
    <t>0720141660</t>
  </si>
  <si>
    <t>8.</t>
  </si>
  <si>
    <t xml:space="preserve">Реконструкция здания под размещение общеобразовательной организации по ул. Целинной, 15</t>
  </si>
  <si>
    <t>0730141160</t>
  </si>
  <si>
    <t>9.</t>
  </si>
  <si>
    <t xml:space="preserve">Строительство спортивного зала МАОУ «СОШ № 96» г. Перми</t>
  </si>
  <si>
    <t>0730143520</t>
  </si>
  <si>
    <t>10.</t>
  </si>
  <si>
    <t xml:space="preserve">Реконструкция ледовой арены МАУ ДО «ДЮЦ «Здоровье»</t>
  </si>
  <si>
    <t>0530141300</t>
  </si>
  <si>
    <t xml:space="preserve">Жилищно-коммунальное хозяйство</t>
  </si>
  <si>
    <t xml:space="preserve">Реконструкция системы очистки сточных вод в микрорайоне «Крым» Кировского района города Перми</t>
  </si>
  <si>
    <t>1330141090</t>
  </si>
  <si>
    <t>11.</t>
  </si>
  <si>
    <t xml:space="preserve">Строительство водопроводных сетей в микрорайоне «Вышка-1» Мотовилихинского района города Перми</t>
  </si>
  <si>
    <t>1330041220</t>
  </si>
  <si>
    <t>12.</t>
  </si>
  <si>
    <t xml:space="preserve">Строительство сетей водоснабжения в микрорайоне «Заозерье» для земельных участков многодетных семей</t>
  </si>
  <si>
    <t>1330043480</t>
  </si>
  <si>
    <t>13.</t>
  </si>
  <si>
    <t xml:space="preserve">Реконструкция канализационной насосной станции «Речник» Дзержинского района города Перми</t>
  </si>
  <si>
    <t>1330042360</t>
  </si>
  <si>
    <t>14.</t>
  </si>
  <si>
    <t xml:space="preserve">Строительство водопроводных сетей в микрорайоне Турбино</t>
  </si>
  <si>
    <t>1330041770</t>
  </si>
  <si>
    <t>15.</t>
  </si>
  <si>
    <t xml:space="preserve">Строительство водопроводных сетей по ул. 2-я Мулянская Дзержинского района города Перми</t>
  </si>
  <si>
    <t>1330041780</t>
  </si>
  <si>
    <t>16.</t>
  </si>
  <si>
    <t xml:space="preserve">Строительство скважин для обеспечения населения города Перми резервным водоснабжением, при возникновении чрезвычайных ситуаций</t>
  </si>
  <si>
    <t xml:space="preserve">Департамент жилищно-коммунального хозяйства</t>
  </si>
  <si>
    <t>1330141320</t>
  </si>
  <si>
    <t>17.</t>
  </si>
  <si>
    <t xml:space="preserve">Выкуп здания центрального теплового пункта, расположенного по улице Ивана Франко, дом 38а</t>
  </si>
  <si>
    <t>1330142020</t>
  </si>
  <si>
    <t>18.</t>
  </si>
  <si>
    <t xml:space="preserve">Строительство водопроводных сетей в микрорайоне Левшино</t>
  </si>
  <si>
    <t>1330142000</t>
  </si>
  <si>
    <t>19.</t>
  </si>
  <si>
    <t xml:space="preserve">Строительство водопроводных сетей в микрорайоне Энергетик</t>
  </si>
  <si>
    <t>1330142010</t>
  </si>
  <si>
    <t>20.</t>
  </si>
  <si>
    <t xml:space="preserve">Приобретение жилых помещений для реализации мероприятий, связанных с переселением граждан из непригодного для проживания и аварийного жилищного фонда</t>
  </si>
  <si>
    <t xml:space="preserve">Управление жилищных отношений</t>
  </si>
  <si>
    <t xml:space="preserve">1530121480, 15201SЖ160, 15201SЖ180, 15301214С0</t>
  </si>
  <si>
    <t>151F367484</t>
  </si>
  <si>
    <t>21.</t>
  </si>
  <si>
    <t xml:space="preserve">Строительство многоквартирного жилого дома на земельном участке с кадастровыми номерами 59:01:0000000:87873, 59:01:0000000:89809, расположенного по адресу: г. Пермь, ул. Нейвинская, 3а, Нейвинская ЗУ 5</t>
  </si>
  <si>
    <t>22.</t>
  </si>
  <si>
    <t xml:space="preserve"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</si>
  <si>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153022С080</t>
  </si>
  <si>
    <t>23.</t>
  </si>
  <si>
    <t xml:space="preserve"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</si>
  <si>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15302R0820</t>
  </si>
  <si>
    <t>24.</t>
  </si>
  <si>
    <t xml:space="preserve">Санация и строительство 2-й нитки водовода Гайва-Заозерье</t>
  </si>
  <si>
    <t>1330142050</t>
  </si>
  <si>
    <t>25.</t>
  </si>
  <si>
    <t xml:space="preserve">Строительство водопроводных сетей в микрорайоне Январский</t>
  </si>
  <si>
    <t>1330142060</t>
  </si>
  <si>
    <t>26.</t>
  </si>
  <si>
    <t xml:space="preserve">Строительство напорной канализации по отводу дождевых стоков от здания по ул. Маяковского, 57</t>
  </si>
  <si>
    <t>1330142100</t>
  </si>
  <si>
    <t>27.</t>
  </si>
  <si>
    <t xml:space="preserve">Строительство водопроводных сетей в микрорайоне Чапаевский</t>
  </si>
  <si>
    <t>1330142110</t>
  </si>
  <si>
    <t>28.</t>
  </si>
  <si>
    <t xml:space="preserve">Строительство водопроводных сетей в микрорайоне Новые Ляды</t>
  </si>
  <si>
    <t>1320242120</t>
  </si>
  <si>
    <t xml:space="preserve">Приобретение тепловых сетей, проходящих в границах Дзержинского района города Перми (ул. Хабаровская, Вагонная, Красноводская)</t>
  </si>
  <si>
    <t>1330142070</t>
  </si>
  <si>
    <t>29.</t>
  </si>
  <si>
    <t xml:space="preserve">Строительство сети водоотведения в микрорайоне Юбилейный по ул. Братская</t>
  </si>
  <si>
    <t>1330142130</t>
  </si>
  <si>
    <t>30.</t>
  </si>
  <si>
    <t xml:space="preserve">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</t>
  </si>
  <si>
    <t>1330142140</t>
  </si>
  <si>
    <t>31.</t>
  </si>
  <si>
    <t xml:space="preserve">Приобретение имущества, расположенного по адресу: Пермский край, г.Пермь, Мотовилихинский район, ул. Журналиста Дементьева (котельная газовая модульная МГК 2,0 МВт; газопровод высокого и среднего давления, ГРПШ (59:01:0000000:89529); земельный участок (59:01:4019087:1557)</t>
  </si>
  <si>
    <t>1330142160</t>
  </si>
  <si>
    <t>32.</t>
  </si>
  <si>
    <t xml:space="preserve">Принятие тепловой сети, расположенной по адресу: Пермский край, г. Пермь, Дзержинский район, ул. Гатчинская, 20, в муниципальную собственность</t>
  </si>
  <si>
    <t>1330142150</t>
  </si>
  <si>
    <t xml:space="preserve">Реконструкция котельных в городе Перми</t>
  </si>
  <si>
    <t>1320397521</t>
  </si>
  <si>
    <t>33.</t>
  </si>
  <si>
    <t xml:space="preserve">Реконструкция тепловых сетей в городе Перми</t>
  </si>
  <si>
    <t>1320397522</t>
  </si>
  <si>
    <t>34.</t>
  </si>
  <si>
    <t xml:space="preserve">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</t>
  </si>
  <si>
    <t>1320397523</t>
  </si>
  <si>
    <t>35.</t>
  </si>
  <si>
    <t xml:space="preserve">Реконструкция второй нитки водовода от водовода Гайва-Закамск от НС «подкачка Гайва»  до НС Северная</t>
  </si>
  <si>
    <t>1320397524</t>
  </si>
  <si>
    <t>36.</t>
  </si>
  <si>
    <t xml:space="preserve">Строительство второй нитки водовода Д-400 мм от ул.Репина до ВНС «Северная» (ул. Кабельщиков, 21) и блокировочной сети водопровода от водовода Д-400 мм по ул. Кабельщиков до сети водопровода Д-200 мм по ул. Карбышева</t>
  </si>
  <si>
    <t>1320397525</t>
  </si>
  <si>
    <t>37.</t>
  </si>
  <si>
    <t xml:space="preserve">Реконструкция сетей водоснабжения Кировского района и правобережной части Орджоникидзевского района г. Перми</t>
  </si>
  <si>
    <t>1320397526</t>
  </si>
  <si>
    <t xml:space="preserve">Внешнее благоустройство</t>
  </si>
  <si>
    <t>38.</t>
  </si>
  <si>
    <t xml:space="preserve">Строительство городского питомника растений на земельном участке с кадастровым номером 59:01:0000000:91384</t>
  </si>
  <si>
    <t>1430043570</t>
  </si>
  <si>
    <t>39.</t>
  </si>
  <si>
    <t xml:space="preserve">Строительство крематория на кладбище «Восточное» города Перми</t>
  </si>
  <si>
    <t xml:space="preserve">Департамент дорог и благоустройства</t>
  </si>
  <si>
    <t>1030441120</t>
  </si>
  <si>
    <t>40.</t>
  </si>
  <si>
    <t xml:space="preserve">Строительство места отвала снега по ул. Промышленной</t>
  </si>
  <si>
    <t xml:space="preserve">1330142040, 13202SD110</t>
  </si>
  <si>
    <t>41.</t>
  </si>
  <si>
    <t xml:space="preserve">Строительство надземного пешеходного перехода «Шпагина» г. Пермь </t>
  </si>
  <si>
    <t>10202SЖ410</t>
  </si>
  <si>
    <t xml:space="preserve">Дорожное хозяйство</t>
  </si>
  <si>
    <t xml:space="preserve">дорожный фонд Пермского края</t>
  </si>
  <si>
    <t>42.</t>
  </si>
  <si>
    <t xml:space="preserve">Реконструкция автомобильной дороги по ул. Н. Островского на участке от ул. Революции до ул. Белинского</t>
  </si>
  <si>
    <t>10201SД110</t>
  </si>
  <si>
    <t>43.</t>
  </si>
  <si>
    <t xml:space="preserve">Строительство автомобильной дороги по ул. Углеуральской</t>
  </si>
  <si>
    <t>103019Д012</t>
  </si>
  <si>
    <t>44.</t>
  </si>
  <si>
    <t xml:space="preserve">Реконструкция ул. Карпинского от ул. Архитектора Свиязева до ул. Космонавта Леонова</t>
  </si>
  <si>
    <t xml:space="preserve">103019Д010 10201SД110</t>
  </si>
  <si>
    <t>45.</t>
  </si>
  <si>
    <t xml:space="preserve">Строительство автомобильной дороги по ул. Агатовой</t>
  </si>
  <si>
    <t xml:space="preserve">103019Д011 10201SД110</t>
  </si>
  <si>
    <t>46.</t>
  </si>
  <si>
    <t xml:space="preserve">Строительство ливневой канализации и очистных сооружений для отвода воды с автомобильной дороги по ул. Маршала Жукова и прилегающей территории</t>
  </si>
  <si>
    <t>103019Д013</t>
  </si>
  <si>
    <t>47.</t>
  </si>
  <si>
    <t xml:space="preserve">Строительство очистных сооружений и водоотвода ливневых стоков по ул. Куйбышева, 1 от ул. Петропавловской до выпуска</t>
  </si>
  <si>
    <t>103019Д014</t>
  </si>
  <si>
    <t>48.</t>
  </si>
  <si>
    <t xml:space="preserve">Строительство очистных сооружений и водоотвода ливневых стоков по ул. Куфонина от ул. Трамвайной до ул. Подлесной до выпуска</t>
  </si>
  <si>
    <t>103019Д015</t>
  </si>
  <si>
    <t>49.</t>
  </si>
  <si>
    <t xml:space="preserve">Реконструкция ул. Пермской от ул. Плеханова до ул. Попова</t>
  </si>
  <si>
    <t>50.</t>
  </si>
  <si>
    <t xml:space="preserve">Реконструкция автомобильной дороги по ул. Мира на участке от транспортной развязки на пересечении улиц Мира, Стахановская, Карпинского до шоссе Космонавтов</t>
  </si>
  <si>
    <t>52.</t>
  </si>
  <si>
    <t xml:space="preserve">Строительство проезда на участке от ул. Уральской до ул. Степана Разина</t>
  </si>
  <si>
    <t>103019Д016</t>
  </si>
  <si>
    <t>51.</t>
  </si>
  <si>
    <t xml:space="preserve">Строительство проезда от автомобильной дороги по ул. Советской до объекта регионального значения «Культурно-рекреационное пространство»</t>
  </si>
  <si>
    <t>103019Д021</t>
  </si>
  <si>
    <t>53.</t>
  </si>
  <si>
    <t xml:space="preserve">Строительство автомобильной дороги по ул. Монастырской на участке от площади Трех столетий до территории Мотовилихинских заводов</t>
  </si>
  <si>
    <t>103019Д017</t>
  </si>
  <si>
    <t>54.</t>
  </si>
  <si>
    <t xml:space="preserve">Реконструкция ул. Героев Хасана от ул. Хлебозаводская до ул. Василия Васильева</t>
  </si>
  <si>
    <t>103019Д018</t>
  </si>
  <si>
    <t>56.</t>
  </si>
  <si>
    <t xml:space="preserve">Строительство места отвала снега по ул. Ласьвинской</t>
  </si>
  <si>
    <t>13202SД110</t>
  </si>
  <si>
    <t>55.</t>
  </si>
  <si>
    <t xml:space="preserve">Строительство подъездной дороги до лыжно-биатлонного комплекса, расположенного по адресу г. Пермь, ул. Спортивная, 22 («Пермские медведи»)</t>
  </si>
  <si>
    <t xml:space="preserve">Строительство автомобильной дороги по Ивинскому проспекту</t>
  </si>
  <si>
    <t>103019Д024</t>
  </si>
  <si>
    <t xml:space="preserve">Культура и молодежная политика</t>
  </si>
  <si>
    <t>57.</t>
  </si>
  <si>
    <t xml:space="preserve">Приобретение в собственность муниципального образования город Пермь нежилого здания</t>
  </si>
  <si>
    <t xml:space="preserve">Департамент имущественных отношений</t>
  </si>
  <si>
    <t>0330141980</t>
  </si>
  <si>
    <t>60.</t>
  </si>
  <si>
    <t xml:space="preserve">Реконструкция здания МАУ «Дворец молодежи» г. Перми</t>
  </si>
  <si>
    <t>0330141910</t>
  </si>
  <si>
    <t xml:space="preserve">Физическая культура и спорт</t>
  </si>
  <si>
    <t xml:space="preserve">Строительство плавательного бассейна по адресу: ул. Гайвинская, 50</t>
  </si>
  <si>
    <t>0530141880</t>
  </si>
  <si>
    <t xml:space="preserve">Строительство спортивной трассы для лыжероллеров по адресу: г. Пермь, ул. Агрономическая, 23</t>
  </si>
  <si>
    <t>0530141950</t>
  </si>
  <si>
    <t>58.</t>
  </si>
  <si>
    <t xml:space="preserve">Реконструкция физкультурно-оздоровительного комплекса по адресу: г. Пермь, ул. Рабочая, 9</t>
  </si>
  <si>
    <t>05301SФ280</t>
  </si>
  <si>
    <t>59.</t>
  </si>
  <si>
    <t xml:space="preserve">Строительство плавательного бассейна по адресу: ул. Гашкова, 20а</t>
  </si>
  <si>
    <t>0530141470</t>
  </si>
  <si>
    <t xml:space="preserve">Общественная безопасность</t>
  </si>
  <si>
    <t>61.</t>
  </si>
  <si>
    <t xml:space="preserve">Строительство противооползневого сооружения в районе жилых домов по ул. КИМ, 5, 7, ул. Ивановской, 19 и ул. Чехова, 2, 4, 6, 8, 10</t>
  </si>
  <si>
    <t>0230241030</t>
  </si>
  <si>
    <t>62.</t>
  </si>
  <si>
    <t xml:space="preserve">Строительство пожарного резервуара в микрорайоне Бахаревка на пересечении ул. 1-й Бахаревской и ул. Пристанционной Свердловского района города Перми</t>
  </si>
  <si>
    <t>0230143170</t>
  </si>
  <si>
    <t>63.</t>
  </si>
  <si>
    <t xml:space="preserve">Строительство пожарного резервуара по ул. Борцов Революции Ленинского района города Перми</t>
  </si>
  <si>
    <t>0230143180</t>
  </si>
  <si>
    <t>64.</t>
  </si>
  <si>
    <t xml:space="preserve">Строительство пожарного резервуара в микрорайоне Вышка-2 по ул. Омской Мотовилихинского района города Перми</t>
  </si>
  <si>
    <t>0230143620</t>
  </si>
  <si>
    <t>65.</t>
  </si>
  <si>
    <t xml:space="preserve">Строительство пожарного резервуара в микрорайоне Липовая Гора по ул. 4-й Липогорской Свердловского района города Перми</t>
  </si>
  <si>
    <t>0230143610</t>
  </si>
  <si>
    <t xml:space="preserve">Строительство пожарного резервуара в микрорайоне Социалистический Орджоникидзевского района города Перми</t>
  </si>
  <si>
    <t>0230141630</t>
  </si>
  <si>
    <t>66.</t>
  </si>
  <si>
    <t xml:space="preserve">Строительство пожарного резервуара в микрорайоне Химики Орджоникидзевского района города Перми</t>
  </si>
  <si>
    <t>0230143630</t>
  </si>
  <si>
    <t>67.</t>
  </si>
  <si>
    <t xml:space="preserve">Строительство пожарного резервуара в микрорайоне Новобродовский Свердловского района города Перми</t>
  </si>
  <si>
    <t>0230141650</t>
  </si>
  <si>
    <t>68.</t>
  </si>
  <si>
    <t xml:space="preserve">Строительство пожарного резервуара в микрорайоне Пихтовая стрелка Мотовилихинского района города Перми</t>
  </si>
  <si>
    <t>0230141890</t>
  </si>
  <si>
    <t>69.</t>
  </si>
  <si>
    <t xml:space="preserve">Строительство пожарного резервуара в микрорайоне Акуловский по ул. Красноборская Дзержинского района города Перми</t>
  </si>
  <si>
    <t>0230141900</t>
  </si>
  <si>
    <t>70.</t>
  </si>
  <si>
    <t xml:space="preserve">Строительство пожарного резервуара в микрорайоне Верхняя Васильевка Орджоникидзевского района города Перми</t>
  </si>
  <si>
    <t>0230141920</t>
  </si>
  <si>
    <t>71.</t>
  </si>
  <si>
    <t xml:space="preserve">Строительство пожарного резервуара в микрорайоне Нижняя Васильевка Орджоникидзевского района города Перми</t>
  </si>
  <si>
    <t>0230141960</t>
  </si>
  <si>
    <t>72.</t>
  </si>
  <si>
    <t xml:space="preserve">Строительство пожарного резервуара в микрорайоне Верхнемуллинский по ул. 2-я Открытая Индустриального района города Перми</t>
  </si>
  <si>
    <t>0230141930</t>
  </si>
  <si>
    <t>73.</t>
  </si>
  <si>
    <t xml:space="preserve">Строительство пожарного резервуара в микрорайоне Свободный Орджоникидзевского района города Перми</t>
  </si>
  <si>
    <t>0230141940</t>
  </si>
  <si>
    <t>74.</t>
  </si>
  <si>
    <t xml:space="preserve">Строительство пожарного резервуара в микрорайоне Центральная усадьба по ул. Бобруйской Мотовилихинского района города Перми</t>
  </si>
  <si>
    <t>0230143190</t>
  </si>
  <si>
    <t>75.</t>
  </si>
  <si>
    <t xml:space="preserve">Строительство пожарного резервуара в микрорайоне Чапаевский Орджоникидзевского района города Перми</t>
  </si>
  <si>
    <t>0230143600</t>
  </si>
  <si>
    <t>76.</t>
  </si>
  <si>
    <t xml:space="preserve">Строительство пожарного резервуара в д. Ласьвинские хутора Кировского района города Перми</t>
  </si>
  <si>
    <t>0230143210</t>
  </si>
  <si>
    <t xml:space="preserve">Прочие объекты</t>
  </si>
  <si>
    <t>77.</t>
  </si>
  <si>
    <t xml:space="preserve">Строительство нежилого здания под размещение общественного центра по адресу: г. Пермь, Кировский район, ул. Батумская</t>
  </si>
  <si>
    <t>0130141040</t>
  </si>
  <si>
    <t>78.</t>
  </si>
  <si>
    <t xml:space="preserve">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</t>
  </si>
  <si>
    <t>0130141720</t>
  </si>
  <si>
    <t>79.</t>
  </si>
  <si>
    <t xml:space="preserve">Строительство нежилого здания под размещение общественного центра по адресу: г. Пермь, Ленинский район, ул. Борцов Революции, 153а</t>
  </si>
  <si>
    <t>0130141730</t>
  </si>
  <si>
    <t>80.</t>
  </si>
  <si>
    <t xml:space="preserve">Строительство нежилого здания под размещение общественного центра по адресу: г. Пермь, Свердловский район, ул. Промысловая (пос. Голый Мыс)</t>
  </si>
  <si>
    <t>0130141740</t>
  </si>
  <si>
    <t>81.</t>
  </si>
  <si>
    <t xml:space="preserve">Строительство нежилого здания под размещение общественного центра по адресу: г. Пермь, Орджоникидзевский район, ул. Кубанская (микрорайон Январский)</t>
  </si>
  <si>
    <t>0130141750</t>
  </si>
  <si>
    <t>Всего:</t>
  </si>
  <si>
    <t xml:space="preserve">в том числе</t>
  </si>
  <si>
    <t xml:space="preserve">в разрезе исполнителей</t>
  </si>
  <si>
    <t xml:space="preserve">Управление капитального строительства </t>
  </si>
  <si>
    <t xml:space="preserve">Департамент дорог и благоустройства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</si>
</sst>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0"/>
    <numFmt numFmtId="161" formatCode="#,##0.0"/>
  </numFmts>
  <fonts count="8">
    <font>
      <sz val="10.000000"/>
      <color theme="1"/>
      <name val="Arial Cyr"/>
    </font>
    <font>
      <sz val="14.000000"/>
      <name val="Times New Roman"/>
    </font>
    <font>
      <sz val="12.000000"/>
      <name val="Times New Roman"/>
    </font>
    <font>
      <b/>
      <sz val="14.000000"/>
      <name val="Times New Roman"/>
    </font>
    <font>
      <b/>
      <sz val="14.000000"/>
      <color theme="0" tint="0"/>
      <name val="Times New Roman"/>
    </font>
    <font>
      <b/>
      <sz val="12.000000"/>
      <name val="Times New Roman"/>
    </font>
    <font>
      <sz val="14.000000"/>
      <color theme="0" tint="0"/>
      <name val="Times New Roman"/>
    </font>
    <font>
      <sz val="14.00000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108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left"/>
    </xf>
    <xf fontId="1" fillId="2" borderId="0" numFmtId="0" xfId="0" applyFont="1" applyFill="1" applyAlignment="1">
      <alignment horizontal="center" vertical="center"/>
    </xf>
    <xf fontId="2" fillId="2" borderId="0" numFmtId="49" xfId="0" applyNumberFormat="1" applyFont="1" applyFill="1" applyAlignment="1">
      <alignment horizontal="left" vertical="center"/>
    </xf>
    <xf fontId="1" fillId="2" borderId="0" numFmtId="49" xfId="0" applyNumberFormat="1" applyFont="1" applyFill="1" applyAlignment="1">
      <alignment horizontal="left" vertical="center"/>
    </xf>
    <xf fontId="1" fillId="2" borderId="0" numFmtId="0" xfId="0" applyFont="1" applyFill="1" applyAlignment="1">
      <alignment horizontal="right" vertical="center"/>
    </xf>
    <xf fontId="3" fillId="2" borderId="0" numFmtId="0" xfId="0" applyFont="1" applyFill="1" applyAlignment="1">
      <alignment horizontal="center" vertical="center" wrapText="1"/>
    </xf>
    <xf fontId="2" fillId="2" borderId="0" numFmtId="49" xfId="0" applyNumberFormat="1" applyFont="1" applyFill="1" applyAlignment="1">
      <alignment horizontal="left" vertical="center" wrapText="1"/>
    </xf>
    <xf fontId="3" fillId="2" borderId="0" numFmtId="0" xfId="0" applyFont="1" applyFill="1" applyAlignment="1">
      <alignment horizontal="center" vertical="top" wrapText="1"/>
    </xf>
    <xf fontId="1" fillId="2" borderId="0" numFmtId="0" xfId="0" applyFont="1" applyFill="1" applyAlignment="1">
      <alignment horizontal="left" vertical="center"/>
    </xf>
    <xf fontId="1" fillId="2" borderId="1" numFmtId="0" xfId="0" applyFont="1" applyFill="1" applyBorder="1" applyAlignment="1">
      <alignment horizontal="center" vertical="center" wrapText="1"/>
    </xf>
    <xf fontId="1" fillId="2" borderId="1" numFmtId="160" xfId="0" applyNumberFormat="1" applyFont="1" applyFill="1" applyBorder="1" applyAlignment="1">
      <alignment horizontal="center" vertical="center" wrapText="1"/>
    </xf>
    <xf fontId="1" fillId="2" borderId="2" numFmtId="160" xfId="0" applyNumberFormat="1" applyFont="1" applyFill="1" applyBorder="1" applyAlignment="1">
      <alignment horizontal="center" vertical="center" wrapText="1"/>
    </xf>
    <xf fontId="1" fillId="2" borderId="1" numFmtId="49" xfId="0" applyNumberFormat="1" applyFont="1" applyFill="1" applyBorder="1" applyAlignment="1">
      <alignment horizontal="center" vertical="center" wrapText="1"/>
    </xf>
    <xf fontId="1" fillId="2" borderId="2" numFmtId="49" xfId="0" applyNumberFormat="1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/>
    </xf>
    <xf fontId="1" fillId="2" borderId="1" numFmtId="0" xfId="0" applyFont="1" applyFill="1" applyBorder="1" applyAlignment="1">
      <alignment horizontal="center" vertical="center"/>
    </xf>
    <xf fontId="1" fillId="2" borderId="1" numFmtId="160" xfId="0" applyNumberFormat="1" applyFont="1" applyFill="1" applyBorder="1" applyAlignment="1">
      <alignment horizontal="center" vertical="center"/>
    </xf>
    <xf fontId="1" fillId="2" borderId="1" numFmtId="49" xfId="0" applyNumberFormat="1" applyFont="1" applyFill="1" applyBorder="1" applyAlignment="1">
      <alignment horizontal="center" vertical="center"/>
    </xf>
    <xf fontId="3" fillId="2" borderId="0" numFmtId="0" xfId="0" applyFont="1" applyFill="1" applyAlignment="1">
      <alignment vertical="center"/>
    </xf>
    <xf fontId="3" fillId="2" borderId="1" numFmtId="0" xfId="0" applyFont="1" applyFill="1" applyBorder="1" applyAlignment="1">
      <alignment horizontal="center" vertical="center"/>
    </xf>
    <xf fontId="3" fillId="2" borderId="1" numFmtId="49" xfId="0" applyNumberFormat="1" applyFont="1" applyFill="1" applyBorder="1" applyAlignment="1">
      <alignment horizontal="left" shrinkToFit="1" vertical="center"/>
    </xf>
    <xf fontId="4" fillId="2" borderId="1" numFmtId="49" xfId="0" applyNumberFormat="1" applyFont="1" applyFill="1" applyBorder="1" applyAlignment="1">
      <alignment horizontal="left" vertical="center"/>
    </xf>
    <xf fontId="3" fillId="2" borderId="1" numFmtId="161" xfId="0" applyNumberFormat="1" applyFont="1" applyFill="1" applyBorder="1" applyAlignment="1">
      <alignment horizontal="right" vertical="center"/>
    </xf>
    <xf fontId="3" fillId="2" borderId="1" numFmtId="160" xfId="0" applyNumberFormat="1" applyFont="1" applyFill="1" applyBorder="1" applyAlignment="1">
      <alignment horizontal="right" vertical="center"/>
    </xf>
    <xf fontId="5" fillId="2" borderId="0" numFmtId="49" xfId="0" applyNumberFormat="1" applyFont="1" applyFill="1" applyAlignment="1">
      <alignment horizontal="left" vertical="center"/>
    </xf>
    <xf fontId="3" fillId="2" borderId="0" numFmtId="49" xfId="0" applyNumberFormat="1" applyFont="1" applyFill="1" applyAlignment="1">
      <alignment horizontal="left" vertical="center"/>
    </xf>
    <xf fontId="1" fillId="2" borderId="1" numFmtId="0" xfId="0" applyFont="1" applyFill="1" applyBorder="1" applyAlignment="1">
      <alignment horizontal="center" vertical="top"/>
    </xf>
    <xf fontId="1" fillId="2" borderId="1" numFmtId="49" xfId="0" applyNumberFormat="1" applyFont="1" applyFill="1" applyBorder="1" applyAlignment="1">
      <alignment horizontal="left" vertical="top"/>
    </xf>
    <xf fontId="1" fillId="2" borderId="1" numFmtId="161" xfId="0" applyNumberFormat="1" applyFont="1" applyFill="1" applyBorder="1" applyAlignment="1">
      <alignment horizontal="right" vertical="center"/>
    </xf>
    <xf fontId="1" fillId="2" borderId="1" numFmtId="160" xfId="0" applyNumberFormat="1" applyFont="1" applyFill="1" applyBorder="1" applyAlignment="1">
      <alignment horizontal="right" vertical="center"/>
    </xf>
    <xf fontId="1" fillId="3" borderId="0" numFmtId="0" xfId="0" applyFont="1" applyFill="1"/>
    <xf fontId="1" fillId="3" borderId="1" numFmtId="0" xfId="0" applyFont="1" applyFill="1" applyBorder="1" applyAlignment="1">
      <alignment horizontal="center" vertical="top"/>
    </xf>
    <xf fontId="1" fillId="3" borderId="1" numFmtId="49" xfId="0" applyNumberFormat="1" applyFont="1" applyFill="1" applyBorder="1" applyAlignment="1">
      <alignment vertical="top" wrapText="1"/>
    </xf>
    <xf fontId="1" fillId="3" borderId="1" numFmtId="160" xfId="0" applyNumberFormat="1" applyFont="1" applyFill="1" applyBorder="1" applyAlignment="1">
      <alignment vertical="top"/>
    </xf>
    <xf fontId="1" fillId="3" borderId="1" numFmtId="161" xfId="0" applyNumberFormat="1" applyFont="1" applyFill="1" applyBorder="1" applyAlignment="1">
      <alignment horizontal="right"/>
    </xf>
    <xf fontId="1" fillId="3" borderId="1" numFmtId="160" xfId="0" applyNumberFormat="1" applyFont="1" applyFill="1" applyBorder="1" applyAlignment="1">
      <alignment horizontal="right"/>
    </xf>
    <xf fontId="1" fillId="3" borderId="0" numFmtId="160" xfId="0" applyNumberFormat="1" applyFont="1" applyFill="1" applyAlignment="1">
      <alignment horizontal="right"/>
    </xf>
    <xf fontId="2" fillId="3" borderId="0" numFmtId="49" xfId="0" applyNumberFormat="1" applyFont="1" applyFill="1" applyAlignment="1">
      <alignment horizontal="left"/>
    </xf>
    <xf fontId="1" fillId="3" borderId="0" numFmtId="49" xfId="0" applyNumberFormat="1" applyFont="1" applyFill="1" applyAlignment="1">
      <alignment horizontal="left" vertical="center"/>
    </xf>
    <xf fontId="1" fillId="3" borderId="0" numFmtId="1" xfId="0" applyNumberFormat="1" applyFont="1" applyFill="1" applyAlignment="1">
      <alignment horizontal="left" vertical="center"/>
    </xf>
    <xf fontId="1" fillId="2" borderId="1" numFmtId="49" xfId="0" applyNumberFormat="1" applyFont="1" applyFill="1" applyBorder="1" applyAlignment="1">
      <alignment horizontal="left" vertical="top" wrapText="1"/>
    </xf>
    <xf fontId="6" fillId="2" borderId="1" numFmtId="49" xfId="0" applyNumberFormat="1" applyFont="1" applyFill="1" applyBorder="1" applyAlignment="1">
      <alignment horizontal="left" vertical="top"/>
    </xf>
    <xf fontId="1" fillId="2" borderId="0" numFmtId="1" xfId="0" applyNumberFormat="1" applyFont="1" applyFill="1" applyAlignment="1">
      <alignment horizontal="left" vertical="center"/>
    </xf>
    <xf fontId="7" fillId="2" borderId="1" numFmtId="49" xfId="0" applyNumberFormat="1" applyFont="1" applyFill="1" applyBorder="1" applyAlignment="1">
      <alignment horizontal="left" vertical="center" wrapText="1"/>
    </xf>
    <xf fontId="1" fillId="4" borderId="0" numFmtId="0" xfId="0" applyFont="1" applyFill="1"/>
    <xf fontId="1" fillId="0" borderId="1" numFmtId="0" xfId="0" applyFont="1" applyBorder="1" applyAlignment="1">
      <alignment horizontal="center" vertical="top"/>
    </xf>
    <xf fontId="1" fillId="0" borderId="1" numFmtId="49" xfId="0" applyNumberFormat="1" applyFont="1" applyBorder="1" applyAlignment="1">
      <alignment horizontal="left" vertical="top" wrapText="1"/>
    </xf>
    <xf fontId="1" fillId="0" borderId="1" numFmtId="161" xfId="0" applyNumberFormat="1" applyFont="1" applyBorder="1" applyAlignment="1">
      <alignment horizontal="right" vertical="center"/>
    </xf>
    <xf fontId="1" fillId="5" borderId="1" numFmtId="161" xfId="0" applyNumberFormat="1" applyFont="1" applyFill="1" applyBorder="1" applyAlignment="1">
      <alignment horizontal="right" vertical="center"/>
    </xf>
    <xf fontId="1" fillId="5" borderId="1" numFmtId="160" xfId="0" applyNumberFormat="1" applyFont="1" applyFill="1" applyBorder="1" applyAlignment="1">
      <alignment horizontal="right" vertical="center"/>
    </xf>
    <xf fontId="1" fillId="0" borderId="1" numFmtId="160" xfId="0" applyNumberFormat="1" applyFont="1" applyBorder="1" applyAlignment="1">
      <alignment horizontal="right" vertical="center"/>
    </xf>
    <xf fontId="2" fillId="0" borderId="0" numFmtId="49" xfId="0" applyNumberFormat="1" applyFont="1" applyAlignment="1">
      <alignment horizontal="left" vertical="center"/>
    </xf>
    <xf fontId="1" fillId="0" borderId="0" numFmtId="49" xfId="0" applyNumberFormat="1" applyFont="1" applyAlignment="1">
      <alignment horizontal="left" vertical="center"/>
    </xf>
    <xf fontId="1" fillId="0" borderId="0" numFmtId="1" xfId="0" applyNumberFormat="1" applyFont="1" applyAlignment="1">
      <alignment horizontal="left" vertical="center"/>
    </xf>
    <xf fontId="1" fillId="0" borderId="0" numFmtId="0" xfId="0" applyFont="1"/>
    <xf fontId="6" fillId="2" borderId="1" numFmtId="49" xfId="0" applyNumberFormat="1" applyFont="1" applyFill="1" applyBorder="1" applyAlignment="1">
      <alignment horizontal="left" vertical="top" wrapText="1"/>
    </xf>
    <xf fontId="1" fillId="2" borderId="2" numFmtId="0" xfId="0" applyFont="1" applyFill="1" applyBorder="1" applyAlignment="1">
      <alignment horizontal="center" vertical="top"/>
    </xf>
    <xf fontId="1" fillId="2" borderId="1" numFmtId="49" xfId="0" applyNumberFormat="1" applyFont="1" applyFill="1" applyBorder="1" applyAlignment="1">
      <alignment vertical="top" wrapText="1"/>
    </xf>
    <xf fontId="7" fillId="2" borderId="1" numFmtId="49" xfId="0" applyNumberFormat="1" applyFont="1" applyFill="1" applyBorder="1" applyAlignment="1">
      <alignment horizontal="left" vertical="top" wrapText="1"/>
    </xf>
    <xf fontId="1" fillId="2" borderId="3" numFmtId="0" xfId="0" applyFont="1" applyFill="1" applyBorder="1" applyAlignment="1">
      <alignment horizontal="center" vertical="top"/>
    </xf>
    <xf fontId="1" fillId="2" borderId="4" numFmtId="0" xfId="0" applyFont="1" applyFill="1" applyBorder="1" applyAlignment="1">
      <alignment horizontal="center" vertical="top"/>
    </xf>
    <xf fontId="1" fillId="4" borderId="1" numFmtId="0" xfId="0" applyFont="1" applyFill="1" applyBorder="1" applyAlignment="1">
      <alignment horizontal="center" vertical="top"/>
    </xf>
    <xf fontId="1" fillId="2" borderId="1" numFmtId="0" xfId="0" applyFont="1" applyFill="1" applyBorder="1" applyAlignment="1">
      <alignment vertical="top"/>
    </xf>
    <xf fontId="6" fillId="2" borderId="1" numFmtId="49" xfId="0" applyNumberFormat="1" applyFont="1" applyFill="1" applyBorder="1" applyAlignment="1">
      <alignment horizontal="left" vertical="center" wrapText="1"/>
    </xf>
    <xf fontId="7" fillId="0" borderId="1" numFmtId="49" xfId="0" applyNumberFormat="1" applyFont="1" applyBorder="1" applyAlignment="1">
      <alignment horizontal="left" vertical="center" wrapText="1"/>
    </xf>
    <xf fontId="1" fillId="2" borderId="1" numFmtId="49" xfId="0" applyNumberFormat="1" applyFont="1" applyFill="1" applyBorder="1" applyAlignment="1">
      <alignment horizontal="left" vertical="center" wrapText="1"/>
    </xf>
    <xf fontId="1" fillId="3" borderId="1" numFmtId="160" xfId="0" applyNumberFormat="1" applyFont="1" applyFill="1" applyBorder="1" applyAlignment="1">
      <alignment horizontal="left" vertical="center" wrapText="1"/>
    </xf>
    <xf fontId="1" fillId="3" borderId="1" numFmtId="161" xfId="0" applyNumberFormat="1" applyFont="1" applyFill="1" applyBorder="1" applyAlignment="1">
      <alignment horizontal="right" vertical="center"/>
    </xf>
    <xf fontId="1" fillId="3" borderId="1" numFmtId="160" xfId="0" applyNumberFormat="1" applyFont="1" applyFill="1" applyBorder="1" applyAlignment="1">
      <alignment horizontal="right" vertical="center"/>
    </xf>
    <xf fontId="2" fillId="3" borderId="0" numFmtId="49" xfId="0" applyNumberFormat="1" applyFont="1" applyFill="1" applyAlignment="1">
      <alignment horizontal="left" vertical="center"/>
    </xf>
    <xf fontId="1" fillId="0" borderId="1" numFmtId="49" xfId="0" applyNumberFormat="1" applyFont="1" applyBorder="1" applyAlignment="1">
      <alignment horizontal="left" vertical="center" wrapText="1"/>
    </xf>
    <xf fontId="1" fillId="5" borderId="1" numFmtId="0" xfId="0" applyFont="1" applyFill="1" applyBorder="1" applyAlignment="1">
      <alignment horizontal="center" vertical="top"/>
    </xf>
    <xf fontId="2" fillId="5" borderId="0" numFmtId="49" xfId="0" applyNumberFormat="1" applyFont="1" applyFill="1" applyAlignment="1">
      <alignment horizontal="left" vertical="center"/>
    </xf>
    <xf fontId="1" fillId="2" borderId="2" numFmtId="49" xfId="0" applyNumberFormat="1" applyFont="1" applyFill="1" applyBorder="1" applyAlignment="1">
      <alignment horizontal="left" vertical="top" wrapText="1"/>
    </xf>
    <xf fontId="1" fillId="2" borderId="5" numFmtId="0" xfId="0" applyFont="1" applyFill="1" applyBorder="1" applyAlignment="1">
      <alignment horizontal="center" vertical="top"/>
    </xf>
    <xf fontId="1" fillId="2" borderId="6" numFmtId="49" xfId="0" applyNumberFormat="1" applyFont="1" applyFill="1" applyBorder="1" applyAlignment="1">
      <alignment horizontal="left" vertical="top" wrapText="1"/>
    </xf>
    <xf fontId="7" fillId="2" borderId="7" numFmtId="49" xfId="0" applyNumberFormat="1" applyFont="1" applyFill="1" applyBorder="1" applyAlignment="1">
      <alignment horizontal="left" vertical="center" wrapText="1"/>
    </xf>
    <xf fontId="1" fillId="2" borderId="8" numFmtId="49" xfId="0" applyNumberFormat="1" applyFont="1" applyFill="1" applyBorder="1" applyAlignment="1">
      <alignment horizontal="left" vertical="top" wrapText="1"/>
    </xf>
    <xf fontId="7" fillId="2" borderId="9" numFmtId="49" xfId="0" applyNumberFormat="1" applyFont="1" applyFill="1" applyBorder="1" applyAlignment="1">
      <alignment horizontal="left" vertical="center" wrapText="1"/>
    </xf>
    <xf fontId="1" fillId="2" borderId="6" numFmtId="49" xfId="0" applyNumberFormat="1" applyFont="1" applyFill="1" applyBorder="1" applyAlignment="1">
      <alignment horizontal="left" vertical="center" wrapText="1"/>
    </xf>
    <xf fontId="1" fillId="2" borderId="7" numFmtId="161" xfId="0" applyNumberFormat="1" applyFont="1" applyFill="1" applyBorder="1" applyAlignment="1">
      <alignment horizontal="right" vertical="center"/>
    </xf>
    <xf fontId="1" fillId="2" borderId="8" numFmtId="49" xfId="0" applyNumberFormat="1" applyFont="1" applyFill="1" applyBorder="1" applyAlignment="1">
      <alignment horizontal="left" vertical="center" wrapText="1"/>
    </xf>
    <xf fontId="1" fillId="2" borderId="6" numFmtId="49" xfId="0" applyNumberFormat="1" applyFont="1" applyFill="1" applyBorder="1" applyAlignment="1">
      <alignment horizontal="left" vertical="center" wrapText="1"/>
      <protection hidden="0" locked="1"/>
    </xf>
    <xf fontId="3" fillId="2" borderId="4" numFmtId="49" xfId="0" applyNumberFormat="1" applyFont="1" applyFill="1" applyBorder="1" applyAlignment="1">
      <alignment horizontal="left" shrinkToFit="1" vertical="center"/>
    </xf>
    <xf fontId="4" fillId="2" borderId="4" numFmtId="49" xfId="0" applyNumberFormat="1" applyFont="1" applyFill="1" applyBorder="1" applyAlignment="1">
      <alignment horizontal="left" vertical="center"/>
    </xf>
    <xf fontId="1" fillId="3" borderId="1" numFmtId="0" xfId="0" applyFont="1" applyFill="1" applyBorder="1" applyAlignment="1">
      <alignment vertical="top" wrapText="1"/>
    </xf>
    <xf fontId="1" fillId="0" borderId="1" numFmtId="49" xfId="0" applyNumberFormat="1" applyFont="1" applyBorder="1" applyAlignment="1">
      <alignment vertical="top" wrapText="1"/>
    </xf>
    <xf fontId="1" fillId="4" borderId="1" numFmtId="49" xfId="0" applyNumberFormat="1" applyFont="1" applyFill="1" applyBorder="1" applyAlignment="1">
      <alignment horizontal="left" vertical="top" wrapText="1"/>
    </xf>
    <xf fontId="1" fillId="4" borderId="1" numFmtId="0" xfId="0" applyFont="1" applyFill="1" applyBorder="1" applyAlignment="1">
      <alignment horizontal="left" vertical="center" wrapText="1"/>
    </xf>
    <xf fontId="1" fillId="4" borderId="1" numFmtId="161" xfId="0" applyNumberFormat="1" applyFont="1" applyFill="1" applyBorder="1" applyAlignment="1">
      <alignment horizontal="right" vertical="center"/>
    </xf>
    <xf fontId="1" fillId="4" borderId="1" numFmtId="160" xfId="0" applyNumberFormat="1" applyFont="1" applyFill="1" applyBorder="1" applyAlignment="1">
      <alignment horizontal="right" vertical="center"/>
    </xf>
    <xf fontId="1" fillId="4" borderId="1" numFmtId="49" xfId="0" applyNumberFormat="1" applyFont="1" applyFill="1" applyBorder="1" applyAlignment="1">
      <alignment horizontal="left" vertical="center" wrapText="1"/>
    </xf>
    <xf fontId="7" fillId="4" borderId="1" numFmtId="49" xfId="0" applyNumberFormat="1" applyFont="1" applyFill="1" applyBorder="1" applyAlignment="1">
      <alignment horizontal="left" vertical="center" wrapText="1"/>
    </xf>
    <xf fontId="3" fillId="2" borderId="1" numFmtId="160" xfId="0" applyNumberFormat="1" applyFont="1" applyFill="1" applyBorder="1" applyAlignment="1">
      <alignment horizontal="right" shrinkToFit="1" vertical="center"/>
    </xf>
    <xf fontId="1" fillId="2" borderId="1" numFmtId="49" xfId="0" applyNumberFormat="1" applyFont="1" applyFill="1" applyBorder="1" applyAlignment="1">
      <alignment horizontal="left" shrinkToFit="1" vertical="top"/>
    </xf>
    <xf fontId="1" fillId="2" borderId="1" numFmtId="49" xfId="0" applyNumberFormat="1" applyFont="1" applyFill="1" applyBorder="1" applyAlignment="1">
      <alignment horizontal="left" shrinkToFit="1" vertical="top" wrapText="1"/>
    </xf>
    <xf fontId="0" fillId="2" borderId="1" numFmtId="49" xfId="0" applyNumberFormat="1" applyFill="1" applyBorder="1" applyAlignment="1">
      <alignment horizontal="left" shrinkToFit="1" vertical="top" wrapText="1"/>
    </xf>
    <xf fontId="1" fillId="2" borderId="1" numFmtId="161" xfId="0" applyNumberFormat="1" applyFont="1" applyFill="1" applyBorder="1" applyAlignment="1">
      <alignment horizontal="right" shrinkToFit="1" vertical="center"/>
    </xf>
    <xf fontId="1" fillId="2" borderId="1" numFmtId="160" xfId="0" applyNumberFormat="1" applyFont="1" applyFill="1" applyBorder="1" applyAlignment="1">
      <alignment horizontal="right" shrinkToFit="1" vertical="center"/>
    </xf>
    <xf fontId="1" fillId="2" borderId="1" numFmtId="49" xfId="0" applyNumberFormat="1" applyFont="1" applyFill="1" applyBorder="1" applyAlignment="1">
      <alignment horizontal="left" shrinkToFit="1" vertical="center"/>
    </xf>
    <xf fontId="1" fillId="2" borderId="0" numFmtId="160" xfId="0" applyNumberFormat="1" applyFont="1" applyFill="1" applyAlignment="1">
      <alignment horizontal="right" vertical="center"/>
    </xf>
    <xf fontId="1" fillId="2" borderId="1" numFmtId="49" xfId="0" applyNumberFormat="1" applyFont="1" applyFill="1" applyBorder="1" applyAlignment="1">
      <alignment horizontal="left" shrinkToFit="1" vertical="center" wrapText="1"/>
    </xf>
    <xf fontId="1" fillId="2" borderId="1" numFmtId="49" xfId="0" applyNumberFormat="1" applyFont="1" applyFill="1" applyBorder="1" applyAlignment="1">
      <alignment horizontal="left" shrinkToFit="1"/>
    </xf>
    <xf fontId="1" fillId="2" borderId="1" numFmtId="0" xfId="0" applyFont="1" applyFill="1" applyBorder="1"/>
    <xf fontId="1" fillId="2" borderId="1" numFmtId="0" xfId="0" applyFont="1" applyFill="1" applyBorder="1" applyAlignment="1">
      <alignment horizontal="left" shrinkToFit="1"/>
    </xf>
    <xf fontId="1" fillId="2" borderId="0" numFmtId="16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1"/>
  </sheetPr>
  <sheetViews>
    <sheetView topLeftCell="A161" zoomScale="70" workbookViewId="0">
      <selection activeCell="A1" activeCellId="0" sqref="A1:L131"/>
    </sheetView>
  </sheetViews>
  <sheetFormatPr defaultColWidth="9.140625" defaultRowHeight="12.75"/>
  <cols>
    <col customWidth="1" min="1" max="1" style="1" width="5.5703125"/>
    <col customWidth="1" min="2" max="2" style="2" width="82.7109375"/>
    <col bestFit="1" customWidth="1" min="3" max="3" style="2" width="21.25390625"/>
    <col customWidth="1" hidden="1" min="4" max="6" style="3" width="17.5703125"/>
    <col customWidth="1" hidden="1" min="7" max="7" style="3" width="15.8515625"/>
    <col customWidth="1" hidden="1" min="8" max="25" style="3" width="17.5703125"/>
    <col customWidth="1" min="26" max="26" style="3" width="17.5703125"/>
    <col customWidth="1" hidden="1" min="27" max="42" style="3" width="17.5703125"/>
    <col customWidth="1" min="43" max="43" style="3" width="17.5703125"/>
    <col customWidth="1" hidden="1" min="44" max="57" style="3" width="17.5703125"/>
    <col customWidth="1" min="58" max="58" style="3" width="17.5703125"/>
    <col customWidth="1" hidden="1" min="59" max="59" style="4" width="17.140625"/>
    <col customWidth="1" hidden="1" min="60" max="60" style="5" width="10"/>
    <col customWidth="1" hidden="1" min="61" max="61" style="1" width="9.42578125"/>
    <col customWidth="1" hidden="1" min="62" max="62" style="1" width="9.140625"/>
    <col customWidth="1" min="63" max="63" style="1" width="9.140625"/>
    <col min="64" max="16384" style="1" width="9.140625"/>
  </cols>
  <sheetData>
    <row r="1" ht="17.25">
      <c r="AR1" s="3"/>
      <c r="AS1" s="3"/>
      <c r="AU1" s="3"/>
      <c r="AV1" s="6"/>
      <c r="AW1" s="6"/>
      <c r="AX1" s="6"/>
      <c r="AY1" s="6"/>
      <c r="AZ1" s="6"/>
      <c r="BA1" s="6"/>
      <c r="BB1" s="6"/>
      <c r="BC1" s="6"/>
      <c r="BD1" s="6"/>
      <c r="BE1" s="6"/>
      <c r="BF1" s="6" t="s">
        <v>0</v>
      </c>
    </row>
    <row r="2" ht="17.25">
      <c r="AR2" s="3"/>
      <c r="AS2" s="3"/>
      <c r="AU2" s="3"/>
      <c r="AV2" s="6"/>
      <c r="AW2" s="6"/>
      <c r="AX2" s="6"/>
      <c r="AY2" s="6"/>
      <c r="AZ2" s="6"/>
      <c r="BA2" s="6"/>
      <c r="BB2" s="6"/>
      <c r="BC2" s="6"/>
      <c r="BD2" s="6"/>
      <c r="BE2" s="6"/>
      <c r="BF2" s="6" t="s">
        <v>1</v>
      </c>
    </row>
    <row r="3" ht="17.25">
      <c r="AR3" s="3"/>
      <c r="AS3" s="3"/>
      <c r="AU3" s="3"/>
      <c r="AV3" s="6"/>
      <c r="AW3" s="6"/>
      <c r="AX3" s="6"/>
      <c r="AY3" s="6"/>
      <c r="AZ3" s="6"/>
      <c r="BA3" s="6"/>
      <c r="BB3" s="6"/>
      <c r="BC3" s="6"/>
      <c r="BD3" s="6"/>
      <c r="BE3" s="6"/>
      <c r="BF3" s="6" t="s">
        <v>2</v>
      </c>
    </row>
    <row r="4" ht="17.25">
      <c r="AV4" s="6"/>
      <c r="AW4" s="6"/>
      <c r="AX4" s="6"/>
      <c r="AY4" s="6"/>
      <c r="AZ4" s="6"/>
      <c r="BA4" s="6"/>
      <c r="BB4" s="6"/>
      <c r="BC4" s="6"/>
      <c r="BD4" s="6"/>
      <c r="BE4" s="6"/>
      <c r="BF4" s="6" t="s">
        <v>3</v>
      </c>
    </row>
    <row r="5" ht="15.75" customHeight="1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8"/>
    </row>
    <row r="6" ht="19.5" customHeight="1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8"/>
    </row>
    <row r="7" ht="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8"/>
    </row>
    <row r="8" ht="17.25">
      <c r="A8" s="9"/>
      <c r="B8" s="10"/>
      <c r="C8" s="10"/>
      <c r="AR8" s="6"/>
      <c r="AS8" s="6"/>
      <c r="AU8" s="6"/>
      <c r="AV8" s="6"/>
      <c r="AW8" s="6"/>
      <c r="AX8" s="6"/>
      <c r="AY8" s="6"/>
      <c r="AZ8" s="6"/>
      <c r="BA8" s="6"/>
      <c r="BB8" s="6"/>
      <c r="BC8" s="6"/>
      <c r="BE8" s="6"/>
      <c r="BF8" s="6" t="s">
        <v>6</v>
      </c>
    </row>
    <row r="9" s="1" customFormat="1" ht="18.75" customHeight="1">
      <c r="A9" s="11" t="s">
        <v>7</v>
      </c>
      <c r="B9" s="11" t="s">
        <v>8</v>
      </c>
      <c r="C9" s="11" t="s">
        <v>9</v>
      </c>
      <c r="D9" s="12" t="s">
        <v>10</v>
      </c>
      <c r="E9" s="12" t="s">
        <v>11</v>
      </c>
      <c r="F9" s="12" t="s">
        <v>10</v>
      </c>
      <c r="G9" s="12" t="s">
        <v>12</v>
      </c>
      <c r="H9" s="12" t="s">
        <v>10</v>
      </c>
      <c r="I9" s="12" t="s">
        <v>13</v>
      </c>
      <c r="J9" s="12" t="s">
        <v>10</v>
      </c>
      <c r="K9" s="12" t="s">
        <v>14</v>
      </c>
      <c r="L9" s="12" t="s">
        <v>10</v>
      </c>
      <c r="M9" s="12" t="s">
        <v>15</v>
      </c>
      <c r="N9" s="12" t="s">
        <v>10</v>
      </c>
      <c r="O9" s="12" t="s">
        <v>16</v>
      </c>
      <c r="P9" s="12" t="s">
        <v>10</v>
      </c>
      <c r="Q9" s="12" t="s">
        <v>17</v>
      </c>
      <c r="R9" s="12" t="s">
        <v>10</v>
      </c>
      <c r="S9" s="12" t="s">
        <v>18</v>
      </c>
      <c r="T9" s="12" t="s">
        <v>10</v>
      </c>
      <c r="U9" s="13" t="s">
        <v>19</v>
      </c>
      <c r="V9" s="13" t="s">
        <v>10</v>
      </c>
      <c r="W9" s="13" t="s">
        <v>20</v>
      </c>
      <c r="X9" s="13" t="s">
        <v>10</v>
      </c>
      <c r="Y9" s="13" t="s">
        <v>21</v>
      </c>
      <c r="Z9" s="13" t="s">
        <v>10</v>
      </c>
      <c r="AA9" s="12" t="s">
        <v>22</v>
      </c>
      <c r="AB9" s="12" t="s">
        <v>11</v>
      </c>
      <c r="AC9" s="14" t="s">
        <v>22</v>
      </c>
      <c r="AD9" s="12" t="s">
        <v>12</v>
      </c>
      <c r="AE9" s="14" t="s">
        <v>22</v>
      </c>
      <c r="AF9" s="12" t="s">
        <v>13</v>
      </c>
      <c r="AG9" s="14" t="s">
        <v>22</v>
      </c>
      <c r="AH9" s="14" t="s">
        <v>14</v>
      </c>
      <c r="AI9" s="14" t="s">
        <v>22</v>
      </c>
      <c r="AJ9" s="14" t="s">
        <v>16</v>
      </c>
      <c r="AK9" s="14" t="s">
        <v>22</v>
      </c>
      <c r="AL9" s="14" t="s">
        <v>18</v>
      </c>
      <c r="AM9" s="14" t="s">
        <v>22</v>
      </c>
      <c r="AN9" s="15" t="s">
        <v>20</v>
      </c>
      <c r="AO9" s="15" t="s">
        <v>22</v>
      </c>
      <c r="AP9" s="15" t="s">
        <v>21</v>
      </c>
      <c r="AQ9" s="15" t="s">
        <v>22</v>
      </c>
      <c r="AR9" s="12" t="s">
        <v>23</v>
      </c>
      <c r="AS9" s="12" t="s">
        <v>11</v>
      </c>
      <c r="AT9" s="14" t="s">
        <v>23</v>
      </c>
      <c r="AU9" s="12" t="s">
        <v>12</v>
      </c>
      <c r="AV9" s="14" t="s">
        <v>23</v>
      </c>
      <c r="AW9" s="14" t="s">
        <v>14</v>
      </c>
      <c r="AX9" s="14" t="s">
        <v>23</v>
      </c>
      <c r="AY9" s="14" t="s">
        <v>16</v>
      </c>
      <c r="AZ9" s="14" t="s">
        <v>23</v>
      </c>
      <c r="BA9" s="14" t="s">
        <v>18</v>
      </c>
      <c r="BB9" s="14" t="s">
        <v>23</v>
      </c>
      <c r="BC9" s="14" t="s">
        <v>20</v>
      </c>
      <c r="BD9" s="14" t="s">
        <v>23</v>
      </c>
      <c r="BE9" s="15" t="s">
        <v>21</v>
      </c>
      <c r="BF9" s="15" t="s">
        <v>23</v>
      </c>
      <c r="BG9" s="8"/>
      <c r="BH9" s="1"/>
      <c r="BI9" s="1"/>
      <c r="BJ9" s="1"/>
      <c r="BK9" s="1"/>
    </row>
    <row r="10" s="1" customFormat="1">
      <c r="A10" s="16"/>
      <c r="B10" s="17"/>
      <c r="C10" s="1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8"/>
      <c r="AB10" s="12"/>
      <c r="AC10" s="19"/>
      <c r="AD10" s="12"/>
      <c r="AE10" s="14"/>
      <c r="AF10" s="12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8"/>
      <c r="AS10" s="12"/>
      <c r="AT10" s="19"/>
      <c r="AU10" s="12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"/>
      <c r="BH10" s="1"/>
      <c r="BI10" s="1"/>
      <c r="BJ10" s="1"/>
      <c r="BK10" s="1"/>
    </row>
    <row r="11" s="20" customFormat="1" ht="33.75" customHeight="1">
      <c r="A11" s="21"/>
      <c r="B11" s="22" t="s">
        <v>24</v>
      </c>
      <c r="C11" s="23" t="s">
        <v>25</v>
      </c>
      <c r="D11" s="24">
        <f>D17+D25+D31+D39+D45+D46+D21+D36+D44</f>
        <v>1569194.9999999998</v>
      </c>
      <c r="E11" s="24">
        <f>E17+E25+E31+E39+E45+E46+E21+E36+E44</f>
        <v>0</v>
      </c>
      <c r="F11" s="25">
        <f>D11+E11</f>
        <v>1569194.9999999998</v>
      </c>
      <c r="G11" s="25">
        <f>G17+G25+G31+G39+G45+G46+G21+G36+G44+G47+G50+G54+G55</f>
        <v>336319.11862000002</v>
      </c>
      <c r="H11" s="25">
        <f>F11+G11</f>
        <v>1905514.1186199998</v>
      </c>
      <c r="I11" s="25">
        <f>I17+I25+I31+I39+I45+I46+I21+I36+I44+I47+I50+I54+I55</f>
        <v>0</v>
      </c>
      <c r="J11" s="25">
        <f>H11+I11</f>
        <v>1905514.1186199998</v>
      </c>
      <c r="K11" s="25">
        <f>K17+K25+K31+K39+K45+K46+K21+K36+K44+K47+K50+K54+K55</f>
        <v>24307.833999999959</v>
      </c>
      <c r="L11" s="25">
        <f>J11+K11</f>
        <v>1929821.9526199999</v>
      </c>
      <c r="M11" s="25">
        <f>M17+M25+M31+M39+M45+M46+M21+M36+M44+M47+M50+M54+M55</f>
        <v>0</v>
      </c>
      <c r="N11" s="25">
        <f>L11+M11</f>
        <v>1929821.9526199999</v>
      </c>
      <c r="O11" s="25">
        <f>O17+O25+O31+O39+O45+O46+O21+O36+O44+O47+O50+O54+O55</f>
        <v>74376.914000000004</v>
      </c>
      <c r="P11" s="25">
        <f>N11+O11</f>
        <v>2004198.86662</v>
      </c>
      <c r="Q11" s="25">
        <f>Q17+Q25+Q31+Q39+Q45+Q46+Q21+Q36+Q44+Q47+Q50+Q54+Q55</f>
        <v>0</v>
      </c>
      <c r="R11" s="25">
        <f>P11+Q11</f>
        <v>2004198.86662</v>
      </c>
      <c r="S11" s="25">
        <f>S17+S25+S31+S39+S45+S46+S21+S36+S44+S47+S50+S54+S55</f>
        <v>-95363.664000000004</v>
      </c>
      <c r="T11" s="25">
        <f>R11+S11</f>
        <v>1908835.2026199999</v>
      </c>
      <c r="U11" s="25">
        <f>U17+U25+U31+U39+U45+U46+U21+U36+U44+U47+U50+U54+U55</f>
        <v>0</v>
      </c>
      <c r="V11" s="25">
        <f>T11+U11</f>
        <v>1908835.2026199999</v>
      </c>
      <c r="W11" s="25">
        <f>W17+W25+W31+W39+W45+W46+W21+W36+W44+W47+W50+W54+W55</f>
        <v>-10150.875</v>
      </c>
      <c r="X11" s="25">
        <f>V11+W11</f>
        <v>1898684.3276199999</v>
      </c>
      <c r="Y11" s="25">
        <f>Y17+Y25+Y31+Y39+Y45+Y46+Y21+Y36+Y44+Y47+Y50+Y54+Y55</f>
        <v>-7418.0150000000003</v>
      </c>
      <c r="Z11" s="25">
        <f>X11+Y11</f>
        <v>1891266.31262</v>
      </c>
      <c r="AA11" s="25">
        <f>AA17+AA25+AA31+AA39+AA45+AA46+AA21+AA36+AA44</f>
        <v>1989897</v>
      </c>
      <c r="AB11" s="25">
        <f>AB17+AB25+AB31+AB39+AB45+AB46+AB21+AB36+AB44</f>
        <v>0</v>
      </c>
      <c r="AC11" s="25">
        <f>AA11+AB11</f>
        <v>1989897</v>
      </c>
      <c r="AD11" s="25">
        <f>AD17+AD25+AD31+AD39+AD45+AD46+AD21+AD36+AD44+AD47+AD50+AD54+AD55</f>
        <v>0</v>
      </c>
      <c r="AE11" s="25">
        <f>AC11+AD11</f>
        <v>1989897</v>
      </c>
      <c r="AF11" s="25">
        <f>AF17+AF25+AF31+AF39+AF45+AF46+AF21+AF36+AF44+AF47+AF50+AF54+AF55</f>
        <v>0</v>
      </c>
      <c r="AG11" s="25">
        <f>AE11+AF11</f>
        <v>1989897</v>
      </c>
      <c r="AH11" s="25">
        <f>AH17+AH25+AH31+AH39+AH45+AH46+AH21+AH36+AH44+AH47+AH50+AH54+AH55</f>
        <v>-98188.26800000004</v>
      </c>
      <c r="AI11" s="25">
        <f>AG11+AH11</f>
        <v>1891708.7319999998</v>
      </c>
      <c r="AJ11" s="25">
        <f>AJ17+AJ25+AJ31+AJ39+AJ45+AJ46+AJ21+AJ36+AJ44+AJ47+AJ50+AJ54+AJ55</f>
        <v>160</v>
      </c>
      <c r="AK11" s="25">
        <f>AI11+AJ11</f>
        <v>1891868.7319999998</v>
      </c>
      <c r="AL11" s="25">
        <f>AL17+AL25+AL31+AL39+AL45+AL46+AL21+AL36+AL44+AL47+AL50+AL54+AL55</f>
        <v>95363.664000000004</v>
      </c>
      <c r="AM11" s="25">
        <f>AK11+AL11</f>
        <v>1987232.3959999999</v>
      </c>
      <c r="AN11" s="25">
        <f>AN17+AN25+AN31+AN39+AN45+AN46+AN21+AN36+AN44+AN47+AN50+AN54+AN55</f>
        <v>3884.1469999999999</v>
      </c>
      <c r="AO11" s="25">
        <f>AM11+AN11</f>
        <v>1991116.5430000001</v>
      </c>
      <c r="AP11" s="25">
        <f>AP17+AP25+AP31+AP39+AP45+AP46+AP21+AP36+AP44+AP47+AP50+AP54+AP55</f>
        <v>0</v>
      </c>
      <c r="AQ11" s="25">
        <f>AO11+AP11</f>
        <v>1991116.5430000001</v>
      </c>
      <c r="AR11" s="25">
        <f>AR17+AR25+AR31+AR39+AR45+AR46+AR21+AR36+AR44</f>
        <v>1477335.5</v>
      </c>
      <c r="AS11" s="25">
        <f>AS17+AS25+AS31+AS39+AS45+AS46+AS21+AS36+AS44</f>
        <v>0</v>
      </c>
      <c r="AT11" s="25">
        <f>AR11+AS11</f>
        <v>1477335.5</v>
      </c>
      <c r="AU11" s="25">
        <f>AU17+AU25+AU31+AU39+AU45+AU46+AU21+AU36+AU44+AU47+AU50+AU54+AU55</f>
        <v>0.035999999999999997</v>
      </c>
      <c r="AV11" s="25">
        <f>AT11+AU11</f>
        <v>1477335.5360000001</v>
      </c>
      <c r="AW11" s="25">
        <f>AW17+AW25+AW31+AW39+AW45+AW46+AW21+AW36+AW44+AW47+AW50+AW54+AW55</f>
        <v>443526.96499999997</v>
      </c>
      <c r="AX11" s="25">
        <f>AV11+AW11</f>
        <v>1920862.5010000002</v>
      </c>
      <c r="AY11" s="25">
        <f>AY17+AY25+AY31+AY39+AY45+AY46+AY21+AY36+AY44+AY47+AY50+AY54+AY55</f>
        <v>-277.33600000000001</v>
      </c>
      <c r="AZ11" s="25">
        <f>AX11+AY11</f>
        <v>1920585.1650000003</v>
      </c>
      <c r="BA11" s="25">
        <f>BA17+BA25+BA31+BA39+BA45+BA46+BA21+BA36+BA44+BA47+BA50+BA54+BA55</f>
        <v>331207.76799999998</v>
      </c>
      <c r="BB11" s="25">
        <f>AZ11+BA11</f>
        <v>2251792.9330000002</v>
      </c>
      <c r="BC11" s="25">
        <f>BC17+BC25+BC31+BC39+BC45+BC46+BC21+BC36+BC44+BC47+BC50+BC54+BC55</f>
        <v>75.085999999999999</v>
      </c>
      <c r="BD11" s="25">
        <f>BB11+BC11</f>
        <v>2251868.0190000003</v>
      </c>
      <c r="BE11" s="25">
        <f>BE17+BE25+BE31+BE39+BE45+BE46+BE21+BE36+BE44+BE47+BE50+BE54+BE55</f>
        <v>0</v>
      </c>
      <c r="BF11" s="25">
        <f>BD11+BE11</f>
        <v>2251868.0190000003</v>
      </c>
      <c r="BG11" s="26"/>
      <c r="BH11" s="27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</row>
    <row r="12" s="1" customFormat="1" ht="17.25">
      <c r="A12" s="28"/>
      <c r="B12" s="29" t="s">
        <v>26</v>
      </c>
      <c r="C12" s="29"/>
      <c r="D12" s="3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4"/>
      <c r="BH12" s="5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="32" customFormat="1" ht="17.25" hidden="1">
      <c r="A13" s="33"/>
      <c r="B13" s="34" t="s">
        <v>27</v>
      </c>
      <c r="C13" s="35"/>
      <c r="D13" s="36">
        <f>D19+D27+D33+D41+D45+D46+D44</f>
        <v>206017.20000000001</v>
      </c>
      <c r="E13" s="36">
        <f>E19+E27+E33+E41+E45+E46+E44</f>
        <v>0</v>
      </c>
      <c r="F13" s="36">
        <f t="shared" ref="F13:F76" si="0">D13+E13</f>
        <v>206017.20000000001</v>
      </c>
      <c r="G13" s="37">
        <f>G19+G27+G33+G41+G45+G46+G44+G54+G55</f>
        <v>186108.41104000001</v>
      </c>
      <c r="H13" s="37">
        <f t="shared" ref="H13:H76" si="1">F13+G13</f>
        <v>392125.61103999999</v>
      </c>
      <c r="I13" s="37">
        <f>I19+I27+I33+I41+I45+I46+I44+I54+I55</f>
        <v>0</v>
      </c>
      <c r="J13" s="37">
        <f t="shared" ref="J13:J76" si="2">H13+I13</f>
        <v>392125.61103999999</v>
      </c>
      <c r="K13" s="37">
        <f>K19+K27+K33+K41+K45+K46+K44+K54+K55</f>
        <v>-265.76199999999881</v>
      </c>
      <c r="L13" s="37">
        <f t="shared" ref="L13:L76" si="3">J13+K13</f>
        <v>391859.84904</v>
      </c>
      <c r="M13" s="37">
        <f>M19+M27+M33+M41+M45+M46+M44+M54+M55</f>
        <v>0</v>
      </c>
      <c r="N13" s="37">
        <f t="shared" ref="N13:N76" si="4">L13+M13</f>
        <v>391859.84904</v>
      </c>
      <c r="O13" s="37">
        <f>O19+O27+O33+O41+O45+O46+O44+O54+O55</f>
        <v>5</v>
      </c>
      <c r="P13" s="37">
        <f t="shared" ref="P13:P76" si="5">N13+O13</f>
        <v>391864.84904</v>
      </c>
      <c r="Q13" s="37">
        <f>Q19+Q27+Q33+Q41+Q45+Q46+Q44+Q54+Q55</f>
        <v>0</v>
      </c>
      <c r="R13" s="37">
        <f t="shared" ref="R13:R76" si="6">P13+Q13</f>
        <v>391864.84904</v>
      </c>
      <c r="S13" s="37">
        <f>S19+S27+S33+S41+S45+S46+S44+S54+S55</f>
        <v>-95363.664000000004</v>
      </c>
      <c r="T13" s="37">
        <f t="shared" ref="T13:T76" si="7">R13+S13</f>
        <v>296501.18504000001</v>
      </c>
      <c r="U13" s="37">
        <f>U19+U27+U33+U41+U45+U46+U44+U54+U55</f>
        <v>0</v>
      </c>
      <c r="V13" s="37">
        <f t="shared" ref="V13:V76" si="8">T13+U13</f>
        <v>296501.18504000001</v>
      </c>
      <c r="W13" s="37">
        <f>W19+W27+W33+W41+W45+W46+W44+W54+W55+W52</f>
        <v>-9569.759</v>
      </c>
      <c r="X13" s="37">
        <f t="shared" ref="X13:X76" si="9">V13+W13</f>
        <v>286931.42603999999</v>
      </c>
      <c r="Y13" s="37">
        <f>Y19+Y27+Y33+Y41+Y45+Y46+Y44+Y54+Y55+Y52</f>
        <v>-7418.0150000000003</v>
      </c>
      <c r="Z13" s="37">
        <f t="shared" ref="Z13:Z76" si="10">X13+Y13</f>
        <v>279513.41103999998</v>
      </c>
      <c r="AA13" s="37">
        <f>AA19+AA27+AA33+AA41+AA45+AA46+AA44</f>
        <v>1989.9000000000233</v>
      </c>
      <c r="AB13" s="37">
        <f>AB19+AB27+AB33+AB41+AB45+AB46+AB44</f>
        <v>0</v>
      </c>
      <c r="AC13" s="37">
        <f t="shared" ref="AC13:AC76" si="11">AA13+AB13</f>
        <v>1989.9000000000233</v>
      </c>
      <c r="AD13" s="37">
        <f>AD19+AD27+AD33+AD41+AD45+AD46+AD44+AD54+AD55</f>
        <v>0</v>
      </c>
      <c r="AE13" s="37">
        <f t="shared" ref="AE13:AE76" si="12">AC13+AD13</f>
        <v>1989.9000000000233</v>
      </c>
      <c r="AF13" s="37">
        <f>AF19+AF27+AF33+AF41+AF45+AF46+AF44+AF54+AF55</f>
        <v>0</v>
      </c>
      <c r="AG13" s="37">
        <f t="shared" ref="AG13:AG76" si="13">AE13+AF13</f>
        <v>1989.9000000000233</v>
      </c>
      <c r="AH13" s="37">
        <f>AH19+AH27+AH33+AH41+AH45+AH46+AH44+AH54+AH55</f>
        <v>-98.188999999999965</v>
      </c>
      <c r="AI13" s="37">
        <f t="shared" ref="AI13:AI76" si="14">AG13+AH13</f>
        <v>1891.7110000000234</v>
      </c>
      <c r="AJ13" s="37">
        <f>AJ19+AJ27+AJ33+AJ41+AJ45+AJ46+AJ44+AJ54+AJ55</f>
        <v>160</v>
      </c>
      <c r="AK13" s="37">
        <f t="shared" ref="AK13:AK76" si="15">AI13+AJ13</f>
        <v>2051.7110000000234</v>
      </c>
      <c r="AL13" s="37">
        <f>AL19+AL27+AL33+AL41+AL45+AL46+AL44+AL54+AL55</f>
        <v>95363.664000000004</v>
      </c>
      <c r="AM13" s="37">
        <f t="shared" ref="AM13:AM76" si="16">AK13+AL13</f>
        <v>97415.375000000029</v>
      </c>
      <c r="AN13" s="38">
        <f>AN19+AN27+AN33+AN41+AN45+AN46+AN44+AN54+AN55+AN52</f>
        <v>3303.0309999999999</v>
      </c>
      <c r="AO13" s="37">
        <f t="shared" ref="AO13:AO76" si="17">AM13+AN13</f>
        <v>100718.40600000003</v>
      </c>
      <c r="AP13" s="37">
        <f>AP19+AP27+AP33+AP41+AP45+AP46+AP44+AP54+AP55+AP52</f>
        <v>0</v>
      </c>
      <c r="AQ13" s="37">
        <f t="shared" ref="AQ13:AQ76" si="18">AO13+AP13</f>
        <v>100718.40600000003</v>
      </c>
      <c r="AR13" s="37">
        <f>AR19+AR27+AR33+AR41+AR45+AR46+AR44</f>
        <v>1477.3</v>
      </c>
      <c r="AS13" s="37">
        <f>AS19+AS27+AS33+AS41+AS45+AS46+AS44</f>
        <v>0</v>
      </c>
      <c r="AT13" s="37">
        <f t="shared" ref="AT13:AT76" si="19">AR13+AS13</f>
        <v>1477.3</v>
      </c>
      <c r="AU13" s="37">
        <f>AU19+AU27+AU33+AU41+AU45+AU46+AU44+AU54+AU55</f>
        <v>0.035999999999999997</v>
      </c>
      <c r="AV13" s="37">
        <f t="shared" ref="AV13:AV76" si="20">AT13+AU13</f>
        <v>1477.336</v>
      </c>
      <c r="AW13" s="37">
        <f>AW19+AW27+AW33+AW41+AW45+AW46+AW44+AW54+AW55</f>
        <v>443.52700000000004</v>
      </c>
      <c r="AX13" s="37">
        <f t="shared" ref="AX13:AX76" si="21">AV13+AW13</f>
        <v>1920.8630000000001</v>
      </c>
      <c r="AY13" s="37">
        <f>AY19+AY27+AY33+AY41+AY45+AY46+AY44+AY54+AY55</f>
        <v>-277.33600000000001</v>
      </c>
      <c r="AZ13" s="37">
        <f t="shared" ref="AZ13:AZ76" si="22">AX13+AY13</f>
        <v>1643.527</v>
      </c>
      <c r="BA13" s="37">
        <f>BA19+BA27+BA33+BA41+BA45+BA46+BA44+BA54+BA55</f>
        <v>331207.76799999998</v>
      </c>
      <c r="BB13" s="37">
        <f t="shared" ref="BB13:BB76" si="23">AZ13+BA13</f>
        <v>332851.29499999998</v>
      </c>
      <c r="BC13" s="38">
        <f>BC19+BC27+BC33+BC41+BC45+BC46+BC44+BC54+BC55+BC52</f>
        <v>75.085999999999999</v>
      </c>
      <c r="BD13" s="37">
        <f t="shared" ref="BD13:BD76" si="24">BB13+BC13</f>
        <v>332926.38099999999</v>
      </c>
      <c r="BE13" s="37">
        <f>BE19+BE27+BE33+BE41+BE45+BE46+BE44+BE54+BE55+BE52</f>
        <v>0</v>
      </c>
      <c r="BF13" s="37">
        <f t="shared" ref="BF13:BF76" si="25">BD13+BE13</f>
        <v>332926.38099999999</v>
      </c>
      <c r="BG13" s="39"/>
      <c r="BH13" s="40" t="s">
        <v>28</v>
      </c>
      <c r="BI13" s="41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="1" customFormat="1" ht="17.25">
      <c r="A14" s="28"/>
      <c r="B14" s="42" t="s">
        <v>29</v>
      </c>
      <c r="C14" s="43" t="s">
        <v>25</v>
      </c>
      <c r="D14" s="30">
        <f>D20+D28+D34+D42+D38+D23</f>
        <v>1363177.7999999998</v>
      </c>
      <c r="E14" s="30">
        <f>E20+E28+E34+E42+E38+E23</f>
        <v>0</v>
      </c>
      <c r="F14" s="31">
        <f t="shared" si="0"/>
        <v>1363177.7999999998</v>
      </c>
      <c r="G14" s="31">
        <f>G20+G28+G34+G42+G38+G23</f>
        <v>0</v>
      </c>
      <c r="H14" s="31">
        <f t="shared" si="1"/>
        <v>1363177.7999999998</v>
      </c>
      <c r="I14" s="31">
        <f>I20+I28+I34+I42+I38+I23</f>
        <v>0</v>
      </c>
      <c r="J14" s="31">
        <f t="shared" si="2"/>
        <v>1363177.7999999998</v>
      </c>
      <c r="K14" s="31">
        <f>K20+K28+K34+K42+K38+K23</f>
        <v>-546186.19200000004</v>
      </c>
      <c r="L14" s="31">
        <f t="shared" si="3"/>
        <v>816991.60799999977</v>
      </c>
      <c r="M14" s="31">
        <f>M20+M28+M34+M42+M38+M23</f>
        <v>0</v>
      </c>
      <c r="N14" s="31">
        <f t="shared" si="4"/>
        <v>816991.60799999977</v>
      </c>
      <c r="O14" s="31">
        <f>O20+O28+O34+O42+O38+O23</f>
        <v>0</v>
      </c>
      <c r="P14" s="31">
        <f t="shared" si="5"/>
        <v>816991.60799999977</v>
      </c>
      <c r="Q14" s="31">
        <f>Q20+Q28+Q34+Q42+Q38+Q23</f>
        <v>0</v>
      </c>
      <c r="R14" s="31">
        <f t="shared" si="6"/>
        <v>816991.60799999977</v>
      </c>
      <c r="S14" s="31">
        <f>S20+S28+S34+S42+S38+S23</f>
        <v>0</v>
      </c>
      <c r="T14" s="31">
        <f t="shared" si="7"/>
        <v>816991.60799999977</v>
      </c>
      <c r="U14" s="31">
        <f>U20+U28+U34+U42+U38+U23</f>
        <v>0</v>
      </c>
      <c r="V14" s="31">
        <f t="shared" si="8"/>
        <v>816991.60799999977</v>
      </c>
      <c r="W14" s="31">
        <f>W20+W28+W34+W42+W38+W23</f>
        <v>0</v>
      </c>
      <c r="X14" s="31">
        <f t="shared" si="9"/>
        <v>816991.60799999977</v>
      </c>
      <c r="Y14" s="31">
        <f>Y20+Y28+Y34+Y42+Y38+Y23</f>
        <v>0</v>
      </c>
      <c r="Z14" s="31">
        <f t="shared" si="10"/>
        <v>816991.60799999977</v>
      </c>
      <c r="AA14" s="31">
        <f>AA20+AA28+AA34+AA42+AA38+AA23</f>
        <v>1987907.0999999999</v>
      </c>
      <c r="AB14" s="31">
        <f>AB20+AB28+AB34+AB42+AB38+AB23</f>
        <v>0</v>
      </c>
      <c r="AC14" s="31">
        <f t="shared" si="11"/>
        <v>1987907.0999999999</v>
      </c>
      <c r="AD14" s="31">
        <f>AD20+AD28+AD34+AD42+AD38+AD23</f>
        <v>0</v>
      </c>
      <c r="AE14" s="31">
        <f t="shared" si="12"/>
        <v>1987907.0999999999</v>
      </c>
      <c r="AF14" s="31">
        <f>AF20+AF28+AF34+AF42+AF38+AF23</f>
        <v>0</v>
      </c>
      <c r="AG14" s="31">
        <f t="shared" si="13"/>
        <v>1987907.0999999999</v>
      </c>
      <c r="AH14" s="31">
        <f>AH20+AH28+AH34+AH42+AH38+AH23</f>
        <v>-769620.179</v>
      </c>
      <c r="AI14" s="31">
        <f t="shared" si="14"/>
        <v>1218286.9209999999</v>
      </c>
      <c r="AJ14" s="31">
        <f>AJ20+AJ28+AJ34+AJ42+AJ38+AJ23</f>
        <v>0</v>
      </c>
      <c r="AK14" s="31">
        <f t="shared" si="15"/>
        <v>1218286.9209999999</v>
      </c>
      <c r="AL14" s="31">
        <f>AL20+AL28+AL34+AL42+AL38+AL23</f>
        <v>0</v>
      </c>
      <c r="AM14" s="31">
        <f t="shared" si="16"/>
        <v>1218286.9209999999</v>
      </c>
      <c r="AN14" s="31">
        <f>AN20+AN28+AN34+AN42+AN38+AN23</f>
        <v>0</v>
      </c>
      <c r="AO14" s="31">
        <f t="shared" si="17"/>
        <v>1218286.9209999999</v>
      </c>
      <c r="AP14" s="31">
        <f>AP20+AP28+AP34+AP42+AP38+AP23</f>
        <v>0</v>
      </c>
      <c r="AQ14" s="31">
        <f t="shared" si="18"/>
        <v>1218286.9209999999</v>
      </c>
      <c r="AR14" s="31">
        <f>AR20+AR28+AR34+AR42+AR38+AR23</f>
        <v>1475858.2</v>
      </c>
      <c r="AS14" s="31">
        <f>AS20+AS28+AS34+AS42+AS38+AS23</f>
        <v>0</v>
      </c>
      <c r="AT14" s="31">
        <f t="shared" si="19"/>
        <v>1475858.2</v>
      </c>
      <c r="AU14" s="31">
        <f>AU20+AU28+AU34+AU42+AU38+AU23</f>
        <v>0</v>
      </c>
      <c r="AV14" s="31">
        <f t="shared" si="20"/>
        <v>1475858.2</v>
      </c>
      <c r="AW14" s="31">
        <f>AW20+AW28+AW34+AW42+AW38+AW23</f>
        <v>-174084.66200000001</v>
      </c>
      <c r="AX14" s="31">
        <f t="shared" si="21"/>
        <v>1301773.5379999999</v>
      </c>
      <c r="AY14" s="31">
        <f>AY20+AY28+AY34+AY42+AY38+AY23</f>
        <v>0</v>
      </c>
      <c r="AZ14" s="31">
        <f t="shared" si="22"/>
        <v>1301773.5379999999</v>
      </c>
      <c r="BA14" s="31">
        <f>BA20+BA28+BA34+BA42+BA38+BA23</f>
        <v>0</v>
      </c>
      <c r="BB14" s="31">
        <f t="shared" si="23"/>
        <v>1301773.5379999999</v>
      </c>
      <c r="BC14" s="31">
        <f>BC20+BC28+BC34+BC42+BC38+BC23</f>
        <v>0</v>
      </c>
      <c r="BD14" s="31">
        <f t="shared" si="24"/>
        <v>1301773.5379999999</v>
      </c>
      <c r="BE14" s="31">
        <f>BE20+BE28+BE34+BE42+BE38+BE23</f>
        <v>0</v>
      </c>
      <c r="BF14" s="31">
        <f t="shared" si="25"/>
        <v>1301773.5379999999</v>
      </c>
      <c r="BG14" s="4"/>
      <c r="BH14" s="5"/>
      <c r="BI14" s="44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</row>
    <row r="15" s="1" customFormat="1" ht="17.25">
      <c r="A15" s="28"/>
      <c r="B15" s="42" t="s">
        <v>30</v>
      </c>
      <c r="C15" s="43" t="s">
        <v>25</v>
      </c>
      <c r="D15" s="30"/>
      <c r="E15" s="30"/>
      <c r="F15" s="31"/>
      <c r="G15" s="31"/>
      <c r="H15" s="31"/>
      <c r="I15" s="31"/>
      <c r="J15" s="31"/>
      <c r="K15" s="31">
        <f>K24+K29</f>
        <v>280651.40000000002</v>
      </c>
      <c r="L15" s="31">
        <f t="shared" si="3"/>
        <v>280651.40000000002</v>
      </c>
      <c r="M15" s="31">
        <f>M24+M29</f>
        <v>0</v>
      </c>
      <c r="N15" s="31">
        <f t="shared" si="4"/>
        <v>280651.40000000002</v>
      </c>
      <c r="O15" s="31">
        <f>O24+O29</f>
        <v>0</v>
      </c>
      <c r="P15" s="31">
        <f t="shared" si="5"/>
        <v>280651.40000000002</v>
      </c>
      <c r="Q15" s="31">
        <f>Q24+Q29</f>
        <v>0</v>
      </c>
      <c r="R15" s="31">
        <f t="shared" si="6"/>
        <v>280651.40000000002</v>
      </c>
      <c r="S15" s="31">
        <f>S24+S29</f>
        <v>0</v>
      </c>
      <c r="T15" s="31">
        <f t="shared" si="7"/>
        <v>280651.40000000002</v>
      </c>
      <c r="U15" s="31">
        <f>U24+U29</f>
        <v>0</v>
      </c>
      <c r="V15" s="31">
        <f t="shared" si="8"/>
        <v>280651.40000000002</v>
      </c>
      <c r="W15" s="31">
        <f>W24+W29</f>
        <v>0</v>
      </c>
      <c r="X15" s="31">
        <f t="shared" si="9"/>
        <v>280651.40000000002</v>
      </c>
      <c r="Y15" s="31">
        <f>Y24+Y29</f>
        <v>0</v>
      </c>
      <c r="Z15" s="31">
        <f t="shared" si="10"/>
        <v>280651.40000000002</v>
      </c>
      <c r="AA15" s="31"/>
      <c r="AB15" s="31"/>
      <c r="AC15" s="31"/>
      <c r="AD15" s="31"/>
      <c r="AE15" s="31"/>
      <c r="AF15" s="31"/>
      <c r="AG15" s="31"/>
      <c r="AH15" s="31">
        <f>AH24+AH29</f>
        <v>671530.09999999998</v>
      </c>
      <c r="AI15" s="31">
        <f t="shared" si="14"/>
        <v>671530.09999999998</v>
      </c>
      <c r="AJ15" s="31">
        <f>AJ24+AJ29</f>
        <v>0</v>
      </c>
      <c r="AK15" s="31">
        <f t="shared" si="15"/>
        <v>671530.09999999998</v>
      </c>
      <c r="AL15" s="31">
        <f>AL24+AL29</f>
        <v>0</v>
      </c>
      <c r="AM15" s="31">
        <f t="shared" si="16"/>
        <v>671530.09999999998</v>
      </c>
      <c r="AN15" s="31">
        <f>AN24+AN29</f>
        <v>0</v>
      </c>
      <c r="AO15" s="31">
        <f t="shared" si="17"/>
        <v>671530.09999999998</v>
      </c>
      <c r="AP15" s="31">
        <f>AP24+AP29</f>
        <v>0</v>
      </c>
      <c r="AQ15" s="31">
        <f t="shared" si="18"/>
        <v>671530.09999999998</v>
      </c>
      <c r="AR15" s="31"/>
      <c r="AS15" s="31"/>
      <c r="AT15" s="31"/>
      <c r="AU15" s="31"/>
      <c r="AV15" s="31"/>
      <c r="AW15" s="31">
        <f>AW24+AW29</f>
        <v>617168.09999999998</v>
      </c>
      <c r="AX15" s="31">
        <f t="shared" si="21"/>
        <v>617168.09999999998</v>
      </c>
      <c r="AY15" s="31">
        <f>AY24+AY29</f>
        <v>0</v>
      </c>
      <c r="AZ15" s="31">
        <f t="shared" si="22"/>
        <v>617168.09999999998</v>
      </c>
      <c r="BA15" s="31">
        <f>BA24+BA29</f>
        <v>0</v>
      </c>
      <c r="BB15" s="31">
        <f t="shared" si="23"/>
        <v>617168.09999999998</v>
      </c>
      <c r="BC15" s="31">
        <f>BC24+BC29</f>
        <v>0</v>
      </c>
      <c r="BD15" s="31">
        <f t="shared" si="24"/>
        <v>617168.09999999998</v>
      </c>
      <c r="BE15" s="31">
        <f>BE24+BE29</f>
        <v>0</v>
      </c>
      <c r="BF15" s="31">
        <f t="shared" si="25"/>
        <v>617168.09999999998</v>
      </c>
      <c r="BG15" s="4"/>
      <c r="BH15" s="5"/>
      <c r="BI15" s="4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</row>
    <row r="16" s="1" customFormat="1" ht="17.25">
      <c r="A16" s="28"/>
      <c r="B16" s="42" t="s">
        <v>31</v>
      </c>
      <c r="C16" s="43" t="s">
        <v>25</v>
      </c>
      <c r="D16" s="30"/>
      <c r="E16" s="30"/>
      <c r="F16" s="31"/>
      <c r="G16" s="31">
        <f>G35+G43+G49+G53</f>
        <v>150210.70758000002</v>
      </c>
      <c r="H16" s="31">
        <f t="shared" si="1"/>
        <v>150210.70758000002</v>
      </c>
      <c r="I16" s="31">
        <f>I35+I43+I49+I53</f>
        <v>0</v>
      </c>
      <c r="J16" s="31">
        <f t="shared" si="2"/>
        <v>150210.70758000002</v>
      </c>
      <c r="K16" s="31">
        <f>K35+K43+K49+K53+K30</f>
        <v>290108.38799999998</v>
      </c>
      <c r="L16" s="31">
        <f t="shared" si="3"/>
        <v>440319.09557999996</v>
      </c>
      <c r="M16" s="31">
        <f>M35+M43+M49+M53+M30</f>
        <v>0</v>
      </c>
      <c r="N16" s="31">
        <f t="shared" si="4"/>
        <v>440319.09557999996</v>
      </c>
      <c r="O16" s="31">
        <f>O35+O43+O49+O53+O30</f>
        <v>74371.914000000004</v>
      </c>
      <c r="P16" s="31">
        <f t="shared" si="5"/>
        <v>514691.00957999995</v>
      </c>
      <c r="Q16" s="31">
        <f>Q35+Q43+Q49+Q53+Q30</f>
        <v>0</v>
      </c>
      <c r="R16" s="31">
        <f t="shared" si="6"/>
        <v>514691.00957999995</v>
      </c>
      <c r="S16" s="31">
        <f>S35+S43+S49+S53+S30</f>
        <v>0</v>
      </c>
      <c r="T16" s="31">
        <f t="shared" si="7"/>
        <v>514691.00957999995</v>
      </c>
      <c r="U16" s="31">
        <f>U35+U43+U49+U53+U30</f>
        <v>0</v>
      </c>
      <c r="V16" s="31">
        <f t="shared" si="8"/>
        <v>514691.00957999995</v>
      </c>
      <c r="W16" s="31">
        <f>W35+W43+W49+W53+W30</f>
        <v>-581.11599999999999</v>
      </c>
      <c r="X16" s="31">
        <f t="shared" si="9"/>
        <v>514109.89357999997</v>
      </c>
      <c r="Y16" s="31">
        <f>Y35+Y43+Y49+Y53+Y30</f>
        <v>0</v>
      </c>
      <c r="Z16" s="31">
        <f t="shared" si="10"/>
        <v>514109.89357999997</v>
      </c>
      <c r="AA16" s="31"/>
      <c r="AB16" s="31"/>
      <c r="AC16" s="31"/>
      <c r="AD16" s="31">
        <f>AD35+AD43+AD49+AD53</f>
        <v>0</v>
      </c>
      <c r="AE16" s="31">
        <f t="shared" si="12"/>
        <v>0</v>
      </c>
      <c r="AF16" s="31">
        <f>AF35+AF43+AF49+AF53</f>
        <v>0</v>
      </c>
      <c r="AG16" s="31">
        <f t="shared" si="13"/>
        <v>0</v>
      </c>
      <c r="AH16" s="31">
        <f>AH35+AH43+AH49+AH53+AH30</f>
        <v>0</v>
      </c>
      <c r="AI16" s="31">
        <f t="shared" si="14"/>
        <v>0</v>
      </c>
      <c r="AJ16" s="31">
        <f>AJ35+AJ43+AJ49+AJ53+AJ30</f>
        <v>0</v>
      </c>
      <c r="AK16" s="31">
        <f t="shared" si="15"/>
        <v>0</v>
      </c>
      <c r="AL16" s="31">
        <f>AL35+AL43+AL49+AL53+AL30</f>
        <v>0</v>
      </c>
      <c r="AM16" s="31">
        <f t="shared" si="16"/>
        <v>0</v>
      </c>
      <c r="AN16" s="31">
        <f>AN35+AN43+AN49+AN53+AN30</f>
        <v>581.11599999999999</v>
      </c>
      <c r="AO16" s="31">
        <f t="shared" si="17"/>
        <v>581.11599999999999</v>
      </c>
      <c r="AP16" s="31">
        <f>AP35+AP43+AP49+AP53+AP30</f>
        <v>0</v>
      </c>
      <c r="AQ16" s="31">
        <f t="shared" si="18"/>
        <v>581.11599999999999</v>
      </c>
      <c r="AR16" s="31"/>
      <c r="AS16" s="31"/>
      <c r="AT16" s="31"/>
      <c r="AU16" s="31">
        <f>AU35+AU43+AU49+AU53</f>
        <v>0</v>
      </c>
      <c r="AV16" s="31">
        <f t="shared" si="20"/>
        <v>0</v>
      </c>
      <c r="AW16" s="31">
        <f>AW35+AW43+AW49+AW53+AW30</f>
        <v>0</v>
      </c>
      <c r="AX16" s="31">
        <f t="shared" si="21"/>
        <v>0</v>
      </c>
      <c r="AY16" s="31">
        <f>AY35+AY43+AY49+AY53+AY30</f>
        <v>0</v>
      </c>
      <c r="AZ16" s="31">
        <f t="shared" si="22"/>
        <v>0</v>
      </c>
      <c r="BA16" s="31">
        <f>BA35+BA43+BA49+BA53+BA30</f>
        <v>0</v>
      </c>
      <c r="BB16" s="31">
        <f t="shared" si="23"/>
        <v>0</v>
      </c>
      <c r="BC16" s="31">
        <f>BC35+BC43+BC49+BC53+BC30</f>
        <v>0</v>
      </c>
      <c r="BD16" s="31">
        <f t="shared" si="24"/>
        <v>0</v>
      </c>
      <c r="BE16" s="31">
        <f>BE35+BE43+BE49+BE53+BE30</f>
        <v>0</v>
      </c>
      <c r="BF16" s="31">
        <f t="shared" si="25"/>
        <v>0</v>
      </c>
      <c r="BG16" s="4"/>
      <c r="BH16" s="5"/>
      <c r="BI16" s="4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ht="51.75">
      <c r="A17" s="28" t="s">
        <v>32</v>
      </c>
      <c r="B17" s="42" t="s">
        <v>33</v>
      </c>
      <c r="C17" s="45" t="s">
        <v>34</v>
      </c>
      <c r="D17" s="30">
        <f>D19+D20</f>
        <v>35000</v>
      </c>
      <c r="E17" s="30">
        <f>E19+E20</f>
        <v>0</v>
      </c>
      <c r="F17" s="31">
        <f t="shared" si="0"/>
        <v>35000</v>
      </c>
      <c r="G17" s="31">
        <f>G19+G20</f>
        <v>0</v>
      </c>
      <c r="H17" s="31">
        <f t="shared" si="1"/>
        <v>35000</v>
      </c>
      <c r="I17" s="31">
        <f>I19+I20</f>
        <v>0</v>
      </c>
      <c r="J17" s="31">
        <f t="shared" si="2"/>
        <v>35000</v>
      </c>
      <c r="K17" s="31">
        <f>K19+K20</f>
        <v>0</v>
      </c>
      <c r="L17" s="31">
        <f t="shared" si="3"/>
        <v>35000</v>
      </c>
      <c r="M17" s="31">
        <f>M19+M20</f>
        <v>0</v>
      </c>
      <c r="N17" s="31">
        <f t="shared" si="4"/>
        <v>35000</v>
      </c>
      <c r="O17" s="31">
        <f>O19+O20</f>
        <v>5</v>
      </c>
      <c r="P17" s="31">
        <f t="shared" si="5"/>
        <v>35005</v>
      </c>
      <c r="Q17" s="31">
        <f>Q19+Q20</f>
        <v>0</v>
      </c>
      <c r="R17" s="31">
        <f t="shared" si="6"/>
        <v>35005</v>
      </c>
      <c r="S17" s="31">
        <f>S19+S20</f>
        <v>0</v>
      </c>
      <c r="T17" s="31">
        <f t="shared" si="7"/>
        <v>35005</v>
      </c>
      <c r="U17" s="31">
        <f>U19+U20</f>
        <v>0</v>
      </c>
      <c r="V17" s="31">
        <f t="shared" si="8"/>
        <v>35005</v>
      </c>
      <c r="W17" s="31">
        <f>W19+W20</f>
        <v>-5.5709999999999997</v>
      </c>
      <c r="X17" s="31">
        <f t="shared" si="9"/>
        <v>34999.428999999996</v>
      </c>
      <c r="Y17" s="31">
        <f>Y19+Y20</f>
        <v>0</v>
      </c>
      <c r="Z17" s="31">
        <f t="shared" si="10"/>
        <v>34999.428999999996</v>
      </c>
      <c r="AA17" s="31">
        <f>AA19+AA20</f>
        <v>540000</v>
      </c>
      <c r="AB17" s="31">
        <f>AB19+AB20</f>
        <v>0</v>
      </c>
      <c r="AC17" s="31">
        <f t="shared" si="11"/>
        <v>540000</v>
      </c>
      <c r="AD17" s="31">
        <f>AD19+AD20</f>
        <v>0</v>
      </c>
      <c r="AE17" s="31">
        <f t="shared" si="12"/>
        <v>540000</v>
      </c>
      <c r="AF17" s="31">
        <f>AF19+AF20</f>
        <v>0</v>
      </c>
      <c r="AG17" s="31">
        <f t="shared" si="13"/>
        <v>540000</v>
      </c>
      <c r="AH17" s="31">
        <f>AH19+AH20</f>
        <v>0</v>
      </c>
      <c r="AI17" s="31">
        <f t="shared" si="14"/>
        <v>540000</v>
      </c>
      <c r="AJ17" s="31">
        <f>AJ19+AJ20</f>
        <v>160</v>
      </c>
      <c r="AK17" s="31">
        <f t="shared" si="15"/>
        <v>540160</v>
      </c>
      <c r="AL17" s="31">
        <f>AL19+AL20</f>
        <v>0</v>
      </c>
      <c r="AM17" s="31">
        <f t="shared" si="16"/>
        <v>540160</v>
      </c>
      <c r="AN17" s="31">
        <f>AN19+AN20</f>
        <v>136.273</v>
      </c>
      <c r="AO17" s="31">
        <f t="shared" si="17"/>
        <v>540296.27300000004</v>
      </c>
      <c r="AP17" s="31">
        <f>AP19+AP20</f>
        <v>0</v>
      </c>
      <c r="AQ17" s="31">
        <f t="shared" si="18"/>
        <v>540296.27300000004</v>
      </c>
      <c r="AR17" s="31">
        <f>AR19+AR20</f>
        <v>1077335.5</v>
      </c>
      <c r="AS17" s="31">
        <f>AS19+AS20</f>
        <v>0</v>
      </c>
      <c r="AT17" s="31">
        <f t="shared" si="19"/>
        <v>1077335.5</v>
      </c>
      <c r="AU17" s="31">
        <f>AU19+AU20</f>
        <v>0.035999999999999997</v>
      </c>
      <c r="AV17" s="31">
        <f t="shared" si="20"/>
        <v>1077335.5360000001</v>
      </c>
      <c r="AW17" s="31">
        <f>AW19+AW20</f>
        <v>0</v>
      </c>
      <c r="AX17" s="31">
        <f t="shared" si="21"/>
        <v>1077335.5360000001</v>
      </c>
      <c r="AY17" s="31">
        <f>AY19+AY20</f>
        <v>-277.33600000000001</v>
      </c>
      <c r="AZ17" s="31">
        <f t="shared" si="22"/>
        <v>1077058.2000000002</v>
      </c>
      <c r="BA17" s="31">
        <f>BA19+BA20</f>
        <v>277.50099999999998</v>
      </c>
      <c r="BB17" s="31">
        <f t="shared" si="23"/>
        <v>1077335.7010000001</v>
      </c>
      <c r="BC17" s="31">
        <f>BC19+BC20</f>
        <v>0</v>
      </c>
      <c r="BD17" s="31">
        <f t="shared" si="24"/>
        <v>1077335.7010000001</v>
      </c>
      <c r="BE17" s="31">
        <f>BE19+BE20</f>
        <v>0</v>
      </c>
      <c r="BF17" s="31">
        <f t="shared" si="25"/>
        <v>1077335.7010000001</v>
      </c>
      <c r="BI17" s="44"/>
    </row>
    <row r="18" ht="17.25">
      <c r="A18" s="28"/>
      <c r="B18" s="42" t="s">
        <v>26</v>
      </c>
      <c r="C18" s="43"/>
      <c r="D18" s="30"/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4"/>
      <c r="BI18" s="44"/>
    </row>
    <row r="19" s="46" customFormat="1" ht="17.25" hidden="1">
      <c r="A19" s="47"/>
      <c r="B19" s="48" t="s">
        <v>27</v>
      </c>
      <c r="C19" s="48"/>
      <c r="D19" s="49">
        <v>35</v>
      </c>
      <c r="E19" s="50"/>
      <c r="F19" s="49">
        <f t="shared" si="0"/>
        <v>35</v>
      </c>
      <c r="G19" s="51"/>
      <c r="H19" s="52">
        <f t="shared" si="1"/>
        <v>35</v>
      </c>
      <c r="I19" s="31"/>
      <c r="J19" s="52">
        <f t="shared" si="2"/>
        <v>35</v>
      </c>
      <c r="K19" s="31"/>
      <c r="L19" s="52">
        <f t="shared" si="3"/>
        <v>35</v>
      </c>
      <c r="M19" s="31"/>
      <c r="N19" s="52">
        <f t="shared" si="4"/>
        <v>35</v>
      </c>
      <c r="O19" s="51">
        <v>5</v>
      </c>
      <c r="P19" s="52">
        <f t="shared" si="5"/>
        <v>40</v>
      </c>
      <c r="Q19" s="31"/>
      <c r="R19" s="52">
        <f t="shared" si="6"/>
        <v>40</v>
      </c>
      <c r="S19" s="51"/>
      <c r="T19" s="52">
        <f t="shared" si="7"/>
        <v>40</v>
      </c>
      <c r="U19" s="31"/>
      <c r="V19" s="52">
        <f t="shared" si="8"/>
        <v>40</v>
      </c>
      <c r="W19" s="51">
        <v>-5.5709999999999997</v>
      </c>
      <c r="X19" s="52">
        <f t="shared" si="9"/>
        <v>34.429000000000002</v>
      </c>
      <c r="Y19" s="51"/>
      <c r="Z19" s="52">
        <f t="shared" si="10"/>
        <v>34.429000000000002</v>
      </c>
      <c r="AA19" s="52">
        <v>540</v>
      </c>
      <c r="AB19" s="51"/>
      <c r="AC19" s="52">
        <f t="shared" si="11"/>
        <v>540</v>
      </c>
      <c r="AD19" s="51"/>
      <c r="AE19" s="52">
        <f t="shared" si="12"/>
        <v>540</v>
      </c>
      <c r="AF19" s="31"/>
      <c r="AG19" s="52">
        <f t="shared" si="13"/>
        <v>540</v>
      </c>
      <c r="AH19" s="31"/>
      <c r="AI19" s="52">
        <f t="shared" si="14"/>
        <v>540</v>
      </c>
      <c r="AJ19" s="51">
        <v>160</v>
      </c>
      <c r="AK19" s="52">
        <f t="shared" si="15"/>
        <v>700</v>
      </c>
      <c r="AL19" s="51"/>
      <c r="AM19" s="52">
        <f t="shared" si="16"/>
        <v>700</v>
      </c>
      <c r="AN19" s="51">
        <v>136.273</v>
      </c>
      <c r="AO19" s="52">
        <f t="shared" si="17"/>
        <v>836.27300000000002</v>
      </c>
      <c r="AP19" s="51"/>
      <c r="AQ19" s="52">
        <f t="shared" si="18"/>
        <v>836.27300000000002</v>
      </c>
      <c r="AR19" s="52">
        <v>1077.3</v>
      </c>
      <c r="AS19" s="51"/>
      <c r="AT19" s="52">
        <f t="shared" si="19"/>
        <v>1077.3</v>
      </c>
      <c r="AU19" s="51">
        <v>0.035999999999999997</v>
      </c>
      <c r="AV19" s="52">
        <f t="shared" si="20"/>
        <v>1077.336</v>
      </c>
      <c r="AW19" s="31"/>
      <c r="AX19" s="52">
        <f t="shared" si="21"/>
        <v>1077.336</v>
      </c>
      <c r="AY19" s="51">
        <v>-277.33600000000001</v>
      </c>
      <c r="AZ19" s="52">
        <f t="shared" si="22"/>
        <v>800</v>
      </c>
      <c r="BA19" s="51">
        <v>277.50099999999998</v>
      </c>
      <c r="BB19" s="52">
        <f t="shared" si="23"/>
        <v>1077.501</v>
      </c>
      <c r="BC19" s="51"/>
      <c r="BD19" s="52">
        <f t="shared" si="24"/>
        <v>1077.501</v>
      </c>
      <c r="BE19" s="51"/>
      <c r="BF19" s="52">
        <f t="shared" si="25"/>
        <v>1077.501</v>
      </c>
      <c r="BG19" s="53" t="s">
        <v>35</v>
      </c>
      <c r="BH19" s="54" t="s">
        <v>28</v>
      </c>
      <c r="BI19" s="55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</row>
    <row r="20" ht="17.25">
      <c r="A20" s="28"/>
      <c r="B20" s="42" t="s">
        <v>29</v>
      </c>
      <c r="C20" s="57" t="s">
        <v>25</v>
      </c>
      <c r="D20" s="30">
        <v>34965</v>
      </c>
      <c r="E20" s="30"/>
      <c r="F20" s="31">
        <f t="shared" si="0"/>
        <v>34965</v>
      </c>
      <c r="G20" s="31"/>
      <c r="H20" s="31">
        <f t="shared" si="1"/>
        <v>34965</v>
      </c>
      <c r="I20" s="31"/>
      <c r="J20" s="31">
        <f t="shared" si="2"/>
        <v>34965</v>
      </c>
      <c r="K20" s="31"/>
      <c r="L20" s="31">
        <f t="shared" si="3"/>
        <v>34965</v>
      </c>
      <c r="M20" s="31"/>
      <c r="N20" s="31">
        <f t="shared" si="4"/>
        <v>34965</v>
      </c>
      <c r="O20" s="31"/>
      <c r="P20" s="31">
        <f t="shared" si="5"/>
        <v>34965</v>
      </c>
      <c r="Q20" s="31"/>
      <c r="R20" s="31">
        <f t="shared" si="6"/>
        <v>34965</v>
      </c>
      <c r="S20" s="31"/>
      <c r="T20" s="31">
        <f t="shared" si="7"/>
        <v>34965</v>
      </c>
      <c r="U20" s="31"/>
      <c r="V20" s="31">
        <f t="shared" si="8"/>
        <v>34965</v>
      </c>
      <c r="W20" s="31"/>
      <c r="X20" s="31">
        <f t="shared" si="9"/>
        <v>34965</v>
      </c>
      <c r="Y20" s="31"/>
      <c r="Z20" s="31">
        <f t="shared" si="10"/>
        <v>34965</v>
      </c>
      <c r="AA20" s="31">
        <v>539460</v>
      </c>
      <c r="AB20" s="31"/>
      <c r="AC20" s="31">
        <f t="shared" si="11"/>
        <v>539460</v>
      </c>
      <c r="AD20" s="31"/>
      <c r="AE20" s="31">
        <f t="shared" si="12"/>
        <v>539460</v>
      </c>
      <c r="AF20" s="31"/>
      <c r="AG20" s="31">
        <f t="shared" si="13"/>
        <v>539460</v>
      </c>
      <c r="AH20" s="31"/>
      <c r="AI20" s="31">
        <f t="shared" si="14"/>
        <v>539460</v>
      </c>
      <c r="AJ20" s="31"/>
      <c r="AK20" s="31">
        <f t="shared" si="15"/>
        <v>539460</v>
      </c>
      <c r="AL20" s="31"/>
      <c r="AM20" s="31">
        <f t="shared" si="16"/>
        <v>539460</v>
      </c>
      <c r="AN20" s="31"/>
      <c r="AO20" s="31">
        <f t="shared" si="17"/>
        <v>539460</v>
      </c>
      <c r="AP20" s="31"/>
      <c r="AQ20" s="31">
        <f t="shared" si="18"/>
        <v>539460</v>
      </c>
      <c r="AR20" s="31">
        <v>1076258.2</v>
      </c>
      <c r="AS20" s="31"/>
      <c r="AT20" s="31">
        <f t="shared" si="19"/>
        <v>1076258.2</v>
      </c>
      <c r="AU20" s="31"/>
      <c r="AV20" s="31">
        <f t="shared" si="20"/>
        <v>1076258.2</v>
      </c>
      <c r="AW20" s="31"/>
      <c r="AX20" s="31">
        <f t="shared" si="21"/>
        <v>1076258.2</v>
      </c>
      <c r="AY20" s="31"/>
      <c r="AZ20" s="31">
        <f t="shared" si="22"/>
        <v>1076258.2</v>
      </c>
      <c r="BA20" s="31"/>
      <c r="BB20" s="31">
        <f t="shared" si="23"/>
        <v>1076258.2</v>
      </c>
      <c r="BC20" s="31"/>
      <c r="BD20" s="31">
        <f t="shared" si="24"/>
        <v>1076258.2</v>
      </c>
      <c r="BE20" s="31"/>
      <c r="BF20" s="31">
        <f t="shared" si="25"/>
        <v>1076258.2</v>
      </c>
      <c r="BG20" s="4" t="s">
        <v>36</v>
      </c>
      <c r="BI20" s="44"/>
    </row>
    <row r="21" ht="34.5">
      <c r="A21" s="58" t="s">
        <v>37</v>
      </c>
      <c r="B21" s="59" t="s">
        <v>38</v>
      </c>
      <c r="C21" s="60" t="s">
        <v>39</v>
      </c>
      <c r="D21" s="30">
        <f>D23</f>
        <v>0</v>
      </c>
      <c r="E21" s="30">
        <f>E23</f>
        <v>0</v>
      </c>
      <c r="F21" s="31">
        <f t="shared" si="0"/>
        <v>0</v>
      </c>
      <c r="G21" s="31">
        <f>G23</f>
        <v>0</v>
      </c>
      <c r="H21" s="31">
        <f t="shared" si="1"/>
        <v>0</v>
      </c>
      <c r="I21" s="31">
        <f>I23</f>
        <v>0</v>
      </c>
      <c r="J21" s="31">
        <f t="shared" si="2"/>
        <v>0</v>
      </c>
      <c r="K21" s="31">
        <f>K23+K24</f>
        <v>0</v>
      </c>
      <c r="L21" s="31">
        <f t="shared" si="3"/>
        <v>0</v>
      </c>
      <c r="M21" s="31">
        <f>M23+M24</f>
        <v>0</v>
      </c>
      <c r="N21" s="31">
        <f t="shared" si="4"/>
        <v>0</v>
      </c>
      <c r="O21" s="31">
        <f>O23+O24</f>
        <v>0</v>
      </c>
      <c r="P21" s="31">
        <f t="shared" si="5"/>
        <v>0</v>
      </c>
      <c r="Q21" s="31">
        <f>Q23+Q24</f>
        <v>0</v>
      </c>
      <c r="R21" s="31">
        <f t="shared" si="6"/>
        <v>0</v>
      </c>
      <c r="S21" s="31">
        <f>S23+S24</f>
        <v>0</v>
      </c>
      <c r="T21" s="31">
        <f t="shared" si="7"/>
        <v>0</v>
      </c>
      <c r="U21" s="31">
        <f>U23+U24</f>
        <v>0</v>
      </c>
      <c r="V21" s="31">
        <f t="shared" si="8"/>
        <v>0</v>
      </c>
      <c r="W21" s="31">
        <f>W23+W24</f>
        <v>0</v>
      </c>
      <c r="X21" s="31">
        <f t="shared" si="9"/>
        <v>0</v>
      </c>
      <c r="Y21" s="31">
        <f>Y23+Y24</f>
        <v>0</v>
      </c>
      <c r="Z21" s="31">
        <f t="shared" si="10"/>
        <v>0</v>
      </c>
      <c r="AA21" s="31">
        <f>AA23</f>
        <v>54620.699999999997</v>
      </c>
      <c r="AB21" s="31">
        <f>AB23</f>
        <v>0</v>
      </c>
      <c r="AC21" s="31">
        <f t="shared" si="11"/>
        <v>54620.699999999997</v>
      </c>
      <c r="AD21" s="31">
        <f>AD23</f>
        <v>0</v>
      </c>
      <c r="AE21" s="31">
        <f t="shared" si="12"/>
        <v>54620.699999999997</v>
      </c>
      <c r="AF21" s="31">
        <f>AF23</f>
        <v>0</v>
      </c>
      <c r="AG21" s="31">
        <f t="shared" si="13"/>
        <v>54620.699999999997</v>
      </c>
      <c r="AH21" s="31">
        <f>AH23+AH24</f>
        <v>7.2759576141834259e-12</v>
      </c>
      <c r="AI21" s="31">
        <f t="shared" si="14"/>
        <v>54620.700000000004</v>
      </c>
      <c r="AJ21" s="31">
        <f>AJ23+AJ24</f>
        <v>0</v>
      </c>
      <c r="AK21" s="31">
        <f t="shared" si="15"/>
        <v>54620.700000000004</v>
      </c>
      <c r="AL21" s="31">
        <f>AL23+AL24</f>
        <v>0</v>
      </c>
      <c r="AM21" s="31">
        <f t="shared" si="16"/>
        <v>54620.700000000004</v>
      </c>
      <c r="AN21" s="31">
        <f>AN23+AN24</f>
        <v>0</v>
      </c>
      <c r="AO21" s="31">
        <f t="shared" si="17"/>
        <v>54620.700000000004</v>
      </c>
      <c r="AP21" s="31">
        <f>AP23+AP24</f>
        <v>0</v>
      </c>
      <c r="AQ21" s="31">
        <f t="shared" si="18"/>
        <v>54620.700000000004</v>
      </c>
      <c r="AR21" s="31">
        <f>AR23</f>
        <v>0</v>
      </c>
      <c r="AS21" s="31">
        <f>AS23</f>
        <v>0</v>
      </c>
      <c r="AT21" s="31">
        <f t="shared" si="19"/>
        <v>0</v>
      </c>
      <c r="AU21" s="31">
        <f>AU23</f>
        <v>0</v>
      </c>
      <c r="AV21" s="31">
        <f t="shared" si="20"/>
        <v>0</v>
      </c>
      <c r="AW21" s="31">
        <f>AW23+AW24</f>
        <v>0</v>
      </c>
      <c r="AX21" s="31">
        <f t="shared" si="21"/>
        <v>0</v>
      </c>
      <c r="AY21" s="31">
        <f>AY23+AY24</f>
        <v>0</v>
      </c>
      <c r="AZ21" s="31">
        <f t="shared" si="22"/>
        <v>0</v>
      </c>
      <c r="BA21" s="31">
        <f>BA23+BA24</f>
        <v>0</v>
      </c>
      <c r="BB21" s="31">
        <f t="shared" si="23"/>
        <v>0</v>
      </c>
      <c r="BC21" s="31">
        <f>BC23+BC24</f>
        <v>0</v>
      </c>
      <c r="BD21" s="31">
        <f t="shared" si="24"/>
        <v>0</v>
      </c>
      <c r="BE21" s="31">
        <f>BE23+BE24</f>
        <v>0</v>
      </c>
      <c r="BF21" s="31">
        <f t="shared" si="25"/>
        <v>0</v>
      </c>
      <c r="BG21" s="4"/>
      <c r="BI21" s="44"/>
    </row>
    <row r="22" ht="17.25">
      <c r="A22" s="61"/>
      <c r="B22" s="42" t="s">
        <v>26</v>
      </c>
      <c r="C22" s="60"/>
      <c r="D22" s="30"/>
      <c r="E22" s="3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4"/>
      <c r="BI22" s="44"/>
    </row>
    <row r="23" ht="17.25">
      <c r="A23" s="61"/>
      <c r="B23" s="42" t="s">
        <v>29</v>
      </c>
      <c r="C23" s="57" t="s">
        <v>25</v>
      </c>
      <c r="D23" s="30">
        <v>0</v>
      </c>
      <c r="E23" s="30"/>
      <c r="F23" s="31">
        <f t="shared" si="0"/>
        <v>0</v>
      </c>
      <c r="G23" s="31"/>
      <c r="H23" s="31">
        <f t="shared" si="1"/>
        <v>0</v>
      </c>
      <c r="I23" s="31"/>
      <c r="J23" s="31">
        <f t="shared" si="2"/>
        <v>0</v>
      </c>
      <c r="K23" s="31"/>
      <c r="L23" s="31">
        <f t="shared" si="3"/>
        <v>0</v>
      </c>
      <c r="M23" s="31"/>
      <c r="N23" s="31">
        <f t="shared" si="4"/>
        <v>0</v>
      </c>
      <c r="O23" s="31"/>
      <c r="P23" s="31">
        <f t="shared" si="5"/>
        <v>0</v>
      </c>
      <c r="Q23" s="31"/>
      <c r="R23" s="31">
        <f t="shared" si="6"/>
        <v>0</v>
      </c>
      <c r="S23" s="31"/>
      <c r="T23" s="31">
        <f t="shared" si="7"/>
        <v>0</v>
      </c>
      <c r="U23" s="31"/>
      <c r="V23" s="31">
        <f t="shared" si="8"/>
        <v>0</v>
      </c>
      <c r="W23" s="31"/>
      <c r="X23" s="31">
        <f t="shared" si="9"/>
        <v>0</v>
      </c>
      <c r="Y23" s="31"/>
      <c r="Z23" s="31">
        <f t="shared" si="10"/>
        <v>0</v>
      </c>
      <c r="AA23" s="31">
        <v>54620.699999999997</v>
      </c>
      <c r="AB23" s="31"/>
      <c r="AC23" s="31">
        <f t="shared" si="11"/>
        <v>54620.699999999997</v>
      </c>
      <c r="AD23" s="31"/>
      <c r="AE23" s="31">
        <f t="shared" si="12"/>
        <v>54620.699999999997</v>
      </c>
      <c r="AF23" s="31"/>
      <c r="AG23" s="31">
        <f t="shared" si="13"/>
        <v>54620.699999999997</v>
      </c>
      <c r="AH23" s="31">
        <f>-54620.7+2184.828</f>
        <v>-52435.871999999996</v>
      </c>
      <c r="AI23" s="31">
        <f t="shared" si="14"/>
        <v>2184.8280000000013</v>
      </c>
      <c r="AJ23" s="31"/>
      <c r="AK23" s="31">
        <f t="shared" si="15"/>
        <v>2184.8280000000013</v>
      </c>
      <c r="AL23" s="31"/>
      <c r="AM23" s="31">
        <f t="shared" si="16"/>
        <v>2184.8280000000013</v>
      </c>
      <c r="AN23" s="31"/>
      <c r="AO23" s="31">
        <f t="shared" si="17"/>
        <v>2184.8280000000013</v>
      </c>
      <c r="AP23" s="31"/>
      <c r="AQ23" s="31">
        <f t="shared" si="18"/>
        <v>2184.8280000000013</v>
      </c>
      <c r="AR23" s="31">
        <v>0</v>
      </c>
      <c r="AS23" s="31"/>
      <c r="AT23" s="31">
        <f t="shared" si="19"/>
        <v>0</v>
      </c>
      <c r="AU23" s="31"/>
      <c r="AV23" s="31">
        <f t="shared" si="20"/>
        <v>0</v>
      </c>
      <c r="AW23" s="31"/>
      <c r="AX23" s="31">
        <f t="shared" si="21"/>
        <v>0</v>
      </c>
      <c r="AY23" s="31"/>
      <c r="AZ23" s="31">
        <f t="shared" si="22"/>
        <v>0</v>
      </c>
      <c r="BA23" s="31"/>
      <c r="BB23" s="31">
        <f t="shared" si="23"/>
        <v>0</v>
      </c>
      <c r="BC23" s="31"/>
      <c r="BD23" s="31">
        <f t="shared" si="24"/>
        <v>0</v>
      </c>
      <c r="BE23" s="31"/>
      <c r="BF23" s="31">
        <f t="shared" si="25"/>
        <v>0</v>
      </c>
      <c r="BG23" s="4" t="s">
        <v>40</v>
      </c>
      <c r="BI23" s="44"/>
    </row>
    <row r="24" ht="17.25">
      <c r="A24" s="61"/>
      <c r="B24" s="42" t="s">
        <v>30</v>
      </c>
      <c r="C24" s="57" t="s">
        <v>25</v>
      </c>
      <c r="D24" s="30"/>
      <c r="E24" s="30"/>
      <c r="F24" s="31"/>
      <c r="G24" s="31"/>
      <c r="H24" s="31"/>
      <c r="I24" s="31"/>
      <c r="J24" s="31"/>
      <c r="K24" s="31"/>
      <c r="L24" s="31">
        <f t="shared" si="3"/>
        <v>0</v>
      </c>
      <c r="M24" s="31"/>
      <c r="N24" s="31">
        <f t="shared" si="4"/>
        <v>0</v>
      </c>
      <c r="O24" s="31"/>
      <c r="P24" s="31">
        <f t="shared" si="5"/>
        <v>0</v>
      </c>
      <c r="Q24" s="31"/>
      <c r="R24" s="31">
        <f t="shared" si="6"/>
        <v>0</v>
      </c>
      <c r="S24" s="31"/>
      <c r="T24" s="31">
        <f t="shared" si="7"/>
        <v>0</v>
      </c>
      <c r="U24" s="31"/>
      <c r="V24" s="31">
        <f t="shared" si="8"/>
        <v>0</v>
      </c>
      <c r="W24" s="31"/>
      <c r="X24" s="31">
        <f t="shared" si="9"/>
        <v>0</v>
      </c>
      <c r="Y24" s="31"/>
      <c r="Z24" s="31">
        <f t="shared" si="10"/>
        <v>0</v>
      </c>
      <c r="AA24" s="31"/>
      <c r="AB24" s="31"/>
      <c r="AC24" s="31"/>
      <c r="AD24" s="31"/>
      <c r="AE24" s="31"/>
      <c r="AF24" s="31"/>
      <c r="AG24" s="31"/>
      <c r="AH24" s="31">
        <v>52435.872000000003</v>
      </c>
      <c r="AI24" s="31">
        <f t="shared" si="14"/>
        <v>52435.872000000003</v>
      </c>
      <c r="AJ24" s="31"/>
      <c r="AK24" s="31">
        <f t="shared" si="15"/>
        <v>52435.872000000003</v>
      </c>
      <c r="AL24" s="31"/>
      <c r="AM24" s="31">
        <f t="shared" si="16"/>
        <v>52435.872000000003</v>
      </c>
      <c r="AN24" s="31"/>
      <c r="AO24" s="31">
        <f t="shared" si="17"/>
        <v>52435.872000000003</v>
      </c>
      <c r="AP24" s="31"/>
      <c r="AQ24" s="31">
        <f t="shared" si="18"/>
        <v>52435.872000000003</v>
      </c>
      <c r="AR24" s="31"/>
      <c r="AS24" s="31"/>
      <c r="AT24" s="31"/>
      <c r="AU24" s="31"/>
      <c r="AV24" s="31"/>
      <c r="AW24" s="31"/>
      <c r="AX24" s="31">
        <f t="shared" si="21"/>
        <v>0</v>
      </c>
      <c r="AY24" s="31"/>
      <c r="AZ24" s="31">
        <f t="shared" si="22"/>
        <v>0</v>
      </c>
      <c r="BA24" s="31"/>
      <c r="BB24" s="31">
        <f t="shared" si="23"/>
        <v>0</v>
      </c>
      <c r="BC24" s="31"/>
      <c r="BD24" s="31">
        <f t="shared" si="24"/>
        <v>0</v>
      </c>
      <c r="BE24" s="31"/>
      <c r="BF24" s="31">
        <f t="shared" si="25"/>
        <v>0</v>
      </c>
      <c r="BG24" s="4" t="s">
        <v>41</v>
      </c>
      <c r="BI24" s="44"/>
    </row>
    <row r="25" ht="51.75">
      <c r="A25" s="61"/>
      <c r="B25" s="59" t="s">
        <v>38</v>
      </c>
      <c r="C25" s="45" t="s">
        <v>34</v>
      </c>
      <c r="D25" s="30">
        <f>D27+D28</f>
        <v>558438.40000000002</v>
      </c>
      <c r="E25" s="30">
        <f>E27+E28</f>
        <v>0</v>
      </c>
      <c r="F25" s="31">
        <f t="shared" si="0"/>
        <v>558438.40000000002</v>
      </c>
      <c r="G25" s="31">
        <f>G27+G28</f>
        <v>15345.7713</v>
      </c>
      <c r="H25" s="31">
        <f t="shared" si="1"/>
        <v>573784.17130000005</v>
      </c>
      <c r="I25" s="31">
        <f>I27+I28</f>
        <v>0</v>
      </c>
      <c r="J25" s="31">
        <f t="shared" si="2"/>
        <v>573784.17130000005</v>
      </c>
      <c r="K25" s="31">
        <f>K27+K28+K30+K29</f>
        <v>-54117.795000000042</v>
      </c>
      <c r="L25" s="31">
        <f t="shared" si="3"/>
        <v>519666.3763</v>
      </c>
      <c r="M25" s="31">
        <f>M27+M28+M30+M29</f>
        <v>0</v>
      </c>
      <c r="N25" s="31">
        <f t="shared" si="4"/>
        <v>519666.3763</v>
      </c>
      <c r="O25" s="31">
        <f>O27+O28+O30+O29</f>
        <v>0</v>
      </c>
      <c r="P25" s="31">
        <f t="shared" si="5"/>
        <v>519666.3763</v>
      </c>
      <c r="Q25" s="31">
        <f>Q27+Q28+Q30+Q29</f>
        <v>0</v>
      </c>
      <c r="R25" s="31">
        <f t="shared" si="6"/>
        <v>519666.3763</v>
      </c>
      <c r="S25" s="31">
        <f>S27+S28+S30+S29</f>
        <v>0</v>
      </c>
      <c r="T25" s="31">
        <f t="shared" si="7"/>
        <v>519666.3763</v>
      </c>
      <c r="U25" s="31">
        <f>U27+U28+U30+U29</f>
        <v>0</v>
      </c>
      <c r="V25" s="31">
        <f t="shared" si="8"/>
        <v>519666.3763</v>
      </c>
      <c r="W25" s="31">
        <f>W27+W28+W30+W29</f>
        <v>0</v>
      </c>
      <c r="X25" s="31">
        <f t="shared" si="9"/>
        <v>519666.3763</v>
      </c>
      <c r="Y25" s="31">
        <f>Y27+Y28+Y30+Y29</f>
        <v>0</v>
      </c>
      <c r="Z25" s="31">
        <f t="shared" si="10"/>
        <v>519666.3763</v>
      </c>
      <c r="AA25" s="31">
        <f>AA27+AA28</f>
        <v>743778.30000000005</v>
      </c>
      <c r="AB25" s="31">
        <f>AB27+AB28</f>
        <v>0</v>
      </c>
      <c r="AC25" s="31">
        <f t="shared" si="11"/>
        <v>743778.30000000005</v>
      </c>
      <c r="AD25" s="31">
        <f>AD27+AD28</f>
        <v>0</v>
      </c>
      <c r="AE25" s="31">
        <f t="shared" si="12"/>
        <v>743778.30000000005</v>
      </c>
      <c r="AF25" s="31">
        <f>AF27+AF28</f>
        <v>0</v>
      </c>
      <c r="AG25" s="31">
        <f t="shared" si="13"/>
        <v>743778.30000000005</v>
      </c>
      <c r="AH25" s="31">
        <f>AH27+AH28+AH30+AH29</f>
        <v>-98188.26800000004</v>
      </c>
      <c r="AI25" s="31">
        <f t="shared" si="14"/>
        <v>645590.03200000001</v>
      </c>
      <c r="AJ25" s="31">
        <f>AJ27+AJ28+AJ30+AJ29</f>
        <v>0</v>
      </c>
      <c r="AK25" s="31">
        <f t="shared" si="15"/>
        <v>645590.03200000001</v>
      </c>
      <c r="AL25" s="31">
        <f>AL27+AL28+AL30+AL29</f>
        <v>0</v>
      </c>
      <c r="AM25" s="31">
        <f t="shared" si="16"/>
        <v>645590.03200000001</v>
      </c>
      <c r="AN25" s="31">
        <f>AN27+AN28+AN30+AN29</f>
        <v>0</v>
      </c>
      <c r="AO25" s="31">
        <f t="shared" si="17"/>
        <v>645590.03200000001</v>
      </c>
      <c r="AP25" s="31">
        <f>AP27+AP28+AP30+AP29</f>
        <v>0</v>
      </c>
      <c r="AQ25" s="31">
        <f t="shared" si="18"/>
        <v>645590.03200000001</v>
      </c>
      <c r="AR25" s="31">
        <f>AR27+AR28</f>
        <v>200000</v>
      </c>
      <c r="AS25" s="31">
        <f>AS27+AS28</f>
        <v>0</v>
      </c>
      <c r="AT25" s="31">
        <f t="shared" si="19"/>
        <v>200000</v>
      </c>
      <c r="AU25" s="31">
        <f>AU27+AU28</f>
        <v>0</v>
      </c>
      <c r="AV25" s="31">
        <f t="shared" si="20"/>
        <v>200000</v>
      </c>
      <c r="AW25" s="31">
        <f>AW27+AW28+AW30+AW29</f>
        <v>443526.96499999997</v>
      </c>
      <c r="AX25" s="31">
        <f t="shared" si="21"/>
        <v>643526.96499999997</v>
      </c>
      <c r="AY25" s="31">
        <f>AY27+AY28+AY30+AY29</f>
        <v>0</v>
      </c>
      <c r="AZ25" s="31">
        <f t="shared" si="22"/>
        <v>643526.96499999997</v>
      </c>
      <c r="BA25" s="31">
        <f>BA27+BA28+BA30+BA29</f>
        <v>0</v>
      </c>
      <c r="BB25" s="31">
        <f t="shared" si="23"/>
        <v>643526.96499999997</v>
      </c>
      <c r="BC25" s="31">
        <f>BC27+BC28+BC30+BC29</f>
        <v>0</v>
      </c>
      <c r="BD25" s="31">
        <f t="shared" si="24"/>
        <v>643526.96499999997</v>
      </c>
      <c r="BE25" s="31">
        <f>BE27+BE28+BE30+BE29</f>
        <v>0</v>
      </c>
      <c r="BF25" s="31">
        <f t="shared" si="25"/>
        <v>643526.96499999997</v>
      </c>
      <c r="BI25" s="44"/>
    </row>
    <row r="26" ht="17.25">
      <c r="A26" s="62"/>
      <c r="B26" s="42" t="s">
        <v>26</v>
      </c>
      <c r="C26" s="57"/>
      <c r="D26" s="30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4"/>
      <c r="BI26" s="44"/>
    </row>
    <row r="27" s="46" customFormat="1" ht="17.25" hidden="1">
      <c r="A27" s="63"/>
      <c r="B27" s="48" t="s">
        <v>27</v>
      </c>
      <c r="C27" s="48"/>
      <c r="D27" s="49">
        <v>558.40000000002328</v>
      </c>
      <c r="E27" s="50"/>
      <c r="F27" s="49">
        <f t="shared" si="0"/>
        <v>558.40000000002328</v>
      </c>
      <c r="G27" s="51">
        <v>15345.7713</v>
      </c>
      <c r="H27" s="52">
        <f t="shared" si="1"/>
        <v>15904.171300000024</v>
      </c>
      <c r="I27" s="31"/>
      <c r="J27" s="52">
        <f t="shared" si="2"/>
        <v>15904.171300000024</v>
      </c>
      <c r="K27" s="31">
        <f>-15904.171+292.638+15345.771</f>
        <v>-265.76199999999881</v>
      </c>
      <c r="L27" s="52">
        <f t="shared" si="3"/>
        <v>15638.409300000025</v>
      </c>
      <c r="M27" s="31"/>
      <c r="N27" s="52">
        <f t="shared" si="4"/>
        <v>15638.409300000025</v>
      </c>
      <c r="O27" s="51"/>
      <c r="P27" s="52">
        <f t="shared" si="5"/>
        <v>15638.409300000025</v>
      </c>
      <c r="Q27" s="31"/>
      <c r="R27" s="52">
        <f t="shared" si="6"/>
        <v>15638.409300000025</v>
      </c>
      <c r="S27" s="51">
        <f>-227028.53+227028.53</f>
        <v>0</v>
      </c>
      <c r="T27" s="52">
        <f t="shared" si="7"/>
        <v>15638.409300000025</v>
      </c>
      <c r="U27" s="31">
        <f>-227028.53+227028.53</f>
        <v>0</v>
      </c>
      <c r="V27" s="52">
        <f t="shared" si="8"/>
        <v>15638.409300000025</v>
      </c>
      <c r="W27" s="51">
        <f>-227028.53+227028.53</f>
        <v>0</v>
      </c>
      <c r="X27" s="52">
        <f t="shared" si="9"/>
        <v>15638.409300000025</v>
      </c>
      <c r="Y27" s="51"/>
      <c r="Z27" s="52">
        <f t="shared" si="10"/>
        <v>15638.409300000025</v>
      </c>
      <c r="AA27" s="52">
        <v>798.40000000002328</v>
      </c>
      <c r="AB27" s="51"/>
      <c r="AC27" s="52">
        <f t="shared" si="11"/>
        <v>798.40000000002328</v>
      </c>
      <c r="AD27" s="51"/>
      <c r="AE27" s="52">
        <f t="shared" si="12"/>
        <v>798.40000000002328</v>
      </c>
      <c r="AF27" s="31"/>
      <c r="AG27" s="52">
        <f t="shared" si="13"/>
        <v>798.40000000002328</v>
      </c>
      <c r="AH27" s="31">
        <f>-798.4+700.211</f>
        <v>-98.188999999999965</v>
      </c>
      <c r="AI27" s="52">
        <f t="shared" si="14"/>
        <v>700.21100000002332</v>
      </c>
      <c r="AJ27" s="51"/>
      <c r="AK27" s="52">
        <f t="shared" si="15"/>
        <v>700.21100000002332</v>
      </c>
      <c r="AL27" s="51"/>
      <c r="AM27" s="52">
        <f t="shared" si="16"/>
        <v>700.21100000002332</v>
      </c>
      <c r="AN27" s="51"/>
      <c r="AO27" s="52">
        <f t="shared" si="17"/>
        <v>700.21100000002332</v>
      </c>
      <c r="AP27" s="51"/>
      <c r="AQ27" s="52">
        <f t="shared" si="18"/>
        <v>700.21100000002332</v>
      </c>
      <c r="AR27" s="52">
        <v>200</v>
      </c>
      <c r="AS27" s="51"/>
      <c r="AT27" s="52">
        <f t="shared" si="19"/>
        <v>200</v>
      </c>
      <c r="AU27" s="51"/>
      <c r="AV27" s="52">
        <f t="shared" si="20"/>
        <v>200</v>
      </c>
      <c r="AW27" s="31">
        <f>-200+643.527</f>
        <v>443.52700000000004</v>
      </c>
      <c r="AX27" s="52">
        <f t="shared" si="21"/>
        <v>643.52700000000004</v>
      </c>
      <c r="AY27" s="51"/>
      <c r="AZ27" s="52">
        <f t="shared" si="22"/>
        <v>643.52700000000004</v>
      </c>
      <c r="BA27" s="51"/>
      <c r="BB27" s="52">
        <f t="shared" si="23"/>
        <v>643.52700000000004</v>
      </c>
      <c r="BC27" s="51"/>
      <c r="BD27" s="52">
        <f t="shared" si="24"/>
        <v>643.52700000000004</v>
      </c>
      <c r="BE27" s="51"/>
      <c r="BF27" s="52">
        <f t="shared" si="25"/>
        <v>643.52700000000004</v>
      </c>
      <c r="BG27" s="53" t="s">
        <v>42</v>
      </c>
      <c r="BH27" s="54" t="s">
        <v>28</v>
      </c>
      <c r="BI27" s="55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</row>
    <row r="28" ht="17.25">
      <c r="A28" s="64"/>
      <c r="B28" s="42" t="s">
        <v>29</v>
      </c>
      <c r="C28" s="57" t="s">
        <v>25</v>
      </c>
      <c r="D28" s="30">
        <v>557880</v>
      </c>
      <c r="E28" s="30"/>
      <c r="F28" s="31">
        <f t="shared" si="0"/>
        <v>557880</v>
      </c>
      <c r="G28" s="31"/>
      <c r="H28" s="31">
        <f t="shared" si="1"/>
        <v>557880</v>
      </c>
      <c r="I28" s="31"/>
      <c r="J28" s="31">
        <f t="shared" si="2"/>
        <v>557880</v>
      </c>
      <c r="K28" s="31">
        <f>-557880+11693.808</f>
        <v>-546186.19200000004</v>
      </c>
      <c r="L28" s="31">
        <f t="shared" si="3"/>
        <v>11693.807999999961</v>
      </c>
      <c r="M28" s="31"/>
      <c r="N28" s="31">
        <f t="shared" si="4"/>
        <v>11693.807999999961</v>
      </c>
      <c r="O28" s="31"/>
      <c r="P28" s="31">
        <f t="shared" si="5"/>
        <v>11693.807999999961</v>
      </c>
      <c r="Q28" s="31"/>
      <c r="R28" s="31">
        <f t="shared" si="6"/>
        <v>11693.807999999961</v>
      </c>
      <c r="S28" s="31"/>
      <c r="T28" s="31">
        <f t="shared" si="7"/>
        <v>11693.807999999961</v>
      </c>
      <c r="U28" s="31"/>
      <c r="V28" s="31">
        <f t="shared" si="8"/>
        <v>11693.807999999961</v>
      </c>
      <c r="W28" s="31"/>
      <c r="X28" s="31">
        <f t="shared" si="9"/>
        <v>11693.807999999961</v>
      </c>
      <c r="Y28" s="31"/>
      <c r="Z28" s="31">
        <f t="shared" si="10"/>
        <v>11693.807999999961</v>
      </c>
      <c r="AA28" s="31">
        <f>797600.6-54620.7</f>
        <v>742979.90000000002</v>
      </c>
      <c r="AB28" s="31"/>
      <c r="AC28" s="31">
        <f t="shared" si="11"/>
        <v>742979.90000000002</v>
      </c>
      <c r="AD28" s="31"/>
      <c r="AE28" s="31">
        <f t="shared" si="12"/>
        <v>742979.90000000002</v>
      </c>
      <c r="AF28" s="31"/>
      <c r="AG28" s="31">
        <f t="shared" si="13"/>
        <v>742979.90000000002</v>
      </c>
      <c r="AH28" s="31">
        <f>-742979.9+25795.593</f>
        <v>-717184.30700000003</v>
      </c>
      <c r="AI28" s="31">
        <f t="shared" si="14"/>
        <v>25795.592999999993</v>
      </c>
      <c r="AJ28" s="31"/>
      <c r="AK28" s="31">
        <f t="shared" si="15"/>
        <v>25795.592999999993</v>
      </c>
      <c r="AL28" s="31"/>
      <c r="AM28" s="31">
        <f t="shared" si="16"/>
        <v>25795.592999999993</v>
      </c>
      <c r="AN28" s="31"/>
      <c r="AO28" s="31">
        <f t="shared" si="17"/>
        <v>25795.592999999993</v>
      </c>
      <c r="AP28" s="31"/>
      <c r="AQ28" s="31">
        <f t="shared" si="18"/>
        <v>25795.592999999993</v>
      </c>
      <c r="AR28" s="31">
        <v>199800</v>
      </c>
      <c r="AS28" s="31"/>
      <c r="AT28" s="31">
        <f t="shared" si="19"/>
        <v>199800</v>
      </c>
      <c r="AU28" s="31"/>
      <c r="AV28" s="31">
        <f t="shared" si="20"/>
        <v>199800</v>
      </c>
      <c r="AW28" s="31">
        <f>-199800+25715.338</f>
        <v>-174084.66200000001</v>
      </c>
      <c r="AX28" s="31">
        <f t="shared" si="21"/>
        <v>25715.337999999989</v>
      </c>
      <c r="AY28" s="31"/>
      <c r="AZ28" s="31">
        <f t="shared" si="22"/>
        <v>25715.337999999989</v>
      </c>
      <c r="BA28" s="31"/>
      <c r="BB28" s="31">
        <f t="shared" si="23"/>
        <v>25715.337999999989</v>
      </c>
      <c r="BC28" s="31"/>
      <c r="BD28" s="31">
        <f t="shared" si="24"/>
        <v>25715.337999999989</v>
      </c>
      <c r="BE28" s="31"/>
      <c r="BF28" s="31">
        <f t="shared" si="25"/>
        <v>25715.337999999989</v>
      </c>
      <c r="BG28" s="4" t="s">
        <v>40</v>
      </c>
      <c r="BI28" s="44"/>
    </row>
    <row r="29" ht="17.25">
      <c r="A29" s="28"/>
      <c r="B29" s="42" t="s">
        <v>30</v>
      </c>
      <c r="C29" s="57" t="s">
        <v>25</v>
      </c>
      <c r="D29" s="30"/>
      <c r="E29" s="30"/>
      <c r="F29" s="31"/>
      <c r="G29" s="31"/>
      <c r="H29" s="31"/>
      <c r="I29" s="31"/>
      <c r="J29" s="31"/>
      <c r="K29" s="31">
        <v>280651.40000000002</v>
      </c>
      <c r="L29" s="31">
        <f t="shared" si="3"/>
        <v>280651.40000000002</v>
      </c>
      <c r="M29" s="31"/>
      <c r="N29" s="31">
        <f t="shared" si="4"/>
        <v>280651.40000000002</v>
      </c>
      <c r="O29" s="31"/>
      <c r="P29" s="31">
        <f t="shared" si="5"/>
        <v>280651.40000000002</v>
      </c>
      <c r="Q29" s="31"/>
      <c r="R29" s="31">
        <f t="shared" si="6"/>
        <v>280651.40000000002</v>
      </c>
      <c r="S29" s="31"/>
      <c r="T29" s="31">
        <f t="shared" si="7"/>
        <v>280651.40000000002</v>
      </c>
      <c r="U29" s="31"/>
      <c r="V29" s="31">
        <f t="shared" si="8"/>
        <v>280651.40000000002</v>
      </c>
      <c r="W29" s="31"/>
      <c r="X29" s="31">
        <f t="shared" si="9"/>
        <v>280651.40000000002</v>
      </c>
      <c r="Y29" s="31"/>
      <c r="Z29" s="31">
        <f t="shared" si="10"/>
        <v>280651.40000000002</v>
      </c>
      <c r="AA29" s="31"/>
      <c r="AB29" s="31"/>
      <c r="AC29" s="31"/>
      <c r="AD29" s="31"/>
      <c r="AE29" s="31"/>
      <c r="AF29" s="31"/>
      <c r="AG29" s="31"/>
      <c r="AH29" s="31">
        <v>619094.228</v>
      </c>
      <c r="AI29" s="31">
        <f t="shared" si="14"/>
        <v>619094.228</v>
      </c>
      <c r="AJ29" s="31"/>
      <c r="AK29" s="31">
        <f t="shared" si="15"/>
        <v>619094.228</v>
      </c>
      <c r="AL29" s="31"/>
      <c r="AM29" s="31">
        <f t="shared" si="16"/>
        <v>619094.228</v>
      </c>
      <c r="AN29" s="31"/>
      <c r="AO29" s="31">
        <f t="shared" si="17"/>
        <v>619094.228</v>
      </c>
      <c r="AP29" s="31"/>
      <c r="AQ29" s="31">
        <f t="shared" si="18"/>
        <v>619094.228</v>
      </c>
      <c r="AR29" s="31"/>
      <c r="AS29" s="31"/>
      <c r="AT29" s="31"/>
      <c r="AU29" s="31"/>
      <c r="AV29" s="31"/>
      <c r="AW29" s="31">
        <v>617168.09999999998</v>
      </c>
      <c r="AX29" s="31">
        <f t="shared" si="21"/>
        <v>617168.09999999998</v>
      </c>
      <c r="AY29" s="31"/>
      <c r="AZ29" s="31">
        <f t="shared" si="22"/>
        <v>617168.09999999998</v>
      </c>
      <c r="BA29" s="31"/>
      <c r="BB29" s="31">
        <f t="shared" si="23"/>
        <v>617168.09999999998</v>
      </c>
      <c r="BC29" s="31"/>
      <c r="BD29" s="31">
        <f t="shared" si="24"/>
        <v>617168.09999999998</v>
      </c>
      <c r="BE29" s="31"/>
      <c r="BF29" s="31">
        <f t="shared" si="25"/>
        <v>617168.09999999998</v>
      </c>
      <c r="BG29" s="4" t="s">
        <v>41</v>
      </c>
      <c r="BI29" s="44"/>
    </row>
    <row r="30" ht="17.25">
      <c r="A30" s="28"/>
      <c r="B30" s="42" t="s">
        <v>31</v>
      </c>
      <c r="C30" s="57" t="s">
        <v>25</v>
      </c>
      <c r="D30" s="30"/>
      <c r="E30" s="30"/>
      <c r="F30" s="31"/>
      <c r="G30" s="31"/>
      <c r="H30" s="31"/>
      <c r="I30" s="31"/>
      <c r="J30" s="31"/>
      <c r="K30" s="31">
        <v>211682.75899999999</v>
      </c>
      <c r="L30" s="31">
        <f t="shared" si="3"/>
        <v>211682.75899999999</v>
      </c>
      <c r="M30" s="31"/>
      <c r="N30" s="31">
        <f t="shared" si="4"/>
        <v>211682.75899999999</v>
      </c>
      <c r="O30" s="31"/>
      <c r="P30" s="31">
        <f t="shared" si="5"/>
        <v>211682.75899999999</v>
      </c>
      <c r="Q30" s="31"/>
      <c r="R30" s="31">
        <f t="shared" si="6"/>
        <v>211682.75899999999</v>
      </c>
      <c r="S30" s="31"/>
      <c r="T30" s="31">
        <f t="shared" si="7"/>
        <v>211682.75899999999</v>
      </c>
      <c r="U30" s="31"/>
      <c r="V30" s="31">
        <f t="shared" si="8"/>
        <v>211682.75899999999</v>
      </c>
      <c r="W30" s="31"/>
      <c r="X30" s="31">
        <f t="shared" si="9"/>
        <v>211682.75899999999</v>
      </c>
      <c r="Y30" s="31"/>
      <c r="Z30" s="31">
        <f t="shared" si="10"/>
        <v>211682.75899999999</v>
      </c>
      <c r="AA30" s="31"/>
      <c r="AB30" s="31"/>
      <c r="AC30" s="31"/>
      <c r="AD30" s="31"/>
      <c r="AE30" s="31"/>
      <c r="AF30" s="31"/>
      <c r="AG30" s="31"/>
      <c r="AH30" s="31"/>
      <c r="AI30" s="31">
        <f t="shared" si="14"/>
        <v>0</v>
      </c>
      <c r="AJ30" s="31"/>
      <c r="AK30" s="31">
        <f t="shared" si="15"/>
        <v>0</v>
      </c>
      <c r="AL30" s="31"/>
      <c r="AM30" s="31">
        <f t="shared" si="16"/>
        <v>0</v>
      </c>
      <c r="AN30" s="31"/>
      <c r="AO30" s="31">
        <f t="shared" si="17"/>
        <v>0</v>
      </c>
      <c r="AP30" s="31"/>
      <c r="AQ30" s="31">
        <f t="shared" si="18"/>
        <v>0</v>
      </c>
      <c r="AR30" s="31"/>
      <c r="AS30" s="31"/>
      <c r="AT30" s="31"/>
      <c r="AU30" s="31"/>
      <c r="AV30" s="31"/>
      <c r="AW30" s="31"/>
      <c r="AX30" s="31">
        <f t="shared" si="21"/>
        <v>0</v>
      </c>
      <c r="AY30" s="31"/>
      <c r="AZ30" s="31">
        <f t="shared" si="22"/>
        <v>0</v>
      </c>
      <c r="BA30" s="31"/>
      <c r="BB30" s="31">
        <f t="shared" si="23"/>
        <v>0</v>
      </c>
      <c r="BC30" s="31"/>
      <c r="BD30" s="31">
        <f t="shared" si="24"/>
        <v>0</v>
      </c>
      <c r="BE30" s="31"/>
      <c r="BF30" s="31">
        <f t="shared" si="25"/>
        <v>0</v>
      </c>
      <c r="BG30" s="4" t="s">
        <v>43</v>
      </c>
      <c r="BI30" s="44"/>
    </row>
    <row r="31" ht="51.75">
      <c r="A31" s="28" t="s">
        <v>44</v>
      </c>
      <c r="B31" s="42" t="s">
        <v>45</v>
      </c>
      <c r="C31" s="45" t="s">
        <v>34</v>
      </c>
      <c r="D31" s="30">
        <f>D33+D34</f>
        <v>453000</v>
      </c>
      <c r="E31" s="30">
        <f>E33+E34</f>
        <v>0</v>
      </c>
      <c r="F31" s="31">
        <f t="shared" si="0"/>
        <v>453000</v>
      </c>
      <c r="G31" s="31">
        <f>G33+G34+G35</f>
        <v>17979.14402</v>
      </c>
      <c r="H31" s="31">
        <f t="shared" si="1"/>
        <v>470979.14402000001</v>
      </c>
      <c r="I31" s="31">
        <f>I33+I34+I35</f>
        <v>0</v>
      </c>
      <c r="J31" s="31">
        <f t="shared" si="2"/>
        <v>470979.14402000001</v>
      </c>
      <c r="K31" s="31">
        <f>K33+K34+K35</f>
        <v>0</v>
      </c>
      <c r="L31" s="31">
        <f t="shared" si="3"/>
        <v>470979.14402000001</v>
      </c>
      <c r="M31" s="31">
        <f>M33+M34+M35</f>
        <v>0</v>
      </c>
      <c r="N31" s="31">
        <f t="shared" si="4"/>
        <v>470979.14402000001</v>
      </c>
      <c r="O31" s="31">
        <f>O33+O34+O35</f>
        <v>20239.123</v>
      </c>
      <c r="P31" s="31">
        <f t="shared" si="5"/>
        <v>491218.26702000003</v>
      </c>
      <c r="Q31" s="31">
        <f>Q33+Q34+Q35</f>
        <v>0</v>
      </c>
      <c r="R31" s="31">
        <f t="shared" si="6"/>
        <v>491218.26702000003</v>
      </c>
      <c r="S31" s="31">
        <f>S33+S34+S35</f>
        <v>0</v>
      </c>
      <c r="T31" s="31">
        <f t="shared" si="7"/>
        <v>491218.26702000003</v>
      </c>
      <c r="U31" s="31">
        <f>U33+U34+U35</f>
        <v>0</v>
      </c>
      <c r="V31" s="31">
        <f t="shared" si="8"/>
        <v>491218.26702000003</v>
      </c>
      <c r="W31" s="31">
        <f>W33+W34+W35</f>
        <v>-195.863</v>
      </c>
      <c r="X31" s="31">
        <f t="shared" si="9"/>
        <v>491022.40402000002</v>
      </c>
      <c r="Y31" s="31">
        <f>Y33+Y34+Y35</f>
        <v>0</v>
      </c>
      <c r="Z31" s="31">
        <f t="shared" si="10"/>
        <v>491022.40402000002</v>
      </c>
      <c r="AA31" s="31">
        <f>AA33+AA34</f>
        <v>651498</v>
      </c>
      <c r="AB31" s="31">
        <f>AB33+AB34</f>
        <v>0</v>
      </c>
      <c r="AC31" s="31">
        <f t="shared" si="11"/>
        <v>651498</v>
      </c>
      <c r="AD31" s="31">
        <f>AD33+AD34</f>
        <v>0</v>
      </c>
      <c r="AE31" s="31">
        <f t="shared" si="12"/>
        <v>651498</v>
      </c>
      <c r="AF31" s="31">
        <f>AF33+AF34</f>
        <v>0</v>
      </c>
      <c r="AG31" s="31">
        <f t="shared" si="13"/>
        <v>651498</v>
      </c>
      <c r="AH31" s="31">
        <f>AH33+AH34</f>
        <v>0</v>
      </c>
      <c r="AI31" s="31">
        <f t="shared" si="14"/>
        <v>651498</v>
      </c>
      <c r="AJ31" s="31">
        <f>AJ33+AJ34</f>
        <v>0</v>
      </c>
      <c r="AK31" s="31">
        <f t="shared" si="15"/>
        <v>651498</v>
      </c>
      <c r="AL31" s="31">
        <f>AL33+AL34</f>
        <v>0</v>
      </c>
      <c r="AM31" s="31">
        <f t="shared" si="16"/>
        <v>651498</v>
      </c>
      <c r="AN31" s="31">
        <f>AN33+AN34</f>
        <v>195.86199999999999</v>
      </c>
      <c r="AO31" s="31">
        <f t="shared" si="17"/>
        <v>651693.86199999996</v>
      </c>
      <c r="AP31" s="31">
        <f>AP33+AP34</f>
        <v>0</v>
      </c>
      <c r="AQ31" s="31">
        <f t="shared" si="18"/>
        <v>651693.86199999996</v>
      </c>
      <c r="AR31" s="31">
        <f>AR33+AR34</f>
        <v>200000</v>
      </c>
      <c r="AS31" s="31">
        <f>AS33+AS34</f>
        <v>0</v>
      </c>
      <c r="AT31" s="31">
        <f t="shared" si="19"/>
        <v>200000</v>
      </c>
      <c r="AU31" s="31">
        <f>AU33+AU34</f>
        <v>0</v>
      </c>
      <c r="AV31" s="31">
        <f t="shared" si="20"/>
        <v>200000</v>
      </c>
      <c r="AW31" s="31">
        <f>AW33+AW34</f>
        <v>0</v>
      </c>
      <c r="AX31" s="31">
        <f t="shared" si="21"/>
        <v>200000</v>
      </c>
      <c r="AY31" s="31">
        <f>AY33+AY34</f>
        <v>0</v>
      </c>
      <c r="AZ31" s="31">
        <f t="shared" si="22"/>
        <v>200000</v>
      </c>
      <c r="BA31" s="31">
        <f>BA33+BA34</f>
        <v>330930.26699999999</v>
      </c>
      <c r="BB31" s="31">
        <f t="shared" si="23"/>
        <v>530930.26699999999</v>
      </c>
      <c r="BC31" s="31">
        <f>BC33+BC34</f>
        <v>75.085999999999999</v>
      </c>
      <c r="BD31" s="31">
        <f t="shared" si="24"/>
        <v>531005.353</v>
      </c>
      <c r="BE31" s="31">
        <f>BE33+BE34</f>
        <v>0</v>
      </c>
      <c r="BF31" s="31">
        <f t="shared" si="25"/>
        <v>531005.353</v>
      </c>
      <c r="BG31" s="4"/>
      <c r="BI31" s="44"/>
    </row>
    <row r="32" ht="17.25">
      <c r="A32" s="28"/>
      <c r="B32" s="42" t="s">
        <v>26</v>
      </c>
      <c r="C32" s="42"/>
      <c r="D32" s="30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I32" s="44"/>
    </row>
    <row r="33" s="46" customFormat="1" ht="17.25" hidden="1">
      <c r="A33" s="47"/>
      <c r="B33" s="48" t="s">
        <v>27</v>
      </c>
      <c r="C33" s="48"/>
      <c r="D33" s="49">
        <v>453</v>
      </c>
      <c r="E33" s="50"/>
      <c r="F33" s="49">
        <f t="shared" si="0"/>
        <v>453</v>
      </c>
      <c r="G33" s="51"/>
      <c r="H33" s="52">
        <f t="shared" si="1"/>
        <v>453</v>
      </c>
      <c r="I33" s="31"/>
      <c r="J33" s="52">
        <f t="shared" si="2"/>
        <v>453</v>
      </c>
      <c r="K33" s="31"/>
      <c r="L33" s="52">
        <f t="shared" si="3"/>
        <v>453</v>
      </c>
      <c r="M33" s="31"/>
      <c r="N33" s="52">
        <f t="shared" si="4"/>
        <v>453</v>
      </c>
      <c r="O33" s="51"/>
      <c r="P33" s="52">
        <f t="shared" si="5"/>
        <v>453</v>
      </c>
      <c r="Q33" s="31"/>
      <c r="R33" s="52">
        <f t="shared" si="6"/>
        <v>453</v>
      </c>
      <c r="S33" s="51"/>
      <c r="T33" s="52">
        <f t="shared" si="7"/>
        <v>453</v>
      </c>
      <c r="U33" s="31"/>
      <c r="V33" s="52">
        <f t="shared" si="8"/>
        <v>453</v>
      </c>
      <c r="W33" s="51">
        <v>-195.863</v>
      </c>
      <c r="X33" s="52">
        <f t="shared" si="9"/>
        <v>257.137</v>
      </c>
      <c r="Y33" s="51"/>
      <c r="Z33" s="52">
        <f t="shared" si="10"/>
        <v>257.137</v>
      </c>
      <c r="AA33" s="52">
        <v>651.5</v>
      </c>
      <c r="AB33" s="51"/>
      <c r="AC33" s="52">
        <f t="shared" si="11"/>
        <v>651.5</v>
      </c>
      <c r="AD33" s="51"/>
      <c r="AE33" s="52">
        <f t="shared" si="12"/>
        <v>651.5</v>
      </c>
      <c r="AF33" s="31"/>
      <c r="AG33" s="52">
        <f t="shared" si="13"/>
        <v>651.5</v>
      </c>
      <c r="AH33" s="31"/>
      <c r="AI33" s="52">
        <f t="shared" si="14"/>
        <v>651.5</v>
      </c>
      <c r="AJ33" s="51"/>
      <c r="AK33" s="52">
        <f t="shared" si="15"/>
        <v>651.5</v>
      </c>
      <c r="AL33" s="51"/>
      <c r="AM33" s="52">
        <f t="shared" si="16"/>
        <v>651.5</v>
      </c>
      <c r="AN33" s="51">
        <v>195.86199999999999</v>
      </c>
      <c r="AO33" s="52">
        <f t="shared" si="17"/>
        <v>847.36199999999997</v>
      </c>
      <c r="AP33" s="51"/>
      <c r="AQ33" s="52">
        <f t="shared" si="18"/>
        <v>847.36199999999997</v>
      </c>
      <c r="AR33" s="52">
        <v>200</v>
      </c>
      <c r="AS33" s="51"/>
      <c r="AT33" s="52">
        <f t="shared" si="19"/>
        <v>200</v>
      </c>
      <c r="AU33" s="51"/>
      <c r="AV33" s="52">
        <f t="shared" si="20"/>
        <v>200</v>
      </c>
      <c r="AW33" s="31"/>
      <c r="AX33" s="52">
        <f t="shared" si="21"/>
        <v>200</v>
      </c>
      <c r="AY33" s="51"/>
      <c r="AZ33" s="52">
        <f t="shared" si="22"/>
        <v>200</v>
      </c>
      <c r="BA33" s="51">
        <v>330930.26699999999</v>
      </c>
      <c r="BB33" s="52">
        <f t="shared" si="23"/>
        <v>331130.26699999999</v>
      </c>
      <c r="BC33" s="51">
        <v>75.085999999999999</v>
      </c>
      <c r="BD33" s="52">
        <f t="shared" si="24"/>
        <v>331205.353</v>
      </c>
      <c r="BE33" s="51"/>
      <c r="BF33" s="52">
        <f t="shared" si="25"/>
        <v>331205.353</v>
      </c>
      <c r="BG33" s="53" t="s">
        <v>46</v>
      </c>
      <c r="BH33" s="54" t="s">
        <v>28</v>
      </c>
      <c r="BI33" s="55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</row>
    <row r="34" ht="17.25">
      <c r="A34" s="28"/>
      <c r="B34" s="42" t="s">
        <v>29</v>
      </c>
      <c r="C34" s="57" t="s">
        <v>25</v>
      </c>
      <c r="D34" s="30">
        <v>452547</v>
      </c>
      <c r="E34" s="30"/>
      <c r="F34" s="31">
        <f t="shared" si="0"/>
        <v>452547</v>
      </c>
      <c r="G34" s="31"/>
      <c r="H34" s="31">
        <f t="shared" si="1"/>
        <v>452547</v>
      </c>
      <c r="I34" s="31"/>
      <c r="J34" s="31">
        <f t="shared" si="2"/>
        <v>452547</v>
      </c>
      <c r="K34" s="31"/>
      <c r="L34" s="31">
        <f t="shared" si="3"/>
        <v>452547</v>
      </c>
      <c r="M34" s="31"/>
      <c r="N34" s="31">
        <f t="shared" si="4"/>
        <v>452547</v>
      </c>
      <c r="O34" s="31"/>
      <c r="P34" s="31">
        <f t="shared" si="5"/>
        <v>452547</v>
      </c>
      <c r="Q34" s="31"/>
      <c r="R34" s="31">
        <f t="shared" si="6"/>
        <v>452547</v>
      </c>
      <c r="S34" s="31"/>
      <c r="T34" s="31">
        <f t="shared" si="7"/>
        <v>452547</v>
      </c>
      <c r="U34" s="31"/>
      <c r="V34" s="31">
        <f t="shared" si="8"/>
        <v>452547</v>
      </c>
      <c r="W34" s="31"/>
      <c r="X34" s="31">
        <f t="shared" si="9"/>
        <v>452547</v>
      </c>
      <c r="Y34" s="31"/>
      <c r="Z34" s="31">
        <f t="shared" si="10"/>
        <v>452547</v>
      </c>
      <c r="AA34" s="31">
        <v>650846.5</v>
      </c>
      <c r="AB34" s="31"/>
      <c r="AC34" s="31">
        <f t="shared" si="11"/>
        <v>650846.5</v>
      </c>
      <c r="AD34" s="31"/>
      <c r="AE34" s="31">
        <f t="shared" si="12"/>
        <v>650846.5</v>
      </c>
      <c r="AF34" s="31"/>
      <c r="AG34" s="31">
        <f t="shared" si="13"/>
        <v>650846.5</v>
      </c>
      <c r="AH34" s="31"/>
      <c r="AI34" s="31">
        <f t="shared" si="14"/>
        <v>650846.5</v>
      </c>
      <c r="AJ34" s="31"/>
      <c r="AK34" s="31">
        <f t="shared" si="15"/>
        <v>650846.5</v>
      </c>
      <c r="AL34" s="31"/>
      <c r="AM34" s="31">
        <f t="shared" si="16"/>
        <v>650846.5</v>
      </c>
      <c r="AN34" s="31"/>
      <c r="AO34" s="31">
        <f t="shared" si="17"/>
        <v>650846.5</v>
      </c>
      <c r="AP34" s="31"/>
      <c r="AQ34" s="31">
        <f t="shared" si="18"/>
        <v>650846.5</v>
      </c>
      <c r="AR34" s="31">
        <v>199800</v>
      </c>
      <c r="AS34" s="31"/>
      <c r="AT34" s="31">
        <f t="shared" si="19"/>
        <v>199800</v>
      </c>
      <c r="AU34" s="31"/>
      <c r="AV34" s="31">
        <f t="shared" si="20"/>
        <v>199800</v>
      </c>
      <c r="AW34" s="31"/>
      <c r="AX34" s="31">
        <f t="shared" si="21"/>
        <v>199800</v>
      </c>
      <c r="AY34" s="31"/>
      <c r="AZ34" s="31">
        <f t="shared" si="22"/>
        <v>199800</v>
      </c>
      <c r="BA34" s="31"/>
      <c r="BB34" s="31">
        <f t="shared" si="23"/>
        <v>199800</v>
      </c>
      <c r="BC34" s="31"/>
      <c r="BD34" s="31">
        <f t="shared" si="24"/>
        <v>199800</v>
      </c>
      <c r="BE34" s="31"/>
      <c r="BF34" s="31">
        <f t="shared" si="25"/>
        <v>199800</v>
      </c>
      <c r="BG34" s="4" t="s">
        <v>36</v>
      </c>
      <c r="BI34" s="44"/>
    </row>
    <row r="35" s="1" customFormat="1" ht="17.25">
      <c r="A35" s="28"/>
      <c r="B35" s="42" t="s">
        <v>31</v>
      </c>
      <c r="C35" s="57" t="s">
        <v>25</v>
      </c>
      <c r="D35" s="30"/>
      <c r="E35" s="30"/>
      <c r="F35" s="31"/>
      <c r="G35" s="31">
        <v>17979.14402</v>
      </c>
      <c r="H35" s="31">
        <f t="shared" si="1"/>
        <v>17979.14402</v>
      </c>
      <c r="I35" s="31"/>
      <c r="J35" s="31">
        <f t="shared" si="2"/>
        <v>17979.14402</v>
      </c>
      <c r="K35" s="31"/>
      <c r="L35" s="31">
        <f t="shared" si="3"/>
        <v>17979.14402</v>
      </c>
      <c r="M35" s="31"/>
      <c r="N35" s="31">
        <f t="shared" si="4"/>
        <v>17979.14402</v>
      </c>
      <c r="O35" s="31">
        <v>20239.123</v>
      </c>
      <c r="P35" s="31">
        <f t="shared" si="5"/>
        <v>38218.267019999999</v>
      </c>
      <c r="Q35" s="31"/>
      <c r="R35" s="31">
        <f t="shared" si="6"/>
        <v>38218.267019999999</v>
      </c>
      <c r="S35" s="31"/>
      <c r="T35" s="31">
        <f t="shared" si="7"/>
        <v>38218.267019999999</v>
      </c>
      <c r="U35" s="31"/>
      <c r="V35" s="31">
        <f t="shared" si="8"/>
        <v>38218.267019999999</v>
      </c>
      <c r="W35" s="31"/>
      <c r="X35" s="31">
        <f t="shared" si="9"/>
        <v>38218.267019999999</v>
      </c>
      <c r="Y35" s="31"/>
      <c r="Z35" s="31">
        <f t="shared" si="10"/>
        <v>38218.267019999999</v>
      </c>
      <c r="AA35" s="31"/>
      <c r="AB35" s="31"/>
      <c r="AC35" s="31"/>
      <c r="AD35" s="31"/>
      <c r="AE35" s="31">
        <f t="shared" si="12"/>
        <v>0</v>
      </c>
      <c r="AF35" s="31"/>
      <c r="AG35" s="31">
        <f t="shared" si="13"/>
        <v>0</v>
      </c>
      <c r="AH35" s="31"/>
      <c r="AI35" s="31">
        <f t="shared" si="14"/>
        <v>0</v>
      </c>
      <c r="AJ35" s="31"/>
      <c r="AK35" s="31">
        <f t="shared" si="15"/>
        <v>0</v>
      </c>
      <c r="AL35" s="31"/>
      <c r="AM35" s="31">
        <f t="shared" si="16"/>
        <v>0</v>
      </c>
      <c r="AN35" s="31"/>
      <c r="AO35" s="31">
        <f t="shared" si="17"/>
        <v>0</v>
      </c>
      <c r="AP35" s="31"/>
      <c r="AQ35" s="31">
        <f t="shared" si="18"/>
        <v>0</v>
      </c>
      <c r="AR35" s="31"/>
      <c r="AS35" s="31"/>
      <c r="AT35" s="31"/>
      <c r="AU35" s="31"/>
      <c r="AV35" s="31">
        <f t="shared" si="20"/>
        <v>0</v>
      </c>
      <c r="AW35" s="31"/>
      <c r="AX35" s="31">
        <f t="shared" si="21"/>
        <v>0</v>
      </c>
      <c r="AY35" s="31"/>
      <c r="AZ35" s="31">
        <f t="shared" si="22"/>
        <v>0</v>
      </c>
      <c r="BA35" s="31"/>
      <c r="BB35" s="31">
        <f t="shared" si="23"/>
        <v>0</v>
      </c>
      <c r="BC35" s="31"/>
      <c r="BD35" s="31">
        <f t="shared" si="24"/>
        <v>0</v>
      </c>
      <c r="BE35" s="31"/>
      <c r="BF35" s="31">
        <f t="shared" si="25"/>
        <v>0</v>
      </c>
      <c r="BG35" s="4" t="s">
        <v>46</v>
      </c>
      <c r="BH35" s="1"/>
      <c r="BI35" s="44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</row>
    <row r="36" ht="34.5">
      <c r="A36" s="28" t="s">
        <v>47</v>
      </c>
      <c r="B36" s="59" t="s">
        <v>48</v>
      </c>
      <c r="C36" s="60" t="s">
        <v>39</v>
      </c>
      <c r="D36" s="30">
        <f>D38</f>
        <v>66317.899999999994</v>
      </c>
      <c r="E36" s="30">
        <f>E38</f>
        <v>0</v>
      </c>
      <c r="F36" s="31">
        <f t="shared" si="0"/>
        <v>66317.899999999994</v>
      </c>
      <c r="G36" s="31">
        <f>G38</f>
        <v>0</v>
      </c>
      <c r="H36" s="31">
        <f t="shared" si="1"/>
        <v>66317.899999999994</v>
      </c>
      <c r="I36" s="31">
        <f>I38</f>
        <v>0</v>
      </c>
      <c r="J36" s="31">
        <f t="shared" si="2"/>
        <v>66317.899999999994</v>
      </c>
      <c r="K36" s="31">
        <f>K38</f>
        <v>0</v>
      </c>
      <c r="L36" s="31">
        <f t="shared" si="3"/>
        <v>66317.899999999994</v>
      </c>
      <c r="M36" s="31">
        <f>M38</f>
        <v>0</v>
      </c>
      <c r="N36" s="31">
        <f t="shared" si="4"/>
        <v>66317.899999999994</v>
      </c>
      <c r="O36" s="31">
        <f>O38</f>
        <v>0</v>
      </c>
      <c r="P36" s="31">
        <f t="shared" si="5"/>
        <v>66317.899999999994</v>
      </c>
      <c r="Q36" s="31">
        <f>Q38</f>
        <v>0</v>
      </c>
      <c r="R36" s="31">
        <f t="shared" si="6"/>
        <v>66317.899999999994</v>
      </c>
      <c r="S36" s="31">
        <f>S38</f>
        <v>0</v>
      </c>
      <c r="T36" s="31">
        <f t="shared" si="7"/>
        <v>66317.899999999994</v>
      </c>
      <c r="U36" s="31">
        <f>U38</f>
        <v>0</v>
      </c>
      <c r="V36" s="31">
        <f t="shared" si="8"/>
        <v>66317.899999999994</v>
      </c>
      <c r="W36" s="31">
        <f>W38</f>
        <v>0</v>
      </c>
      <c r="X36" s="31">
        <f t="shared" si="9"/>
        <v>66317.899999999994</v>
      </c>
      <c r="Y36" s="31">
        <f>Y38</f>
        <v>0</v>
      </c>
      <c r="Z36" s="31">
        <f t="shared" si="10"/>
        <v>66317.899999999994</v>
      </c>
      <c r="AA36" s="31">
        <f>AA38</f>
        <v>0</v>
      </c>
      <c r="AB36" s="31">
        <f>AB38</f>
        <v>0</v>
      </c>
      <c r="AC36" s="31">
        <f t="shared" si="11"/>
        <v>0</v>
      </c>
      <c r="AD36" s="31">
        <f>AD38</f>
        <v>0</v>
      </c>
      <c r="AE36" s="31">
        <f t="shared" si="12"/>
        <v>0</v>
      </c>
      <c r="AF36" s="31">
        <f>AF38</f>
        <v>0</v>
      </c>
      <c r="AG36" s="31">
        <f t="shared" si="13"/>
        <v>0</v>
      </c>
      <c r="AH36" s="31">
        <f>AH38</f>
        <v>0</v>
      </c>
      <c r="AI36" s="31">
        <f t="shared" si="14"/>
        <v>0</v>
      </c>
      <c r="AJ36" s="31">
        <f>AJ38</f>
        <v>0</v>
      </c>
      <c r="AK36" s="31">
        <f t="shared" si="15"/>
        <v>0</v>
      </c>
      <c r="AL36" s="31">
        <f>AL38</f>
        <v>0</v>
      </c>
      <c r="AM36" s="31">
        <f t="shared" si="16"/>
        <v>0</v>
      </c>
      <c r="AN36" s="31">
        <f>AN38</f>
        <v>0</v>
      </c>
      <c r="AO36" s="31">
        <f t="shared" si="17"/>
        <v>0</v>
      </c>
      <c r="AP36" s="31">
        <f>AP38</f>
        <v>0</v>
      </c>
      <c r="AQ36" s="31">
        <f t="shared" si="18"/>
        <v>0</v>
      </c>
      <c r="AR36" s="31">
        <f>AR38</f>
        <v>0</v>
      </c>
      <c r="AS36" s="31">
        <f>AS38</f>
        <v>0</v>
      </c>
      <c r="AT36" s="31">
        <f t="shared" si="19"/>
        <v>0</v>
      </c>
      <c r="AU36" s="31">
        <f>AU38</f>
        <v>0</v>
      </c>
      <c r="AV36" s="31">
        <f t="shared" si="20"/>
        <v>0</v>
      </c>
      <c r="AW36" s="31">
        <f>AW38</f>
        <v>0</v>
      </c>
      <c r="AX36" s="31">
        <f t="shared" si="21"/>
        <v>0</v>
      </c>
      <c r="AY36" s="31">
        <f>AY38</f>
        <v>0</v>
      </c>
      <c r="AZ36" s="31">
        <f t="shared" si="22"/>
        <v>0</v>
      </c>
      <c r="BA36" s="31">
        <f>BA38</f>
        <v>0</v>
      </c>
      <c r="BB36" s="31">
        <f t="shared" si="23"/>
        <v>0</v>
      </c>
      <c r="BC36" s="31">
        <f>BC38</f>
        <v>0</v>
      </c>
      <c r="BD36" s="31">
        <f t="shared" si="24"/>
        <v>0</v>
      </c>
      <c r="BE36" s="31">
        <f>BE38</f>
        <v>0</v>
      </c>
      <c r="BF36" s="31">
        <f t="shared" si="25"/>
        <v>0</v>
      </c>
      <c r="BI36" s="44"/>
    </row>
    <row r="37" ht="17.25">
      <c r="A37" s="28"/>
      <c r="B37" s="42" t="s">
        <v>26</v>
      </c>
      <c r="C37" s="42"/>
      <c r="D37" s="30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I37" s="44"/>
    </row>
    <row r="38" ht="17.25">
      <c r="A38" s="28"/>
      <c r="B38" s="42" t="s">
        <v>29</v>
      </c>
      <c r="C38" s="57" t="s">
        <v>25</v>
      </c>
      <c r="D38" s="30">
        <v>66317.899999999994</v>
      </c>
      <c r="E38" s="30"/>
      <c r="F38" s="31">
        <f t="shared" si="0"/>
        <v>66317.899999999994</v>
      </c>
      <c r="G38" s="31"/>
      <c r="H38" s="31">
        <f t="shared" si="1"/>
        <v>66317.899999999994</v>
      </c>
      <c r="I38" s="31"/>
      <c r="J38" s="31">
        <f t="shared" si="2"/>
        <v>66317.899999999994</v>
      </c>
      <c r="K38" s="31"/>
      <c r="L38" s="31">
        <f t="shared" si="3"/>
        <v>66317.899999999994</v>
      </c>
      <c r="M38" s="31"/>
      <c r="N38" s="31">
        <f t="shared" si="4"/>
        <v>66317.899999999994</v>
      </c>
      <c r="O38" s="31"/>
      <c r="P38" s="31">
        <f t="shared" si="5"/>
        <v>66317.899999999994</v>
      </c>
      <c r="Q38" s="31"/>
      <c r="R38" s="31">
        <f t="shared" si="6"/>
        <v>66317.899999999994</v>
      </c>
      <c r="S38" s="31"/>
      <c r="T38" s="31">
        <f t="shared" si="7"/>
        <v>66317.899999999994</v>
      </c>
      <c r="U38" s="31"/>
      <c r="V38" s="31">
        <f t="shared" si="8"/>
        <v>66317.899999999994</v>
      </c>
      <c r="W38" s="31"/>
      <c r="X38" s="31">
        <f t="shared" si="9"/>
        <v>66317.899999999994</v>
      </c>
      <c r="Y38" s="31"/>
      <c r="Z38" s="31">
        <f t="shared" si="10"/>
        <v>66317.899999999994</v>
      </c>
      <c r="AA38" s="31">
        <v>0</v>
      </c>
      <c r="AB38" s="31"/>
      <c r="AC38" s="31">
        <f t="shared" si="11"/>
        <v>0</v>
      </c>
      <c r="AD38" s="31"/>
      <c r="AE38" s="31">
        <f t="shared" si="12"/>
        <v>0</v>
      </c>
      <c r="AF38" s="31"/>
      <c r="AG38" s="31">
        <f t="shared" si="13"/>
        <v>0</v>
      </c>
      <c r="AH38" s="31"/>
      <c r="AI38" s="31">
        <f t="shared" si="14"/>
        <v>0</v>
      </c>
      <c r="AJ38" s="31"/>
      <c r="AK38" s="31">
        <f t="shared" si="15"/>
        <v>0</v>
      </c>
      <c r="AL38" s="31"/>
      <c r="AM38" s="31">
        <f t="shared" si="16"/>
        <v>0</v>
      </c>
      <c r="AN38" s="31"/>
      <c r="AO38" s="31">
        <f t="shared" si="17"/>
        <v>0</v>
      </c>
      <c r="AP38" s="31"/>
      <c r="AQ38" s="31">
        <f t="shared" si="18"/>
        <v>0</v>
      </c>
      <c r="AR38" s="31">
        <v>0</v>
      </c>
      <c r="AS38" s="31"/>
      <c r="AT38" s="31">
        <f t="shared" si="19"/>
        <v>0</v>
      </c>
      <c r="AU38" s="31"/>
      <c r="AV38" s="31">
        <f t="shared" si="20"/>
        <v>0</v>
      </c>
      <c r="AW38" s="31"/>
      <c r="AX38" s="31">
        <f t="shared" si="21"/>
        <v>0</v>
      </c>
      <c r="AY38" s="31"/>
      <c r="AZ38" s="31">
        <f t="shared" si="22"/>
        <v>0</v>
      </c>
      <c r="BA38" s="31"/>
      <c r="BB38" s="31">
        <f t="shared" si="23"/>
        <v>0</v>
      </c>
      <c r="BC38" s="31"/>
      <c r="BD38" s="31">
        <f t="shared" si="24"/>
        <v>0</v>
      </c>
      <c r="BE38" s="31"/>
      <c r="BF38" s="31">
        <f t="shared" si="25"/>
        <v>0</v>
      </c>
      <c r="BG38" s="4" t="s">
        <v>36</v>
      </c>
      <c r="BI38" s="44"/>
    </row>
    <row r="39" ht="57" customHeight="1">
      <c r="A39" s="28"/>
      <c r="B39" s="59" t="s">
        <v>48</v>
      </c>
      <c r="C39" s="45" t="s">
        <v>34</v>
      </c>
      <c r="D39" s="30">
        <f>D41+D42</f>
        <v>251785.99999999997</v>
      </c>
      <c r="E39" s="30">
        <f>E41+E42</f>
        <v>0</v>
      </c>
      <c r="F39" s="31">
        <f t="shared" si="0"/>
        <v>251785.99999999997</v>
      </c>
      <c r="G39" s="31">
        <f>G41+G42+G43</f>
        <v>215331.15668000001</v>
      </c>
      <c r="H39" s="31">
        <f t="shared" si="1"/>
        <v>467117.15668000001</v>
      </c>
      <c r="I39" s="31">
        <f>I41+I42+I43</f>
        <v>0</v>
      </c>
      <c r="J39" s="31">
        <f t="shared" si="2"/>
        <v>467117.15668000001</v>
      </c>
      <c r="K39" s="31">
        <f>K41+K42+K43</f>
        <v>78425.629000000001</v>
      </c>
      <c r="L39" s="31">
        <f t="shared" si="3"/>
        <v>545542.78567999997</v>
      </c>
      <c r="M39" s="31">
        <f>M41+M42+M43</f>
        <v>0</v>
      </c>
      <c r="N39" s="31">
        <f t="shared" si="4"/>
        <v>545542.78567999997</v>
      </c>
      <c r="O39" s="31">
        <f>O41+O42+O43</f>
        <v>51598.381999999998</v>
      </c>
      <c r="P39" s="31">
        <f t="shared" si="5"/>
        <v>597141.16767999995</v>
      </c>
      <c r="Q39" s="31">
        <f>Q41+Q42+Q43</f>
        <v>0</v>
      </c>
      <c r="R39" s="31">
        <f t="shared" si="6"/>
        <v>597141.16767999995</v>
      </c>
      <c r="S39" s="31">
        <f>S41+S42+S43</f>
        <v>0</v>
      </c>
      <c r="T39" s="31">
        <f t="shared" si="7"/>
        <v>597141.16767999995</v>
      </c>
      <c r="U39" s="31">
        <f>U41+U42+U43</f>
        <v>0</v>
      </c>
      <c r="V39" s="31">
        <f t="shared" si="8"/>
        <v>597141.16767999995</v>
      </c>
      <c r="W39" s="31">
        <f>W41+W42+W43</f>
        <v>7418.0150000000003</v>
      </c>
      <c r="X39" s="31">
        <f t="shared" si="9"/>
        <v>604559.18267999997</v>
      </c>
      <c r="Y39" s="31">
        <f>Y41+Y42+Y43</f>
        <v>-7418.0150000000003</v>
      </c>
      <c r="Z39" s="31">
        <f t="shared" si="10"/>
        <v>597141.16767999995</v>
      </c>
      <c r="AA39" s="31">
        <f>AA41+AA42</f>
        <v>0</v>
      </c>
      <c r="AB39" s="31">
        <f>AB41+AB42</f>
        <v>0</v>
      </c>
      <c r="AC39" s="31">
        <f t="shared" si="11"/>
        <v>0</v>
      </c>
      <c r="AD39" s="31">
        <f>AD41+AD42+AD43</f>
        <v>0</v>
      </c>
      <c r="AE39" s="31">
        <f t="shared" si="12"/>
        <v>0</v>
      </c>
      <c r="AF39" s="31">
        <f>AF41+AF42+AF43</f>
        <v>0</v>
      </c>
      <c r="AG39" s="31">
        <f t="shared" si="13"/>
        <v>0</v>
      </c>
      <c r="AH39" s="31">
        <f>AH41+AH42+AH43</f>
        <v>0</v>
      </c>
      <c r="AI39" s="31">
        <f t="shared" si="14"/>
        <v>0</v>
      </c>
      <c r="AJ39" s="31">
        <f>AJ41+AJ42+AJ43</f>
        <v>0</v>
      </c>
      <c r="AK39" s="31">
        <f t="shared" si="15"/>
        <v>0</v>
      </c>
      <c r="AL39" s="31">
        <f>AL41+AL42+AL43</f>
        <v>0</v>
      </c>
      <c r="AM39" s="31">
        <f t="shared" si="16"/>
        <v>0</v>
      </c>
      <c r="AN39" s="31">
        <f>AN41+AN42+AN43</f>
        <v>0</v>
      </c>
      <c r="AO39" s="31">
        <f t="shared" si="17"/>
        <v>0</v>
      </c>
      <c r="AP39" s="31">
        <f>AP41+AP42+AP43</f>
        <v>0</v>
      </c>
      <c r="AQ39" s="31">
        <f t="shared" si="18"/>
        <v>0</v>
      </c>
      <c r="AR39" s="31">
        <f>AR41+AR42</f>
        <v>0</v>
      </c>
      <c r="AS39" s="31">
        <f>AS41+AS42</f>
        <v>0</v>
      </c>
      <c r="AT39" s="31">
        <f t="shared" si="19"/>
        <v>0</v>
      </c>
      <c r="AU39" s="31">
        <f>AU41+AU42+AU43</f>
        <v>0</v>
      </c>
      <c r="AV39" s="31">
        <f t="shared" si="20"/>
        <v>0</v>
      </c>
      <c r="AW39" s="31">
        <f>AW41+AW42+AW43</f>
        <v>0</v>
      </c>
      <c r="AX39" s="31">
        <f t="shared" si="21"/>
        <v>0</v>
      </c>
      <c r="AY39" s="31">
        <f>AY41+AY42+AY43</f>
        <v>0</v>
      </c>
      <c r="AZ39" s="31">
        <f t="shared" si="22"/>
        <v>0</v>
      </c>
      <c r="BA39" s="31">
        <f>BA41+BA42+BA43</f>
        <v>0</v>
      </c>
      <c r="BB39" s="31">
        <f t="shared" si="23"/>
        <v>0</v>
      </c>
      <c r="BC39" s="31">
        <f>BC41+BC42+BC43</f>
        <v>0</v>
      </c>
      <c r="BD39" s="31">
        <f t="shared" si="24"/>
        <v>0</v>
      </c>
      <c r="BE39" s="31">
        <f>BE41+BE42+BE43</f>
        <v>0</v>
      </c>
      <c r="BF39" s="31">
        <f t="shared" si="25"/>
        <v>0</v>
      </c>
      <c r="BI39" s="44"/>
    </row>
    <row r="40" ht="17.25">
      <c r="A40" s="28"/>
      <c r="B40" s="42" t="s">
        <v>26</v>
      </c>
      <c r="C40" s="42"/>
      <c r="D40" s="30"/>
      <c r="E40" s="3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I40" s="44"/>
    </row>
    <row r="41" s="46" customFormat="1" ht="17.25" hidden="1">
      <c r="A41" s="47"/>
      <c r="B41" s="48" t="s">
        <v>27</v>
      </c>
      <c r="C41" s="48"/>
      <c r="D41" s="49">
        <v>318.09999999997672</v>
      </c>
      <c r="E41" s="50"/>
      <c r="F41" s="49">
        <f t="shared" si="0"/>
        <v>318.09999999997672</v>
      </c>
      <c r="G41" s="51">
        <v>99943.513149999999</v>
      </c>
      <c r="H41" s="52">
        <f t="shared" si="1"/>
        <v>100261.61314999998</v>
      </c>
      <c r="I41" s="31"/>
      <c r="J41" s="52">
        <f t="shared" si="2"/>
        <v>100261.61314999998</v>
      </c>
      <c r="K41" s="31"/>
      <c r="L41" s="52">
        <f t="shared" si="3"/>
        <v>100261.61314999998</v>
      </c>
      <c r="M41" s="31"/>
      <c r="N41" s="52">
        <f t="shared" si="4"/>
        <v>100261.61314999998</v>
      </c>
      <c r="O41" s="51"/>
      <c r="P41" s="52">
        <f t="shared" si="5"/>
        <v>100261.61314999998</v>
      </c>
      <c r="Q41" s="31"/>
      <c r="R41" s="52">
        <f t="shared" si="6"/>
        <v>100261.61314999998</v>
      </c>
      <c r="S41" s="51"/>
      <c r="T41" s="52">
        <f t="shared" si="7"/>
        <v>100261.61314999998</v>
      </c>
      <c r="U41" s="31"/>
      <c r="V41" s="52">
        <f t="shared" si="8"/>
        <v>100261.61314999998</v>
      </c>
      <c r="W41" s="51">
        <v>7418.0150000000003</v>
      </c>
      <c r="X41" s="52">
        <f t="shared" si="9"/>
        <v>107679.62814999997</v>
      </c>
      <c r="Y41" s="51">
        <v>-7418.0150000000003</v>
      </c>
      <c r="Z41" s="52">
        <f t="shared" si="10"/>
        <v>100261.61314999998</v>
      </c>
      <c r="AA41" s="52">
        <v>0</v>
      </c>
      <c r="AB41" s="51"/>
      <c r="AC41" s="52">
        <f t="shared" si="11"/>
        <v>0</v>
      </c>
      <c r="AD41" s="51"/>
      <c r="AE41" s="52">
        <f t="shared" si="12"/>
        <v>0</v>
      </c>
      <c r="AF41" s="31"/>
      <c r="AG41" s="52">
        <f t="shared" si="13"/>
        <v>0</v>
      </c>
      <c r="AH41" s="31"/>
      <c r="AI41" s="52">
        <f t="shared" si="14"/>
        <v>0</v>
      </c>
      <c r="AJ41" s="51"/>
      <c r="AK41" s="52">
        <f t="shared" si="15"/>
        <v>0</v>
      </c>
      <c r="AL41" s="51"/>
      <c r="AM41" s="52">
        <f t="shared" si="16"/>
        <v>0</v>
      </c>
      <c r="AN41" s="51"/>
      <c r="AO41" s="52">
        <f t="shared" si="17"/>
        <v>0</v>
      </c>
      <c r="AP41" s="51"/>
      <c r="AQ41" s="52">
        <f t="shared" si="18"/>
        <v>0</v>
      </c>
      <c r="AR41" s="52">
        <v>0</v>
      </c>
      <c r="AS41" s="51"/>
      <c r="AT41" s="52">
        <f t="shared" si="19"/>
        <v>0</v>
      </c>
      <c r="AU41" s="51"/>
      <c r="AV41" s="52">
        <f t="shared" si="20"/>
        <v>0</v>
      </c>
      <c r="AW41" s="31"/>
      <c r="AX41" s="52">
        <f t="shared" si="21"/>
        <v>0</v>
      </c>
      <c r="AY41" s="51"/>
      <c r="AZ41" s="52">
        <f t="shared" si="22"/>
        <v>0</v>
      </c>
      <c r="BA41" s="51"/>
      <c r="BB41" s="52">
        <f t="shared" si="23"/>
        <v>0</v>
      </c>
      <c r="BC41" s="51"/>
      <c r="BD41" s="52">
        <f t="shared" si="24"/>
        <v>0</v>
      </c>
      <c r="BE41" s="51"/>
      <c r="BF41" s="52">
        <f t="shared" si="25"/>
        <v>0</v>
      </c>
      <c r="BG41" s="53" t="s">
        <v>49</v>
      </c>
      <c r="BH41" s="54" t="s">
        <v>28</v>
      </c>
      <c r="BI41" s="55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</row>
    <row r="42" ht="17.25">
      <c r="A42" s="28"/>
      <c r="B42" s="42" t="s">
        <v>29</v>
      </c>
      <c r="C42" s="57" t="s">
        <v>25</v>
      </c>
      <c r="D42" s="30">
        <f>317785.8-66317.9</f>
        <v>251467.89999999999</v>
      </c>
      <c r="E42" s="30"/>
      <c r="F42" s="31">
        <f t="shared" si="0"/>
        <v>251467.89999999999</v>
      </c>
      <c r="G42" s="31"/>
      <c r="H42" s="31">
        <f t="shared" si="1"/>
        <v>251467.89999999999</v>
      </c>
      <c r="I42" s="31"/>
      <c r="J42" s="31">
        <f t="shared" si="2"/>
        <v>251467.89999999999</v>
      </c>
      <c r="K42" s="31"/>
      <c r="L42" s="31">
        <f t="shared" si="3"/>
        <v>251467.89999999999</v>
      </c>
      <c r="M42" s="31"/>
      <c r="N42" s="31">
        <f t="shared" si="4"/>
        <v>251467.89999999999</v>
      </c>
      <c r="O42" s="31"/>
      <c r="P42" s="31">
        <f t="shared" si="5"/>
        <v>251467.89999999999</v>
      </c>
      <c r="Q42" s="31"/>
      <c r="R42" s="31">
        <f t="shared" si="6"/>
        <v>251467.89999999999</v>
      </c>
      <c r="S42" s="31"/>
      <c r="T42" s="31">
        <f t="shared" si="7"/>
        <v>251467.89999999999</v>
      </c>
      <c r="U42" s="31"/>
      <c r="V42" s="31">
        <f t="shared" si="8"/>
        <v>251467.89999999999</v>
      </c>
      <c r="W42" s="31"/>
      <c r="X42" s="31">
        <f t="shared" si="9"/>
        <v>251467.89999999999</v>
      </c>
      <c r="Y42" s="31"/>
      <c r="Z42" s="31">
        <f t="shared" si="10"/>
        <v>251467.89999999999</v>
      </c>
      <c r="AA42" s="31">
        <v>0</v>
      </c>
      <c r="AB42" s="31"/>
      <c r="AC42" s="31">
        <f t="shared" si="11"/>
        <v>0</v>
      </c>
      <c r="AD42" s="31"/>
      <c r="AE42" s="31">
        <f t="shared" si="12"/>
        <v>0</v>
      </c>
      <c r="AF42" s="31"/>
      <c r="AG42" s="31">
        <f t="shared" si="13"/>
        <v>0</v>
      </c>
      <c r="AH42" s="31"/>
      <c r="AI42" s="31">
        <f t="shared" si="14"/>
        <v>0</v>
      </c>
      <c r="AJ42" s="31"/>
      <c r="AK42" s="31">
        <f t="shared" si="15"/>
        <v>0</v>
      </c>
      <c r="AL42" s="31"/>
      <c r="AM42" s="31">
        <f t="shared" si="16"/>
        <v>0</v>
      </c>
      <c r="AN42" s="31"/>
      <c r="AO42" s="31">
        <f t="shared" si="17"/>
        <v>0</v>
      </c>
      <c r="AP42" s="31"/>
      <c r="AQ42" s="31">
        <f t="shared" si="18"/>
        <v>0</v>
      </c>
      <c r="AR42" s="31">
        <v>0</v>
      </c>
      <c r="AS42" s="31"/>
      <c r="AT42" s="31">
        <f t="shared" si="19"/>
        <v>0</v>
      </c>
      <c r="AU42" s="31"/>
      <c r="AV42" s="31">
        <f t="shared" si="20"/>
        <v>0</v>
      </c>
      <c r="AW42" s="31"/>
      <c r="AX42" s="31">
        <f t="shared" si="21"/>
        <v>0</v>
      </c>
      <c r="AY42" s="31"/>
      <c r="AZ42" s="31">
        <f t="shared" si="22"/>
        <v>0</v>
      </c>
      <c r="BA42" s="31"/>
      <c r="BB42" s="31">
        <f t="shared" si="23"/>
        <v>0</v>
      </c>
      <c r="BC42" s="31"/>
      <c r="BD42" s="31">
        <f t="shared" si="24"/>
        <v>0</v>
      </c>
      <c r="BE42" s="31"/>
      <c r="BF42" s="31">
        <f t="shared" si="25"/>
        <v>0</v>
      </c>
      <c r="BG42" s="4" t="s">
        <v>36</v>
      </c>
      <c r="BI42" s="44"/>
    </row>
    <row r="43" s="1" customFormat="1" ht="17.25">
      <c r="A43" s="28"/>
      <c r="B43" s="42" t="s">
        <v>31</v>
      </c>
      <c r="C43" s="57" t="s">
        <v>25</v>
      </c>
      <c r="D43" s="30"/>
      <c r="E43" s="30"/>
      <c r="F43" s="31"/>
      <c r="G43" s="31">
        <v>115387.64353</v>
      </c>
      <c r="H43" s="31">
        <f t="shared" si="1"/>
        <v>115387.64353</v>
      </c>
      <c r="I43" s="31"/>
      <c r="J43" s="31">
        <f t="shared" si="2"/>
        <v>115387.64353</v>
      </c>
      <c r="K43" s="31">
        <v>78425.629000000001</v>
      </c>
      <c r="L43" s="31">
        <f t="shared" si="3"/>
        <v>193813.27253000002</v>
      </c>
      <c r="M43" s="31"/>
      <c r="N43" s="31">
        <f t="shared" si="4"/>
        <v>193813.27253000002</v>
      </c>
      <c r="O43" s="31">
        <v>51598.381999999998</v>
      </c>
      <c r="P43" s="31">
        <f t="shared" si="5"/>
        <v>245411.65453</v>
      </c>
      <c r="Q43" s="31"/>
      <c r="R43" s="31">
        <f t="shared" si="6"/>
        <v>245411.65453</v>
      </c>
      <c r="S43" s="31"/>
      <c r="T43" s="31">
        <f t="shared" si="7"/>
        <v>245411.65453</v>
      </c>
      <c r="U43" s="31"/>
      <c r="V43" s="31">
        <f t="shared" si="8"/>
        <v>245411.65453</v>
      </c>
      <c r="W43" s="31"/>
      <c r="X43" s="31">
        <f t="shared" si="9"/>
        <v>245411.65453</v>
      </c>
      <c r="Y43" s="31"/>
      <c r="Z43" s="31">
        <f t="shared" si="10"/>
        <v>245411.65453</v>
      </c>
      <c r="AA43" s="31"/>
      <c r="AB43" s="31"/>
      <c r="AC43" s="31"/>
      <c r="AD43" s="31"/>
      <c r="AE43" s="31">
        <f t="shared" si="12"/>
        <v>0</v>
      </c>
      <c r="AF43" s="31"/>
      <c r="AG43" s="31">
        <f t="shared" si="13"/>
        <v>0</v>
      </c>
      <c r="AH43" s="31"/>
      <c r="AI43" s="31">
        <f t="shared" si="14"/>
        <v>0</v>
      </c>
      <c r="AJ43" s="31"/>
      <c r="AK43" s="31">
        <f t="shared" si="15"/>
        <v>0</v>
      </c>
      <c r="AL43" s="31"/>
      <c r="AM43" s="31">
        <f t="shared" si="16"/>
        <v>0</v>
      </c>
      <c r="AN43" s="31"/>
      <c r="AO43" s="31">
        <f t="shared" si="17"/>
        <v>0</v>
      </c>
      <c r="AP43" s="31"/>
      <c r="AQ43" s="31">
        <f t="shared" si="18"/>
        <v>0</v>
      </c>
      <c r="AR43" s="31"/>
      <c r="AS43" s="31"/>
      <c r="AT43" s="31"/>
      <c r="AU43" s="31"/>
      <c r="AV43" s="31">
        <f t="shared" si="20"/>
        <v>0</v>
      </c>
      <c r="AW43" s="31"/>
      <c r="AX43" s="31">
        <f t="shared" si="21"/>
        <v>0</v>
      </c>
      <c r="AY43" s="31"/>
      <c r="AZ43" s="31">
        <f t="shared" si="22"/>
        <v>0</v>
      </c>
      <c r="BA43" s="31"/>
      <c r="BB43" s="31">
        <f t="shared" si="23"/>
        <v>0</v>
      </c>
      <c r="BC43" s="31"/>
      <c r="BD43" s="31">
        <f t="shared" si="24"/>
        <v>0</v>
      </c>
      <c r="BE43" s="31"/>
      <c r="BF43" s="31">
        <f t="shared" si="25"/>
        <v>0</v>
      </c>
      <c r="BG43" s="4" t="s">
        <v>49</v>
      </c>
      <c r="BH43" s="1"/>
      <c r="BI43" s="44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</row>
    <row r="44" ht="34.5">
      <c r="A44" s="28" t="s">
        <v>50</v>
      </c>
      <c r="B44" s="42" t="s">
        <v>51</v>
      </c>
      <c r="C44" s="60" t="s">
        <v>39</v>
      </c>
      <c r="D44" s="30">
        <v>1410.5</v>
      </c>
      <c r="E44" s="30"/>
      <c r="F44" s="31">
        <f t="shared" si="0"/>
        <v>1410.5</v>
      </c>
      <c r="G44" s="31"/>
      <c r="H44" s="31">
        <f t="shared" si="1"/>
        <v>1410.5</v>
      </c>
      <c r="I44" s="31"/>
      <c r="J44" s="31">
        <f t="shared" si="2"/>
        <v>1410.5</v>
      </c>
      <c r="K44" s="31"/>
      <c r="L44" s="31">
        <f t="shared" si="3"/>
        <v>1410.5</v>
      </c>
      <c r="M44" s="31"/>
      <c r="N44" s="31">
        <f t="shared" si="4"/>
        <v>1410.5</v>
      </c>
      <c r="O44" s="31"/>
      <c r="P44" s="31">
        <f t="shared" si="5"/>
        <v>1410.5</v>
      </c>
      <c r="Q44" s="31"/>
      <c r="R44" s="31">
        <f t="shared" si="6"/>
        <v>1410.5</v>
      </c>
      <c r="S44" s="31"/>
      <c r="T44" s="31">
        <f t="shared" si="7"/>
        <v>1410.5</v>
      </c>
      <c r="U44" s="31"/>
      <c r="V44" s="31">
        <f t="shared" si="8"/>
        <v>1410.5</v>
      </c>
      <c r="W44" s="31"/>
      <c r="X44" s="31">
        <f t="shared" si="9"/>
        <v>1410.5</v>
      </c>
      <c r="Y44" s="31"/>
      <c r="Z44" s="31">
        <f t="shared" si="10"/>
        <v>1410.5</v>
      </c>
      <c r="AA44" s="31">
        <v>0</v>
      </c>
      <c r="AB44" s="31"/>
      <c r="AC44" s="31">
        <f t="shared" si="11"/>
        <v>0</v>
      </c>
      <c r="AD44" s="31"/>
      <c r="AE44" s="31">
        <f t="shared" si="12"/>
        <v>0</v>
      </c>
      <c r="AF44" s="31"/>
      <c r="AG44" s="31">
        <f t="shared" si="13"/>
        <v>0</v>
      </c>
      <c r="AH44" s="31"/>
      <c r="AI44" s="31">
        <f t="shared" si="14"/>
        <v>0</v>
      </c>
      <c r="AJ44" s="31"/>
      <c r="AK44" s="31">
        <f t="shared" si="15"/>
        <v>0</v>
      </c>
      <c r="AL44" s="31"/>
      <c r="AM44" s="31">
        <f t="shared" si="16"/>
        <v>0</v>
      </c>
      <c r="AN44" s="31"/>
      <c r="AO44" s="31">
        <f t="shared" si="17"/>
        <v>0</v>
      </c>
      <c r="AP44" s="31"/>
      <c r="AQ44" s="31">
        <f t="shared" si="18"/>
        <v>0</v>
      </c>
      <c r="AR44" s="31">
        <v>0</v>
      </c>
      <c r="AS44" s="31"/>
      <c r="AT44" s="31">
        <f t="shared" si="19"/>
        <v>0</v>
      </c>
      <c r="AU44" s="31"/>
      <c r="AV44" s="31">
        <f t="shared" si="20"/>
        <v>0</v>
      </c>
      <c r="AW44" s="31"/>
      <c r="AX44" s="31">
        <f t="shared" si="21"/>
        <v>0</v>
      </c>
      <c r="AY44" s="31"/>
      <c r="AZ44" s="31">
        <f t="shared" si="22"/>
        <v>0</v>
      </c>
      <c r="BA44" s="31"/>
      <c r="BB44" s="31">
        <f t="shared" si="23"/>
        <v>0</v>
      </c>
      <c r="BC44" s="31"/>
      <c r="BD44" s="31">
        <f t="shared" si="24"/>
        <v>0</v>
      </c>
      <c r="BE44" s="31"/>
      <c r="BF44" s="31">
        <f t="shared" si="25"/>
        <v>0</v>
      </c>
      <c r="BG44" s="4" t="s">
        <v>52</v>
      </c>
      <c r="BI44" s="44"/>
    </row>
    <row r="45" ht="52.5" customHeight="1">
      <c r="A45" s="28"/>
      <c r="B45" s="42"/>
      <c r="C45" s="45" t="s">
        <v>34</v>
      </c>
      <c r="D45" s="30">
        <f>103232.8-1410.5</f>
        <v>101822.3</v>
      </c>
      <c r="E45" s="30"/>
      <c r="F45" s="31">
        <f t="shared" si="0"/>
        <v>101822.3</v>
      </c>
      <c r="G45" s="31"/>
      <c r="H45" s="31">
        <f t="shared" si="1"/>
        <v>101822.3</v>
      </c>
      <c r="I45" s="31"/>
      <c r="J45" s="31">
        <f t="shared" si="2"/>
        <v>101822.3</v>
      </c>
      <c r="K45" s="31"/>
      <c r="L45" s="31">
        <f t="shared" si="3"/>
        <v>101822.3</v>
      </c>
      <c r="M45" s="31"/>
      <c r="N45" s="31">
        <f t="shared" si="4"/>
        <v>101822.3</v>
      </c>
      <c r="O45" s="31"/>
      <c r="P45" s="31">
        <f t="shared" si="5"/>
        <v>101822.3</v>
      </c>
      <c r="Q45" s="31"/>
      <c r="R45" s="31">
        <f t="shared" si="6"/>
        <v>101822.3</v>
      </c>
      <c r="S45" s="31">
        <v>-95363.664000000004</v>
      </c>
      <c r="T45" s="31">
        <f t="shared" si="7"/>
        <v>6458.6359999999986</v>
      </c>
      <c r="U45" s="31"/>
      <c r="V45" s="31">
        <f t="shared" si="8"/>
        <v>6458.6359999999986</v>
      </c>
      <c r="W45" s="31">
        <v>-2970.8960000000002</v>
      </c>
      <c r="X45" s="31">
        <f t="shared" si="9"/>
        <v>3487.7399999999984</v>
      </c>
      <c r="Y45" s="31"/>
      <c r="Z45" s="31">
        <f t="shared" si="10"/>
        <v>3487.7399999999984</v>
      </c>
      <c r="AA45" s="31">
        <v>0</v>
      </c>
      <c r="AB45" s="31"/>
      <c r="AC45" s="31">
        <f t="shared" si="11"/>
        <v>0</v>
      </c>
      <c r="AD45" s="31"/>
      <c r="AE45" s="31">
        <f t="shared" si="12"/>
        <v>0</v>
      </c>
      <c r="AF45" s="31"/>
      <c r="AG45" s="31">
        <f t="shared" si="13"/>
        <v>0</v>
      </c>
      <c r="AH45" s="31"/>
      <c r="AI45" s="31">
        <f t="shared" si="14"/>
        <v>0</v>
      </c>
      <c r="AJ45" s="31"/>
      <c r="AK45" s="31">
        <f t="shared" si="15"/>
        <v>0</v>
      </c>
      <c r="AL45" s="31">
        <v>95363.664000000004</v>
      </c>
      <c r="AM45" s="31">
        <f t="shared" si="16"/>
        <v>95363.664000000004</v>
      </c>
      <c r="AN45" s="31">
        <v>2970.8960000000002</v>
      </c>
      <c r="AO45" s="31">
        <f t="shared" si="17"/>
        <v>98334.559999999998</v>
      </c>
      <c r="AP45" s="31"/>
      <c r="AQ45" s="31">
        <f t="shared" si="18"/>
        <v>98334.559999999998</v>
      </c>
      <c r="AR45" s="31">
        <v>0</v>
      </c>
      <c r="AS45" s="31"/>
      <c r="AT45" s="31">
        <f t="shared" si="19"/>
        <v>0</v>
      </c>
      <c r="AU45" s="31"/>
      <c r="AV45" s="31">
        <f t="shared" si="20"/>
        <v>0</v>
      </c>
      <c r="AW45" s="31"/>
      <c r="AX45" s="31">
        <f t="shared" si="21"/>
        <v>0</v>
      </c>
      <c r="AY45" s="31"/>
      <c r="AZ45" s="31">
        <f t="shared" si="22"/>
        <v>0</v>
      </c>
      <c r="BA45" s="31"/>
      <c r="BB45" s="31">
        <f t="shared" si="23"/>
        <v>0</v>
      </c>
      <c r="BC45" s="31"/>
      <c r="BD45" s="31">
        <f t="shared" si="24"/>
        <v>0</v>
      </c>
      <c r="BE45" s="31"/>
      <c r="BF45" s="31">
        <f t="shared" si="25"/>
        <v>0</v>
      </c>
      <c r="BG45" s="4" t="s">
        <v>52</v>
      </c>
      <c r="BI45" s="44"/>
    </row>
    <row r="46" ht="51.75">
      <c r="A46" s="28" t="s">
        <v>53</v>
      </c>
      <c r="B46" s="42" t="s">
        <v>54</v>
      </c>
      <c r="C46" s="45" t="s">
        <v>34</v>
      </c>
      <c r="D46" s="30">
        <v>101419.89999999999</v>
      </c>
      <c r="E46" s="30"/>
      <c r="F46" s="31">
        <f t="shared" si="0"/>
        <v>101419.89999999999</v>
      </c>
      <c r="G46" s="31">
        <v>435.22268000000003</v>
      </c>
      <c r="H46" s="31">
        <f t="shared" si="1"/>
        <v>101855.12268</v>
      </c>
      <c r="I46" s="31"/>
      <c r="J46" s="31">
        <f t="shared" si="2"/>
        <v>101855.12268</v>
      </c>
      <c r="K46" s="31"/>
      <c r="L46" s="31">
        <f t="shared" si="3"/>
        <v>101855.12268</v>
      </c>
      <c r="M46" s="31"/>
      <c r="N46" s="31">
        <f t="shared" si="4"/>
        <v>101855.12268</v>
      </c>
      <c r="O46" s="31"/>
      <c r="P46" s="31">
        <f t="shared" si="5"/>
        <v>101855.12268</v>
      </c>
      <c r="Q46" s="31"/>
      <c r="R46" s="31">
        <f t="shared" si="6"/>
        <v>101855.12268</v>
      </c>
      <c r="S46" s="31"/>
      <c r="T46" s="31">
        <f t="shared" si="7"/>
        <v>101855.12268</v>
      </c>
      <c r="U46" s="31"/>
      <c r="V46" s="31">
        <f t="shared" si="8"/>
        <v>101855.12268</v>
      </c>
      <c r="W46" s="31"/>
      <c r="X46" s="31">
        <f t="shared" si="9"/>
        <v>101855.12268</v>
      </c>
      <c r="Y46" s="31"/>
      <c r="Z46" s="31">
        <f t="shared" si="10"/>
        <v>101855.12268</v>
      </c>
      <c r="AA46" s="31">
        <v>0</v>
      </c>
      <c r="AB46" s="31"/>
      <c r="AC46" s="31">
        <f t="shared" si="11"/>
        <v>0</v>
      </c>
      <c r="AD46" s="31"/>
      <c r="AE46" s="31">
        <f t="shared" si="12"/>
        <v>0</v>
      </c>
      <c r="AF46" s="31"/>
      <c r="AG46" s="31">
        <f t="shared" si="13"/>
        <v>0</v>
      </c>
      <c r="AH46" s="31"/>
      <c r="AI46" s="31">
        <f t="shared" si="14"/>
        <v>0</v>
      </c>
      <c r="AJ46" s="31"/>
      <c r="AK46" s="31">
        <f t="shared" si="15"/>
        <v>0</v>
      </c>
      <c r="AL46" s="31"/>
      <c r="AM46" s="31">
        <f t="shared" si="16"/>
        <v>0</v>
      </c>
      <c r="AN46" s="31"/>
      <c r="AO46" s="31">
        <f t="shared" si="17"/>
        <v>0</v>
      </c>
      <c r="AP46" s="31"/>
      <c r="AQ46" s="31">
        <f t="shared" si="18"/>
        <v>0</v>
      </c>
      <c r="AR46" s="31">
        <v>0</v>
      </c>
      <c r="AS46" s="31"/>
      <c r="AT46" s="31">
        <f t="shared" si="19"/>
        <v>0</v>
      </c>
      <c r="AU46" s="31"/>
      <c r="AV46" s="31">
        <f t="shared" si="20"/>
        <v>0</v>
      </c>
      <c r="AW46" s="31"/>
      <c r="AX46" s="31">
        <f t="shared" si="21"/>
        <v>0</v>
      </c>
      <c r="AY46" s="31"/>
      <c r="AZ46" s="31">
        <f t="shared" si="22"/>
        <v>0</v>
      </c>
      <c r="BA46" s="31"/>
      <c r="BB46" s="31">
        <f t="shared" si="23"/>
        <v>0</v>
      </c>
      <c r="BC46" s="31"/>
      <c r="BD46" s="31">
        <f t="shared" si="24"/>
        <v>0</v>
      </c>
      <c r="BE46" s="31"/>
      <c r="BF46" s="31">
        <f t="shared" si="25"/>
        <v>0</v>
      </c>
      <c r="BG46" s="4" t="s">
        <v>55</v>
      </c>
      <c r="BI46" s="44"/>
    </row>
    <row r="47" s="1" customFormat="1" ht="51.75">
      <c r="A47" s="28" t="s">
        <v>56</v>
      </c>
      <c r="B47" s="42" t="s">
        <v>57</v>
      </c>
      <c r="C47" s="45" t="s">
        <v>34</v>
      </c>
      <c r="D47" s="30"/>
      <c r="E47" s="30"/>
      <c r="F47" s="31"/>
      <c r="G47" s="31">
        <f>G49</f>
        <v>8404.7960500000008</v>
      </c>
      <c r="H47" s="31">
        <f t="shared" si="1"/>
        <v>8404.7960500000008</v>
      </c>
      <c r="I47" s="31">
        <f>I49</f>
        <v>0</v>
      </c>
      <c r="J47" s="31">
        <f t="shared" si="2"/>
        <v>8404.7960500000008</v>
      </c>
      <c r="K47" s="31">
        <f>K49</f>
        <v>0</v>
      </c>
      <c r="L47" s="31">
        <f t="shared" si="3"/>
        <v>8404.7960500000008</v>
      </c>
      <c r="M47" s="31">
        <f>M49</f>
        <v>0</v>
      </c>
      <c r="N47" s="31">
        <f t="shared" si="4"/>
        <v>8404.7960500000008</v>
      </c>
      <c r="O47" s="31">
        <f>O49</f>
        <v>0</v>
      </c>
      <c r="P47" s="31">
        <f t="shared" si="5"/>
        <v>8404.7960500000008</v>
      </c>
      <c r="Q47" s="31">
        <f>Q49</f>
        <v>0</v>
      </c>
      <c r="R47" s="31">
        <f t="shared" si="6"/>
        <v>8404.7960500000008</v>
      </c>
      <c r="S47" s="31">
        <f>S49</f>
        <v>0</v>
      </c>
      <c r="T47" s="31">
        <f t="shared" si="7"/>
        <v>8404.7960500000008</v>
      </c>
      <c r="U47" s="31">
        <f>U49</f>
        <v>0</v>
      </c>
      <c r="V47" s="31">
        <f t="shared" si="8"/>
        <v>8404.7960500000008</v>
      </c>
      <c r="W47" s="31">
        <f>W49</f>
        <v>-581.11599999999999</v>
      </c>
      <c r="X47" s="31">
        <f t="shared" si="9"/>
        <v>7823.6800500000008</v>
      </c>
      <c r="Y47" s="31">
        <f>Y49</f>
        <v>0</v>
      </c>
      <c r="Z47" s="31">
        <f t="shared" si="10"/>
        <v>7823.6800500000008</v>
      </c>
      <c r="AA47" s="31"/>
      <c r="AB47" s="31"/>
      <c r="AC47" s="31"/>
      <c r="AD47" s="31">
        <f>AD49</f>
        <v>0</v>
      </c>
      <c r="AE47" s="31">
        <f t="shared" si="12"/>
        <v>0</v>
      </c>
      <c r="AF47" s="31">
        <f>AF49</f>
        <v>0</v>
      </c>
      <c r="AG47" s="31">
        <f t="shared" si="13"/>
        <v>0</v>
      </c>
      <c r="AH47" s="31">
        <f>AH49</f>
        <v>0</v>
      </c>
      <c r="AI47" s="31">
        <f t="shared" si="14"/>
        <v>0</v>
      </c>
      <c r="AJ47" s="31">
        <f>AJ49</f>
        <v>0</v>
      </c>
      <c r="AK47" s="31">
        <f t="shared" si="15"/>
        <v>0</v>
      </c>
      <c r="AL47" s="31">
        <f>AL49</f>
        <v>0</v>
      </c>
      <c r="AM47" s="31">
        <f t="shared" si="16"/>
        <v>0</v>
      </c>
      <c r="AN47" s="31">
        <f>AN49</f>
        <v>581.11599999999999</v>
      </c>
      <c r="AO47" s="31">
        <f t="shared" si="17"/>
        <v>581.11599999999999</v>
      </c>
      <c r="AP47" s="31">
        <f>AP49</f>
        <v>0</v>
      </c>
      <c r="AQ47" s="31">
        <f t="shared" si="18"/>
        <v>581.11599999999999</v>
      </c>
      <c r="AR47" s="31"/>
      <c r="AS47" s="31"/>
      <c r="AT47" s="31"/>
      <c r="AU47" s="31">
        <f>AU49</f>
        <v>0</v>
      </c>
      <c r="AV47" s="31">
        <f t="shared" si="20"/>
        <v>0</v>
      </c>
      <c r="AW47" s="31">
        <f>AW49</f>
        <v>0</v>
      </c>
      <c r="AX47" s="31">
        <f t="shared" si="21"/>
        <v>0</v>
      </c>
      <c r="AY47" s="31">
        <f>AY49</f>
        <v>0</v>
      </c>
      <c r="AZ47" s="31">
        <f t="shared" si="22"/>
        <v>0</v>
      </c>
      <c r="BA47" s="31">
        <f>BA49</f>
        <v>0</v>
      </c>
      <c r="BB47" s="31">
        <f t="shared" si="23"/>
        <v>0</v>
      </c>
      <c r="BC47" s="31">
        <f>BC49</f>
        <v>0</v>
      </c>
      <c r="BD47" s="31">
        <f t="shared" si="24"/>
        <v>0</v>
      </c>
      <c r="BE47" s="31">
        <f>BE49</f>
        <v>0</v>
      </c>
      <c r="BF47" s="31">
        <f t="shared" si="25"/>
        <v>0</v>
      </c>
      <c r="BG47" s="4"/>
      <c r="BH47" s="1"/>
      <c r="BI47" s="44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</row>
    <row r="48" s="1" customFormat="1" ht="17.25">
      <c r="A48" s="28"/>
      <c r="B48" s="42" t="s">
        <v>26</v>
      </c>
      <c r="C48" s="45"/>
      <c r="D48" s="30"/>
      <c r="E48" s="30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4"/>
      <c r="BI48" s="44"/>
    </row>
    <row r="49" s="1" customFormat="1" ht="17.25">
      <c r="A49" s="28"/>
      <c r="B49" s="42" t="s">
        <v>31</v>
      </c>
      <c r="C49" s="65" t="s">
        <v>25</v>
      </c>
      <c r="D49" s="30"/>
      <c r="E49" s="30"/>
      <c r="F49" s="31"/>
      <c r="G49" s="31">
        <v>8404.7960500000008</v>
      </c>
      <c r="H49" s="31">
        <f t="shared" si="1"/>
        <v>8404.7960500000008</v>
      </c>
      <c r="I49" s="31"/>
      <c r="J49" s="31">
        <f t="shared" si="2"/>
        <v>8404.7960500000008</v>
      </c>
      <c r="K49" s="31"/>
      <c r="L49" s="31">
        <f t="shared" si="3"/>
        <v>8404.7960500000008</v>
      </c>
      <c r="M49" s="31"/>
      <c r="N49" s="31">
        <f t="shared" si="4"/>
        <v>8404.7960500000008</v>
      </c>
      <c r="O49" s="31"/>
      <c r="P49" s="31">
        <f t="shared" si="5"/>
        <v>8404.7960500000008</v>
      </c>
      <c r="Q49" s="31"/>
      <c r="R49" s="31">
        <f t="shared" si="6"/>
        <v>8404.7960500000008</v>
      </c>
      <c r="S49" s="31"/>
      <c r="T49" s="31">
        <f t="shared" si="7"/>
        <v>8404.7960500000008</v>
      </c>
      <c r="U49" s="31"/>
      <c r="V49" s="31">
        <f t="shared" si="8"/>
        <v>8404.7960500000008</v>
      </c>
      <c r="W49" s="31">
        <v>-581.11599999999999</v>
      </c>
      <c r="X49" s="31">
        <f t="shared" si="9"/>
        <v>7823.6800500000008</v>
      </c>
      <c r="Y49" s="31"/>
      <c r="Z49" s="31">
        <f t="shared" si="10"/>
        <v>7823.6800500000008</v>
      </c>
      <c r="AA49" s="31"/>
      <c r="AB49" s="31"/>
      <c r="AC49" s="31"/>
      <c r="AD49" s="31"/>
      <c r="AE49" s="31">
        <f t="shared" si="12"/>
        <v>0</v>
      </c>
      <c r="AF49" s="31"/>
      <c r="AG49" s="31">
        <f t="shared" si="13"/>
        <v>0</v>
      </c>
      <c r="AH49" s="31"/>
      <c r="AI49" s="31">
        <f t="shared" si="14"/>
        <v>0</v>
      </c>
      <c r="AJ49" s="31"/>
      <c r="AK49" s="31">
        <f t="shared" si="15"/>
        <v>0</v>
      </c>
      <c r="AL49" s="31"/>
      <c r="AM49" s="31">
        <f t="shared" si="16"/>
        <v>0</v>
      </c>
      <c r="AN49" s="31">
        <v>581.11599999999999</v>
      </c>
      <c r="AO49" s="31">
        <f t="shared" si="17"/>
        <v>581.11599999999999</v>
      </c>
      <c r="AP49" s="31"/>
      <c r="AQ49" s="31">
        <f t="shared" si="18"/>
        <v>581.11599999999999</v>
      </c>
      <c r="AR49" s="31"/>
      <c r="AS49" s="31"/>
      <c r="AT49" s="31"/>
      <c r="AU49" s="31"/>
      <c r="AV49" s="31">
        <f t="shared" si="20"/>
        <v>0</v>
      </c>
      <c r="AW49" s="31"/>
      <c r="AX49" s="31">
        <f t="shared" si="21"/>
        <v>0</v>
      </c>
      <c r="AY49" s="31"/>
      <c r="AZ49" s="31">
        <f t="shared" si="22"/>
        <v>0</v>
      </c>
      <c r="BA49" s="31"/>
      <c r="BB49" s="31">
        <f t="shared" si="23"/>
        <v>0</v>
      </c>
      <c r="BC49" s="31"/>
      <c r="BD49" s="31">
        <f t="shared" si="24"/>
        <v>0</v>
      </c>
      <c r="BE49" s="31"/>
      <c r="BF49" s="31">
        <f t="shared" si="25"/>
        <v>0</v>
      </c>
      <c r="BG49" s="4" t="s">
        <v>58</v>
      </c>
      <c r="BH49" s="1"/>
      <c r="BI49" s="44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="1" customFormat="1" ht="51.75">
      <c r="A50" s="28" t="s">
        <v>59</v>
      </c>
      <c r="B50" s="42" t="s">
        <v>60</v>
      </c>
      <c r="C50" s="45" t="s">
        <v>34</v>
      </c>
      <c r="D50" s="30"/>
      <c r="E50" s="30"/>
      <c r="F50" s="31"/>
      <c r="G50" s="31">
        <f>G53</f>
        <v>8439.1239800000003</v>
      </c>
      <c r="H50" s="31">
        <f t="shared" si="1"/>
        <v>8439.1239800000003</v>
      </c>
      <c r="I50" s="31">
        <f>I53</f>
        <v>0</v>
      </c>
      <c r="J50" s="31">
        <f t="shared" si="2"/>
        <v>8439.1239800000003</v>
      </c>
      <c r="K50" s="31">
        <f>K53</f>
        <v>0</v>
      </c>
      <c r="L50" s="31">
        <f t="shared" si="3"/>
        <v>8439.1239800000003</v>
      </c>
      <c r="M50" s="31">
        <f>M53</f>
        <v>0</v>
      </c>
      <c r="N50" s="31">
        <f t="shared" si="4"/>
        <v>8439.1239800000003</v>
      </c>
      <c r="O50" s="31">
        <f>O53</f>
        <v>2534.4090000000001</v>
      </c>
      <c r="P50" s="31">
        <f t="shared" si="5"/>
        <v>10973.53298</v>
      </c>
      <c r="Q50" s="31">
        <f>Q53</f>
        <v>0</v>
      </c>
      <c r="R50" s="31">
        <f t="shared" si="6"/>
        <v>10973.53298</v>
      </c>
      <c r="S50" s="31">
        <f>S53</f>
        <v>0</v>
      </c>
      <c r="T50" s="31">
        <f t="shared" si="7"/>
        <v>10973.53298</v>
      </c>
      <c r="U50" s="31">
        <f>U53</f>
        <v>0</v>
      </c>
      <c r="V50" s="31">
        <f t="shared" si="8"/>
        <v>10973.53298</v>
      </c>
      <c r="W50" s="31">
        <f>W53+W52</f>
        <v>778.48599999999999</v>
      </c>
      <c r="X50" s="31">
        <f t="shared" si="9"/>
        <v>11752.018980000001</v>
      </c>
      <c r="Y50" s="31">
        <f>Y53+Y52</f>
        <v>0</v>
      </c>
      <c r="Z50" s="31">
        <f t="shared" si="10"/>
        <v>11752.018980000001</v>
      </c>
      <c r="AA50" s="31"/>
      <c r="AB50" s="31"/>
      <c r="AC50" s="31"/>
      <c r="AD50" s="31">
        <f>AD53</f>
        <v>0</v>
      </c>
      <c r="AE50" s="31">
        <f t="shared" si="12"/>
        <v>0</v>
      </c>
      <c r="AF50" s="31">
        <f>AF53</f>
        <v>0</v>
      </c>
      <c r="AG50" s="31">
        <f t="shared" si="13"/>
        <v>0</v>
      </c>
      <c r="AH50" s="31">
        <f>AH53</f>
        <v>0</v>
      </c>
      <c r="AI50" s="31">
        <f t="shared" si="14"/>
        <v>0</v>
      </c>
      <c r="AJ50" s="31">
        <f>AJ53</f>
        <v>0</v>
      </c>
      <c r="AK50" s="31">
        <f t="shared" si="15"/>
        <v>0</v>
      </c>
      <c r="AL50" s="31">
        <f>AL53</f>
        <v>0</v>
      </c>
      <c r="AM50" s="31">
        <f t="shared" si="16"/>
        <v>0</v>
      </c>
      <c r="AN50" s="31">
        <f>AN53</f>
        <v>0</v>
      </c>
      <c r="AO50" s="31">
        <f t="shared" si="17"/>
        <v>0</v>
      </c>
      <c r="AP50" s="31">
        <f>AP53</f>
        <v>0</v>
      </c>
      <c r="AQ50" s="31">
        <f t="shared" si="18"/>
        <v>0</v>
      </c>
      <c r="AR50" s="31"/>
      <c r="AS50" s="31"/>
      <c r="AT50" s="31"/>
      <c r="AU50" s="31">
        <f>AU53</f>
        <v>0</v>
      </c>
      <c r="AV50" s="31">
        <f t="shared" si="20"/>
        <v>0</v>
      </c>
      <c r="AW50" s="31">
        <f>AW53</f>
        <v>0</v>
      </c>
      <c r="AX50" s="31">
        <f t="shared" si="21"/>
        <v>0</v>
      </c>
      <c r="AY50" s="31">
        <f>AY53</f>
        <v>0</v>
      </c>
      <c r="AZ50" s="31">
        <f t="shared" si="22"/>
        <v>0</v>
      </c>
      <c r="BA50" s="31">
        <f>BA53</f>
        <v>0</v>
      </c>
      <c r="BB50" s="31">
        <f t="shared" si="23"/>
        <v>0</v>
      </c>
      <c r="BC50" s="31">
        <f>BC53</f>
        <v>0</v>
      </c>
      <c r="BD50" s="31">
        <f t="shared" si="24"/>
        <v>0</v>
      </c>
      <c r="BE50" s="31">
        <f>BE53</f>
        <v>0</v>
      </c>
      <c r="BF50" s="31">
        <f t="shared" si="25"/>
        <v>0</v>
      </c>
      <c r="BG50" s="4"/>
      <c r="BH50" s="1"/>
      <c r="BI50" s="44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</row>
    <row r="51" s="1" customFormat="1" ht="17.25">
      <c r="A51" s="28"/>
      <c r="B51" s="42" t="s">
        <v>26</v>
      </c>
      <c r="C51" s="45"/>
      <c r="D51" s="30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4"/>
      <c r="BH51" s="1"/>
      <c r="BI51" s="44"/>
      <c r="BJ51" s="1"/>
      <c r="BK51" s="1"/>
    </row>
    <row r="52" s="1" customFormat="1" ht="17.25" hidden="1">
      <c r="A52" s="28"/>
      <c r="B52" s="48" t="s">
        <v>27</v>
      </c>
      <c r="C52" s="45"/>
      <c r="D52" s="30"/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51">
        <v>778.48599999999999</v>
      </c>
      <c r="X52" s="31">
        <f t="shared" si="9"/>
        <v>778.48599999999999</v>
      </c>
      <c r="Y52" s="51"/>
      <c r="Z52" s="31">
        <f t="shared" si="10"/>
        <v>778.48599999999999</v>
      </c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51"/>
      <c r="AO52" s="31">
        <f t="shared" si="17"/>
        <v>0</v>
      </c>
      <c r="AP52" s="51"/>
      <c r="AQ52" s="31">
        <f t="shared" si="18"/>
        <v>0</v>
      </c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51"/>
      <c r="BD52" s="31">
        <f t="shared" si="24"/>
        <v>0</v>
      </c>
      <c r="BE52" s="51"/>
      <c r="BF52" s="31">
        <f t="shared" si="25"/>
        <v>0</v>
      </c>
      <c r="BG52" s="4" t="s">
        <v>61</v>
      </c>
      <c r="BH52" s="54">
        <v>0</v>
      </c>
      <c r="BI52" s="44"/>
      <c r="BJ52" s="1"/>
      <c r="BK52" s="1"/>
    </row>
    <row r="53" s="1" customFormat="1" ht="17.25">
      <c r="A53" s="28"/>
      <c r="B53" s="42" t="s">
        <v>31</v>
      </c>
      <c r="C53" s="65" t="s">
        <v>25</v>
      </c>
      <c r="D53" s="30"/>
      <c r="E53" s="30"/>
      <c r="F53" s="31"/>
      <c r="G53" s="31">
        <v>8439.1239800000003</v>
      </c>
      <c r="H53" s="31">
        <f t="shared" si="1"/>
        <v>8439.1239800000003</v>
      </c>
      <c r="I53" s="31"/>
      <c r="J53" s="31">
        <f t="shared" si="2"/>
        <v>8439.1239800000003</v>
      </c>
      <c r="K53" s="31"/>
      <c r="L53" s="31">
        <f t="shared" si="3"/>
        <v>8439.1239800000003</v>
      </c>
      <c r="M53" s="31"/>
      <c r="N53" s="31">
        <f t="shared" si="4"/>
        <v>8439.1239800000003</v>
      </c>
      <c r="O53" s="31">
        <v>2534.4090000000001</v>
      </c>
      <c r="P53" s="31">
        <f t="shared" si="5"/>
        <v>10973.53298</v>
      </c>
      <c r="Q53" s="31"/>
      <c r="R53" s="31">
        <f t="shared" si="6"/>
        <v>10973.53298</v>
      </c>
      <c r="S53" s="31"/>
      <c r="T53" s="31">
        <f t="shared" si="7"/>
        <v>10973.53298</v>
      </c>
      <c r="U53" s="31"/>
      <c r="V53" s="31">
        <f t="shared" si="8"/>
        <v>10973.53298</v>
      </c>
      <c r="W53" s="31"/>
      <c r="X53" s="31">
        <f t="shared" si="9"/>
        <v>10973.53298</v>
      </c>
      <c r="Y53" s="31"/>
      <c r="Z53" s="31">
        <f t="shared" si="10"/>
        <v>10973.53298</v>
      </c>
      <c r="AA53" s="31"/>
      <c r="AB53" s="31"/>
      <c r="AC53" s="31"/>
      <c r="AD53" s="31"/>
      <c r="AE53" s="31">
        <f t="shared" si="12"/>
        <v>0</v>
      </c>
      <c r="AF53" s="31"/>
      <c r="AG53" s="31">
        <f t="shared" si="13"/>
        <v>0</v>
      </c>
      <c r="AH53" s="31"/>
      <c r="AI53" s="31">
        <f t="shared" si="14"/>
        <v>0</v>
      </c>
      <c r="AJ53" s="31"/>
      <c r="AK53" s="31">
        <f t="shared" si="15"/>
        <v>0</v>
      </c>
      <c r="AL53" s="31"/>
      <c r="AM53" s="31">
        <f t="shared" si="16"/>
        <v>0</v>
      </c>
      <c r="AN53" s="31"/>
      <c r="AO53" s="31">
        <f t="shared" si="17"/>
        <v>0</v>
      </c>
      <c r="AP53" s="31"/>
      <c r="AQ53" s="31">
        <f t="shared" si="18"/>
        <v>0</v>
      </c>
      <c r="AR53" s="31"/>
      <c r="AS53" s="31"/>
      <c r="AT53" s="31"/>
      <c r="AU53" s="31"/>
      <c r="AV53" s="31">
        <f t="shared" si="20"/>
        <v>0</v>
      </c>
      <c r="AW53" s="31"/>
      <c r="AX53" s="31">
        <f t="shared" si="21"/>
        <v>0</v>
      </c>
      <c r="AY53" s="31"/>
      <c r="AZ53" s="31">
        <f t="shared" si="22"/>
        <v>0</v>
      </c>
      <c r="BA53" s="31"/>
      <c r="BB53" s="31">
        <f t="shared" si="23"/>
        <v>0</v>
      </c>
      <c r="BC53" s="31"/>
      <c r="BD53" s="31">
        <f t="shared" si="24"/>
        <v>0</v>
      </c>
      <c r="BE53" s="31"/>
      <c r="BF53" s="31">
        <f t="shared" si="25"/>
        <v>0</v>
      </c>
      <c r="BG53" s="4" t="s">
        <v>61</v>
      </c>
      <c r="BH53" s="1"/>
      <c r="BI53" s="44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="1" customFormat="1" ht="51.75">
      <c r="A54" s="28" t="s">
        <v>62</v>
      </c>
      <c r="B54" s="42" t="s">
        <v>63</v>
      </c>
      <c r="C54" s="45" t="s">
        <v>34</v>
      </c>
      <c r="D54" s="30"/>
      <c r="E54" s="30"/>
      <c r="F54" s="31"/>
      <c r="G54" s="31">
        <v>70383.903909999994</v>
      </c>
      <c r="H54" s="31">
        <f t="shared" si="1"/>
        <v>70383.903909999994</v>
      </c>
      <c r="I54" s="31"/>
      <c r="J54" s="31">
        <f t="shared" si="2"/>
        <v>70383.903909999994</v>
      </c>
      <c r="K54" s="31"/>
      <c r="L54" s="31">
        <f t="shared" si="3"/>
        <v>70383.903909999994</v>
      </c>
      <c r="M54" s="31"/>
      <c r="N54" s="31">
        <f t="shared" si="4"/>
        <v>70383.903909999994</v>
      </c>
      <c r="O54" s="31"/>
      <c r="P54" s="31">
        <f t="shared" si="5"/>
        <v>70383.903909999994</v>
      </c>
      <c r="Q54" s="31"/>
      <c r="R54" s="31">
        <f t="shared" si="6"/>
        <v>70383.903909999994</v>
      </c>
      <c r="S54" s="31"/>
      <c r="T54" s="31">
        <f t="shared" si="7"/>
        <v>70383.903909999994</v>
      </c>
      <c r="U54" s="31"/>
      <c r="V54" s="31">
        <f t="shared" si="8"/>
        <v>70383.903909999994</v>
      </c>
      <c r="W54" s="31">
        <f>-13815.444-778.486</f>
        <v>-14593.93</v>
      </c>
      <c r="X54" s="31">
        <f t="shared" si="9"/>
        <v>55789.973909999993</v>
      </c>
      <c r="Y54" s="31"/>
      <c r="Z54" s="31">
        <f t="shared" si="10"/>
        <v>55789.973909999993</v>
      </c>
      <c r="AA54" s="31"/>
      <c r="AB54" s="31"/>
      <c r="AC54" s="31"/>
      <c r="AD54" s="31">
        <v>0</v>
      </c>
      <c r="AE54" s="31">
        <f t="shared" si="12"/>
        <v>0</v>
      </c>
      <c r="AF54" s="31">
        <v>0</v>
      </c>
      <c r="AG54" s="31">
        <f t="shared" si="13"/>
        <v>0</v>
      </c>
      <c r="AH54" s="31">
        <v>0</v>
      </c>
      <c r="AI54" s="31">
        <f t="shared" si="14"/>
        <v>0</v>
      </c>
      <c r="AJ54" s="31">
        <v>0</v>
      </c>
      <c r="AK54" s="31">
        <f t="shared" si="15"/>
        <v>0</v>
      </c>
      <c r="AL54" s="31">
        <v>0</v>
      </c>
      <c r="AM54" s="31">
        <f t="shared" si="16"/>
        <v>0</v>
      </c>
      <c r="AN54" s="31">
        <v>0</v>
      </c>
      <c r="AO54" s="31">
        <f t="shared" si="17"/>
        <v>0</v>
      </c>
      <c r="AP54" s="31">
        <v>0</v>
      </c>
      <c r="AQ54" s="31">
        <f t="shared" si="18"/>
        <v>0</v>
      </c>
      <c r="AR54" s="31"/>
      <c r="AS54" s="31"/>
      <c r="AT54" s="31"/>
      <c r="AU54" s="31">
        <v>0</v>
      </c>
      <c r="AV54" s="31">
        <f t="shared" si="20"/>
        <v>0</v>
      </c>
      <c r="AW54" s="31">
        <v>0</v>
      </c>
      <c r="AX54" s="31">
        <f t="shared" si="21"/>
        <v>0</v>
      </c>
      <c r="AY54" s="31">
        <v>0</v>
      </c>
      <c r="AZ54" s="31">
        <f t="shared" si="22"/>
        <v>0</v>
      </c>
      <c r="BA54" s="31">
        <v>0</v>
      </c>
      <c r="BB54" s="31">
        <f t="shared" si="23"/>
        <v>0</v>
      </c>
      <c r="BC54" s="31">
        <v>0</v>
      </c>
      <c r="BD54" s="31">
        <f t="shared" si="24"/>
        <v>0</v>
      </c>
      <c r="BE54" s="31">
        <v>0</v>
      </c>
      <c r="BF54" s="31">
        <f t="shared" si="25"/>
        <v>0</v>
      </c>
      <c r="BG54" s="4" t="s">
        <v>64</v>
      </c>
      <c r="BH54" s="1"/>
      <c r="BI54" s="44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="56" customFormat="1" ht="51.75" hidden="1">
      <c r="A55" s="47" t="s">
        <v>65</v>
      </c>
      <c r="B55" s="48" t="s">
        <v>66</v>
      </c>
      <c r="C55" s="66" t="s">
        <v>34</v>
      </c>
      <c r="D55" s="49"/>
      <c r="E55" s="50"/>
      <c r="F55" s="52"/>
      <c r="G55" s="51"/>
      <c r="H55" s="52">
        <f t="shared" si="1"/>
        <v>0</v>
      </c>
      <c r="I55" s="31"/>
      <c r="J55" s="52">
        <f t="shared" si="2"/>
        <v>0</v>
      </c>
      <c r="K55" s="31"/>
      <c r="L55" s="52">
        <f t="shared" si="3"/>
        <v>0</v>
      </c>
      <c r="M55" s="31"/>
      <c r="N55" s="52">
        <f t="shared" si="4"/>
        <v>0</v>
      </c>
      <c r="O55" s="51"/>
      <c r="P55" s="52">
        <f t="shared" si="5"/>
        <v>0</v>
      </c>
      <c r="Q55" s="31"/>
      <c r="R55" s="52">
        <f t="shared" si="6"/>
        <v>0</v>
      </c>
      <c r="S55" s="51"/>
      <c r="T55" s="52">
        <f t="shared" si="7"/>
        <v>0</v>
      </c>
      <c r="U55" s="31"/>
      <c r="V55" s="52">
        <f t="shared" si="8"/>
        <v>0</v>
      </c>
      <c r="W55" s="51"/>
      <c r="X55" s="52">
        <f t="shared" si="9"/>
        <v>0</v>
      </c>
      <c r="Y55" s="51"/>
      <c r="Z55" s="52">
        <f t="shared" si="10"/>
        <v>0</v>
      </c>
      <c r="AA55" s="52"/>
      <c r="AB55" s="51"/>
      <c r="AC55" s="52"/>
      <c r="AD55" s="51">
        <v>0</v>
      </c>
      <c r="AE55" s="52">
        <f t="shared" si="12"/>
        <v>0</v>
      </c>
      <c r="AF55" s="31">
        <v>0</v>
      </c>
      <c r="AG55" s="52">
        <f t="shared" si="13"/>
        <v>0</v>
      </c>
      <c r="AH55" s="31">
        <v>0</v>
      </c>
      <c r="AI55" s="52">
        <f t="shared" si="14"/>
        <v>0</v>
      </c>
      <c r="AJ55" s="51">
        <v>0</v>
      </c>
      <c r="AK55" s="52">
        <f t="shared" si="15"/>
        <v>0</v>
      </c>
      <c r="AL55" s="51">
        <v>0</v>
      </c>
      <c r="AM55" s="52">
        <f t="shared" si="16"/>
        <v>0</v>
      </c>
      <c r="AN55" s="51">
        <v>0</v>
      </c>
      <c r="AO55" s="52">
        <f t="shared" si="17"/>
        <v>0</v>
      </c>
      <c r="AP55" s="51">
        <v>0</v>
      </c>
      <c r="AQ55" s="52">
        <f t="shared" si="18"/>
        <v>0</v>
      </c>
      <c r="AR55" s="52"/>
      <c r="AS55" s="51"/>
      <c r="AT55" s="52"/>
      <c r="AU55" s="51">
        <v>0</v>
      </c>
      <c r="AV55" s="52">
        <f t="shared" si="20"/>
        <v>0</v>
      </c>
      <c r="AW55" s="31">
        <v>0</v>
      </c>
      <c r="AX55" s="52">
        <f t="shared" si="21"/>
        <v>0</v>
      </c>
      <c r="AY55" s="51">
        <v>0</v>
      </c>
      <c r="AZ55" s="52">
        <f t="shared" si="22"/>
        <v>0</v>
      </c>
      <c r="BA55" s="51">
        <v>0</v>
      </c>
      <c r="BB55" s="52">
        <f t="shared" si="23"/>
        <v>0</v>
      </c>
      <c r="BC55" s="51">
        <v>0</v>
      </c>
      <c r="BD55" s="52">
        <f t="shared" si="24"/>
        <v>0</v>
      </c>
      <c r="BE55" s="51">
        <v>0</v>
      </c>
      <c r="BF55" s="52">
        <f t="shared" si="25"/>
        <v>0</v>
      </c>
      <c r="BG55" s="53" t="s">
        <v>67</v>
      </c>
      <c r="BH55" s="56">
        <v>0</v>
      </c>
      <c r="BI55" s="55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</row>
    <row r="56" s="20" customFormat="1" ht="33.75" customHeight="1">
      <c r="A56" s="21"/>
      <c r="B56" s="22" t="s">
        <v>68</v>
      </c>
      <c r="C56" s="23" t="s">
        <v>25</v>
      </c>
      <c r="D56" s="24">
        <f>D71+D75+D78+D81+D61+D62+D63+D64+D65+D66+D67+D69+D70+D68</f>
        <v>1957174.5</v>
      </c>
      <c r="E56" s="24">
        <f>E71+E75+E78+E81+E61+E62+E63+E64+E65+E66+E67+E69+E70+E68</f>
        <v>0</v>
      </c>
      <c r="F56" s="25">
        <f t="shared" si="0"/>
        <v>1957174.5</v>
      </c>
      <c r="G56" s="25">
        <f>G71+G75+G78+G81+G61+G62+G63+G64+G65+G66+G67+G69+G70+G68+G85</f>
        <v>333694.69675000006</v>
      </c>
      <c r="H56" s="25">
        <f t="shared" si="1"/>
        <v>2290869.1967500001</v>
      </c>
      <c r="I56" s="25">
        <f>I71+I75+I78+I81+I61+I62+I63+I64+I65+I66+I67+I69+I70+I68+I85</f>
        <v>40856.745559999996</v>
      </c>
      <c r="J56" s="25">
        <f t="shared" si="2"/>
        <v>2331725.9423100003</v>
      </c>
      <c r="K56" s="25">
        <f>K71+K75+K78+K81+K61+K62+K63+K64+K65+K66+K67+K69+K70+K68+K85+K86</f>
        <v>531809.2699999999</v>
      </c>
      <c r="L56" s="25">
        <f t="shared" si="3"/>
        <v>2863535.2123100003</v>
      </c>
      <c r="M56" s="25">
        <f>M71+M75+M78+M81+M61+M62+M63+M64+M65+M66+M67+M69+M70+M68+M85+M86</f>
        <v>0</v>
      </c>
      <c r="N56" s="25">
        <f t="shared" si="4"/>
        <v>2863535.2123100003</v>
      </c>
      <c r="O56" s="25">
        <f>O71+O75+O78+O81+O61+O62+O63+O64+O65+O66+O67+O69+O70+O68+O85+O86+O87+O88+O89+O90+O91+O92</f>
        <v>-96244.75</v>
      </c>
      <c r="P56" s="25">
        <f t="shared" si="5"/>
        <v>2767290.4623100003</v>
      </c>
      <c r="Q56" s="25">
        <f>Q71+Q75+Q78+Q81+Q61+Q62+Q63+Q64+Q65+Q66+Q67+Q69+Q70+Q68+Q85+Q86+Q87+Q88+Q89+Q90+Q91+Q92</f>
        <v>46931.813000000002</v>
      </c>
      <c r="R56" s="25">
        <f t="shared" si="6"/>
        <v>2814222.2753100004</v>
      </c>
      <c r="S56" s="25">
        <f>S71+S75+S78+S81+S61+S62+S63+S64+S65+S66+S67+S69+S70+S68+S85+S86+S87+S88+S89+S90+S91+S92+S93+S94</f>
        <v>-1510.4560000000001</v>
      </c>
      <c r="T56" s="25">
        <f t="shared" si="7"/>
        <v>2812711.8193100006</v>
      </c>
      <c r="U56" s="25">
        <f>U71+U75+U78+U81+U61+U62+U63+U64+U65+U66+U67+U69+U70+U68+U85+U86+U87+U88+U89+U90+U91+U92+U93+U94</f>
        <v>954.08699999999999</v>
      </c>
      <c r="V56" s="25">
        <f t="shared" si="8"/>
        <v>2813665.9063100005</v>
      </c>
      <c r="W56" s="25">
        <f>W71+W75+W78+W81+W61+W62+W63+W64+W65+W66+W67+W69+W70+W68+W85+W86+W87+W88+W89+W90+W91+W92+W93+W94</f>
        <v>-268589.49299999996</v>
      </c>
      <c r="X56" s="25">
        <f t="shared" si="9"/>
        <v>2545076.4133100007</v>
      </c>
      <c r="Y56" s="25">
        <f>Y71+Y75+Y78+Y81+Y61+Y62+Y63+Y64+Y65+Y66+Y67+Y69+Y70+Y68+Y85+Y86+Y87+Y88+Y89+Y90+Y91+Y92+Y93+Y94+Y95+Y96+Y97+Y98+Y99+Y100</f>
        <v>0</v>
      </c>
      <c r="Z56" s="25">
        <f t="shared" si="10"/>
        <v>2545076.4133100007</v>
      </c>
      <c r="AA56" s="25">
        <f>AA71+AA75+AA78+AA81+AA61+AA62+AA63+AA64+AA65+AA66+AA67+AA69+AA70+AA68</f>
        <v>1994617.2</v>
      </c>
      <c r="AB56" s="25">
        <f>AB71+AB75+AB78+AB81+AB61+AB62+AB63+AB64+AB65+AB66+AB67+AB69+AB70+AB68</f>
        <v>0</v>
      </c>
      <c r="AC56" s="25">
        <f t="shared" si="11"/>
        <v>1994617.2</v>
      </c>
      <c r="AD56" s="25">
        <f>AD71+AD75+AD78+AD81+AD61+AD62+AD63+AD64+AD65+AD66+AD67+AD69+AD70+AD68+AD85</f>
        <v>0</v>
      </c>
      <c r="AE56" s="25">
        <f t="shared" si="12"/>
        <v>1994617.2</v>
      </c>
      <c r="AF56" s="25">
        <f>AF71+AF75+AF78+AF81+AF61+AF62+AF63+AF64+AF65+AF66+AF67+AF69+AF70+AF68+AF85</f>
        <v>0</v>
      </c>
      <c r="AG56" s="25">
        <f t="shared" si="13"/>
        <v>1994617.2</v>
      </c>
      <c r="AH56" s="25">
        <f>AH71+AH75+AH78+AH81+AH61+AH62+AH63+AH64+AH65+AH66+AH67+AH69+AH70+AH68+AH85+AH86</f>
        <v>104188.8</v>
      </c>
      <c r="AI56" s="25">
        <f t="shared" si="14"/>
        <v>2098806</v>
      </c>
      <c r="AJ56" s="25">
        <f>AJ71+AJ75+AJ78+AJ81+AJ61+AJ62+AJ63+AJ64+AJ65+AJ66+AJ67+AJ69+AJ70+AJ68+AJ85+AJ86+AJ87+AJ88+AJ89+AJ90+AJ91+AJ92</f>
        <v>90157.709000000003</v>
      </c>
      <c r="AK56" s="25">
        <f t="shared" si="15"/>
        <v>2188963.7089999998</v>
      </c>
      <c r="AL56" s="25">
        <f>AL71+AL75+AL78+AL81+AL61+AL62+AL63+AL64+AL65+AL66+AL67+AL69+AL70+AL68+AL85+AL86+AL87+AL88+AL89+AL90+AL91+AL92+AL93+AL94</f>
        <v>-165163.55499999999</v>
      </c>
      <c r="AM56" s="25">
        <f t="shared" si="16"/>
        <v>2023800.1539999999</v>
      </c>
      <c r="AN56" s="25">
        <f>AN71+AN75+AN78+AN81+AN61+AN62+AN63+AN64+AN65+AN66+AN67+AN69+AN70+AN68+AN85+AN86+AN87+AN88+AN89+AN90+AN91+AN92+AN93+AN94</f>
        <v>14900.093000000001</v>
      </c>
      <c r="AO56" s="25">
        <f t="shared" si="17"/>
        <v>2038700.247</v>
      </c>
      <c r="AP56" s="25">
        <f>AP71+AP75+AP78+AP81+AP61+AP62+AP63+AP64+AP65+AP66+AP67+AP69+AP70+AP68+AP85+AP86+AP87+AP88+AP89+AP90+AP91+AP92+AP93+AP94+AP95+AP96+AP97+AP98+AP99+AP100</f>
        <v>17644</v>
      </c>
      <c r="AQ56" s="25">
        <f t="shared" si="18"/>
        <v>2056344.247</v>
      </c>
      <c r="AR56" s="25">
        <f>AR71+AR75+AR78+AR81+AR61+AR62+AR63+AR64+AR65+AR66+AR67+AR69+AR70+AR68</f>
        <v>1679548.2999999998</v>
      </c>
      <c r="AS56" s="25">
        <f>AS71+AS75+AS78+AS81+AS61+AS62+AS63+AS64+AS65+AS66+AS67+AS69+AS70+AS68</f>
        <v>0</v>
      </c>
      <c r="AT56" s="25">
        <f t="shared" si="19"/>
        <v>1679548.2999999998</v>
      </c>
      <c r="AU56" s="25">
        <f>AU71+AU75+AU78+AU81+AU61+AU62+AU63+AU64+AU65+AU66+AU67+AU69+AU70+AU68+AU85</f>
        <v>-231023.29000000001</v>
      </c>
      <c r="AV56" s="25">
        <f t="shared" si="20"/>
        <v>1448525.0099999998</v>
      </c>
      <c r="AW56" s="25">
        <f>AW71+AW75+AW78+AW81+AW61+AW62+AW63+AW64+AW65+AW66+AW67+AW69+AW70+AW68+AW85+AW86</f>
        <v>0</v>
      </c>
      <c r="AX56" s="25">
        <f t="shared" si="21"/>
        <v>1448525.0099999998</v>
      </c>
      <c r="AY56" s="25">
        <f>AY71+AY75+AY78+AY81+AY61+AY62+AY63+AY64+AY65+AY66+AY67+AY69+AY70+AY68+AY85+AY86+AY87+AY88+AY89+AY90+AY91+AY92</f>
        <v>240427.576</v>
      </c>
      <c r="AZ56" s="25">
        <f t="shared" si="22"/>
        <v>1688952.5859999997</v>
      </c>
      <c r="BA56" s="25">
        <f>BA71+BA75+BA78+BA81+BA61+BA62+BA63+BA64+BA65+BA66+BA67+BA69+BA70+BA68+BA85+BA86+BA87+BA88+BA89+BA90+BA91+BA92+BA93+BA94</f>
        <v>184663.55499999999</v>
      </c>
      <c r="BB56" s="25">
        <f t="shared" si="23"/>
        <v>1873616.1409999996</v>
      </c>
      <c r="BC56" s="25">
        <f>BC71+BC75+BC78+BC81+BC61+BC62+BC63+BC64+BC65+BC66+BC67+BC69+BC70+BC68+BC85+BC86+BC87+BC88+BC89+BC90+BC91+BC92+BC93+BC94</f>
        <v>0</v>
      </c>
      <c r="BD56" s="25">
        <f t="shared" si="24"/>
        <v>1873616.1409999996</v>
      </c>
      <c r="BE56" s="25">
        <f>BE71+BE75+BE78+BE81+BE61+BE62+BE63+BE64+BE65+BE66+BE67+BE69+BE70+BE68+BE85+BE86+BE87+BE88+BE89+BE90+BE91+BE92+BE93+BE94+BE95+BE96+BE97+BE98+BE99+BE100</f>
        <v>257044</v>
      </c>
      <c r="BF56" s="25">
        <f t="shared" si="25"/>
        <v>2130660.1409999998</v>
      </c>
      <c r="BG56" s="26"/>
      <c r="BH56" s="27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</row>
    <row r="57" s="1" customFormat="1" ht="17.25">
      <c r="A57" s="28"/>
      <c r="B57" s="29" t="s">
        <v>26</v>
      </c>
      <c r="C57" s="67"/>
      <c r="D57" s="30"/>
      <c r="E57" s="30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4"/>
      <c r="BH57" s="5"/>
      <c r="BI57" s="44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</row>
    <row r="58" s="32" customFormat="1" ht="17.25" hidden="1">
      <c r="A58" s="33"/>
      <c r="B58" s="34" t="s">
        <v>27</v>
      </c>
      <c r="C58" s="68"/>
      <c r="D58" s="69">
        <f>D73+D61+D62+D63+D64+D65+D66+D67+D69+D70+D68</f>
        <v>904283.50000000012</v>
      </c>
      <c r="E58" s="69">
        <f>E73+E61+E62+E63+E64+E65+E66+E67+E69+E70+E68</f>
        <v>0</v>
      </c>
      <c r="F58" s="69">
        <f t="shared" si="0"/>
        <v>904283.50000000012</v>
      </c>
      <c r="G58" s="70">
        <f>G73+G61+G62+G63+G64+G65+G66+G67+G69+G70+G68+G85</f>
        <v>333694.69675000006</v>
      </c>
      <c r="H58" s="70">
        <f t="shared" si="1"/>
        <v>1237978.1967500001</v>
      </c>
      <c r="I58" s="70">
        <f>I73+I61+I62+I63+I64+I65+I66+I67+I69+I70+I68+I85</f>
        <v>40856.745559999996</v>
      </c>
      <c r="J58" s="70">
        <f t="shared" si="2"/>
        <v>1278834.9423100001</v>
      </c>
      <c r="K58" s="70">
        <f>K73+K61+K62+K63+K64+K65+K66+K67+K69+K70+K68+K85+K86</f>
        <v>531809.2699999999</v>
      </c>
      <c r="L58" s="70">
        <f t="shared" si="3"/>
        <v>1810644.2123099999</v>
      </c>
      <c r="M58" s="70">
        <f>M73+M61+M62+M63+M64+M65+M66+M67+M69+M70+M68+M85+M86</f>
        <v>0</v>
      </c>
      <c r="N58" s="70">
        <f t="shared" si="4"/>
        <v>1810644.2123099999</v>
      </c>
      <c r="O58" s="70">
        <f>O73+O61+O62+O63+O64+O65+O66+O67+O69+O70+O68+O85+O86+O87+O88+O89+O90+O91+O92</f>
        <v>-96244.75</v>
      </c>
      <c r="P58" s="70">
        <f t="shared" si="5"/>
        <v>1714399.4623099999</v>
      </c>
      <c r="Q58" s="70">
        <f>Q73+Q61+Q62+Q63+Q64+Q65+Q66+Q67+Q69+Q70+Q68+Q85+Q86+Q87+Q88+Q89+Q90+Q91+Q92</f>
        <v>46931.813000000002</v>
      </c>
      <c r="R58" s="70">
        <f t="shared" si="6"/>
        <v>1761331.2753099999</v>
      </c>
      <c r="S58" s="70">
        <f>S73+S61+S62+S63+S64+S65+S66+S67+S69+S70+S68+S85+S86+S87+S88+S89+S90+S91+S92+S93+S94</f>
        <v>-1510.4560000000001</v>
      </c>
      <c r="T58" s="70">
        <f t="shared" si="7"/>
        <v>1759820.8193099999</v>
      </c>
      <c r="U58" s="70">
        <f>U73+U61+U62+U63+U64+U65+U66+U67+U69+U70+U68+U85+U86+U87+U88+U89+U90+U91+U92+U93+U94</f>
        <v>954.08699999999999</v>
      </c>
      <c r="V58" s="70">
        <f t="shared" si="8"/>
        <v>1760774.90631</v>
      </c>
      <c r="W58" s="70">
        <f>W73+W61+W62+W63+W64+W65+W66+W67+W69+W70+W68+W85+W86+W87+W88+W89+W90+W91+W92+W93+W94</f>
        <v>-268589.49299999996</v>
      </c>
      <c r="X58" s="70">
        <f t="shared" si="9"/>
        <v>1492185.41331</v>
      </c>
      <c r="Y58" s="70">
        <f>Y73+Y61+Y62+Y63+Y64+Y65+Y66+Y67+Y69+Y70+Y68+Y85+Y86+Y87+Y88+Y89+Y90+Y91+Y92+Y93+Y94+Y95+Y96+Y97+Y98+Y99+Y100</f>
        <v>0</v>
      </c>
      <c r="Z58" s="70">
        <f t="shared" si="10"/>
        <v>1492185.41331</v>
      </c>
      <c r="AA58" s="70">
        <f>AA73+AA61+AA62+AA63+AA64+AA65+AA66+AA67+AA69+AA70+AA68</f>
        <v>1323402.8</v>
      </c>
      <c r="AB58" s="70">
        <f>AB73+AB61+AB62+AB63+AB64+AB65+AB66+AB67+AB69+AB70+AB68</f>
        <v>0</v>
      </c>
      <c r="AC58" s="70">
        <f t="shared" si="11"/>
        <v>1323402.8</v>
      </c>
      <c r="AD58" s="70">
        <f>AD73+AD61+AD62+AD63+AD64+AD65+AD66+AD67+AD69+AD70+AD68+AD85</f>
        <v>0</v>
      </c>
      <c r="AE58" s="70">
        <f t="shared" si="12"/>
        <v>1323402.8</v>
      </c>
      <c r="AF58" s="70">
        <f>AF73+AF61+AF62+AF63+AF64+AF65+AF66+AF67+AF69+AF70+AF68+AF85</f>
        <v>0</v>
      </c>
      <c r="AG58" s="70">
        <f t="shared" si="13"/>
        <v>1323402.8</v>
      </c>
      <c r="AH58" s="70">
        <f>AH73+AH61+AH62+AH63+AH64+AH65+AH66+AH67+AH69+AH70+AH68+AH85+AH86</f>
        <v>104188.8</v>
      </c>
      <c r="AI58" s="70">
        <f t="shared" si="14"/>
        <v>1427591.6000000001</v>
      </c>
      <c r="AJ58" s="70">
        <f>AJ73+AJ61+AJ62+AJ63+AJ64+AJ65+AJ66+AJ67+AJ69+AJ70+AJ68+AJ85+AJ86+AJ87+AJ88+AJ89+AJ90+AJ91+AJ92</f>
        <v>90157.709000000003</v>
      </c>
      <c r="AK58" s="70">
        <f t="shared" si="15"/>
        <v>1517749.3090000001</v>
      </c>
      <c r="AL58" s="70">
        <f>AL73+AL61+AL62+AL63+AL64+AL65+AL66+AL67+AL69+AL70+AL68+AL85+AL86+AL87+AL88+AL89+AL90+AL91+AL92+AL93+AL94</f>
        <v>-165163.55499999999</v>
      </c>
      <c r="AM58" s="70">
        <f t="shared" si="16"/>
        <v>1352585.7540000002</v>
      </c>
      <c r="AN58" s="70">
        <f>AN73+AN61+AN62+AN63+AN64+AN65+AN66+AN67+AN69+AN70+AN68+AN85+AN86+AN87+AN88+AN89+AN90+AN91+AN92+AN93+AN94</f>
        <v>14900.093000000001</v>
      </c>
      <c r="AO58" s="70">
        <f t="shared" si="17"/>
        <v>1367485.8470000003</v>
      </c>
      <c r="AP58" s="70">
        <f>AP73+AP61+AP62+AP63+AP64+AP65+AP66+AP67+AP69+AP70+AP68+AP85+AP86+AP87+AP88+AP89+AP90+AP91+AP92+AP93+AP94+AP95+AP96+AP97+AP98+AP99+AP100</f>
        <v>17644</v>
      </c>
      <c r="AQ58" s="70">
        <f t="shared" si="18"/>
        <v>1385129.8470000003</v>
      </c>
      <c r="AR58" s="70">
        <f>AR73+AR61+AR62+AR63+AR64+AR65+AR66+AR67+AR69+AR70+AR68</f>
        <v>918578.5</v>
      </c>
      <c r="AS58" s="70">
        <f>AS73+AS61+AS62+AS63+AS64+AS65+AS66+AS67+AS69+AS70+AS68</f>
        <v>0</v>
      </c>
      <c r="AT58" s="70">
        <f t="shared" si="19"/>
        <v>918578.5</v>
      </c>
      <c r="AU58" s="70">
        <f>AU73+AU61+AU62+AU63+AU64+AU65+AU66+AU67+AU69+AU70+AU68+AU85</f>
        <v>-231023.29000000001</v>
      </c>
      <c r="AV58" s="70">
        <f t="shared" si="20"/>
        <v>687555.20999999996</v>
      </c>
      <c r="AW58" s="70">
        <f>AW73+AW61+AW62+AW63+AW64+AW65+AW66+AW67+AW69+AW70+AW68+AW85+AW86</f>
        <v>0</v>
      </c>
      <c r="AX58" s="70">
        <f t="shared" si="21"/>
        <v>687555.20999999996</v>
      </c>
      <c r="AY58" s="70">
        <f>AY73+AY61+AY62+AY63+AY64+AY65+AY66+AY67+AY69+AY70+AY68+AY85+AY86+AY87+AY88+AY89+AY90+AY91+AY92</f>
        <v>240427.576</v>
      </c>
      <c r="AZ58" s="70">
        <f t="shared" si="22"/>
        <v>927982.78599999996</v>
      </c>
      <c r="BA58" s="70">
        <f>BA73+BA61+BA62+BA63+BA64+BA65+BA66+BA67+BA69+BA70+BA68+BA85+BA86+BA87+BA88+BA89+BA90+BA91+BA92+BA93+BA94</f>
        <v>184663.55499999999</v>
      </c>
      <c r="BB58" s="70">
        <f t="shared" si="23"/>
        <v>1112646.341</v>
      </c>
      <c r="BC58" s="70">
        <f>BC73+BC61+BC62+BC63+BC64+BC65+BC66+BC67+BC69+BC70+BC68+BC85+BC86+BC87+BC88+BC89+BC90+BC91+BC92+BC93+BC94</f>
        <v>0</v>
      </c>
      <c r="BD58" s="70">
        <f t="shared" si="24"/>
        <v>1112646.341</v>
      </c>
      <c r="BE58" s="70">
        <f>BE73+BE61+BE62+BE63+BE64+BE65+BE66+BE67+BE69+BE70+BE68+BE85+BE86+BE87+BE88+BE89+BE90+BE91+BE92+BE93+BE94+BE95+BE96+BE97+BE98+BE99+BE100</f>
        <v>257044</v>
      </c>
      <c r="BF58" s="70">
        <f t="shared" si="25"/>
        <v>1369690.341</v>
      </c>
      <c r="BG58" s="71"/>
      <c r="BH58" s="40" t="s">
        <v>28</v>
      </c>
      <c r="BI58" s="41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</row>
    <row r="59" s="1" customFormat="1" ht="17.25">
      <c r="A59" s="28"/>
      <c r="B59" s="42" t="s">
        <v>29</v>
      </c>
      <c r="C59" s="65" t="s">
        <v>25</v>
      </c>
      <c r="D59" s="30">
        <f>D74+D77+D80+D83</f>
        <v>835094.69999999995</v>
      </c>
      <c r="E59" s="30">
        <f>E74+E77+E80+E83</f>
        <v>0</v>
      </c>
      <c r="F59" s="31">
        <f t="shared" si="0"/>
        <v>835094.69999999995</v>
      </c>
      <c r="G59" s="31">
        <f>G74+G77+G80+G83</f>
        <v>0</v>
      </c>
      <c r="H59" s="31">
        <f t="shared" si="1"/>
        <v>835094.69999999995</v>
      </c>
      <c r="I59" s="31">
        <f>I74+I77+I80+I83</f>
        <v>0</v>
      </c>
      <c r="J59" s="31">
        <f t="shared" si="2"/>
        <v>835094.69999999995</v>
      </c>
      <c r="K59" s="31">
        <f>K74+K77+K80+K83</f>
        <v>0</v>
      </c>
      <c r="L59" s="31">
        <f t="shared" si="3"/>
        <v>835094.69999999995</v>
      </c>
      <c r="M59" s="31">
        <f>M74+M77+M80+M83</f>
        <v>0</v>
      </c>
      <c r="N59" s="31">
        <f t="shared" si="4"/>
        <v>835094.69999999995</v>
      </c>
      <c r="O59" s="31">
        <f>O74+O77+O80+O83</f>
        <v>0</v>
      </c>
      <c r="P59" s="31">
        <f t="shared" si="5"/>
        <v>835094.69999999995</v>
      </c>
      <c r="Q59" s="31">
        <f>Q74+Q77+Q80+Q83</f>
        <v>0</v>
      </c>
      <c r="R59" s="31">
        <f t="shared" si="6"/>
        <v>835094.69999999995</v>
      </c>
      <c r="S59" s="31">
        <f>S74+S77+S80+S83</f>
        <v>0</v>
      </c>
      <c r="T59" s="31">
        <f t="shared" si="7"/>
        <v>835094.69999999995</v>
      </c>
      <c r="U59" s="31">
        <f>U74+U77+U80+U83</f>
        <v>0</v>
      </c>
      <c r="V59" s="31">
        <f t="shared" si="8"/>
        <v>835094.69999999995</v>
      </c>
      <c r="W59" s="31">
        <f>W74+W77+W80+W83</f>
        <v>0</v>
      </c>
      <c r="X59" s="31">
        <f t="shared" si="9"/>
        <v>835094.69999999995</v>
      </c>
      <c r="Y59" s="31">
        <f>Y74+Y77+Y80+Y83</f>
        <v>0</v>
      </c>
      <c r="Z59" s="31">
        <f t="shared" si="10"/>
        <v>835094.69999999995</v>
      </c>
      <c r="AA59" s="31">
        <f>AA74+AA77+AA80+AA83</f>
        <v>452260.20000000001</v>
      </c>
      <c r="AB59" s="31">
        <f>AB74+AB77+AB80+AB83</f>
        <v>0</v>
      </c>
      <c r="AC59" s="31">
        <f t="shared" si="11"/>
        <v>452260.20000000001</v>
      </c>
      <c r="AD59" s="31">
        <f>AD74+AD77+AD80+AD83</f>
        <v>0</v>
      </c>
      <c r="AE59" s="31">
        <f t="shared" si="12"/>
        <v>452260.20000000001</v>
      </c>
      <c r="AF59" s="31">
        <f>AF74+AF77+AF80+AF83</f>
        <v>0</v>
      </c>
      <c r="AG59" s="31">
        <f t="shared" si="13"/>
        <v>452260.20000000001</v>
      </c>
      <c r="AH59" s="31">
        <f>AH74+AH77+AH80+AH83</f>
        <v>0</v>
      </c>
      <c r="AI59" s="31">
        <f t="shared" si="14"/>
        <v>452260.20000000001</v>
      </c>
      <c r="AJ59" s="31">
        <f>AJ74+AJ77+AJ80+AJ83</f>
        <v>0</v>
      </c>
      <c r="AK59" s="31">
        <f t="shared" si="15"/>
        <v>452260.20000000001</v>
      </c>
      <c r="AL59" s="31">
        <f>AL74+AL77+AL80+AL83</f>
        <v>0</v>
      </c>
      <c r="AM59" s="31">
        <f t="shared" si="16"/>
        <v>452260.20000000001</v>
      </c>
      <c r="AN59" s="31">
        <f>AN74+AN77+AN80+AN83</f>
        <v>0</v>
      </c>
      <c r="AO59" s="31">
        <f t="shared" si="17"/>
        <v>452260.20000000001</v>
      </c>
      <c r="AP59" s="31">
        <f>AP74+AP77+AP80+AP83</f>
        <v>0</v>
      </c>
      <c r="AQ59" s="31">
        <f t="shared" si="18"/>
        <v>452260.20000000001</v>
      </c>
      <c r="AR59" s="31">
        <f>AR74+AR77+AR80+AR83</f>
        <v>542015.59999999998</v>
      </c>
      <c r="AS59" s="31">
        <f>AS74+AS77+AS80+AS83</f>
        <v>0</v>
      </c>
      <c r="AT59" s="31">
        <f t="shared" si="19"/>
        <v>542015.59999999998</v>
      </c>
      <c r="AU59" s="31">
        <f>AU74+AU77+AU80+AU83</f>
        <v>0</v>
      </c>
      <c r="AV59" s="31">
        <f t="shared" si="20"/>
        <v>542015.59999999998</v>
      </c>
      <c r="AW59" s="31">
        <f>AW74+AW77+AW80+AW83</f>
        <v>0</v>
      </c>
      <c r="AX59" s="31">
        <f t="shared" si="21"/>
        <v>542015.59999999998</v>
      </c>
      <c r="AY59" s="31">
        <f>AY74+AY77+AY80+AY83</f>
        <v>0</v>
      </c>
      <c r="AZ59" s="31">
        <f t="shared" si="22"/>
        <v>542015.59999999998</v>
      </c>
      <c r="BA59" s="31">
        <f>BA74+BA77+BA80+BA83</f>
        <v>0</v>
      </c>
      <c r="BB59" s="31">
        <f t="shared" si="23"/>
        <v>542015.59999999998</v>
      </c>
      <c r="BC59" s="31">
        <f>BC74+BC77+BC80+BC83</f>
        <v>0</v>
      </c>
      <c r="BD59" s="31">
        <f t="shared" si="24"/>
        <v>542015.59999999998</v>
      </c>
      <c r="BE59" s="31">
        <f>BE74+BE77+BE80+BE83</f>
        <v>0</v>
      </c>
      <c r="BF59" s="31">
        <f t="shared" si="25"/>
        <v>542015.59999999998</v>
      </c>
      <c r="BG59" s="4"/>
      <c r="BH59" s="5"/>
      <c r="BI59" s="44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</row>
    <row r="60" s="1" customFormat="1" ht="17.25">
      <c r="A60" s="28"/>
      <c r="B60" s="42" t="s">
        <v>30</v>
      </c>
      <c r="C60" s="65" t="s">
        <v>25</v>
      </c>
      <c r="D60" s="30">
        <f>D84</f>
        <v>217796.29999999999</v>
      </c>
      <c r="E60" s="30">
        <f>E84</f>
        <v>0</v>
      </c>
      <c r="F60" s="31">
        <f t="shared" si="0"/>
        <v>217796.29999999999</v>
      </c>
      <c r="G60" s="31">
        <f>G84</f>
        <v>0</v>
      </c>
      <c r="H60" s="31">
        <f t="shared" si="1"/>
        <v>217796.29999999999</v>
      </c>
      <c r="I60" s="31">
        <f>I84</f>
        <v>0</v>
      </c>
      <c r="J60" s="31">
        <f t="shared" si="2"/>
        <v>217796.29999999999</v>
      </c>
      <c r="K60" s="31">
        <f>K84</f>
        <v>0</v>
      </c>
      <c r="L60" s="31">
        <f t="shared" si="3"/>
        <v>217796.29999999999</v>
      </c>
      <c r="M60" s="31">
        <f>M84</f>
        <v>0</v>
      </c>
      <c r="N60" s="31">
        <f t="shared" si="4"/>
        <v>217796.29999999999</v>
      </c>
      <c r="O60" s="31">
        <f>O84</f>
        <v>0</v>
      </c>
      <c r="P60" s="31">
        <f t="shared" si="5"/>
        <v>217796.29999999999</v>
      </c>
      <c r="Q60" s="31">
        <f>Q84</f>
        <v>0</v>
      </c>
      <c r="R60" s="31">
        <f t="shared" si="6"/>
        <v>217796.29999999999</v>
      </c>
      <c r="S60" s="31">
        <f>S84</f>
        <v>0</v>
      </c>
      <c r="T60" s="31">
        <f t="shared" si="7"/>
        <v>217796.29999999999</v>
      </c>
      <c r="U60" s="31">
        <f>U84</f>
        <v>0</v>
      </c>
      <c r="V60" s="31">
        <f t="shared" si="8"/>
        <v>217796.29999999999</v>
      </c>
      <c r="W60" s="31">
        <f>W84</f>
        <v>0</v>
      </c>
      <c r="X60" s="31">
        <f t="shared" si="9"/>
        <v>217796.29999999999</v>
      </c>
      <c r="Y60" s="31">
        <f>Y84</f>
        <v>0</v>
      </c>
      <c r="Z60" s="31">
        <f t="shared" si="10"/>
        <v>217796.29999999999</v>
      </c>
      <c r="AA60" s="31">
        <f>AA84</f>
        <v>218954.20000000001</v>
      </c>
      <c r="AB60" s="31">
        <f>AB84</f>
        <v>0</v>
      </c>
      <c r="AC60" s="31">
        <f t="shared" si="11"/>
        <v>218954.20000000001</v>
      </c>
      <c r="AD60" s="31">
        <f>AD84</f>
        <v>0</v>
      </c>
      <c r="AE60" s="31">
        <f t="shared" si="12"/>
        <v>218954.20000000001</v>
      </c>
      <c r="AF60" s="31">
        <f>AF84</f>
        <v>0</v>
      </c>
      <c r="AG60" s="31">
        <f t="shared" si="13"/>
        <v>218954.20000000001</v>
      </c>
      <c r="AH60" s="31">
        <f>AH84</f>
        <v>0</v>
      </c>
      <c r="AI60" s="31">
        <f t="shared" si="14"/>
        <v>218954.20000000001</v>
      </c>
      <c r="AJ60" s="31">
        <f>AJ84</f>
        <v>0</v>
      </c>
      <c r="AK60" s="31">
        <f t="shared" si="15"/>
        <v>218954.20000000001</v>
      </c>
      <c r="AL60" s="31">
        <f>AL84</f>
        <v>0</v>
      </c>
      <c r="AM60" s="31">
        <f t="shared" si="16"/>
        <v>218954.20000000001</v>
      </c>
      <c r="AN60" s="31">
        <f>AN84</f>
        <v>0</v>
      </c>
      <c r="AO60" s="31">
        <f t="shared" si="17"/>
        <v>218954.20000000001</v>
      </c>
      <c r="AP60" s="31">
        <f>AP84</f>
        <v>0</v>
      </c>
      <c r="AQ60" s="31">
        <f t="shared" si="18"/>
        <v>218954.20000000001</v>
      </c>
      <c r="AR60" s="31">
        <f>AR84</f>
        <v>218954.20000000001</v>
      </c>
      <c r="AS60" s="31">
        <f>AS84</f>
        <v>0</v>
      </c>
      <c r="AT60" s="31">
        <f t="shared" si="19"/>
        <v>218954.20000000001</v>
      </c>
      <c r="AU60" s="31">
        <f>AU84</f>
        <v>0</v>
      </c>
      <c r="AV60" s="31">
        <f t="shared" si="20"/>
        <v>218954.20000000001</v>
      </c>
      <c r="AW60" s="31">
        <f>AW84</f>
        <v>0</v>
      </c>
      <c r="AX60" s="31">
        <f t="shared" si="21"/>
        <v>218954.20000000001</v>
      </c>
      <c r="AY60" s="31">
        <f>AY84</f>
        <v>0</v>
      </c>
      <c r="AZ60" s="31">
        <f t="shared" si="22"/>
        <v>218954.20000000001</v>
      </c>
      <c r="BA60" s="31">
        <f>BA84</f>
        <v>0</v>
      </c>
      <c r="BB60" s="31">
        <f t="shared" si="23"/>
        <v>218954.20000000001</v>
      </c>
      <c r="BC60" s="31">
        <f>BC84</f>
        <v>0</v>
      </c>
      <c r="BD60" s="31">
        <f t="shared" si="24"/>
        <v>218954.20000000001</v>
      </c>
      <c r="BE60" s="31">
        <f>BE84</f>
        <v>0</v>
      </c>
      <c r="BF60" s="31">
        <f t="shared" si="25"/>
        <v>218954.20000000001</v>
      </c>
      <c r="BG60" s="4"/>
      <c r="BH60" s="5"/>
      <c r="BI60" s="44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</row>
    <row r="61" ht="51.75">
      <c r="A61" s="28" t="s">
        <v>65</v>
      </c>
      <c r="B61" s="42" t="s">
        <v>69</v>
      </c>
      <c r="C61" s="45" t="s">
        <v>34</v>
      </c>
      <c r="D61" s="30">
        <v>96899.300000000003</v>
      </c>
      <c r="E61" s="30"/>
      <c r="F61" s="31">
        <f t="shared" si="0"/>
        <v>96899.300000000003</v>
      </c>
      <c r="G61" s="31"/>
      <c r="H61" s="31">
        <f t="shared" si="1"/>
        <v>96899.300000000003</v>
      </c>
      <c r="I61" s="31"/>
      <c r="J61" s="31">
        <f t="shared" si="2"/>
        <v>96899.300000000003</v>
      </c>
      <c r="K61" s="31">
        <v>-77399.300000000003</v>
      </c>
      <c r="L61" s="31">
        <f t="shared" si="3"/>
        <v>19500</v>
      </c>
      <c r="M61" s="31"/>
      <c r="N61" s="31">
        <f t="shared" si="4"/>
        <v>19500</v>
      </c>
      <c r="O61" s="31"/>
      <c r="P61" s="31">
        <f t="shared" si="5"/>
        <v>19500</v>
      </c>
      <c r="Q61" s="31"/>
      <c r="R61" s="31">
        <f t="shared" si="6"/>
        <v>19500</v>
      </c>
      <c r="S61" s="31">
        <v>-19500</v>
      </c>
      <c r="T61" s="31">
        <f t="shared" si="7"/>
        <v>0</v>
      </c>
      <c r="U61" s="31"/>
      <c r="V61" s="31">
        <f t="shared" si="8"/>
        <v>0</v>
      </c>
      <c r="W61" s="31"/>
      <c r="X61" s="31">
        <f t="shared" si="9"/>
        <v>0</v>
      </c>
      <c r="Y61" s="31"/>
      <c r="Z61" s="31">
        <f t="shared" si="10"/>
        <v>0</v>
      </c>
      <c r="AA61" s="31">
        <v>301615.5</v>
      </c>
      <c r="AB61" s="31"/>
      <c r="AC61" s="31">
        <f t="shared" si="11"/>
        <v>301615.5</v>
      </c>
      <c r="AD61" s="31"/>
      <c r="AE61" s="31">
        <f t="shared" si="12"/>
        <v>301615.5</v>
      </c>
      <c r="AF61" s="31"/>
      <c r="AG61" s="31">
        <f t="shared" si="13"/>
        <v>301615.5</v>
      </c>
      <c r="AH61" s="31">
        <v>77399.300000000003</v>
      </c>
      <c r="AI61" s="31">
        <f t="shared" si="14"/>
        <v>379014.79999999999</v>
      </c>
      <c r="AJ61" s="31"/>
      <c r="AK61" s="31">
        <f t="shared" si="15"/>
        <v>379014.79999999999</v>
      </c>
      <c r="AL61" s="31">
        <v>-165163.55499999999</v>
      </c>
      <c r="AM61" s="31">
        <f t="shared" si="16"/>
        <v>213851.245</v>
      </c>
      <c r="AN61" s="31"/>
      <c r="AO61" s="31">
        <f t="shared" si="17"/>
        <v>213851.245</v>
      </c>
      <c r="AP61" s="31">
        <v>-180000</v>
      </c>
      <c r="AQ61" s="31">
        <f t="shared" si="18"/>
        <v>33851.244999999995</v>
      </c>
      <c r="AR61" s="31">
        <v>0</v>
      </c>
      <c r="AS61" s="31"/>
      <c r="AT61" s="31">
        <f t="shared" si="19"/>
        <v>0</v>
      </c>
      <c r="AU61" s="31"/>
      <c r="AV61" s="31">
        <f t="shared" si="20"/>
        <v>0</v>
      </c>
      <c r="AW61" s="31"/>
      <c r="AX61" s="31">
        <f t="shared" si="21"/>
        <v>0</v>
      </c>
      <c r="AY61" s="31"/>
      <c r="AZ61" s="31">
        <f t="shared" si="22"/>
        <v>0</v>
      </c>
      <c r="BA61" s="31">
        <v>184663.55499999999</v>
      </c>
      <c r="BB61" s="31">
        <f t="shared" si="23"/>
        <v>184663.55499999999</v>
      </c>
      <c r="BC61" s="31"/>
      <c r="BD61" s="31">
        <f t="shared" si="24"/>
        <v>184663.55499999999</v>
      </c>
      <c r="BE61" s="31">
        <v>180000</v>
      </c>
      <c r="BF61" s="31">
        <f t="shared" si="25"/>
        <v>364663.55499999999</v>
      </c>
      <c r="BG61" s="4" t="s">
        <v>70</v>
      </c>
      <c r="BH61" s="5"/>
      <c r="BI61" s="44"/>
      <c r="BJ61" s="1"/>
      <c r="BK61" s="1"/>
    </row>
    <row r="62" ht="51.75">
      <c r="A62" s="28" t="s">
        <v>71</v>
      </c>
      <c r="B62" s="42" t="s">
        <v>72</v>
      </c>
      <c r="C62" s="45" t="s">
        <v>34</v>
      </c>
      <c r="D62" s="30">
        <v>23507.200000000001</v>
      </c>
      <c r="E62" s="30"/>
      <c r="F62" s="31">
        <f t="shared" si="0"/>
        <v>23507.200000000001</v>
      </c>
      <c r="G62" s="31"/>
      <c r="H62" s="31">
        <f t="shared" si="1"/>
        <v>23507.200000000001</v>
      </c>
      <c r="I62" s="31"/>
      <c r="J62" s="31">
        <f t="shared" si="2"/>
        <v>23507.200000000001</v>
      </c>
      <c r="K62" s="31"/>
      <c r="L62" s="31">
        <f t="shared" si="3"/>
        <v>23507.200000000001</v>
      </c>
      <c r="M62" s="31"/>
      <c r="N62" s="31">
        <f t="shared" si="4"/>
        <v>23507.200000000001</v>
      </c>
      <c r="O62" s="31"/>
      <c r="P62" s="31">
        <f t="shared" si="5"/>
        <v>23507.200000000001</v>
      </c>
      <c r="Q62" s="31"/>
      <c r="R62" s="31">
        <f t="shared" si="6"/>
        <v>23507.200000000001</v>
      </c>
      <c r="S62" s="31"/>
      <c r="T62" s="31">
        <f t="shared" si="7"/>
        <v>23507.200000000001</v>
      </c>
      <c r="U62" s="31"/>
      <c r="V62" s="31">
        <f t="shared" si="8"/>
        <v>23507.200000000001</v>
      </c>
      <c r="W62" s="31">
        <v>-2115.7930000000001</v>
      </c>
      <c r="X62" s="31">
        <f t="shared" si="9"/>
        <v>21391.406999999999</v>
      </c>
      <c r="Y62" s="31"/>
      <c r="Z62" s="31">
        <f t="shared" si="10"/>
        <v>21391.406999999999</v>
      </c>
      <c r="AA62" s="31">
        <v>50000</v>
      </c>
      <c r="AB62" s="31"/>
      <c r="AC62" s="31">
        <f t="shared" si="11"/>
        <v>50000</v>
      </c>
      <c r="AD62" s="31"/>
      <c r="AE62" s="31">
        <f t="shared" si="12"/>
        <v>50000</v>
      </c>
      <c r="AF62" s="31"/>
      <c r="AG62" s="31">
        <f t="shared" si="13"/>
        <v>50000</v>
      </c>
      <c r="AH62" s="31"/>
      <c r="AI62" s="31">
        <f t="shared" si="14"/>
        <v>50000</v>
      </c>
      <c r="AJ62" s="31"/>
      <c r="AK62" s="31">
        <f t="shared" si="15"/>
        <v>50000</v>
      </c>
      <c r="AL62" s="31"/>
      <c r="AM62" s="31">
        <f t="shared" si="16"/>
        <v>50000</v>
      </c>
      <c r="AN62" s="31">
        <v>2115.7930000000001</v>
      </c>
      <c r="AO62" s="31">
        <f t="shared" si="17"/>
        <v>52115.792999999998</v>
      </c>
      <c r="AP62" s="31"/>
      <c r="AQ62" s="31">
        <f t="shared" si="18"/>
        <v>52115.792999999998</v>
      </c>
      <c r="AR62" s="31">
        <v>0</v>
      </c>
      <c r="AS62" s="31"/>
      <c r="AT62" s="31">
        <f t="shared" si="19"/>
        <v>0</v>
      </c>
      <c r="AU62" s="31"/>
      <c r="AV62" s="31">
        <f t="shared" si="20"/>
        <v>0</v>
      </c>
      <c r="AW62" s="31"/>
      <c r="AX62" s="31">
        <f t="shared" si="21"/>
        <v>0</v>
      </c>
      <c r="AY62" s="31"/>
      <c r="AZ62" s="31">
        <f t="shared" si="22"/>
        <v>0</v>
      </c>
      <c r="BA62" s="31"/>
      <c r="BB62" s="31">
        <f t="shared" si="23"/>
        <v>0</v>
      </c>
      <c r="BC62" s="31"/>
      <c r="BD62" s="31">
        <f t="shared" si="24"/>
        <v>0</v>
      </c>
      <c r="BE62" s="31"/>
      <c r="BF62" s="31">
        <f t="shared" si="25"/>
        <v>0</v>
      </c>
      <c r="BG62" s="4" t="s">
        <v>73</v>
      </c>
      <c r="BH62" s="5"/>
      <c r="BI62" s="44"/>
      <c r="BJ62" s="1"/>
      <c r="BK62" s="1"/>
    </row>
    <row r="63" ht="51.75">
      <c r="A63" s="28" t="s">
        <v>74</v>
      </c>
      <c r="B63" s="42" t="s">
        <v>75</v>
      </c>
      <c r="C63" s="45" t="s">
        <v>34</v>
      </c>
      <c r="D63" s="30">
        <v>80000</v>
      </c>
      <c r="E63" s="30"/>
      <c r="F63" s="31">
        <f t="shared" si="0"/>
        <v>80000</v>
      </c>
      <c r="G63" s="31"/>
      <c r="H63" s="31">
        <f t="shared" si="1"/>
        <v>80000</v>
      </c>
      <c r="I63" s="31"/>
      <c r="J63" s="31">
        <f t="shared" si="2"/>
        <v>80000</v>
      </c>
      <c r="K63" s="31"/>
      <c r="L63" s="31">
        <f t="shared" si="3"/>
        <v>80000</v>
      </c>
      <c r="M63" s="31"/>
      <c r="N63" s="31">
        <f t="shared" si="4"/>
        <v>80000</v>
      </c>
      <c r="O63" s="31">
        <v>-72000</v>
      </c>
      <c r="P63" s="31">
        <f t="shared" si="5"/>
        <v>8000</v>
      </c>
      <c r="Q63" s="31"/>
      <c r="R63" s="31">
        <f t="shared" si="6"/>
        <v>8000</v>
      </c>
      <c r="S63" s="31"/>
      <c r="T63" s="31">
        <f t="shared" si="7"/>
        <v>8000</v>
      </c>
      <c r="U63" s="31"/>
      <c r="V63" s="31">
        <f t="shared" si="8"/>
        <v>8000</v>
      </c>
      <c r="W63" s="31">
        <v>-8000</v>
      </c>
      <c r="X63" s="31">
        <f t="shared" si="9"/>
        <v>0</v>
      </c>
      <c r="Y63" s="31"/>
      <c r="Z63" s="31">
        <f t="shared" si="10"/>
        <v>0</v>
      </c>
      <c r="AA63" s="31">
        <v>100530.10000000001</v>
      </c>
      <c r="AB63" s="31"/>
      <c r="AC63" s="31">
        <f t="shared" si="11"/>
        <v>100530.10000000001</v>
      </c>
      <c r="AD63" s="31"/>
      <c r="AE63" s="31">
        <f t="shared" si="12"/>
        <v>100530.10000000001</v>
      </c>
      <c r="AF63" s="31"/>
      <c r="AG63" s="31">
        <f t="shared" si="13"/>
        <v>100530.10000000001</v>
      </c>
      <c r="AH63" s="31"/>
      <c r="AI63" s="31">
        <f t="shared" si="14"/>
        <v>100530.10000000001</v>
      </c>
      <c r="AJ63" s="31"/>
      <c r="AK63" s="31">
        <f t="shared" si="15"/>
        <v>100530.10000000001</v>
      </c>
      <c r="AL63" s="31"/>
      <c r="AM63" s="31">
        <f t="shared" si="16"/>
        <v>100530.10000000001</v>
      </c>
      <c r="AN63" s="31">
        <v>8000</v>
      </c>
      <c r="AO63" s="31">
        <f t="shared" si="17"/>
        <v>108530.10000000001</v>
      </c>
      <c r="AP63" s="31"/>
      <c r="AQ63" s="31">
        <f t="shared" si="18"/>
        <v>108530.10000000001</v>
      </c>
      <c r="AR63" s="31">
        <v>118578.5</v>
      </c>
      <c r="AS63" s="31"/>
      <c r="AT63" s="31">
        <f t="shared" si="19"/>
        <v>118578.5</v>
      </c>
      <c r="AU63" s="31"/>
      <c r="AV63" s="31">
        <f t="shared" si="20"/>
        <v>118578.5</v>
      </c>
      <c r="AW63" s="31"/>
      <c r="AX63" s="31">
        <f t="shared" si="21"/>
        <v>118578.5</v>
      </c>
      <c r="AY63" s="31">
        <v>72000</v>
      </c>
      <c r="AZ63" s="31">
        <f t="shared" si="22"/>
        <v>190578.5</v>
      </c>
      <c r="BA63" s="31"/>
      <c r="BB63" s="31">
        <f t="shared" si="23"/>
        <v>190578.5</v>
      </c>
      <c r="BC63" s="31"/>
      <c r="BD63" s="31">
        <f t="shared" si="24"/>
        <v>190578.5</v>
      </c>
      <c r="BE63" s="31"/>
      <c r="BF63" s="31">
        <f t="shared" si="25"/>
        <v>190578.5</v>
      </c>
      <c r="BG63" s="4" t="s">
        <v>76</v>
      </c>
      <c r="BH63" s="5"/>
      <c r="BI63" s="44"/>
      <c r="BJ63" s="1"/>
      <c r="BK63" s="1"/>
    </row>
    <row r="64" ht="51.75">
      <c r="A64" s="28" t="s">
        <v>77</v>
      </c>
      <c r="B64" s="42" t="s">
        <v>78</v>
      </c>
      <c r="C64" s="45" t="s">
        <v>34</v>
      </c>
      <c r="D64" s="30">
        <v>43764.300000000003</v>
      </c>
      <c r="E64" s="30"/>
      <c r="F64" s="31">
        <f t="shared" si="0"/>
        <v>43764.300000000003</v>
      </c>
      <c r="G64" s="31"/>
      <c r="H64" s="31">
        <f t="shared" si="1"/>
        <v>43764.300000000003</v>
      </c>
      <c r="I64" s="31"/>
      <c r="J64" s="31">
        <f t="shared" si="2"/>
        <v>43764.300000000003</v>
      </c>
      <c r="K64" s="31"/>
      <c r="L64" s="31">
        <f t="shared" si="3"/>
        <v>43764.300000000003</v>
      </c>
      <c r="M64" s="31"/>
      <c r="N64" s="31">
        <f t="shared" si="4"/>
        <v>43764.300000000003</v>
      </c>
      <c r="O64" s="31">
        <v>-43764.300000000003</v>
      </c>
      <c r="P64" s="31">
        <f t="shared" si="5"/>
        <v>0</v>
      </c>
      <c r="Q64" s="31"/>
      <c r="R64" s="31">
        <f t="shared" si="6"/>
        <v>0</v>
      </c>
      <c r="S64" s="31"/>
      <c r="T64" s="31">
        <f t="shared" si="7"/>
        <v>0</v>
      </c>
      <c r="U64" s="31"/>
      <c r="V64" s="31">
        <f t="shared" si="8"/>
        <v>0</v>
      </c>
      <c r="W64" s="31"/>
      <c r="X64" s="31">
        <f t="shared" si="9"/>
        <v>0</v>
      </c>
      <c r="Y64" s="31"/>
      <c r="Z64" s="31">
        <f t="shared" si="10"/>
        <v>0</v>
      </c>
      <c r="AA64" s="31">
        <v>0</v>
      </c>
      <c r="AB64" s="31"/>
      <c r="AC64" s="31">
        <f t="shared" si="11"/>
        <v>0</v>
      </c>
      <c r="AD64" s="31"/>
      <c r="AE64" s="31">
        <f t="shared" si="12"/>
        <v>0</v>
      </c>
      <c r="AF64" s="31"/>
      <c r="AG64" s="31">
        <f t="shared" si="13"/>
        <v>0</v>
      </c>
      <c r="AH64" s="31"/>
      <c r="AI64" s="31">
        <f t="shared" si="14"/>
        <v>0</v>
      </c>
      <c r="AJ64" s="31">
        <v>43764.300000000003</v>
      </c>
      <c r="AK64" s="31">
        <f t="shared" si="15"/>
        <v>43764.300000000003</v>
      </c>
      <c r="AL64" s="31"/>
      <c r="AM64" s="31">
        <f t="shared" si="16"/>
        <v>43764.300000000003</v>
      </c>
      <c r="AN64" s="31"/>
      <c r="AO64" s="31">
        <f t="shared" si="17"/>
        <v>43764.300000000003</v>
      </c>
      <c r="AP64" s="31"/>
      <c r="AQ64" s="31">
        <f t="shared" si="18"/>
        <v>43764.300000000003</v>
      </c>
      <c r="AR64" s="31">
        <v>0</v>
      </c>
      <c r="AS64" s="31"/>
      <c r="AT64" s="31">
        <f t="shared" si="19"/>
        <v>0</v>
      </c>
      <c r="AU64" s="31"/>
      <c r="AV64" s="31">
        <f t="shared" si="20"/>
        <v>0</v>
      </c>
      <c r="AW64" s="31"/>
      <c r="AX64" s="31">
        <f t="shared" si="21"/>
        <v>0</v>
      </c>
      <c r="AY64" s="31"/>
      <c r="AZ64" s="31">
        <f t="shared" si="22"/>
        <v>0</v>
      </c>
      <c r="BA64" s="31"/>
      <c r="BB64" s="31">
        <f t="shared" si="23"/>
        <v>0</v>
      </c>
      <c r="BC64" s="31"/>
      <c r="BD64" s="31">
        <f t="shared" si="24"/>
        <v>0</v>
      </c>
      <c r="BE64" s="31"/>
      <c r="BF64" s="31">
        <f t="shared" si="25"/>
        <v>0</v>
      </c>
      <c r="BG64" s="4" t="s">
        <v>79</v>
      </c>
      <c r="BH64" s="5"/>
      <c r="BI64" s="44"/>
      <c r="BJ64" s="1"/>
      <c r="BK64" s="1"/>
    </row>
    <row r="65" ht="51.75">
      <c r="A65" s="28" t="s">
        <v>80</v>
      </c>
      <c r="B65" s="42" t="s">
        <v>81</v>
      </c>
      <c r="C65" s="45" t="s">
        <v>34</v>
      </c>
      <c r="D65" s="30">
        <v>4784.2999999999993</v>
      </c>
      <c r="E65" s="30"/>
      <c r="F65" s="31">
        <f t="shared" si="0"/>
        <v>4784.2999999999993</v>
      </c>
      <c r="G65" s="31"/>
      <c r="H65" s="31">
        <f t="shared" si="1"/>
        <v>4784.2999999999993</v>
      </c>
      <c r="I65" s="31"/>
      <c r="J65" s="31">
        <f t="shared" si="2"/>
        <v>4784.2999999999993</v>
      </c>
      <c r="K65" s="31"/>
      <c r="L65" s="31">
        <f t="shared" si="3"/>
        <v>4784.2999999999993</v>
      </c>
      <c r="M65" s="31"/>
      <c r="N65" s="31">
        <f t="shared" si="4"/>
        <v>4784.2999999999993</v>
      </c>
      <c r="O65" s="31"/>
      <c r="P65" s="31">
        <f t="shared" si="5"/>
        <v>4784.2999999999993</v>
      </c>
      <c r="Q65" s="31"/>
      <c r="R65" s="31">
        <f t="shared" si="6"/>
        <v>4784.2999999999993</v>
      </c>
      <c r="S65" s="31"/>
      <c r="T65" s="31">
        <f t="shared" si="7"/>
        <v>4784.2999999999993</v>
      </c>
      <c r="U65" s="31"/>
      <c r="V65" s="31">
        <f t="shared" si="8"/>
        <v>4784.2999999999993</v>
      </c>
      <c r="W65" s="31">
        <v>-4784.3000000000002</v>
      </c>
      <c r="X65" s="31">
        <f t="shared" si="9"/>
        <v>-9.0949470177292824e-13</v>
      </c>
      <c r="Y65" s="31"/>
      <c r="Z65" s="31">
        <f t="shared" si="10"/>
        <v>-9.0949470177292824e-13</v>
      </c>
      <c r="AA65" s="31">
        <v>0</v>
      </c>
      <c r="AB65" s="31"/>
      <c r="AC65" s="31">
        <f t="shared" si="11"/>
        <v>0</v>
      </c>
      <c r="AD65" s="31"/>
      <c r="AE65" s="31">
        <f t="shared" si="12"/>
        <v>0</v>
      </c>
      <c r="AF65" s="31"/>
      <c r="AG65" s="31">
        <f t="shared" si="13"/>
        <v>0</v>
      </c>
      <c r="AH65" s="31"/>
      <c r="AI65" s="31">
        <f t="shared" si="14"/>
        <v>0</v>
      </c>
      <c r="AJ65" s="31"/>
      <c r="AK65" s="31">
        <f t="shared" si="15"/>
        <v>0</v>
      </c>
      <c r="AL65" s="31"/>
      <c r="AM65" s="31">
        <f t="shared" si="16"/>
        <v>0</v>
      </c>
      <c r="AN65" s="31">
        <v>4784.3000000000002</v>
      </c>
      <c r="AO65" s="31">
        <f t="shared" si="17"/>
        <v>4784.3000000000002</v>
      </c>
      <c r="AP65" s="31"/>
      <c r="AQ65" s="31">
        <f t="shared" si="18"/>
        <v>4784.3000000000002</v>
      </c>
      <c r="AR65" s="31">
        <v>0</v>
      </c>
      <c r="AS65" s="31"/>
      <c r="AT65" s="31">
        <f t="shared" si="19"/>
        <v>0</v>
      </c>
      <c r="AU65" s="31"/>
      <c r="AV65" s="31">
        <f t="shared" si="20"/>
        <v>0</v>
      </c>
      <c r="AW65" s="31"/>
      <c r="AX65" s="31">
        <f t="shared" si="21"/>
        <v>0</v>
      </c>
      <c r="AY65" s="31"/>
      <c r="AZ65" s="31">
        <f t="shared" si="22"/>
        <v>0</v>
      </c>
      <c r="BA65" s="31"/>
      <c r="BB65" s="31">
        <f t="shared" si="23"/>
        <v>0</v>
      </c>
      <c r="BC65" s="31"/>
      <c r="BD65" s="31">
        <f t="shared" si="24"/>
        <v>0</v>
      </c>
      <c r="BE65" s="31"/>
      <c r="BF65" s="31">
        <f t="shared" si="25"/>
        <v>0</v>
      </c>
      <c r="BG65" s="4" t="s">
        <v>82</v>
      </c>
      <c r="BI65" s="44"/>
      <c r="BJ65" s="1"/>
      <c r="BK65" s="1"/>
    </row>
    <row r="66" ht="51.75">
      <c r="A66" s="28" t="s">
        <v>83</v>
      </c>
      <c r="B66" s="42" t="s">
        <v>84</v>
      </c>
      <c r="C66" s="45" t="s">
        <v>34</v>
      </c>
      <c r="D66" s="30">
        <v>26891</v>
      </c>
      <c r="E66" s="30"/>
      <c r="F66" s="31">
        <f t="shared" si="0"/>
        <v>26891</v>
      </c>
      <c r="G66" s="31"/>
      <c r="H66" s="31">
        <f t="shared" si="1"/>
        <v>26891</v>
      </c>
      <c r="I66" s="31"/>
      <c r="J66" s="31">
        <f t="shared" si="2"/>
        <v>26891</v>
      </c>
      <c r="K66" s="31"/>
      <c r="L66" s="31">
        <f t="shared" si="3"/>
        <v>26891</v>
      </c>
      <c r="M66" s="31"/>
      <c r="N66" s="31">
        <f t="shared" si="4"/>
        <v>26891</v>
      </c>
      <c r="O66" s="31"/>
      <c r="P66" s="31">
        <f t="shared" si="5"/>
        <v>26891</v>
      </c>
      <c r="Q66" s="31"/>
      <c r="R66" s="31">
        <f t="shared" si="6"/>
        <v>26891</v>
      </c>
      <c r="S66" s="31"/>
      <c r="T66" s="31">
        <f t="shared" si="7"/>
        <v>26891</v>
      </c>
      <c r="U66" s="31"/>
      <c r="V66" s="31">
        <f t="shared" si="8"/>
        <v>26891</v>
      </c>
      <c r="W66" s="31"/>
      <c r="X66" s="31">
        <f t="shared" si="9"/>
        <v>26891</v>
      </c>
      <c r="Y66" s="31"/>
      <c r="Z66" s="31">
        <f t="shared" si="10"/>
        <v>26891</v>
      </c>
      <c r="AA66" s="31">
        <v>0</v>
      </c>
      <c r="AB66" s="31"/>
      <c r="AC66" s="31">
        <f t="shared" si="11"/>
        <v>0</v>
      </c>
      <c r="AD66" s="31"/>
      <c r="AE66" s="31">
        <f t="shared" si="12"/>
        <v>0</v>
      </c>
      <c r="AF66" s="31"/>
      <c r="AG66" s="31">
        <f t="shared" si="13"/>
        <v>0</v>
      </c>
      <c r="AH66" s="31"/>
      <c r="AI66" s="31">
        <f t="shared" si="14"/>
        <v>0</v>
      </c>
      <c r="AJ66" s="31"/>
      <c r="AK66" s="31">
        <f t="shared" si="15"/>
        <v>0</v>
      </c>
      <c r="AL66" s="31"/>
      <c r="AM66" s="31">
        <f t="shared" si="16"/>
        <v>0</v>
      </c>
      <c r="AN66" s="31"/>
      <c r="AO66" s="31">
        <f t="shared" si="17"/>
        <v>0</v>
      </c>
      <c r="AP66" s="31"/>
      <c r="AQ66" s="31">
        <f t="shared" si="18"/>
        <v>0</v>
      </c>
      <c r="AR66" s="31">
        <v>0</v>
      </c>
      <c r="AS66" s="31"/>
      <c r="AT66" s="31">
        <f t="shared" si="19"/>
        <v>0</v>
      </c>
      <c r="AU66" s="31"/>
      <c r="AV66" s="31">
        <f t="shared" si="20"/>
        <v>0</v>
      </c>
      <c r="AW66" s="31"/>
      <c r="AX66" s="31">
        <f t="shared" si="21"/>
        <v>0</v>
      </c>
      <c r="AY66" s="31"/>
      <c r="AZ66" s="31">
        <f t="shared" si="22"/>
        <v>0</v>
      </c>
      <c r="BA66" s="31"/>
      <c r="BB66" s="31">
        <f t="shared" si="23"/>
        <v>0</v>
      </c>
      <c r="BC66" s="31"/>
      <c r="BD66" s="31">
        <f t="shared" si="24"/>
        <v>0</v>
      </c>
      <c r="BE66" s="31"/>
      <c r="BF66" s="31">
        <f t="shared" si="25"/>
        <v>0</v>
      </c>
      <c r="BG66" s="4" t="s">
        <v>85</v>
      </c>
      <c r="BH66" s="5"/>
      <c r="BI66" s="44"/>
      <c r="BJ66" s="1"/>
      <c r="BK66" s="1"/>
    </row>
    <row r="67" ht="69">
      <c r="A67" s="28" t="s">
        <v>86</v>
      </c>
      <c r="B67" s="42" t="s">
        <v>87</v>
      </c>
      <c r="C67" s="45" t="s">
        <v>88</v>
      </c>
      <c r="D67" s="30">
        <v>8990</v>
      </c>
      <c r="E67" s="30"/>
      <c r="F67" s="31">
        <f t="shared" si="0"/>
        <v>8990</v>
      </c>
      <c r="G67" s="31"/>
      <c r="H67" s="31">
        <f t="shared" si="1"/>
        <v>8990</v>
      </c>
      <c r="I67" s="31"/>
      <c r="J67" s="31">
        <f t="shared" si="2"/>
        <v>8990</v>
      </c>
      <c r="K67" s="31"/>
      <c r="L67" s="31">
        <f t="shared" si="3"/>
        <v>8990</v>
      </c>
      <c r="M67" s="31"/>
      <c r="N67" s="31">
        <f t="shared" si="4"/>
        <v>8990</v>
      </c>
      <c r="O67" s="31"/>
      <c r="P67" s="31">
        <f t="shared" si="5"/>
        <v>8990</v>
      </c>
      <c r="Q67" s="31"/>
      <c r="R67" s="31">
        <f t="shared" si="6"/>
        <v>8990</v>
      </c>
      <c r="S67" s="31"/>
      <c r="T67" s="31">
        <f t="shared" si="7"/>
        <v>8990</v>
      </c>
      <c r="U67" s="31"/>
      <c r="V67" s="31">
        <f t="shared" si="8"/>
        <v>8990</v>
      </c>
      <c r="W67" s="31"/>
      <c r="X67" s="31">
        <f t="shared" si="9"/>
        <v>8990</v>
      </c>
      <c r="Y67" s="31"/>
      <c r="Z67" s="31">
        <f t="shared" si="10"/>
        <v>8990</v>
      </c>
      <c r="AA67" s="31">
        <v>0</v>
      </c>
      <c r="AB67" s="31"/>
      <c r="AC67" s="31">
        <f t="shared" si="11"/>
        <v>0</v>
      </c>
      <c r="AD67" s="31"/>
      <c r="AE67" s="31">
        <f t="shared" si="12"/>
        <v>0</v>
      </c>
      <c r="AF67" s="31"/>
      <c r="AG67" s="31">
        <f t="shared" si="13"/>
        <v>0</v>
      </c>
      <c r="AH67" s="31"/>
      <c r="AI67" s="31">
        <f t="shared" si="14"/>
        <v>0</v>
      </c>
      <c r="AJ67" s="31"/>
      <c r="AK67" s="31">
        <f t="shared" si="15"/>
        <v>0</v>
      </c>
      <c r="AL67" s="31"/>
      <c r="AM67" s="31">
        <f t="shared" si="16"/>
        <v>0</v>
      </c>
      <c r="AN67" s="31"/>
      <c r="AO67" s="31">
        <f t="shared" si="17"/>
        <v>0</v>
      </c>
      <c r="AP67" s="31"/>
      <c r="AQ67" s="31">
        <f t="shared" si="18"/>
        <v>0</v>
      </c>
      <c r="AR67" s="31">
        <v>0</v>
      </c>
      <c r="AS67" s="31"/>
      <c r="AT67" s="31">
        <f t="shared" si="19"/>
        <v>0</v>
      </c>
      <c r="AU67" s="31"/>
      <c r="AV67" s="31">
        <f t="shared" si="20"/>
        <v>0</v>
      </c>
      <c r="AW67" s="31"/>
      <c r="AX67" s="31">
        <f t="shared" si="21"/>
        <v>0</v>
      </c>
      <c r="AY67" s="31"/>
      <c r="AZ67" s="31">
        <f t="shared" si="22"/>
        <v>0</v>
      </c>
      <c r="BA67" s="31"/>
      <c r="BB67" s="31">
        <f t="shared" si="23"/>
        <v>0</v>
      </c>
      <c r="BC67" s="31"/>
      <c r="BD67" s="31">
        <f t="shared" si="24"/>
        <v>0</v>
      </c>
      <c r="BE67" s="31"/>
      <c r="BF67" s="31">
        <f t="shared" si="25"/>
        <v>0</v>
      </c>
      <c r="BG67" s="4" t="s">
        <v>89</v>
      </c>
      <c r="BH67" s="5"/>
      <c r="BI67" s="44"/>
      <c r="BJ67" s="1"/>
      <c r="BK67" s="1"/>
    </row>
    <row r="68" ht="69">
      <c r="A68" s="28" t="s">
        <v>90</v>
      </c>
      <c r="B68" s="42" t="s">
        <v>91</v>
      </c>
      <c r="C68" s="45" t="s">
        <v>88</v>
      </c>
      <c r="D68" s="30">
        <v>9201</v>
      </c>
      <c r="E68" s="30"/>
      <c r="F68" s="31">
        <f t="shared" si="0"/>
        <v>9201</v>
      </c>
      <c r="G68" s="31"/>
      <c r="H68" s="31">
        <f t="shared" si="1"/>
        <v>9201</v>
      </c>
      <c r="I68" s="31"/>
      <c r="J68" s="31">
        <f t="shared" si="2"/>
        <v>9201</v>
      </c>
      <c r="K68" s="31"/>
      <c r="L68" s="31">
        <f t="shared" si="3"/>
        <v>9201</v>
      </c>
      <c r="M68" s="31"/>
      <c r="N68" s="31">
        <f t="shared" si="4"/>
        <v>9201</v>
      </c>
      <c r="O68" s="31"/>
      <c r="P68" s="31">
        <f t="shared" si="5"/>
        <v>9201</v>
      </c>
      <c r="Q68" s="31"/>
      <c r="R68" s="31">
        <f t="shared" si="6"/>
        <v>9201</v>
      </c>
      <c r="S68" s="31"/>
      <c r="T68" s="31">
        <f t="shared" si="7"/>
        <v>9201</v>
      </c>
      <c r="U68" s="31"/>
      <c r="V68" s="31">
        <f t="shared" si="8"/>
        <v>9201</v>
      </c>
      <c r="W68" s="31"/>
      <c r="X68" s="31">
        <f t="shared" si="9"/>
        <v>9201</v>
      </c>
      <c r="Y68" s="31"/>
      <c r="Z68" s="31">
        <f t="shared" si="10"/>
        <v>9201</v>
      </c>
      <c r="AA68" s="31">
        <v>0</v>
      </c>
      <c r="AB68" s="31"/>
      <c r="AC68" s="31">
        <f t="shared" si="11"/>
        <v>0</v>
      </c>
      <c r="AD68" s="31"/>
      <c r="AE68" s="31">
        <f t="shared" si="12"/>
        <v>0</v>
      </c>
      <c r="AF68" s="31"/>
      <c r="AG68" s="31">
        <f t="shared" si="13"/>
        <v>0</v>
      </c>
      <c r="AH68" s="31"/>
      <c r="AI68" s="31">
        <f t="shared" si="14"/>
        <v>0</v>
      </c>
      <c r="AJ68" s="31"/>
      <c r="AK68" s="31">
        <f t="shared" si="15"/>
        <v>0</v>
      </c>
      <c r="AL68" s="31"/>
      <c r="AM68" s="31">
        <f t="shared" si="16"/>
        <v>0</v>
      </c>
      <c r="AN68" s="31"/>
      <c r="AO68" s="31">
        <f t="shared" si="17"/>
        <v>0</v>
      </c>
      <c r="AP68" s="31"/>
      <c r="AQ68" s="31">
        <f t="shared" si="18"/>
        <v>0</v>
      </c>
      <c r="AR68" s="31">
        <v>0</v>
      </c>
      <c r="AS68" s="31"/>
      <c r="AT68" s="31">
        <f t="shared" si="19"/>
        <v>0</v>
      </c>
      <c r="AU68" s="31"/>
      <c r="AV68" s="31">
        <f t="shared" si="20"/>
        <v>0</v>
      </c>
      <c r="AW68" s="31"/>
      <c r="AX68" s="31">
        <f t="shared" si="21"/>
        <v>0</v>
      </c>
      <c r="AY68" s="31"/>
      <c r="AZ68" s="31">
        <f t="shared" si="22"/>
        <v>0</v>
      </c>
      <c r="BA68" s="31"/>
      <c r="BB68" s="31">
        <f t="shared" si="23"/>
        <v>0</v>
      </c>
      <c r="BC68" s="31"/>
      <c r="BD68" s="31">
        <f t="shared" si="24"/>
        <v>0</v>
      </c>
      <c r="BE68" s="31"/>
      <c r="BF68" s="31">
        <f t="shared" si="25"/>
        <v>0</v>
      </c>
      <c r="BG68" s="4" t="s">
        <v>92</v>
      </c>
      <c r="BH68" s="5"/>
      <c r="BI68" s="44"/>
      <c r="BJ68" s="1"/>
      <c r="BK68" s="1"/>
    </row>
    <row r="69" ht="51.75">
      <c r="A69" s="28" t="s">
        <v>93</v>
      </c>
      <c r="B69" s="42" t="s">
        <v>94</v>
      </c>
      <c r="C69" s="45" t="s">
        <v>34</v>
      </c>
      <c r="D69" s="30">
        <v>4000</v>
      </c>
      <c r="E69" s="30"/>
      <c r="F69" s="31">
        <f t="shared" si="0"/>
        <v>4000</v>
      </c>
      <c r="G69" s="31"/>
      <c r="H69" s="31">
        <f t="shared" si="1"/>
        <v>4000</v>
      </c>
      <c r="I69" s="31"/>
      <c r="J69" s="31">
        <f t="shared" si="2"/>
        <v>4000</v>
      </c>
      <c r="K69" s="31"/>
      <c r="L69" s="31">
        <f t="shared" si="3"/>
        <v>4000</v>
      </c>
      <c r="M69" s="31"/>
      <c r="N69" s="31">
        <f t="shared" si="4"/>
        <v>4000</v>
      </c>
      <c r="O69" s="31"/>
      <c r="P69" s="31">
        <f t="shared" si="5"/>
        <v>4000</v>
      </c>
      <c r="Q69" s="31"/>
      <c r="R69" s="31">
        <f t="shared" si="6"/>
        <v>4000</v>
      </c>
      <c r="S69" s="31"/>
      <c r="T69" s="31">
        <f t="shared" si="7"/>
        <v>4000</v>
      </c>
      <c r="U69" s="31"/>
      <c r="V69" s="31">
        <f t="shared" si="8"/>
        <v>4000</v>
      </c>
      <c r="W69" s="31"/>
      <c r="X69" s="31">
        <f t="shared" si="9"/>
        <v>4000</v>
      </c>
      <c r="Y69" s="31"/>
      <c r="Z69" s="31">
        <f t="shared" si="10"/>
        <v>4000</v>
      </c>
      <c r="AA69" s="31">
        <v>34485.800000000003</v>
      </c>
      <c r="AB69" s="31"/>
      <c r="AC69" s="31">
        <f t="shared" si="11"/>
        <v>34485.800000000003</v>
      </c>
      <c r="AD69" s="31"/>
      <c r="AE69" s="31">
        <f t="shared" si="12"/>
        <v>34485.800000000003</v>
      </c>
      <c r="AF69" s="31"/>
      <c r="AG69" s="31">
        <f t="shared" si="13"/>
        <v>34485.800000000003</v>
      </c>
      <c r="AH69" s="31"/>
      <c r="AI69" s="31">
        <f t="shared" si="14"/>
        <v>34485.800000000003</v>
      </c>
      <c r="AJ69" s="31"/>
      <c r="AK69" s="31">
        <f t="shared" si="15"/>
        <v>34485.800000000003</v>
      </c>
      <c r="AL69" s="31"/>
      <c r="AM69" s="31">
        <f t="shared" si="16"/>
        <v>34485.800000000003</v>
      </c>
      <c r="AN69" s="31"/>
      <c r="AO69" s="31">
        <f t="shared" si="17"/>
        <v>34485.800000000003</v>
      </c>
      <c r="AP69" s="31"/>
      <c r="AQ69" s="31">
        <f t="shared" si="18"/>
        <v>34485.800000000003</v>
      </c>
      <c r="AR69" s="31">
        <v>0</v>
      </c>
      <c r="AS69" s="31"/>
      <c r="AT69" s="31">
        <f t="shared" si="19"/>
        <v>0</v>
      </c>
      <c r="AU69" s="31"/>
      <c r="AV69" s="31">
        <f t="shared" si="20"/>
        <v>0</v>
      </c>
      <c r="AW69" s="31"/>
      <c r="AX69" s="31">
        <f t="shared" si="21"/>
        <v>0</v>
      </c>
      <c r="AY69" s="31"/>
      <c r="AZ69" s="31">
        <f t="shared" si="22"/>
        <v>0</v>
      </c>
      <c r="BA69" s="31"/>
      <c r="BB69" s="31">
        <f t="shared" si="23"/>
        <v>0</v>
      </c>
      <c r="BC69" s="31"/>
      <c r="BD69" s="31">
        <f t="shared" si="24"/>
        <v>0</v>
      </c>
      <c r="BE69" s="31"/>
      <c r="BF69" s="31">
        <f t="shared" si="25"/>
        <v>0</v>
      </c>
      <c r="BG69" s="4" t="s">
        <v>95</v>
      </c>
      <c r="BI69" s="44"/>
    </row>
    <row r="70" ht="51.75">
      <c r="A70" s="28" t="s">
        <v>96</v>
      </c>
      <c r="B70" s="42" t="s">
        <v>97</v>
      </c>
      <c r="C70" s="45" t="s">
        <v>34</v>
      </c>
      <c r="D70" s="30">
        <f>6000+246.4</f>
        <v>6246.3999999999996</v>
      </c>
      <c r="E70" s="30"/>
      <c r="F70" s="31">
        <f t="shared" si="0"/>
        <v>6246.3999999999996</v>
      </c>
      <c r="G70" s="31"/>
      <c r="H70" s="31">
        <f t="shared" si="1"/>
        <v>6246.3999999999996</v>
      </c>
      <c r="I70" s="31"/>
      <c r="J70" s="31">
        <f t="shared" si="2"/>
        <v>6246.3999999999996</v>
      </c>
      <c r="K70" s="31"/>
      <c r="L70" s="31">
        <f t="shared" si="3"/>
        <v>6246.3999999999996</v>
      </c>
      <c r="M70" s="31"/>
      <c r="N70" s="31">
        <f t="shared" si="4"/>
        <v>6246.3999999999996</v>
      </c>
      <c r="O70" s="31">
        <v>6317.5600000000004</v>
      </c>
      <c r="P70" s="31">
        <f t="shared" si="5"/>
        <v>12563.959999999999</v>
      </c>
      <c r="Q70" s="31"/>
      <c r="R70" s="31">
        <f t="shared" si="6"/>
        <v>12563.959999999999</v>
      </c>
      <c r="S70" s="31"/>
      <c r="T70" s="31">
        <f t="shared" si="7"/>
        <v>12563.959999999999</v>
      </c>
      <c r="U70" s="31"/>
      <c r="V70" s="31">
        <f t="shared" si="8"/>
        <v>12563.959999999999</v>
      </c>
      <c r="W70" s="31"/>
      <c r="X70" s="31">
        <f t="shared" si="9"/>
        <v>12563.959999999999</v>
      </c>
      <c r="Y70" s="31"/>
      <c r="Z70" s="31">
        <f t="shared" si="10"/>
        <v>12563.959999999999</v>
      </c>
      <c r="AA70" s="31">
        <v>36771.400000000001</v>
      </c>
      <c r="AB70" s="31"/>
      <c r="AC70" s="31">
        <f t="shared" si="11"/>
        <v>36771.400000000001</v>
      </c>
      <c r="AD70" s="31"/>
      <c r="AE70" s="31">
        <f t="shared" si="12"/>
        <v>36771.400000000001</v>
      </c>
      <c r="AF70" s="31"/>
      <c r="AG70" s="31">
        <f t="shared" si="13"/>
        <v>36771.400000000001</v>
      </c>
      <c r="AH70" s="31"/>
      <c r="AI70" s="31">
        <f t="shared" si="14"/>
        <v>36771.400000000001</v>
      </c>
      <c r="AJ70" s="31">
        <v>-6317.5600000000004</v>
      </c>
      <c r="AK70" s="31">
        <f t="shared" si="15"/>
        <v>30453.84</v>
      </c>
      <c r="AL70" s="31"/>
      <c r="AM70" s="31">
        <f t="shared" si="16"/>
        <v>30453.84</v>
      </c>
      <c r="AN70" s="31"/>
      <c r="AO70" s="31">
        <f t="shared" si="17"/>
        <v>30453.84</v>
      </c>
      <c r="AP70" s="31"/>
      <c r="AQ70" s="31">
        <f t="shared" si="18"/>
        <v>30453.84</v>
      </c>
      <c r="AR70" s="31">
        <v>0</v>
      </c>
      <c r="AS70" s="31"/>
      <c r="AT70" s="31">
        <f t="shared" si="19"/>
        <v>0</v>
      </c>
      <c r="AU70" s="31"/>
      <c r="AV70" s="31">
        <f t="shared" si="20"/>
        <v>0</v>
      </c>
      <c r="AW70" s="31"/>
      <c r="AX70" s="31">
        <f t="shared" si="21"/>
        <v>0</v>
      </c>
      <c r="AY70" s="31"/>
      <c r="AZ70" s="31">
        <f t="shared" si="22"/>
        <v>0</v>
      </c>
      <c r="BA70" s="31"/>
      <c r="BB70" s="31">
        <f t="shared" si="23"/>
        <v>0</v>
      </c>
      <c r="BC70" s="31"/>
      <c r="BD70" s="31">
        <f t="shared" si="24"/>
        <v>0</v>
      </c>
      <c r="BE70" s="31"/>
      <c r="BF70" s="31">
        <f t="shared" si="25"/>
        <v>0</v>
      </c>
      <c r="BG70" s="4" t="s">
        <v>98</v>
      </c>
      <c r="BI70" s="44"/>
    </row>
    <row r="71" ht="51.75">
      <c r="A71" s="28" t="s">
        <v>99</v>
      </c>
      <c r="B71" s="42" t="s">
        <v>100</v>
      </c>
      <c r="C71" s="45" t="s">
        <v>101</v>
      </c>
      <c r="D71" s="30">
        <f>D73+D74</f>
        <v>895059.19999999995</v>
      </c>
      <c r="E71" s="30">
        <f>E73+E74</f>
        <v>0</v>
      </c>
      <c r="F71" s="31">
        <f t="shared" si="0"/>
        <v>895059.19999999995</v>
      </c>
      <c r="G71" s="31">
        <f>G73+G74</f>
        <v>333642.24808000005</v>
      </c>
      <c r="H71" s="31">
        <f t="shared" si="1"/>
        <v>1228701.44808</v>
      </c>
      <c r="I71" s="31">
        <f>I73+I74</f>
        <v>40856.745559999996</v>
      </c>
      <c r="J71" s="31">
        <f t="shared" si="2"/>
        <v>1269558.19364</v>
      </c>
      <c r="K71" s="31">
        <f>K73+K74</f>
        <v>609208.56999999995</v>
      </c>
      <c r="L71" s="31">
        <f t="shared" si="3"/>
        <v>1878766.76364</v>
      </c>
      <c r="M71" s="31">
        <f>M73+M74</f>
        <v>0</v>
      </c>
      <c r="N71" s="31">
        <f t="shared" si="4"/>
        <v>1878766.76364</v>
      </c>
      <c r="O71" s="31">
        <f>O73+O74</f>
        <v>0</v>
      </c>
      <c r="P71" s="31">
        <f t="shared" si="5"/>
        <v>1878766.76364</v>
      </c>
      <c r="Q71" s="31">
        <f>Q73+Q74</f>
        <v>46931.813000000002</v>
      </c>
      <c r="R71" s="31">
        <f t="shared" si="6"/>
        <v>1925698.5766400001</v>
      </c>
      <c r="S71" s="31">
        <f>S73+S74</f>
        <v>18226.374</v>
      </c>
      <c r="T71" s="31">
        <f t="shared" si="7"/>
        <v>1943924.9506400002</v>
      </c>
      <c r="U71" s="31">
        <f>U73+U74</f>
        <v>969.08699999999999</v>
      </c>
      <c r="V71" s="31">
        <f t="shared" si="8"/>
        <v>1944894.0376400002</v>
      </c>
      <c r="W71" s="31">
        <f>W73+W74</f>
        <v>-253689.39999999999</v>
      </c>
      <c r="X71" s="31">
        <f t="shared" si="9"/>
        <v>1691204.6376400003</v>
      </c>
      <c r="Y71" s="31">
        <f>Y73+Y74</f>
        <v>0</v>
      </c>
      <c r="Z71" s="31">
        <f t="shared" si="10"/>
        <v>1691204.6376400003</v>
      </c>
      <c r="AA71" s="31">
        <f>AA73+AA74</f>
        <v>800000</v>
      </c>
      <c r="AB71" s="31">
        <f>AB73+AB74</f>
        <v>0</v>
      </c>
      <c r="AC71" s="31">
        <f t="shared" si="11"/>
        <v>800000</v>
      </c>
      <c r="AD71" s="31">
        <f>AD73+AD74</f>
        <v>0</v>
      </c>
      <c r="AE71" s="31">
        <f t="shared" si="12"/>
        <v>800000</v>
      </c>
      <c r="AF71" s="31">
        <f>AF73+AF74</f>
        <v>0</v>
      </c>
      <c r="AG71" s="31">
        <f t="shared" si="13"/>
        <v>800000</v>
      </c>
      <c r="AH71" s="31">
        <f>AH73+AH74</f>
        <v>0</v>
      </c>
      <c r="AI71" s="31">
        <f t="shared" si="14"/>
        <v>800000</v>
      </c>
      <c r="AJ71" s="31">
        <f>AJ73+AJ74</f>
        <v>0</v>
      </c>
      <c r="AK71" s="31">
        <f t="shared" si="15"/>
        <v>800000</v>
      </c>
      <c r="AL71" s="31">
        <f>AL73+AL74</f>
        <v>0</v>
      </c>
      <c r="AM71" s="31">
        <f t="shared" si="16"/>
        <v>800000</v>
      </c>
      <c r="AN71" s="31">
        <f>AN73+AN74</f>
        <v>0</v>
      </c>
      <c r="AO71" s="31">
        <f t="shared" si="17"/>
        <v>800000</v>
      </c>
      <c r="AP71" s="31">
        <f>AP73+AP74</f>
        <v>0</v>
      </c>
      <c r="AQ71" s="31">
        <f t="shared" si="18"/>
        <v>800000</v>
      </c>
      <c r="AR71" s="31">
        <f>AR73+AR74</f>
        <v>800000</v>
      </c>
      <c r="AS71" s="31">
        <f>AS73+AS74</f>
        <v>0</v>
      </c>
      <c r="AT71" s="31">
        <f t="shared" si="19"/>
        <v>800000</v>
      </c>
      <c r="AU71" s="31">
        <f>AU73+AU74</f>
        <v>-231023.29000000001</v>
      </c>
      <c r="AV71" s="31">
        <f t="shared" si="20"/>
        <v>568976.70999999996</v>
      </c>
      <c r="AW71" s="31">
        <f>AW73+AW74</f>
        <v>0</v>
      </c>
      <c r="AX71" s="31">
        <f t="shared" si="21"/>
        <v>568976.70999999996</v>
      </c>
      <c r="AY71" s="31">
        <f>AY73+AY74</f>
        <v>0</v>
      </c>
      <c r="AZ71" s="31">
        <f t="shared" si="22"/>
        <v>568976.70999999996</v>
      </c>
      <c r="BA71" s="31">
        <f>BA73+BA74</f>
        <v>0</v>
      </c>
      <c r="BB71" s="31">
        <f t="shared" si="23"/>
        <v>568976.70999999996</v>
      </c>
      <c r="BC71" s="31">
        <f>BC73+BC74</f>
        <v>0</v>
      </c>
      <c r="BD71" s="31">
        <f t="shared" si="24"/>
        <v>568976.70999999996</v>
      </c>
      <c r="BE71" s="31">
        <f>BE73+BE74</f>
        <v>0</v>
      </c>
      <c r="BF71" s="31">
        <f t="shared" si="25"/>
        <v>568976.70999999996</v>
      </c>
      <c r="BI71" s="44"/>
    </row>
    <row r="72" ht="17.25">
      <c r="A72" s="28"/>
      <c r="B72" s="59" t="s">
        <v>26</v>
      </c>
      <c r="C72" s="67"/>
      <c r="D72" s="30"/>
      <c r="E72" s="30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I72" s="44"/>
    </row>
    <row r="73" s="46" customFormat="1" ht="17.25" hidden="1">
      <c r="A73" s="47"/>
      <c r="B73" s="48" t="s">
        <v>27</v>
      </c>
      <c r="C73" s="72"/>
      <c r="D73" s="49">
        <f>600000</f>
        <v>600000</v>
      </c>
      <c r="E73" s="50"/>
      <c r="F73" s="49">
        <f t="shared" si="0"/>
        <v>600000</v>
      </c>
      <c r="G73" s="51">
        <f>231023.29+16916.26938+85702.6887</f>
        <v>333642.24808000005</v>
      </c>
      <c r="H73" s="52">
        <f t="shared" si="1"/>
        <v>933642.24808000005</v>
      </c>
      <c r="I73" s="31">
        <f>-85702.6887+87800.0887+38759.34556</f>
        <v>40856.745559999996</v>
      </c>
      <c r="J73" s="52">
        <f t="shared" si="2"/>
        <v>974498.99364</v>
      </c>
      <c r="K73" s="31">
        <v>609208.56999999995</v>
      </c>
      <c r="L73" s="52">
        <f t="shared" si="3"/>
        <v>1583707.5636399998</v>
      </c>
      <c r="M73" s="31"/>
      <c r="N73" s="52">
        <f t="shared" si="4"/>
        <v>1583707.5636399998</v>
      </c>
      <c r="O73" s="51"/>
      <c r="P73" s="52">
        <f t="shared" si="5"/>
        <v>1583707.5636399998</v>
      </c>
      <c r="Q73" s="31">
        <v>46931.813000000002</v>
      </c>
      <c r="R73" s="52">
        <f t="shared" si="6"/>
        <v>1630639.3766399999</v>
      </c>
      <c r="S73" s="51">
        <f>18226.374-14000+14000</f>
        <v>18226.374</v>
      </c>
      <c r="T73" s="52">
        <f t="shared" si="7"/>
        <v>1648865.75064</v>
      </c>
      <c r="U73" s="31">
        <f>954.087+15</f>
        <v>969.08699999999999</v>
      </c>
      <c r="V73" s="52">
        <f t="shared" si="8"/>
        <v>1649834.83764</v>
      </c>
      <c r="W73" s="51">
        <v>-253689.39999999999</v>
      </c>
      <c r="X73" s="52">
        <f t="shared" si="9"/>
        <v>1396145.4376400001</v>
      </c>
      <c r="Y73" s="51"/>
      <c r="Z73" s="52">
        <f t="shared" si="10"/>
        <v>1396145.4376400001</v>
      </c>
      <c r="AA73" s="52">
        <f>800000</f>
        <v>800000</v>
      </c>
      <c r="AB73" s="51"/>
      <c r="AC73" s="52">
        <f t="shared" si="11"/>
        <v>800000</v>
      </c>
      <c r="AD73" s="51"/>
      <c r="AE73" s="52">
        <f t="shared" si="12"/>
        <v>800000</v>
      </c>
      <c r="AF73" s="31"/>
      <c r="AG73" s="52">
        <f t="shared" si="13"/>
        <v>800000</v>
      </c>
      <c r="AH73" s="31"/>
      <c r="AI73" s="52">
        <f t="shared" si="14"/>
        <v>800000</v>
      </c>
      <c r="AJ73" s="51"/>
      <c r="AK73" s="52">
        <f t="shared" si="15"/>
        <v>800000</v>
      </c>
      <c r="AL73" s="51">
        <f>-14000+14000</f>
        <v>0</v>
      </c>
      <c r="AM73" s="52">
        <f t="shared" si="16"/>
        <v>800000</v>
      </c>
      <c r="AN73" s="51">
        <f>-14000+14000</f>
        <v>0</v>
      </c>
      <c r="AO73" s="52">
        <f t="shared" si="17"/>
        <v>800000</v>
      </c>
      <c r="AP73" s="51"/>
      <c r="AQ73" s="52">
        <f t="shared" si="18"/>
        <v>800000</v>
      </c>
      <c r="AR73" s="52">
        <f>800000</f>
        <v>800000</v>
      </c>
      <c r="AS73" s="51"/>
      <c r="AT73" s="52">
        <f t="shared" si="19"/>
        <v>800000</v>
      </c>
      <c r="AU73" s="51">
        <v>-231023.29000000001</v>
      </c>
      <c r="AV73" s="52">
        <f t="shared" si="20"/>
        <v>568976.70999999996</v>
      </c>
      <c r="AW73" s="31"/>
      <c r="AX73" s="52">
        <f t="shared" si="21"/>
        <v>568976.70999999996</v>
      </c>
      <c r="AY73" s="51"/>
      <c r="AZ73" s="52">
        <f t="shared" si="22"/>
        <v>568976.70999999996</v>
      </c>
      <c r="BA73" s="51">
        <f>-14000+14000</f>
        <v>0</v>
      </c>
      <c r="BB73" s="52">
        <f t="shared" si="23"/>
        <v>568976.70999999996</v>
      </c>
      <c r="BC73" s="51"/>
      <c r="BD73" s="52">
        <f t="shared" si="24"/>
        <v>568976.70999999996</v>
      </c>
      <c r="BE73" s="51"/>
      <c r="BF73" s="52">
        <f t="shared" si="25"/>
        <v>568976.70999999996</v>
      </c>
      <c r="BG73" s="53" t="s">
        <v>102</v>
      </c>
      <c r="BH73" s="54" t="s">
        <v>28</v>
      </c>
      <c r="BI73" s="55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</row>
    <row r="74" ht="17.25">
      <c r="A74" s="28"/>
      <c r="B74" s="42" t="s">
        <v>29</v>
      </c>
      <c r="C74" s="65" t="s">
        <v>25</v>
      </c>
      <c r="D74" s="30">
        <f>248115.7+46943.5</f>
        <v>295059.20000000001</v>
      </c>
      <c r="E74" s="30"/>
      <c r="F74" s="31">
        <f t="shared" si="0"/>
        <v>295059.20000000001</v>
      </c>
      <c r="G74" s="31"/>
      <c r="H74" s="31">
        <f t="shared" si="1"/>
        <v>295059.20000000001</v>
      </c>
      <c r="I74" s="31"/>
      <c r="J74" s="31">
        <f t="shared" si="2"/>
        <v>295059.20000000001</v>
      </c>
      <c r="K74" s="31"/>
      <c r="L74" s="31">
        <f t="shared" si="3"/>
        <v>295059.20000000001</v>
      </c>
      <c r="M74" s="31"/>
      <c r="N74" s="31">
        <f t="shared" si="4"/>
        <v>295059.20000000001</v>
      </c>
      <c r="O74" s="31"/>
      <c r="P74" s="31">
        <f t="shared" si="5"/>
        <v>295059.20000000001</v>
      </c>
      <c r="Q74" s="31"/>
      <c r="R74" s="31">
        <f t="shared" si="6"/>
        <v>295059.20000000001</v>
      </c>
      <c r="S74" s="31"/>
      <c r="T74" s="31">
        <f t="shared" si="7"/>
        <v>295059.20000000001</v>
      </c>
      <c r="U74" s="31"/>
      <c r="V74" s="31">
        <f t="shared" si="8"/>
        <v>295059.20000000001</v>
      </c>
      <c r="W74" s="31"/>
      <c r="X74" s="31">
        <f t="shared" si="9"/>
        <v>295059.20000000001</v>
      </c>
      <c r="Y74" s="31"/>
      <c r="Z74" s="31">
        <f t="shared" si="10"/>
        <v>295059.20000000001</v>
      </c>
      <c r="AA74" s="31">
        <v>0</v>
      </c>
      <c r="AB74" s="31"/>
      <c r="AC74" s="31">
        <f t="shared" si="11"/>
        <v>0</v>
      </c>
      <c r="AD74" s="31"/>
      <c r="AE74" s="31">
        <f t="shared" si="12"/>
        <v>0</v>
      </c>
      <c r="AF74" s="31"/>
      <c r="AG74" s="31">
        <f t="shared" si="13"/>
        <v>0</v>
      </c>
      <c r="AH74" s="31"/>
      <c r="AI74" s="31">
        <f t="shared" si="14"/>
        <v>0</v>
      </c>
      <c r="AJ74" s="31"/>
      <c r="AK74" s="31">
        <f t="shared" si="15"/>
        <v>0</v>
      </c>
      <c r="AL74" s="31"/>
      <c r="AM74" s="31">
        <f t="shared" si="16"/>
        <v>0</v>
      </c>
      <c r="AN74" s="31"/>
      <c r="AO74" s="31">
        <f t="shared" si="17"/>
        <v>0</v>
      </c>
      <c r="AP74" s="31"/>
      <c r="AQ74" s="31">
        <f t="shared" si="18"/>
        <v>0</v>
      </c>
      <c r="AR74" s="31">
        <v>0</v>
      </c>
      <c r="AS74" s="31"/>
      <c r="AT74" s="31">
        <f t="shared" si="19"/>
        <v>0</v>
      </c>
      <c r="AU74" s="31"/>
      <c r="AV74" s="31">
        <f t="shared" si="20"/>
        <v>0</v>
      </c>
      <c r="AW74" s="31"/>
      <c r="AX74" s="31">
        <f t="shared" si="21"/>
        <v>0</v>
      </c>
      <c r="AY74" s="31"/>
      <c r="AZ74" s="31">
        <f t="shared" si="22"/>
        <v>0</v>
      </c>
      <c r="BA74" s="31"/>
      <c r="BB74" s="31">
        <f t="shared" si="23"/>
        <v>0</v>
      </c>
      <c r="BC74" s="31"/>
      <c r="BD74" s="31">
        <f t="shared" si="24"/>
        <v>0</v>
      </c>
      <c r="BE74" s="31"/>
      <c r="BF74" s="31">
        <f t="shared" si="25"/>
        <v>0</v>
      </c>
      <c r="BG74" s="4" t="s">
        <v>103</v>
      </c>
      <c r="BI74" s="44"/>
    </row>
    <row r="75" ht="69">
      <c r="A75" s="28" t="s">
        <v>104</v>
      </c>
      <c r="B75" s="42" t="s">
        <v>105</v>
      </c>
      <c r="C75" s="45" t="s">
        <v>34</v>
      </c>
      <c r="D75" s="30">
        <f>D77</f>
        <v>152958.39999999999</v>
      </c>
      <c r="E75" s="30">
        <f>E77</f>
        <v>0</v>
      </c>
      <c r="F75" s="31">
        <f t="shared" si="0"/>
        <v>152958.39999999999</v>
      </c>
      <c r="G75" s="31">
        <f>G77</f>
        <v>0</v>
      </c>
      <c r="H75" s="31">
        <f t="shared" si="1"/>
        <v>152958.39999999999</v>
      </c>
      <c r="I75" s="31">
        <f>I77</f>
        <v>0</v>
      </c>
      <c r="J75" s="31">
        <f t="shared" si="2"/>
        <v>152958.39999999999</v>
      </c>
      <c r="K75" s="31">
        <f>K77</f>
        <v>0</v>
      </c>
      <c r="L75" s="31">
        <f t="shared" si="3"/>
        <v>152958.39999999999</v>
      </c>
      <c r="M75" s="31">
        <f>M77</f>
        <v>0</v>
      </c>
      <c r="N75" s="31">
        <f t="shared" si="4"/>
        <v>152958.39999999999</v>
      </c>
      <c r="O75" s="31">
        <f>O77</f>
        <v>0</v>
      </c>
      <c r="P75" s="31">
        <f t="shared" si="5"/>
        <v>152958.39999999999</v>
      </c>
      <c r="Q75" s="31">
        <f>Q77</f>
        <v>0</v>
      </c>
      <c r="R75" s="31">
        <f t="shared" si="6"/>
        <v>152958.39999999999</v>
      </c>
      <c r="S75" s="31">
        <f>S77</f>
        <v>0</v>
      </c>
      <c r="T75" s="31">
        <f t="shared" si="7"/>
        <v>152958.39999999999</v>
      </c>
      <c r="U75" s="31">
        <f>U77</f>
        <v>0</v>
      </c>
      <c r="V75" s="31">
        <f t="shared" si="8"/>
        <v>152958.39999999999</v>
      </c>
      <c r="W75" s="31">
        <f>W77</f>
        <v>0</v>
      </c>
      <c r="X75" s="31">
        <f t="shared" si="9"/>
        <v>152958.39999999999</v>
      </c>
      <c r="Y75" s="31">
        <f>Y77</f>
        <v>0</v>
      </c>
      <c r="Z75" s="31">
        <f t="shared" si="10"/>
        <v>152958.39999999999</v>
      </c>
      <c r="AA75" s="31">
        <f>AA77</f>
        <v>0</v>
      </c>
      <c r="AB75" s="31">
        <f>AB77</f>
        <v>0</v>
      </c>
      <c r="AC75" s="31">
        <f t="shared" si="11"/>
        <v>0</v>
      </c>
      <c r="AD75" s="31">
        <f>AD77</f>
        <v>0</v>
      </c>
      <c r="AE75" s="31">
        <f t="shared" si="12"/>
        <v>0</v>
      </c>
      <c r="AF75" s="31">
        <f>AF77</f>
        <v>0</v>
      </c>
      <c r="AG75" s="31">
        <f t="shared" si="13"/>
        <v>0</v>
      </c>
      <c r="AH75" s="31">
        <f>AH77</f>
        <v>0</v>
      </c>
      <c r="AI75" s="31">
        <f t="shared" si="14"/>
        <v>0</v>
      </c>
      <c r="AJ75" s="31">
        <f>AJ77</f>
        <v>0</v>
      </c>
      <c r="AK75" s="31">
        <f t="shared" si="15"/>
        <v>0</v>
      </c>
      <c r="AL75" s="31">
        <f>AL77</f>
        <v>0</v>
      </c>
      <c r="AM75" s="31">
        <f t="shared" si="16"/>
        <v>0</v>
      </c>
      <c r="AN75" s="31">
        <f>AN77</f>
        <v>0</v>
      </c>
      <c r="AO75" s="31">
        <f t="shared" si="17"/>
        <v>0</v>
      </c>
      <c r="AP75" s="31">
        <f>AP77</f>
        <v>0</v>
      </c>
      <c r="AQ75" s="31">
        <f t="shared" si="18"/>
        <v>0</v>
      </c>
      <c r="AR75" s="31">
        <f>AR77</f>
        <v>0</v>
      </c>
      <c r="AS75" s="31">
        <f>AS77</f>
        <v>0</v>
      </c>
      <c r="AT75" s="31">
        <f t="shared" si="19"/>
        <v>0</v>
      </c>
      <c r="AU75" s="31">
        <f>AU77</f>
        <v>0</v>
      </c>
      <c r="AV75" s="31">
        <f t="shared" si="20"/>
        <v>0</v>
      </c>
      <c r="AW75" s="31">
        <f>AW77</f>
        <v>0</v>
      </c>
      <c r="AX75" s="31">
        <f t="shared" si="21"/>
        <v>0</v>
      </c>
      <c r="AY75" s="31">
        <f>AY77</f>
        <v>0</v>
      </c>
      <c r="AZ75" s="31">
        <f t="shared" si="22"/>
        <v>0</v>
      </c>
      <c r="BA75" s="31">
        <f>BA77</f>
        <v>0</v>
      </c>
      <c r="BB75" s="31">
        <f t="shared" si="23"/>
        <v>0</v>
      </c>
      <c r="BC75" s="31">
        <f>BC77</f>
        <v>0</v>
      </c>
      <c r="BD75" s="31">
        <f t="shared" si="24"/>
        <v>0</v>
      </c>
      <c r="BE75" s="31">
        <f>BE77</f>
        <v>0</v>
      </c>
      <c r="BF75" s="31">
        <f t="shared" si="25"/>
        <v>0</v>
      </c>
      <c r="BI75" s="44"/>
    </row>
    <row r="76" ht="17.25">
      <c r="A76" s="28"/>
      <c r="B76" s="59" t="s">
        <v>26</v>
      </c>
      <c r="C76" s="67"/>
      <c r="D76" s="30"/>
      <c r="E76" s="30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I76" s="44"/>
    </row>
    <row r="77" ht="17.25">
      <c r="A77" s="28"/>
      <c r="B77" s="42" t="s">
        <v>29</v>
      </c>
      <c r="C77" s="65" t="s">
        <v>25</v>
      </c>
      <c r="D77" s="30">
        <f>199901.9-46943.5</f>
        <v>152958.39999999999</v>
      </c>
      <c r="E77" s="30"/>
      <c r="F77" s="31">
        <f t="shared" ref="F77:F140" si="26">D77+E77</f>
        <v>152958.39999999999</v>
      </c>
      <c r="G77" s="31"/>
      <c r="H77" s="31">
        <f t="shared" ref="H77:H140" si="27">F77+G77</f>
        <v>152958.39999999999</v>
      </c>
      <c r="I77" s="31"/>
      <c r="J77" s="31">
        <f t="shared" ref="J77:J116" si="28">H77+I77</f>
        <v>152958.39999999999</v>
      </c>
      <c r="K77" s="31"/>
      <c r="L77" s="31">
        <f t="shared" ref="L77:L116" si="29">J77+K77</f>
        <v>152958.39999999999</v>
      </c>
      <c r="M77" s="31"/>
      <c r="N77" s="31">
        <f t="shared" ref="N77:N110" si="30">L77+M77</f>
        <v>152958.39999999999</v>
      </c>
      <c r="O77" s="31"/>
      <c r="P77" s="31">
        <f t="shared" ref="P77:P110" si="31">N77+O77</f>
        <v>152958.39999999999</v>
      </c>
      <c r="Q77" s="31"/>
      <c r="R77" s="31">
        <f t="shared" ref="R77:R104" si="32">P77+Q77</f>
        <v>152958.39999999999</v>
      </c>
      <c r="S77" s="31"/>
      <c r="T77" s="31">
        <f t="shared" ref="T77:T104" si="33">R77+S77</f>
        <v>152958.39999999999</v>
      </c>
      <c r="U77" s="31"/>
      <c r="V77" s="31">
        <f t="shared" ref="V77:V102" si="34">T77+U77</f>
        <v>152958.39999999999</v>
      </c>
      <c r="W77" s="31"/>
      <c r="X77" s="31">
        <f t="shared" ref="X77:X102" si="35">V77+W77</f>
        <v>152958.39999999999</v>
      </c>
      <c r="Y77" s="31"/>
      <c r="Z77" s="31">
        <f t="shared" ref="Z77:Z95" si="36">X77+Y77</f>
        <v>152958.39999999999</v>
      </c>
      <c r="AA77" s="31">
        <v>0</v>
      </c>
      <c r="AB77" s="31"/>
      <c r="AC77" s="31">
        <f t="shared" ref="AC77:AC84" si="37">AA77+AB77</f>
        <v>0</v>
      </c>
      <c r="AD77" s="31"/>
      <c r="AE77" s="31">
        <f t="shared" ref="AE77:AE85" si="38">AC77+AD77</f>
        <v>0</v>
      </c>
      <c r="AF77" s="31"/>
      <c r="AG77" s="31">
        <f t="shared" ref="AG77:AG85" si="39">AE77+AF77</f>
        <v>0</v>
      </c>
      <c r="AH77" s="31"/>
      <c r="AI77" s="31">
        <f t="shared" ref="AI77:AI86" si="40">AG77+AH77</f>
        <v>0</v>
      </c>
      <c r="AJ77" s="31"/>
      <c r="AK77" s="31">
        <f t="shared" ref="AK77:AK92" si="41">AI77+AJ77</f>
        <v>0</v>
      </c>
      <c r="AL77" s="31"/>
      <c r="AM77" s="31">
        <f t="shared" ref="AM77:AM94" si="42">AK77+AL77</f>
        <v>0</v>
      </c>
      <c r="AN77" s="31"/>
      <c r="AO77" s="31">
        <f t="shared" ref="AO77:AO94" si="43">AM77+AN77</f>
        <v>0</v>
      </c>
      <c r="AP77" s="31"/>
      <c r="AQ77" s="31">
        <f t="shared" ref="AQ77:AQ95" si="44">AO77+AP77</f>
        <v>0</v>
      </c>
      <c r="AR77" s="31">
        <v>0</v>
      </c>
      <c r="AS77" s="31"/>
      <c r="AT77" s="31">
        <f t="shared" ref="AT77:AT84" si="45">AR77+AS77</f>
        <v>0</v>
      </c>
      <c r="AU77" s="31"/>
      <c r="AV77" s="31">
        <f t="shared" ref="AV77:AV85" si="46">AT77+AU77</f>
        <v>0</v>
      </c>
      <c r="AW77" s="31"/>
      <c r="AX77" s="31">
        <f t="shared" ref="AX77:AX86" si="47">AV77+AW77</f>
        <v>0</v>
      </c>
      <c r="AY77" s="31"/>
      <c r="AZ77" s="31">
        <f t="shared" ref="AZ77:AZ92" si="48">AX77+AY77</f>
        <v>0</v>
      </c>
      <c r="BA77" s="31"/>
      <c r="BB77" s="31">
        <f t="shared" ref="BB77:BB94" si="49">AZ77+BA77</f>
        <v>0</v>
      </c>
      <c r="BC77" s="31"/>
      <c r="BD77" s="31">
        <f t="shared" ref="BD77:BD94" si="50">BB77+BC77</f>
        <v>0</v>
      </c>
      <c r="BE77" s="31"/>
      <c r="BF77" s="31">
        <f t="shared" ref="BF77:BF95" si="51">BD77+BE77</f>
        <v>0</v>
      </c>
      <c r="BG77" s="4" t="s">
        <v>103</v>
      </c>
      <c r="BI77" s="44"/>
    </row>
    <row r="78" ht="103.5">
      <c r="A78" s="28" t="s">
        <v>106</v>
      </c>
      <c r="B78" s="42" t="s">
        <v>107</v>
      </c>
      <c r="C78" s="45" t="s">
        <v>101</v>
      </c>
      <c r="D78" s="30">
        <f>D80</f>
        <v>314478.40000000002</v>
      </c>
      <c r="E78" s="30">
        <f>E80</f>
        <v>0</v>
      </c>
      <c r="F78" s="31">
        <f t="shared" si="26"/>
        <v>314478.40000000002</v>
      </c>
      <c r="G78" s="31">
        <f>G80</f>
        <v>0</v>
      </c>
      <c r="H78" s="31">
        <f t="shared" si="27"/>
        <v>314478.40000000002</v>
      </c>
      <c r="I78" s="31">
        <f>I80</f>
        <v>0</v>
      </c>
      <c r="J78" s="31">
        <f t="shared" si="28"/>
        <v>314478.40000000002</v>
      </c>
      <c r="K78" s="31">
        <f>K80</f>
        <v>0</v>
      </c>
      <c r="L78" s="31">
        <f t="shared" si="29"/>
        <v>314478.40000000002</v>
      </c>
      <c r="M78" s="31">
        <f>M80</f>
        <v>0</v>
      </c>
      <c r="N78" s="31">
        <f t="shared" si="30"/>
        <v>314478.40000000002</v>
      </c>
      <c r="O78" s="31">
        <f>O80</f>
        <v>0</v>
      </c>
      <c r="P78" s="31">
        <f t="shared" si="31"/>
        <v>314478.40000000002</v>
      </c>
      <c r="Q78" s="31">
        <f>Q80</f>
        <v>0</v>
      </c>
      <c r="R78" s="31">
        <f t="shared" si="32"/>
        <v>314478.40000000002</v>
      </c>
      <c r="S78" s="31">
        <f>S80</f>
        <v>0</v>
      </c>
      <c r="T78" s="31">
        <f t="shared" si="33"/>
        <v>314478.40000000002</v>
      </c>
      <c r="U78" s="31">
        <f>U80</f>
        <v>0</v>
      </c>
      <c r="V78" s="31">
        <f t="shared" si="34"/>
        <v>314478.40000000002</v>
      </c>
      <c r="W78" s="31">
        <f>W80</f>
        <v>0</v>
      </c>
      <c r="X78" s="31">
        <f t="shared" si="35"/>
        <v>314478.40000000002</v>
      </c>
      <c r="Y78" s="31">
        <f>Y80</f>
        <v>0</v>
      </c>
      <c r="Z78" s="31">
        <f t="shared" si="36"/>
        <v>314478.40000000002</v>
      </c>
      <c r="AA78" s="31">
        <f>AA80</f>
        <v>379275.5</v>
      </c>
      <c r="AB78" s="31">
        <f>AB80</f>
        <v>0</v>
      </c>
      <c r="AC78" s="31">
        <f t="shared" si="37"/>
        <v>379275.5</v>
      </c>
      <c r="AD78" s="31">
        <f>AD80</f>
        <v>0</v>
      </c>
      <c r="AE78" s="31">
        <f t="shared" si="38"/>
        <v>379275.5</v>
      </c>
      <c r="AF78" s="31">
        <f>AF80</f>
        <v>0</v>
      </c>
      <c r="AG78" s="31">
        <f t="shared" si="39"/>
        <v>379275.5</v>
      </c>
      <c r="AH78" s="31">
        <f>AH80</f>
        <v>0</v>
      </c>
      <c r="AI78" s="31">
        <f t="shared" si="40"/>
        <v>379275.5</v>
      </c>
      <c r="AJ78" s="31">
        <f>AJ80</f>
        <v>0</v>
      </c>
      <c r="AK78" s="31">
        <f t="shared" si="41"/>
        <v>379275.5</v>
      </c>
      <c r="AL78" s="31">
        <f>AL80</f>
        <v>0</v>
      </c>
      <c r="AM78" s="31">
        <f t="shared" si="42"/>
        <v>379275.5</v>
      </c>
      <c r="AN78" s="31">
        <f>AN80</f>
        <v>0</v>
      </c>
      <c r="AO78" s="31">
        <f t="shared" si="43"/>
        <v>379275.5</v>
      </c>
      <c r="AP78" s="31">
        <f>AP80</f>
        <v>0</v>
      </c>
      <c r="AQ78" s="31">
        <f t="shared" si="44"/>
        <v>379275.5</v>
      </c>
      <c r="AR78" s="31">
        <f>AR80</f>
        <v>469030.90000000002</v>
      </c>
      <c r="AS78" s="31">
        <f>AS80</f>
        <v>0</v>
      </c>
      <c r="AT78" s="31">
        <f t="shared" si="45"/>
        <v>469030.90000000002</v>
      </c>
      <c r="AU78" s="31">
        <f>AU80</f>
        <v>0</v>
      </c>
      <c r="AV78" s="31">
        <f t="shared" si="46"/>
        <v>469030.90000000002</v>
      </c>
      <c r="AW78" s="31">
        <f>AW80</f>
        <v>0</v>
      </c>
      <c r="AX78" s="31">
        <f t="shared" si="47"/>
        <v>469030.90000000002</v>
      </c>
      <c r="AY78" s="31">
        <f>AY80</f>
        <v>0</v>
      </c>
      <c r="AZ78" s="31">
        <f t="shared" si="48"/>
        <v>469030.90000000002</v>
      </c>
      <c r="BA78" s="31">
        <f>BA80</f>
        <v>0</v>
      </c>
      <c r="BB78" s="31">
        <f t="shared" si="49"/>
        <v>469030.90000000002</v>
      </c>
      <c r="BC78" s="31">
        <f>BC80</f>
        <v>0</v>
      </c>
      <c r="BD78" s="31">
        <f t="shared" si="50"/>
        <v>469030.90000000002</v>
      </c>
      <c r="BE78" s="31">
        <f>BE80</f>
        <v>0</v>
      </c>
      <c r="BF78" s="31">
        <f t="shared" si="51"/>
        <v>469030.90000000002</v>
      </c>
      <c r="BI78" s="44"/>
    </row>
    <row r="79" ht="17.25">
      <c r="A79" s="28"/>
      <c r="B79" s="42" t="s">
        <v>26</v>
      </c>
      <c r="C79" s="67"/>
      <c r="D79" s="30"/>
      <c r="E79" s="30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I79" s="44"/>
    </row>
    <row r="80" ht="17.25">
      <c r="A80" s="28"/>
      <c r="B80" s="42" t="s">
        <v>29</v>
      </c>
      <c r="C80" s="65" t="s">
        <v>25</v>
      </c>
      <c r="D80" s="30">
        <v>314478.40000000002</v>
      </c>
      <c r="E80" s="30"/>
      <c r="F80" s="31">
        <f t="shared" si="26"/>
        <v>314478.40000000002</v>
      </c>
      <c r="G80" s="31"/>
      <c r="H80" s="31">
        <f t="shared" si="27"/>
        <v>314478.40000000002</v>
      </c>
      <c r="I80" s="31"/>
      <c r="J80" s="31">
        <f t="shared" si="28"/>
        <v>314478.40000000002</v>
      </c>
      <c r="K80" s="31"/>
      <c r="L80" s="31">
        <f t="shared" si="29"/>
        <v>314478.40000000002</v>
      </c>
      <c r="M80" s="31"/>
      <c r="N80" s="31">
        <f t="shared" si="30"/>
        <v>314478.40000000002</v>
      </c>
      <c r="O80" s="31"/>
      <c r="P80" s="31">
        <f t="shared" si="31"/>
        <v>314478.40000000002</v>
      </c>
      <c r="Q80" s="31"/>
      <c r="R80" s="31">
        <f t="shared" si="32"/>
        <v>314478.40000000002</v>
      </c>
      <c r="S80" s="31"/>
      <c r="T80" s="31">
        <f t="shared" si="33"/>
        <v>314478.40000000002</v>
      </c>
      <c r="U80" s="31"/>
      <c r="V80" s="31">
        <f t="shared" si="34"/>
        <v>314478.40000000002</v>
      </c>
      <c r="W80" s="31"/>
      <c r="X80" s="31">
        <f t="shared" si="35"/>
        <v>314478.40000000002</v>
      </c>
      <c r="Y80" s="31"/>
      <c r="Z80" s="31">
        <f t="shared" si="36"/>
        <v>314478.40000000002</v>
      </c>
      <c r="AA80" s="31">
        <v>379275.5</v>
      </c>
      <c r="AB80" s="31"/>
      <c r="AC80" s="31">
        <f t="shared" si="37"/>
        <v>379275.5</v>
      </c>
      <c r="AD80" s="31"/>
      <c r="AE80" s="31">
        <f t="shared" si="38"/>
        <v>379275.5</v>
      </c>
      <c r="AF80" s="31"/>
      <c r="AG80" s="31">
        <f t="shared" si="39"/>
        <v>379275.5</v>
      </c>
      <c r="AH80" s="31"/>
      <c r="AI80" s="31">
        <f t="shared" si="40"/>
        <v>379275.5</v>
      </c>
      <c r="AJ80" s="31"/>
      <c r="AK80" s="31">
        <f t="shared" si="41"/>
        <v>379275.5</v>
      </c>
      <c r="AL80" s="31"/>
      <c r="AM80" s="31">
        <f t="shared" si="42"/>
        <v>379275.5</v>
      </c>
      <c r="AN80" s="31"/>
      <c r="AO80" s="31">
        <f t="shared" si="43"/>
        <v>379275.5</v>
      </c>
      <c r="AP80" s="31"/>
      <c r="AQ80" s="31">
        <f t="shared" si="44"/>
        <v>379275.5</v>
      </c>
      <c r="AR80" s="31">
        <v>469030.90000000002</v>
      </c>
      <c r="AS80" s="31"/>
      <c r="AT80" s="31">
        <f t="shared" si="45"/>
        <v>469030.90000000002</v>
      </c>
      <c r="AU80" s="31"/>
      <c r="AV80" s="31">
        <f t="shared" si="46"/>
        <v>469030.90000000002</v>
      </c>
      <c r="AW80" s="31"/>
      <c r="AX80" s="31">
        <f t="shared" si="47"/>
        <v>469030.90000000002</v>
      </c>
      <c r="AY80" s="31"/>
      <c r="AZ80" s="31">
        <f t="shared" si="48"/>
        <v>469030.90000000002</v>
      </c>
      <c r="BA80" s="31"/>
      <c r="BB80" s="31">
        <f t="shared" si="49"/>
        <v>469030.90000000002</v>
      </c>
      <c r="BC80" s="31"/>
      <c r="BD80" s="31">
        <f t="shared" si="50"/>
        <v>469030.90000000002</v>
      </c>
      <c r="BE80" s="31"/>
      <c r="BF80" s="31">
        <f t="shared" si="51"/>
        <v>469030.90000000002</v>
      </c>
      <c r="BG80" s="4" t="s">
        <v>108</v>
      </c>
      <c r="BI80" s="44"/>
    </row>
    <row r="81" ht="51.75">
      <c r="A81" s="28" t="s">
        <v>109</v>
      </c>
      <c r="B81" s="42" t="s">
        <v>110</v>
      </c>
      <c r="C81" s="45" t="s">
        <v>101</v>
      </c>
      <c r="D81" s="30">
        <f>D83+D84</f>
        <v>290395</v>
      </c>
      <c r="E81" s="30">
        <f>E83+E84</f>
        <v>0</v>
      </c>
      <c r="F81" s="31">
        <f t="shared" si="26"/>
        <v>290395</v>
      </c>
      <c r="G81" s="31">
        <f>G83+G84</f>
        <v>0</v>
      </c>
      <c r="H81" s="31">
        <f t="shared" si="27"/>
        <v>290395</v>
      </c>
      <c r="I81" s="31">
        <f>I83+I84</f>
        <v>0</v>
      </c>
      <c r="J81" s="31">
        <f t="shared" si="28"/>
        <v>290395</v>
      </c>
      <c r="K81" s="31">
        <f>K83+K84</f>
        <v>0</v>
      </c>
      <c r="L81" s="31">
        <f t="shared" si="29"/>
        <v>290395</v>
      </c>
      <c r="M81" s="31">
        <f>M83+M84</f>
        <v>0</v>
      </c>
      <c r="N81" s="31">
        <f t="shared" si="30"/>
        <v>290395</v>
      </c>
      <c r="O81" s="31">
        <f>O83+O84</f>
        <v>0</v>
      </c>
      <c r="P81" s="31">
        <f t="shared" si="31"/>
        <v>290395</v>
      </c>
      <c r="Q81" s="31">
        <f>Q83+Q84</f>
        <v>0</v>
      </c>
      <c r="R81" s="31">
        <f t="shared" si="32"/>
        <v>290395</v>
      </c>
      <c r="S81" s="31">
        <f>S83+S84</f>
        <v>0</v>
      </c>
      <c r="T81" s="31">
        <f t="shared" si="33"/>
        <v>290395</v>
      </c>
      <c r="U81" s="31">
        <f>U83+U84</f>
        <v>0</v>
      </c>
      <c r="V81" s="31">
        <f t="shared" si="34"/>
        <v>290395</v>
      </c>
      <c r="W81" s="31">
        <f>W83+W84</f>
        <v>0</v>
      </c>
      <c r="X81" s="31">
        <f t="shared" si="35"/>
        <v>290395</v>
      </c>
      <c r="Y81" s="31">
        <f>Y83+Y84</f>
        <v>0</v>
      </c>
      <c r="Z81" s="31">
        <f t="shared" si="36"/>
        <v>290395</v>
      </c>
      <c r="AA81" s="31">
        <f>AA83+AA84</f>
        <v>291938.90000000002</v>
      </c>
      <c r="AB81" s="31">
        <f>AB83+AB84</f>
        <v>0</v>
      </c>
      <c r="AC81" s="31">
        <f t="shared" si="37"/>
        <v>291938.90000000002</v>
      </c>
      <c r="AD81" s="31">
        <f>AD83+AD84</f>
        <v>0</v>
      </c>
      <c r="AE81" s="31">
        <f t="shared" si="38"/>
        <v>291938.90000000002</v>
      </c>
      <c r="AF81" s="31">
        <f>AF83+AF84</f>
        <v>0</v>
      </c>
      <c r="AG81" s="31">
        <f t="shared" si="39"/>
        <v>291938.90000000002</v>
      </c>
      <c r="AH81" s="31">
        <f>AH83+AH84</f>
        <v>0</v>
      </c>
      <c r="AI81" s="31">
        <f t="shared" si="40"/>
        <v>291938.90000000002</v>
      </c>
      <c r="AJ81" s="31">
        <f>AJ83+AJ84</f>
        <v>0</v>
      </c>
      <c r="AK81" s="31">
        <f t="shared" si="41"/>
        <v>291938.90000000002</v>
      </c>
      <c r="AL81" s="31">
        <f>AL83+AL84</f>
        <v>0</v>
      </c>
      <c r="AM81" s="31">
        <f t="shared" si="42"/>
        <v>291938.90000000002</v>
      </c>
      <c r="AN81" s="31">
        <f>AN83+AN84</f>
        <v>0</v>
      </c>
      <c r="AO81" s="31">
        <f t="shared" si="43"/>
        <v>291938.90000000002</v>
      </c>
      <c r="AP81" s="31">
        <f>AP83+AP84</f>
        <v>0</v>
      </c>
      <c r="AQ81" s="31">
        <f t="shared" si="44"/>
        <v>291938.90000000002</v>
      </c>
      <c r="AR81" s="31">
        <f>AR83+AR84</f>
        <v>291938.90000000002</v>
      </c>
      <c r="AS81" s="31">
        <f>AS83+AS84</f>
        <v>0</v>
      </c>
      <c r="AT81" s="31">
        <f t="shared" si="45"/>
        <v>291938.90000000002</v>
      </c>
      <c r="AU81" s="31">
        <f>AU83+AU84</f>
        <v>0</v>
      </c>
      <c r="AV81" s="31">
        <f t="shared" si="46"/>
        <v>291938.90000000002</v>
      </c>
      <c r="AW81" s="31">
        <f>AW83+AW84</f>
        <v>0</v>
      </c>
      <c r="AX81" s="31">
        <f t="shared" si="47"/>
        <v>291938.90000000002</v>
      </c>
      <c r="AY81" s="31">
        <f>AY83+AY84</f>
        <v>0</v>
      </c>
      <c r="AZ81" s="31">
        <f t="shared" si="48"/>
        <v>291938.90000000002</v>
      </c>
      <c r="BA81" s="31">
        <f>BA83+BA84</f>
        <v>0</v>
      </c>
      <c r="BB81" s="31">
        <f t="shared" si="49"/>
        <v>291938.90000000002</v>
      </c>
      <c r="BC81" s="31">
        <f>BC83+BC84</f>
        <v>0</v>
      </c>
      <c r="BD81" s="31">
        <f t="shared" si="50"/>
        <v>291938.90000000002</v>
      </c>
      <c r="BE81" s="31">
        <f>BE83+BE84</f>
        <v>0</v>
      </c>
      <c r="BF81" s="31">
        <f t="shared" si="51"/>
        <v>291938.90000000002</v>
      </c>
      <c r="BI81" s="44"/>
    </row>
    <row r="82" ht="17.25">
      <c r="A82" s="28"/>
      <c r="B82" s="42" t="s">
        <v>26</v>
      </c>
      <c r="C82" s="67"/>
      <c r="D82" s="30"/>
      <c r="E82" s="30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I82" s="44"/>
    </row>
    <row r="83" ht="17.25">
      <c r="A83" s="28"/>
      <c r="B83" s="42" t="s">
        <v>29</v>
      </c>
      <c r="C83" s="65" t="s">
        <v>25</v>
      </c>
      <c r="D83" s="30">
        <v>72598.699999999997</v>
      </c>
      <c r="E83" s="30"/>
      <c r="F83" s="31">
        <f t="shared" si="26"/>
        <v>72598.699999999997</v>
      </c>
      <c r="G83" s="31"/>
      <c r="H83" s="31">
        <f t="shared" si="27"/>
        <v>72598.699999999997</v>
      </c>
      <c r="I83" s="31"/>
      <c r="J83" s="31">
        <f t="shared" si="28"/>
        <v>72598.699999999997</v>
      </c>
      <c r="K83" s="31"/>
      <c r="L83" s="31">
        <f t="shared" si="29"/>
        <v>72598.699999999997</v>
      </c>
      <c r="M83" s="31"/>
      <c r="N83" s="31">
        <f t="shared" si="30"/>
        <v>72598.699999999997</v>
      </c>
      <c r="O83" s="31"/>
      <c r="P83" s="31">
        <f t="shared" si="31"/>
        <v>72598.699999999997</v>
      </c>
      <c r="Q83" s="31"/>
      <c r="R83" s="31">
        <f t="shared" si="32"/>
        <v>72598.699999999997</v>
      </c>
      <c r="S83" s="31"/>
      <c r="T83" s="31">
        <f t="shared" si="33"/>
        <v>72598.699999999997</v>
      </c>
      <c r="U83" s="31"/>
      <c r="V83" s="31">
        <f t="shared" si="34"/>
        <v>72598.699999999997</v>
      </c>
      <c r="W83" s="31"/>
      <c r="X83" s="31">
        <f t="shared" si="35"/>
        <v>72598.699999999997</v>
      </c>
      <c r="Y83" s="31"/>
      <c r="Z83" s="31">
        <f t="shared" si="36"/>
        <v>72598.699999999997</v>
      </c>
      <c r="AA83" s="31">
        <v>72984.699999999997</v>
      </c>
      <c r="AB83" s="31"/>
      <c r="AC83" s="31">
        <f t="shared" si="37"/>
        <v>72984.699999999997</v>
      </c>
      <c r="AD83" s="31"/>
      <c r="AE83" s="31">
        <f t="shared" si="38"/>
        <v>72984.699999999997</v>
      </c>
      <c r="AF83" s="31"/>
      <c r="AG83" s="31">
        <f t="shared" si="39"/>
        <v>72984.699999999997</v>
      </c>
      <c r="AH83" s="31"/>
      <c r="AI83" s="31">
        <f t="shared" si="40"/>
        <v>72984.699999999997</v>
      </c>
      <c r="AJ83" s="31"/>
      <c r="AK83" s="31">
        <f t="shared" si="41"/>
        <v>72984.699999999997</v>
      </c>
      <c r="AL83" s="31"/>
      <c r="AM83" s="31">
        <f t="shared" si="42"/>
        <v>72984.699999999997</v>
      </c>
      <c r="AN83" s="31"/>
      <c r="AO83" s="31">
        <f t="shared" si="43"/>
        <v>72984.699999999997</v>
      </c>
      <c r="AP83" s="31"/>
      <c r="AQ83" s="31">
        <f t="shared" si="44"/>
        <v>72984.699999999997</v>
      </c>
      <c r="AR83" s="31">
        <v>72984.699999999997</v>
      </c>
      <c r="AS83" s="31"/>
      <c r="AT83" s="31">
        <f t="shared" si="45"/>
        <v>72984.699999999997</v>
      </c>
      <c r="AU83" s="31"/>
      <c r="AV83" s="31">
        <f t="shared" si="46"/>
        <v>72984.699999999997</v>
      </c>
      <c r="AW83" s="31"/>
      <c r="AX83" s="31">
        <f t="shared" si="47"/>
        <v>72984.699999999997</v>
      </c>
      <c r="AY83" s="31"/>
      <c r="AZ83" s="31">
        <f t="shared" si="48"/>
        <v>72984.699999999997</v>
      </c>
      <c r="BA83" s="31"/>
      <c r="BB83" s="31">
        <f t="shared" si="49"/>
        <v>72984.699999999997</v>
      </c>
      <c r="BC83" s="31"/>
      <c r="BD83" s="31">
        <f t="shared" si="50"/>
        <v>72984.699999999997</v>
      </c>
      <c r="BE83" s="31"/>
      <c r="BF83" s="31">
        <f t="shared" si="51"/>
        <v>72984.699999999997</v>
      </c>
      <c r="BG83" s="4" t="s">
        <v>111</v>
      </c>
      <c r="BI83" s="44"/>
    </row>
    <row r="84" ht="17.25">
      <c r="A84" s="28"/>
      <c r="B84" s="42" t="s">
        <v>30</v>
      </c>
      <c r="C84" s="65" t="s">
        <v>25</v>
      </c>
      <c r="D84" s="30">
        <v>217796.29999999999</v>
      </c>
      <c r="E84" s="30"/>
      <c r="F84" s="31">
        <f t="shared" si="26"/>
        <v>217796.29999999999</v>
      </c>
      <c r="G84" s="31"/>
      <c r="H84" s="31">
        <f t="shared" si="27"/>
        <v>217796.29999999999</v>
      </c>
      <c r="I84" s="31"/>
      <c r="J84" s="31">
        <f t="shared" si="28"/>
        <v>217796.29999999999</v>
      </c>
      <c r="K84" s="31"/>
      <c r="L84" s="31">
        <f t="shared" si="29"/>
        <v>217796.29999999999</v>
      </c>
      <c r="M84" s="31"/>
      <c r="N84" s="31">
        <f t="shared" si="30"/>
        <v>217796.29999999999</v>
      </c>
      <c r="O84" s="31"/>
      <c r="P84" s="31">
        <f t="shared" si="31"/>
        <v>217796.29999999999</v>
      </c>
      <c r="Q84" s="31"/>
      <c r="R84" s="31">
        <f t="shared" si="32"/>
        <v>217796.29999999999</v>
      </c>
      <c r="S84" s="31"/>
      <c r="T84" s="31">
        <f t="shared" si="33"/>
        <v>217796.29999999999</v>
      </c>
      <c r="U84" s="31"/>
      <c r="V84" s="31">
        <f t="shared" si="34"/>
        <v>217796.29999999999</v>
      </c>
      <c r="W84" s="31"/>
      <c r="X84" s="31">
        <f t="shared" si="35"/>
        <v>217796.29999999999</v>
      </c>
      <c r="Y84" s="31"/>
      <c r="Z84" s="31">
        <f t="shared" si="36"/>
        <v>217796.29999999999</v>
      </c>
      <c r="AA84" s="31">
        <v>218954.20000000001</v>
      </c>
      <c r="AB84" s="31"/>
      <c r="AC84" s="31">
        <f t="shared" si="37"/>
        <v>218954.20000000001</v>
      </c>
      <c r="AD84" s="31"/>
      <c r="AE84" s="31">
        <f t="shared" si="38"/>
        <v>218954.20000000001</v>
      </c>
      <c r="AF84" s="31"/>
      <c r="AG84" s="31">
        <f t="shared" si="39"/>
        <v>218954.20000000001</v>
      </c>
      <c r="AH84" s="31"/>
      <c r="AI84" s="31">
        <f t="shared" si="40"/>
        <v>218954.20000000001</v>
      </c>
      <c r="AJ84" s="31"/>
      <c r="AK84" s="31">
        <f t="shared" si="41"/>
        <v>218954.20000000001</v>
      </c>
      <c r="AL84" s="31"/>
      <c r="AM84" s="31">
        <f t="shared" si="42"/>
        <v>218954.20000000001</v>
      </c>
      <c r="AN84" s="31"/>
      <c r="AO84" s="31">
        <f t="shared" si="43"/>
        <v>218954.20000000001</v>
      </c>
      <c r="AP84" s="31"/>
      <c r="AQ84" s="31">
        <f t="shared" si="44"/>
        <v>218954.20000000001</v>
      </c>
      <c r="AR84" s="31">
        <v>218954.20000000001</v>
      </c>
      <c r="AS84" s="31"/>
      <c r="AT84" s="31">
        <f t="shared" si="45"/>
        <v>218954.20000000001</v>
      </c>
      <c r="AU84" s="31"/>
      <c r="AV84" s="31">
        <f t="shared" si="46"/>
        <v>218954.20000000001</v>
      </c>
      <c r="AW84" s="31"/>
      <c r="AX84" s="31">
        <f t="shared" si="47"/>
        <v>218954.20000000001</v>
      </c>
      <c r="AY84" s="31"/>
      <c r="AZ84" s="31">
        <f t="shared" si="48"/>
        <v>218954.20000000001</v>
      </c>
      <c r="BA84" s="31"/>
      <c r="BB84" s="31">
        <f t="shared" si="49"/>
        <v>218954.20000000001</v>
      </c>
      <c r="BC84" s="31"/>
      <c r="BD84" s="31">
        <f t="shared" si="50"/>
        <v>218954.20000000001</v>
      </c>
      <c r="BE84" s="31"/>
      <c r="BF84" s="31">
        <f t="shared" si="51"/>
        <v>218954.20000000001</v>
      </c>
      <c r="BG84" s="4" t="s">
        <v>111</v>
      </c>
      <c r="BI84" s="44"/>
    </row>
    <row r="85" s="1" customFormat="1" ht="51.75">
      <c r="A85" s="28" t="s">
        <v>112</v>
      </c>
      <c r="B85" s="42" t="s">
        <v>113</v>
      </c>
      <c r="C85" s="45" t="s">
        <v>34</v>
      </c>
      <c r="D85" s="30"/>
      <c r="E85" s="30"/>
      <c r="F85" s="31"/>
      <c r="G85" s="31">
        <v>52.44867</v>
      </c>
      <c r="H85" s="31">
        <f t="shared" si="27"/>
        <v>52.44867</v>
      </c>
      <c r="I85" s="31"/>
      <c r="J85" s="31">
        <f t="shared" si="28"/>
        <v>52.44867</v>
      </c>
      <c r="K85" s="31"/>
      <c r="L85" s="31">
        <f t="shared" si="29"/>
        <v>52.44867</v>
      </c>
      <c r="M85" s="31"/>
      <c r="N85" s="31">
        <f t="shared" si="30"/>
        <v>52.44867</v>
      </c>
      <c r="O85" s="31"/>
      <c r="P85" s="31">
        <f t="shared" si="31"/>
        <v>52.44867</v>
      </c>
      <c r="Q85" s="31"/>
      <c r="R85" s="31">
        <f t="shared" si="32"/>
        <v>52.44867</v>
      </c>
      <c r="S85" s="31"/>
      <c r="T85" s="31">
        <f t="shared" si="33"/>
        <v>52.44867</v>
      </c>
      <c r="U85" s="31"/>
      <c r="V85" s="31">
        <f t="shared" si="34"/>
        <v>52.44867</v>
      </c>
      <c r="W85" s="31"/>
      <c r="X85" s="31">
        <f t="shared" si="35"/>
        <v>52.44867</v>
      </c>
      <c r="Y85" s="31"/>
      <c r="Z85" s="31">
        <f t="shared" si="36"/>
        <v>52.44867</v>
      </c>
      <c r="AA85" s="31"/>
      <c r="AB85" s="31"/>
      <c r="AC85" s="31"/>
      <c r="AD85" s="31">
        <v>0</v>
      </c>
      <c r="AE85" s="31">
        <f t="shared" si="38"/>
        <v>0</v>
      </c>
      <c r="AF85" s="31">
        <v>0</v>
      </c>
      <c r="AG85" s="31">
        <f t="shared" si="39"/>
        <v>0</v>
      </c>
      <c r="AH85" s="31">
        <v>0</v>
      </c>
      <c r="AI85" s="31">
        <f t="shared" si="40"/>
        <v>0</v>
      </c>
      <c r="AJ85" s="31">
        <v>0</v>
      </c>
      <c r="AK85" s="31">
        <f t="shared" si="41"/>
        <v>0</v>
      </c>
      <c r="AL85" s="31">
        <v>0</v>
      </c>
      <c r="AM85" s="31">
        <f t="shared" si="42"/>
        <v>0</v>
      </c>
      <c r="AN85" s="31">
        <v>0</v>
      </c>
      <c r="AO85" s="31">
        <f t="shared" si="43"/>
        <v>0</v>
      </c>
      <c r="AP85" s="31">
        <v>0</v>
      </c>
      <c r="AQ85" s="31">
        <f t="shared" si="44"/>
        <v>0</v>
      </c>
      <c r="AR85" s="31"/>
      <c r="AS85" s="31"/>
      <c r="AT85" s="31"/>
      <c r="AU85" s="31">
        <v>0</v>
      </c>
      <c r="AV85" s="31">
        <f t="shared" si="46"/>
        <v>0</v>
      </c>
      <c r="AW85" s="31">
        <v>0</v>
      </c>
      <c r="AX85" s="31">
        <f t="shared" si="47"/>
        <v>0</v>
      </c>
      <c r="AY85" s="31">
        <v>0</v>
      </c>
      <c r="AZ85" s="31">
        <f t="shared" si="48"/>
        <v>0</v>
      </c>
      <c r="BA85" s="31">
        <v>0</v>
      </c>
      <c r="BB85" s="31">
        <f t="shared" si="49"/>
        <v>0</v>
      </c>
      <c r="BC85" s="31">
        <v>0</v>
      </c>
      <c r="BD85" s="31">
        <f t="shared" si="50"/>
        <v>0</v>
      </c>
      <c r="BE85" s="31">
        <v>0</v>
      </c>
      <c r="BF85" s="31">
        <f t="shared" si="51"/>
        <v>0</v>
      </c>
      <c r="BG85" s="4" t="s">
        <v>114</v>
      </c>
      <c r="BH85" s="1"/>
      <c r="BI85" s="44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</row>
    <row r="86" s="1" customFormat="1" ht="51.75">
      <c r="A86" s="28" t="s">
        <v>115</v>
      </c>
      <c r="B86" s="42" t="s">
        <v>116</v>
      </c>
      <c r="C86" s="45" t="s">
        <v>34</v>
      </c>
      <c r="D86" s="30"/>
      <c r="E86" s="30"/>
      <c r="F86" s="31"/>
      <c r="G86" s="31"/>
      <c r="H86" s="31"/>
      <c r="I86" s="31"/>
      <c r="J86" s="31"/>
      <c r="K86" s="31"/>
      <c r="L86" s="31">
        <f t="shared" si="29"/>
        <v>0</v>
      </c>
      <c r="M86" s="31"/>
      <c r="N86" s="31">
        <f t="shared" si="30"/>
        <v>0</v>
      </c>
      <c r="O86" s="31"/>
      <c r="P86" s="31">
        <f t="shared" si="31"/>
        <v>0</v>
      </c>
      <c r="Q86" s="31"/>
      <c r="R86" s="31">
        <f t="shared" si="32"/>
        <v>0</v>
      </c>
      <c r="S86" s="31"/>
      <c r="T86" s="31">
        <f t="shared" si="33"/>
        <v>0</v>
      </c>
      <c r="U86" s="31"/>
      <c r="V86" s="31">
        <f t="shared" si="34"/>
        <v>0</v>
      </c>
      <c r="W86" s="31"/>
      <c r="X86" s="31">
        <f t="shared" si="35"/>
        <v>0</v>
      </c>
      <c r="Y86" s="31"/>
      <c r="Z86" s="31">
        <f t="shared" si="36"/>
        <v>0</v>
      </c>
      <c r="AA86" s="31"/>
      <c r="AB86" s="31"/>
      <c r="AC86" s="31"/>
      <c r="AD86" s="31"/>
      <c r="AE86" s="31"/>
      <c r="AF86" s="31"/>
      <c r="AG86" s="31"/>
      <c r="AH86" s="31">
        <v>26789.5</v>
      </c>
      <c r="AI86" s="31">
        <f t="shared" si="40"/>
        <v>26789.5</v>
      </c>
      <c r="AJ86" s="31"/>
      <c r="AK86" s="31">
        <f t="shared" si="41"/>
        <v>26789.5</v>
      </c>
      <c r="AL86" s="31"/>
      <c r="AM86" s="31">
        <f t="shared" si="42"/>
        <v>26789.5</v>
      </c>
      <c r="AN86" s="31"/>
      <c r="AO86" s="31">
        <f t="shared" si="43"/>
        <v>26789.5</v>
      </c>
      <c r="AP86" s="31"/>
      <c r="AQ86" s="31">
        <f t="shared" si="44"/>
        <v>26789.5</v>
      </c>
      <c r="AR86" s="31"/>
      <c r="AS86" s="31"/>
      <c r="AT86" s="31"/>
      <c r="AU86" s="31"/>
      <c r="AV86" s="31"/>
      <c r="AW86" s="31"/>
      <c r="AX86" s="31">
        <f t="shared" si="47"/>
        <v>0</v>
      </c>
      <c r="AY86" s="31"/>
      <c r="AZ86" s="31">
        <f t="shared" si="48"/>
        <v>0</v>
      </c>
      <c r="BA86" s="31"/>
      <c r="BB86" s="31">
        <f t="shared" si="49"/>
        <v>0</v>
      </c>
      <c r="BC86" s="31"/>
      <c r="BD86" s="31">
        <f t="shared" si="50"/>
        <v>0</v>
      </c>
      <c r="BE86" s="31"/>
      <c r="BF86" s="31">
        <f t="shared" si="51"/>
        <v>0</v>
      </c>
      <c r="BG86" s="4" t="s">
        <v>117</v>
      </c>
      <c r="BH86" s="1"/>
      <c r="BI86" s="44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</row>
    <row r="87" s="1" customFormat="1" ht="51.75">
      <c r="A87" s="28" t="s">
        <v>118</v>
      </c>
      <c r="B87" s="42" t="s">
        <v>119</v>
      </c>
      <c r="C87" s="45" t="s">
        <v>34</v>
      </c>
      <c r="D87" s="30"/>
      <c r="E87" s="30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>
        <f t="shared" si="31"/>
        <v>0</v>
      </c>
      <c r="Q87" s="31"/>
      <c r="R87" s="31">
        <f t="shared" si="32"/>
        <v>0</v>
      </c>
      <c r="S87" s="31"/>
      <c r="T87" s="31">
        <f t="shared" si="33"/>
        <v>0</v>
      </c>
      <c r="U87" s="31"/>
      <c r="V87" s="31">
        <f t="shared" si="34"/>
        <v>0</v>
      </c>
      <c r="W87" s="31"/>
      <c r="X87" s="31">
        <f t="shared" si="35"/>
        <v>0</v>
      </c>
      <c r="Y87" s="31"/>
      <c r="Z87" s="31">
        <f t="shared" si="36"/>
        <v>0</v>
      </c>
      <c r="AA87" s="31"/>
      <c r="AB87" s="31"/>
      <c r="AC87" s="31"/>
      <c r="AD87" s="31"/>
      <c r="AE87" s="31"/>
      <c r="AF87" s="31"/>
      <c r="AG87" s="31"/>
      <c r="AH87" s="31"/>
      <c r="AI87" s="31"/>
      <c r="AJ87" s="31">
        <v>11334.027</v>
      </c>
      <c r="AK87" s="31">
        <f t="shared" si="41"/>
        <v>11334.027</v>
      </c>
      <c r="AL87" s="31"/>
      <c r="AM87" s="31">
        <f t="shared" si="42"/>
        <v>11334.027</v>
      </c>
      <c r="AN87" s="31"/>
      <c r="AO87" s="31">
        <f t="shared" si="43"/>
        <v>11334.027</v>
      </c>
      <c r="AP87" s="31"/>
      <c r="AQ87" s="31">
        <f t="shared" si="44"/>
        <v>11334.027</v>
      </c>
      <c r="AR87" s="31"/>
      <c r="AS87" s="31"/>
      <c r="AT87" s="31"/>
      <c r="AU87" s="31"/>
      <c r="AV87" s="31"/>
      <c r="AW87" s="31"/>
      <c r="AX87" s="31"/>
      <c r="AY87" s="31"/>
      <c r="AZ87" s="31">
        <f t="shared" si="48"/>
        <v>0</v>
      </c>
      <c r="BA87" s="31"/>
      <c r="BB87" s="31">
        <f t="shared" si="49"/>
        <v>0</v>
      </c>
      <c r="BC87" s="31"/>
      <c r="BD87" s="31">
        <f t="shared" si="50"/>
        <v>0</v>
      </c>
      <c r="BE87" s="31"/>
      <c r="BF87" s="31">
        <f t="shared" si="51"/>
        <v>0</v>
      </c>
      <c r="BG87" s="4" t="s">
        <v>120</v>
      </c>
      <c r="BH87" s="1"/>
      <c r="BI87" s="44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</row>
    <row r="88" s="1" customFormat="1" ht="51.75">
      <c r="A88" s="28" t="s">
        <v>121</v>
      </c>
      <c r="B88" s="42" t="s">
        <v>122</v>
      </c>
      <c r="C88" s="45" t="s">
        <v>34</v>
      </c>
      <c r="D88" s="30"/>
      <c r="E88" s="30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>
        <f t="shared" si="31"/>
        <v>0</v>
      </c>
      <c r="Q88" s="31"/>
      <c r="R88" s="31">
        <f t="shared" si="32"/>
        <v>0</v>
      </c>
      <c r="S88" s="31"/>
      <c r="T88" s="31">
        <f t="shared" si="33"/>
        <v>0</v>
      </c>
      <c r="U88" s="31"/>
      <c r="V88" s="31">
        <f t="shared" si="34"/>
        <v>0</v>
      </c>
      <c r="W88" s="31"/>
      <c r="X88" s="31">
        <f t="shared" si="35"/>
        <v>0</v>
      </c>
      <c r="Y88" s="31"/>
      <c r="Z88" s="31">
        <f t="shared" si="36"/>
        <v>0</v>
      </c>
      <c r="AA88" s="31"/>
      <c r="AB88" s="31"/>
      <c r="AC88" s="31"/>
      <c r="AD88" s="31"/>
      <c r="AE88" s="31"/>
      <c r="AF88" s="31"/>
      <c r="AG88" s="31"/>
      <c r="AH88" s="31"/>
      <c r="AI88" s="31"/>
      <c r="AJ88" s="31">
        <v>4115.0559999999996</v>
      </c>
      <c r="AK88" s="31">
        <f t="shared" si="41"/>
        <v>4115.0559999999996</v>
      </c>
      <c r="AL88" s="31"/>
      <c r="AM88" s="31">
        <f t="shared" si="42"/>
        <v>4115.0559999999996</v>
      </c>
      <c r="AN88" s="31"/>
      <c r="AO88" s="31">
        <f t="shared" si="43"/>
        <v>4115.0559999999996</v>
      </c>
      <c r="AP88" s="31"/>
      <c r="AQ88" s="31">
        <f t="shared" si="44"/>
        <v>4115.0559999999996</v>
      </c>
      <c r="AR88" s="31"/>
      <c r="AS88" s="31"/>
      <c r="AT88" s="31"/>
      <c r="AU88" s="31"/>
      <c r="AV88" s="31"/>
      <c r="AW88" s="31"/>
      <c r="AX88" s="31"/>
      <c r="AY88" s="31">
        <v>168427.576</v>
      </c>
      <c r="AZ88" s="31">
        <f t="shared" si="48"/>
        <v>168427.576</v>
      </c>
      <c r="BA88" s="31"/>
      <c r="BB88" s="31">
        <f t="shared" si="49"/>
        <v>168427.576</v>
      </c>
      <c r="BC88" s="31"/>
      <c r="BD88" s="31">
        <f t="shared" si="50"/>
        <v>168427.576</v>
      </c>
      <c r="BE88" s="31"/>
      <c r="BF88" s="31">
        <f t="shared" si="51"/>
        <v>168427.576</v>
      </c>
      <c r="BG88" s="4" t="s">
        <v>123</v>
      </c>
      <c r="BH88" s="1"/>
      <c r="BI88" s="44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</row>
    <row r="89" s="1" customFormat="1" ht="51.75" hidden="1">
      <c r="A89" s="73" t="s">
        <v>124</v>
      </c>
      <c r="B89" s="42" t="s">
        <v>125</v>
      </c>
      <c r="C89" s="45" t="s">
        <v>34</v>
      </c>
      <c r="D89" s="30"/>
      <c r="E89" s="30"/>
      <c r="F89" s="31"/>
      <c r="G89" s="31"/>
      <c r="H89" s="31"/>
      <c r="I89" s="31"/>
      <c r="J89" s="31"/>
      <c r="K89" s="31"/>
      <c r="L89" s="31"/>
      <c r="M89" s="31"/>
      <c r="N89" s="31"/>
      <c r="O89" s="51"/>
      <c r="P89" s="31">
        <f t="shared" si="31"/>
        <v>0</v>
      </c>
      <c r="Q89" s="31"/>
      <c r="R89" s="31">
        <f t="shared" si="32"/>
        <v>0</v>
      </c>
      <c r="S89" s="51"/>
      <c r="T89" s="31">
        <f t="shared" si="33"/>
        <v>0</v>
      </c>
      <c r="U89" s="31"/>
      <c r="V89" s="31">
        <f t="shared" si="34"/>
        <v>0</v>
      </c>
      <c r="W89" s="51"/>
      <c r="X89" s="31">
        <f t="shared" si="35"/>
        <v>0</v>
      </c>
      <c r="Y89" s="51"/>
      <c r="Z89" s="31">
        <f t="shared" si="36"/>
        <v>0</v>
      </c>
      <c r="AA89" s="31"/>
      <c r="AB89" s="31"/>
      <c r="AC89" s="31"/>
      <c r="AD89" s="31"/>
      <c r="AE89" s="31"/>
      <c r="AF89" s="31"/>
      <c r="AG89" s="31"/>
      <c r="AH89" s="31"/>
      <c r="AI89" s="31"/>
      <c r="AJ89" s="51"/>
      <c r="AK89" s="31">
        <f t="shared" si="41"/>
        <v>0</v>
      </c>
      <c r="AL89" s="51"/>
      <c r="AM89" s="31">
        <f t="shared" si="42"/>
        <v>0</v>
      </c>
      <c r="AN89" s="51"/>
      <c r="AO89" s="31">
        <f t="shared" si="43"/>
        <v>0</v>
      </c>
      <c r="AP89" s="51"/>
      <c r="AQ89" s="31">
        <f t="shared" si="44"/>
        <v>0</v>
      </c>
      <c r="AR89" s="31"/>
      <c r="AS89" s="31"/>
      <c r="AT89" s="31"/>
      <c r="AU89" s="31"/>
      <c r="AV89" s="31"/>
      <c r="AW89" s="31"/>
      <c r="AX89" s="31"/>
      <c r="AY89" s="51"/>
      <c r="AZ89" s="31">
        <f t="shared" si="48"/>
        <v>0</v>
      </c>
      <c r="BA89" s="51"/>
      <c r="BB89" s="31">
        <f t="shared" si="49"/>
        <v>0</v>
      </c>
      <c r="BC89" s="51"/>
      <c r="BD89" s="31">
        <f t="shared" si="50"/>
        <v>0</v>
      </c>
      <c r="BE89" s="51"/>
      <c r="BF89" s="31">
        <f t="shared" si="51"/>
        <v>0</v>
      </c>
      <c r="BG89" s="74" t="s">
        <v>126</v>
      </c>
      <c r="BH89" s="1">
        <v>0</v>
      </c>
      <c r="BI89" s="44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</row>
    <row r="90" s="1" customFormat="1" ht="69">
      <c r="A90" s="28" t="s">
        <v>124</v>
      </c>
      <c r="B90" s="42" t="s">
        <v>127</v>
      </c>
      <c r="C90" s="45" t="s">
        <v>88</v>
      </c>
      <c r="D90" s="30"/>
      <c r="E90" s="30"/>
      <c r="F90" s="31"/>
      <c r="G90" s="31"/>
      <c r="H90" s="31"/>
      <c r="I90" s="31"/>
      <c r="J90" s="31"/>
      <c r="K90" s="31"/>
      <c r="L90" s="31"/>
      <c r="M90" s="31"/>
      <c r="N90" s="31"/>
      <c r="O90" s="31">
        <v>13201.99</v>
      </c>
      <c r="P90" s="31">
        <f t="shared" si="31"/>
        <v>13201.99</v>
      </c>
      <c r="Q90" s="31"/>
      <c r="R90" s="31">
        <f t="shared" si="32"/>
        <v>13201.99</v>
      </c>
      <c r="S90" s="31">
        <f>-666.99-15</f>
        <v>-681.99000000000001</v>
      </c>
      <c r="T90" s="31">
        <f t="shared" si="33"/>
        <v>12520</v>
      </c>
      <c r="U90" s="31"/>
      <c r="V90" s="31">
        <f t="shared" si="34"/>
        <v>12520</v>
      </c>
      <c r="W90" s="31"/>
      <c r="X90" s="31">
        <f t="shared" si="35"/>
        <v>12520</v>
      </c>
      <c r="Y90" s="31"/>
      <c r="Z90" s="31">
        <f t="shared" si="36"/>
        <v>12520</v>
      </c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>
        <f t="shared" si="41"/>
        <v>0</v>
      </c>
      <c r="AL90" s="31"/>
      <c r="AM90" s="31">
        <f t="shared" si="42"/>
        <v>0</v>
      </c>
      <c r="AN90" s="31"/>
      <c r="AO90" s="31">
        <f t="shared" si="43"/>
        <v>0</v>
      </c>
      <c r="AP90" s="31"/>
      <c r="AQ90" s="31">
        <f t="shared" si="44"/>
        <v>0</v>
      </c>
      <c r="AR90" s="31"/>
      <c r="AS90" s="31"/>
      <c r="AT90" s="31"/>
      <c r="AU90" s="31"/>
      <c r="AV90" s="31"/>
      <c r="AW90" s="31"/>
      <c r="AX90" s="31"/>
      <c r="AY90" s="31"/>
      <c r="AZ90" s="31">
        <f t="shared" si="48"/>
        <v>0</v>
      </c>
      <c r="BA90" s="31"/>
      <c r="BB90" s="31">
        <f t="shared" si="49"/>
        <v>0</v>
      </c>
      <c r="BC90" s="31"/>
      <c r="BD90" s="31">
        <f t="shared" si="50"/>
        <v>0</v>
      </c>
      <c r="BE90" s="31"/>
      <c r="BF90" s="31">
        <f t="shared" si="51"/>
        <v>0</v>
      </c>
      <c r="BG90" s="4" t="s">
        <v>128</v>
      </c>
      <c r="BH90" s="1"/>
      <c r="BI90" s="44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</row>
    <row r="91" s="1" customFormat="1" ht="51.75">
      <c r="A91" s="28" t="s">
        <v>129</v>
      </c>
      <c r="B91" s="42" t="s">
        <v>130</v>
      </c>
      <c r="C91" s="45" t="s">
        <v>34</v>
      </c>
      <c r="D91" s="30"/>
      <c r="E91" s="30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>
        <f t="shared" si="31"/>
        <v>0</v>
      </c>
      <c r="Q91" s="31"/>
      <c r="R91" s="31">
        <f t="shared" si="32"/>
        <v>0</v>
      </c>
      <c r="S91" s="31"/>
      <c r="T91" s="31">
        <f t="shared" si="33"/>
        <v>0</v>
      </c>
      <c r="U91" s="31"/>
      <c r="V91" s="31">
        <f t="shared" si="34"/>
        <v>0</v>
      </c>
      <c r="W91" s="31"/>
      <c r="X91" s="31">
        <f t="shared" si="35"/>
        <v>0</v>
      </c>
      <c r="Y91" s="31"/>
      <c r="Z91" s="31">
        <f t="shared" si="36"/>
        <v>0</v>
      </c>
      <c r="AA91" s="31"/>
      <c r="AB91" s="31"/>
      <c r="AC91" s="31"/>
      <c r="AD91" s="31"/>
      <c r="AE91" s="31"/>
      <c r="AF91" s="31"/>
      <c r="AG91" s="31"/>
      <c r="AH91" s="31"/>
      <c r="AI91" s="31"/>
      <c r="AJ91" s="31">
        <v>1711.297</v>
      </c>
      <c r="AK91" s="31">
        <f t="shared" si="41"/>
        <v>1711.297</v>
      </c>
      <c r="AL91" s="31"/>
      <c r="AM91" s="31">
        <f t="shared" si="42"/>
        <v>1711.297</v>
      </c>
      <c r="AN91" s="31"/>
      <c r="AO91" s="31">
        <f t="shared" si="43"/>
        <v>1711.297</v>
      </c>
      <c r="AP91" s="31"/>
      <c r="AQ91" s="31">
        <f t="shared" si="44"/>
        <v>1711.297</v>
      </c>
      <c r="AR91" s="31"/>
      <c r="AS91" s="31"/>
      <c r="AT91" s="31"/>
      <c r="AU91" s="31"/>
      <c r="AV91" s="31"/>
      <c r="AW91" s="31"/>
      <c r="AX91" s="31"/>
      <c r="AY91" s="31"/>
      <c r="AZ91" s="31">
        <f t="shared" si="48"/>
        <v>0</v>
      </c>
      <c r="BA91" s="31"/>
      <c r="BB91" s="31">
        <f t="shared" si="49"/>
        <v>0</v>
      </c>
      <c r="BC91" s="31"/>
      <c r="BD91" s="31">
        <f t="shared" si="50"/>
        <v>0</v>
      </c>
      <c r="BE91" s="31"/>
      <c r="BF91" s="31">
        <f t="shared" si="51"/>
        <v>0</v>
      </c>
      <c r="BG91" s="4" t="s">
        <v>131</v>
      </c>
      <c r="BH91" s="1"/>
      <c r="BI91" s="44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</row>
    <row r="92" s="1" customFormat="1" ht="51.75">
      <c r="A92" s="28" t="s">
        <v>132</v>
      </c>
      <c r="B92" s="42" t="s">
        <v>133</v>
      </c>
      <c r="C92" s="45" t="s">
        <v>34</v>
      </c>
      <c r="D92" s="30"/>
      <c r="E92" s="30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>
        <f t="shared" si="31"/>
        <v>0</v>
      </c>
      <c r="Q92" s="31"/>
      <c r="R92" s="31">
        <f t="shared" si="32"/>
        <v>0</v>
      </c>
      <c r="S92" s="31"/>
      <c r="T92" s="31">
        <f t="shared" si="33"/>
        <v>0</v>
      </c>
      <c r="U92" s="31"/>
      <c r="V92" s="31">
        <f t="shared" si="34"/>
        <v>0</v>
      </c>
      <c r="W92" s="31"/>
      <c r="X92" s="31">
        <f t="shared" si="35"/>
        <v>0</v>
      </c>
      <c r="Y92" s="31"/>
      <c r="Z92" s="31">
        <f t="shared" si="36"/>
        <v>0</v>
      </c>
      <c r="AA92" s="31"/>
      <c r="AB92" s="31"/>
      <c r="AC92" s="31"/>
      <c r="AD92" s="31"/>
      <c r="AE92" s="31"/>
      <c r="AF92" s="31"/>
      <c r="AG92" s="31"/>
      <c r="AH92" s="31"/>
      <c r="AI92" s="31"/>
      <c r="AJ92" s="31">
        <v>35550.589</v>
      </c>
      <c r="AK92" s="31">
        <f t="shared" si="41"/>
        <v>35550.589</v>
      </c>
      <c r="AL92" s="31"/>
      <c r="AM92" s="31">
        <f t="shared" si="42"/>
        <v>35550.589</v>
      </c>
      <c r="AN92" s="31"/>
      <c r="AO92" s="31">
        <f t="shared" si="43"/>
        <v>35550.589</v>
      </c>
      <c r="AP92" s="31"/>
      <c r="AQ92" s="31">
        <f t="shared" si="44"/>
        <v>35550.589</v>
      </c>
      <c r="AR92" s="31"/>
      <c r="AS92" s="31"/>
      <c r="AT92" s="31"/>
      <c r="AU92" s="31"/>
      <c r="AV92" s="31"/>
      <c r="AW92" s="31"/>
      <c r="AX92" s="31"/>
      <c r="AY92" s="31"/>
      <c r="AZ92" s="31">
        <f t="shared" si="48"/>
        <v>0</v>
      </c>
      <c r="BA92" s="31"/>
      <c r="BB92" s="31">
        <f t="shared" si="49"/>
        <v>0</v>
      </c>
      <c r="BC92" s="31"/>
      <c r="BD92" s="31">
        <f t="shared" si="50"/>
        <v>0</v>
      </c>
      <c r="BE92" s="31"/>
      <c r="BF92" s="31">
        <f t="shared" si="51"/>
        <v>0</v>
      </c>
      <c r="BG92" s="4" t="s">
        <v>134</v>
      </c>
      <c r="BH92" s="1"/>
      <c r="BI92" s="44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</row>
    <row r="93" s="1" customFormat="1" ht="86.25">
      <c r="A93" s="28" t="s">
        <v>135</v>
      </c>
      <c r="B93" s="42" t="s">
        <v>136</v>
      </c>
      <c r="C93" s="45" t="s">
        <v>88</v>
      </c>
      <c r="D93" s="30"/>
      <c r="E93" s="30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>
        <v>430.16000000000003</v>
      </c>
      <c r="T93" s="31">
        <f t="shared" si="33"/>
        <v>430.16000000000003</v>
      </c>
      <c r="U93" s="31"/>
      <c r="V93" s="31">
        <f t="shared" si="34"/>
        <v>430.16000000000003</v>
      </c>
      <c r="W93" s="31"/>
      <c r="X93" s="31">
        <f t="shared" si="35"/>
        <v>430.16000000000003</v>
      </c>
      <c r="Y93" s="31"/>
      <c r="Z93" s="31">
        <f t="shared" si="36"/>
        <v>430.16000000000003</v>
      </c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>
        <f t="shared" si="42"/>
        <v>0</v>
      </c>
      <c r="AN93" s="31"/>
      <c r="AO93" s="31">
        <f t="shared" si="43"/>
        <v>0</v>
      </c>
      <c r="AP93" s="31"/>
      <c r="AQ93" s="31">
        <f t="shared" si="44"/>
        <v>0</v>
      </c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>
        <f t="shared" si="49"/>
        <v>0</v>
      </c>
      <c r="BC93" s="31"/>
      <c r="BD93" s="31">
        <f t="shared" si="50"/>
        <v>0</v>
      </c>
      <c r="BE93" s="31"/>
      <c r="BF93" s="31">
        <f t="shared" si="51"/>
        <v>0</v>
      </c>
      <c r="BG93" s="4" t="s">
        <v>137</v>
      </c>
      <c r="BH93" s="1"/>
      <c r="BI93" s="44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</row>
    <row r="94" s="1" customFormat="1" ht="69" hidden="1">
      <c r="A94" s="28" t="s">
        <v>138</v>
      </c>
      <c r="B94" s="75" t="s">
        <v>139</v>
      </c>
      <c r="C94" s="45" t="s">
        <v>88</v>
      </c>
      <c r="D94" s="30"/>
      <c r="E94" s="30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>
        <v>15</v>
      </c>
      <c r="T94" s="31">
        <f t="shared" si="33"/>
        <v>15</v>
      </c>
      <c r="U94" s="31">
        <v>-15</v>
      </c>
      <c r="V94" s="31">
        <f t="shared" si="34"/>
        <v>0</v>
      </c>
      <c r="W94" s="51"/>
      <c r="X94" s="31">
        <f t="shared" si="35"/>
        <v>0</v>
      </c>
      <c r="Y94" s="51"/>
      <c r="Z94" s="31">
        <f t="shared" si="36"/>
        <v>0</v>
      </c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>
        <f t="shared" si="42"/>
        <v>0</v>
      </c>
      <c r="AN94" s="51"/>
      <c r="AO94" s="31">
        <f t="shared" si="43"/>
        <v>0</v>
      </c>
      <c r="AP94" s="51"/>
      <c r="AQ94" s="31">
        <f t="shared" si="44"/>
        <v>0</v>
      </c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>
        <f t="shared" si="49"/>
        <v>0</v>
      </c>
      <c r="BC94" s="51"/>
      <c r="BD94" s="31">
        <f t="shared" si="50"/>
        <v>0</v>
      </c>
      <c r="BE94" s="51"/>
      <c r="BF94" s="31">
        <f t="shared" si="51"/>
        <v>0</v>
      </c>
      <c r="BG94" s="4" t="s">
        <v>140</v>
      </c>
      <c r="BH94" s="1">
        <v>0</v>
      </c>
      <c r="BI94" s="44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</row>
    <row r="95" s="1" customFormat="1" ht="69">
      <c r="A95" s="76" t="s">
        <v>138</v>
      </c>
      <c r="B95" s="77" t="s">
        <v>141</v>
      </c>
      <c r="C95" s="78" t="s">
        <v>88</v>
      </c>
      <c r="D95" s="30"/>
      <c r="E95" s="30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>
        <f t="shared" si="36"/>
        <v>0</v>
      </c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>
        <v>39000</v>
      </c>
      <c r="AQ95" s="31">
        <f t="shared" si="44"/>
        <v>39000</v>
      </c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>
        <f t="shared" si="51"/>
        <v>0</v>
      </c>
      <c r="BG95" s="4" t="s">
        <v>142</v>
      </c>
      <c r="BH95" s="1"/>
      <c r="BI95" s="44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</row>
    <row r="96" s="1" customFormat="1" ht="69">
      <c r="A96" s="76" t="s">
        <v>143</v>
      </c>
      <c r="B96" s="79" t="s">
        <v>144</v>
      </c>
      <c r="C96" s="78" t="s">
        <v>88</v>
      </c>
      <c r="D96" s="30"/>
      <c r="E96" s="30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>
        <f t="shared" ref="Z96:Z159" si="52">X96+Y96</f>
        <v>0</v>
      </c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>
        <f t="shared" ref="AQ96:AQ159" si="53">AO96+AP96</f>
        <v>0</v>
      </c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>
        <v>55200</v>
      </c>
      <c r="BF96" s="31">
        <f t="shared" ref="BF96:BF159" si="54">BD96+BE96</f>
        <v>55200</v>
      </c>
      <c r="BG96" s="4" t="s">
        <v>145</v>
      </c>
      <c r="BH96" s="1"/>
      <c r="BI96" s="44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</row>
    <row r="97" s="1" customFormat="1" ht="69">
      <c r="A97" s="76" t="s">
        <v>146</v>
      </c>
      <c r="B97" s="77" t="s">
        <v>147</v>
      </c>
      <c r="C97" s="80" t="s">
        <v>88</v>
      </c>
      <c r="D97" s="30"/>
      <c r="E97" s="30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>
        <f t="shared" si="52"/>
        <v>0</v>
      </c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>
        <v>94706</v>
      </c>
      <c r="AQ97" s="31">
        <f t="shared" si="53"/>
        <v>94706</v>
      </c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>
        <f t="shared" si="54"/>
        <v>0</v>
      </c>
      <c r="BG97" s="4" t="s">
        <v>148</v>
      </c>
      <c r="BH97" s="1"/>
      <c r="BI97" s="44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</row>
    <row r="98" s="1" customFormat="1" ht="69">
      <c r="A98" s="76" t="s">
        <v>149</v>
      </c>
      <c r="B98" s="77" t="s">
        <v>150</v>
      </c>
      <c r="C98" s="81" t="s">
        <v>88</v>
      </c>
      <c r="D98" s="82"/>
      <c r="E98" s="30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>
        <f t="shared" si="52"/>
        <v>0</v>
      </c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>
        <v>38918</v>
      </c>
      <c r="AQ98" s="31">
        <f t="shared" si="53"/>
        <v>38918</v>
      </c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>
        <f t="shared" si="54"/>
        <v>0</v>
      </c>
      <c r="BG98" s="4" t="s">
        <v>151</v>
      </c>
      <c r="BH98" s="1"/>
      <c r="BI98" s="44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</row>
    <row r="99" s="1" customFormat="1" ht="69">
      <c r="A99" s="76" t="s">
        <v>152</v>
      </c>
      <c r="B99" s="79" t="s">
        <v>153</v>
      </c>
      <c r="C99" s="83" t="s">
        <v>88</v>
      </c>
      <c r="D99" s="82"/>
      <c r="E99" s="30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>
        <f t="shared" si="52"/>
        <v>0</v>
      </c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>
        <v>25020</v>
      </c>
      <c r="AQ99" s="31">
        <f t="shared" si="53"/>
        <v>25020</v>
      </c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>
        <f t="shared" si="54"/>
        <v>0</v>
      </c>
      <c r="BG99" s="4" t="s">
        <v>154</v>
      </c>
      <c r="BH99" s="1"/>
      <c r="BI99" s="44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</row>
    <row r="100" s="1" customFormat="1" ht="69">
      <c r="A100" s="76" t="s">
        <v>155</v>
      </c>
      <c r="B100" s="77" t="s">
        <v>156</v>
      </c>
      <c r="C100" s="84" t="s">
        <v>88</v>
      </c>
      <c r="D100" s="82"/>
      <c r="E100" s="30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>
        <f t="shared" si="52"/>
        <v>0</v>
      </c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>
        <f t="shared" si="53"/>
        <v>0</v>
      </c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>
        <v>21844</v>
      </c>
      <c r="BF100" s="31">
        <f t="shared" si="54"/>
        <v>21844</v>
      </c>
      <c r="BG100" s="4" t="s">
        <v>157</v>
      </c>
      <c r="BH100" s="1"/>
      <c r="BI100" s="44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</row>
    <row r="101" s="20" customFormat="1" ht="33.75" customHeight="1">
      <c r="A101" s="21"/>
      <c r="B101" s="85" t="s">
        <v>158</v>
      </c>
      <c r="C101" s="86" t="s">
        <v>25</v>
      </c>
      <c r="D101" s="24">
        <f>D103+D102</f>
        <v>154441.5</v>
      </c>
      <c r="E101" s="24">
        <f>E103+E102</f>
        <v>-9784.8999999999996</v>
      </c>
      <c r="F101" s="25">
        <f t="shared" si="26"/>
        <v>144656.60000000001</v>
      </c>
      <c r="G101" s="25">
        <f>G103+G102+G104</f>
        <v>13877.61233</v>
      </c>
      <c r="H101" s="25">
        <f t="shared" si="27"/>
        <v>158534.21233000001</v>
      </c>
      <c r="I101" s="25">
        <f>I103+I102+I104</f>
        <v>0</v>
      </c>
      <c r="J101" s="25">
        <f t="shared" si="28"/>
        <v>158534.21233000001</v>
      </c>
      <c r="K101" s="25">
        <f>K103+K102+K104+K105</f>
        <v>-144874.212</v>
      </c>
      <c r="L101" s="25">
        <f t="shared" si="29"/>
        <v>13660.00033000001</v>
      </c>
      <c r="M101" s="25">
        <f>M103+M102+M104+M105</f>
        <v>50578.949999999997</v>
      </c>
      <c r="N101" s="25">
        <f t="shared" si="30"/>
        <v>64238.950330000007</v>
      </c>
      <c r="O101" s="25">
        <f>O103+O102+O104+O105</f>
        <v>-50578.949999999997</v>
      </c>
      <c r="P101" s="25">
        <f t="shared" si="31"/>
        <v>13660.00033000001</v>
      </c>
      <c r="Q101" s="25">
        <f>Q103+Q102+Q104+Q105</f>
        <v>0</v>
      </c>
      <c r="R101" s="25">
        <f t="shared" si="32"/>
        <v>13660.00033000001</v>
      </c>
      <c r="S101" s="25">
        <f>S103+S102+S104+S105</f>
        <v>0</v>
      </c>
      <c r="T101" s="25">
        <f t="shared" si="33"/>
        <v>13660.00033000001</v>
      </c>
      <c r="U101" s="25">
        <f>U103+U102+U104+U105</f>
        <v>0</v>
      </c>
      <c r="V101" s="25">
        <f t="shared" si="34"/>
        <v>13660.00033000001</v>
      </c>
      <c r="W101" s="25">
        <f>W103+W102+W104+W105</f>
        <v>8752.2880000000005</v>
      </c>
      <c r="X101" s="25">
        <f t="shared" si="35"/>
        <v>22412.28833000001</v>
      </c>
      <c r="Y101" s="25">
        <f>Y103+Y102+Y104+Y105</f>
        <v>0</v>
      </c>
      <c r="Z101" s="25">
        <f t="shared" si="52"/>
        <v>22412.28833000001</v>
      </c>
      <c r="AA101" s="25">
        <f>AA103+AA102</f>
        <v>0</v>
      </c>
      <c r="AB101" s="25">
        <f>AB103+AB102</f>
        <v>0</v>
      </c>
      <c r="AC101" s="25">
        <f t="shared" ref="AC101:AC164" si="55">AA101+AB101</f>
        <v>0</v>
      </c>
      <c r="AD101" s="25">
        <f>AD103+AD102+AD104</f>
        <v>0</v>
      </c>
      <c r="AE101" s="25">
        <f t="shared" ref="AE101:AE164" si="56">AC101+AD101</f>
        <v>0</v>
      </c>
      <c r="AF101" s="25">
        <f>AF103+AF102+AF104</f>
        <v>0</v>
      </c>
      <c r="AG101" s="25">
        <f t="shared" ref="AG101:AG164" si="57">AE101+AF101</f>
        <v>0</v>
      </c>
      <c r="AH101" s="25">
        <f>AH103+AH102+AH104+AH105</f>
        <v>309274.212</v>
      </c>
      <c r="AI101" s="25">
        <f t="shared" ref="AI101:AI164" si="58">AG101+AH101</f>
        <v>309274.212</v>
      </c>
      <c r="AJ101" s="25">
        <f>AJ103+AJ102+AJ104+AJ105</f>
        <v>0</v>
      </c>
      <c r="AK101" s="25">
        <f t="shared" ref="AK101:AK164" si="59">AI101+AJ101</f>
        <v>309274.212</v>
      </c>
      <c r="AL101" s="25">
        <f>AL103+AL102+AL104+AL105</f>
        <v>0</v>
      </c>
      <c r="AM101" s="25">
        <f t="shared" ref="AM101:AM164" si="60">AK101+AL101</f>
        <v>309274.212</v>
      </c>
      <c r="AN101" s="25">
        <f>AN103+AN102+AN104+AN105</f>
        <v>-8752.2880000000005</v>
      </c>
      <c r="AO101" s="25">
        <f t="shared" ref="AO101:AO164" si="61">AM101+AN101</f>
        <v>300521.924</v>
      </c>
      <c r="AP101" s="25">
        <f>AP103+AP102+AP104+AP105</f>
        <v>0</v>
      </c>
      <c r="AQ101" s="25">
        <f t="shared" si="53"/>
        <v>300521.924</v>
      </c>
      <c r="AR101" s="25">
        <f>AR103+AR102</f>
        <v>478982.79999999999</v>
      </c>
      <c r="AS101" s="25">
        <f>AS103+AS102</f>
        <v>0</v>
      </c>
      <c r="AT101" s="25">
        <f t="shared" ref="AT101:AT164" si="62">AR101+AS101</f>
        <v>478982.79999999999</v>
      </c>
      <c r="AU101" s="25">
        <f>AU103+AU102+AU104</f>
        <v>0</v>
      </c>
      <c r="AV101" s="25">
        <f t="shared" ref="AV101:AV164" si="63">AT101+AU101</f>
        <v>478982.79999999999</v>
      </c>
      <c r="AW101" s="25">
        <f>AW103+AW102+AW104+AW105</f>
        <v>0</v>
      </c>
      <c r="AX101" s="25">
        <f t="shared" ref="AX101:AX164" si="64">AV101+AW101</f>
        <v>478982.79999999999</v>
      </c>
      <c r="AY101" s="25">
        <f>AY103+AY102+AY104+AY105</f>
        <v>0</v>
      </c>
      <c r="AZ101" s="25">
        <f t="shared" ref="AZ101:AZ164" si="65">AX101+AY101</f>
        <v>478982.79999999999</v>
      </c>
      <c r="BA101" s="25">
        <f>BA103+BA102+BA104+BA105</f>
        <v>0</v>
      </c>
      <c r="BB101" s="25">
        <f t="shared" ref="BB101:BB164" si="66">AZ101+BA101</f>
        <v>478982.79999999999</v>
      </c>
      <c r="BC101" s="25">
        <f>BC103+BC102+BC104+BC105</f>
        <v>0</v>
      </c>
      <c r="BD101" s="25">
        <f t="shared" ref="BD101:BD164" si="67">BB101+BC101</f>
        <v>478982.79999999999</v>
      </c>
      <c r="BE101" s="25">
        <f>BE103+BE102+BE104+BE105</f>
        <v>0</v>
      </c>
      <c r="BF101" s="25">
        <f t="shared" si="54"/>
        <v>478982.79999999999</v>
      </c>
      <c r="BG101" s="26"/>
      <c r="BH101" s="27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</row>
    <row r="102" ht="51.75">
      <c r="A102" s="28" t="s">
        <v>159</v>
      </c>
      <c r="B102" s="42" t="s">
        <v>160</v>
      </c>
      <c r="C102" s="45" t="s">
        <v>34</v>
      </c>
      <c r="D102" s="30">
        <v>144656.60000000001</v>
      </c>
      <c r="E102" s="30"/>
      <c r="F102" s="31">
        <f t="shared" si="26"/>
        <v>144656.60000000001</v>
      </c>
      <c r="G102" s="31">
        <v>217.61232999999999</v>
      </c>
      <c r="H102" s="31">
        <f t="shared" si="27"/>
        <v>144874.21233000001</v>
      </c>
      <c r="I102" s="31"/>
      <c r="J102" s="31">
        <f t="shared" si="28"/>
        <v>144874.21233000001</v>
      </c>
      <c r="K102" s="31">
        <v>-144874.212</v>
      </c>
      <c r="L102" s="31">
        <f t="shared" si="29"/>
        <v>0.00033000000985339284</v>
      </c>
      <c r="M102" s="31"/>
      <c r="N102" s="31">
        <f t="shared" si="30"/>
        <v>0.00033000000985339284</v>
      </c>
      <c r="O102" s="31"/>
      <c r="P102" s="31">
        <f t="shared" si="31"/>
        <v>0.00033000000985339284</v>
      </c>
      <c r="Q102" s="31"/>
      <c r="R102" s="31">
        <f t="shared" si="32"/>
        <v>0.00033000000985339284</v>
      </c>
      <c r="S102" s="31"/>
      <c r="T102" s="31">
        <f t="shared" si="33"/>
        <v>0.00033000000985339284</v>
      </c>
      <c r="U102" s="31"/>
      <c r="V102" s="31">
        <f t="shared" si="34"/>
        <v>0.00033000000985339284</v>
      </c>
      <c r="W102" s="31">
        <v>8752.2880000000005</v>
      </c>
      <c r="X102" s="31">
        <f t="shared" si="35"/>
        <v>8752.2883300000103</v>
      </c>
      <c r="Y102" s="31"/>
      <c r="Z102" s="31">
        <f t="shared" si="52"/>
        <v>8752.2883300000103</v>
      </c>
      <c r="AA102" s="31">
        <v>0</v>
      </c>
      <c r="AB102" s="31"/>
      <c r="AC102" s="31">
        <f t="shared" si="55"/>
        <v>0</v>
      </c>
      <c r="AD102" s="31"/>
      <c r="AE102" s="31">
        <f t="shared" si="56"/>
        <v>0</v>
      </c>
      <c r="AF102" s="31"/>
      <c r="AG102" s="31">
        <f t="shared" si="57"/>
        <v>0</v>
      </c>
      <c r="AH102" s="31">
        <v>144874.212</v>
      </c>
      <c r="AI102" s="31">
        <f t="shared" si="58"/>
        <v>144874.212</v>
      </c>
      <c r="AJ102" s="31"/>
      <c r="AK102" s="31">
        <f t="shared" si="59"/>
        <v>144874.212</v>
      </c>
      <c r="AL102" s="31"/>
      <c r="AM102" s="31">
        <f t="shared" si="60"/>
        <v>144874.212</v>
      </c>
      <c r="AN102" s="31">
        <v>-8752.2880000000005</v>
      </c>
      <c r="AO102" s="31">
        <f t="shared" si="61"/>
        <v>136121.924</v>
      </c>
      <c r="AP102" s="31"/>
      <c r="AQ102" s="31">
        <f t="shared" si="53"/>
        <v>136121.924</v>
      </c>
      <c r="AR102" s="31">
        <v>0</v>
      </c>
      <c r="AS102" s="31"/>
      <c r="AT102" s="31">
        <f t="shared" si="62"/>
        <v>0</v>
      </c>
      <c r="AU102" s="31"/>
      <c r="AV102" s="31">
        <f t="shared" si="63"/>
        <v>0</v>
      </c>
      <c r="AW102" s="31"/>
      <c r="AX102" s="31">
        <f t="shared" si="64"/>
        <v>0</v>
      </c>
      <c r="AY102" s="31"/>
      <c r="AZ102" s="31">
        <f t="shared" si="65"/>
        <v>0</v>
      </c>
      <c r="BA102" s="31"/>
      <c r="BB102" s="31">
        <f t="shared" si="66"/>
        <v>0</v>
      </c>
      <c r="BC102" s="31"/>
      <c r="BD102" s="31">
        <f t="shared" si="67"/>
        <v>0</v>
      </c>
      <c r="BE102" s="31"/>
      <c r="BF102" s="31">
        <f t="shared" si="54"/>
        <v>0</v>
      </c>
      <c r="BG102" s="4" t="s">
        <v>161</v>
      </c>
      <c r="BI102" s="44"/>
    </row>
    <row r="103" ht="51.75">
      <c r="A103" s="28" t="s">
        <v>162</v>
      </c>
      <c r="B103" s="29" t="s">
        <v>163</v>
      </c>
      <c r="C103" s="67" t="s">
        <v>164</v>
      </c>
      <c r="D103" s="30">
        <v>9784.8999999999996</v>
      </c>
      <c r="E103" s="30">
        <v>-9784.8999999999996</v>
      </c>
      <c r="F103" s="31">
        <f t="shared" si="26"/>
        <v>0</v>
      </c>
      <c r="G103" s="31"/>
      <c r="H103" s="31">
        <f t="shared" si="27"/>
        <v>0</v>
      </c>
      <c r="I103" s="31"/>
      <c r="J103" s="31">
        <f t="shared" si="28"/>
        <v>0</v>
      </c>
      <c r="K103" s="31"/>
      <c r="L103" s="31">
        <f t="shared" si="29"/>
        <v>0</v>
      </c>
      <c r="M103" s="31"/>
      <c r="N103" s="31">
        <f t="shared" si="30"/>
        <v>0</v>
      </c>
      <c r="O103" s="31"/>
      <c r="P103" s="31">
        <f t="shared" si="31"/>
        <v>0</v>
      </c>
      <c r="Q103" s="31"/>
      <c r="R103" s="31">
        <f t="shared" si="32"/>
        <v>0</v>
      </c>
      <c r="S103" s="31"/>
      <c r="T103" s="31">
        <f t="shared" si="33"/>
        <v>0</v>
      </c>
      <c r="U103" s="31"/>
      <c r="V103" s="31">
        <f t="shared" ref="V103:V166" si="68">T103+U103</f>
        <v>0</v>
      </c>
      <c r="W103" s="31"/>
      <c r="X103" s="31">
        <f t="shared" ref="X103:X166" si="69">V103+W103</f>
        <v>0</v>
      </c>
      <c r="Y103" s="31"/>
      <c r="Z103" s="31">
        <f t="shared" si="52"/>
        <v>0</v>
      </c>
      <c r="AA103" s="31">
        <v>0</v>
      </c>
      <c r="AB103" s="31"/>
      <c r="AC103" s="31">
        <f t="shared" si="55"/>
        <v>0</v>
      </c>
      <c r="AD103" s="31"/>
      <c r="AE103" s="31">
        <f t="shared" si="56"/>
        <v>0</v>
      </c>
      <c r="AF103" s="31"/>
      <c r="AG103" s="31">
        <f t="shared" si="57"/>
        <v>0</v>
      </c>
      <c r="AH103" s="31"/>
      <c r="AI103" s="31">
        <f t="shared" si="58"/>
        <v>0</v>
      </c>
      <c r="AJ103" s="31"/>
      <c r="AK103" s="31">
        <f t="shared" si="59"/>
        <v>0</v>
      </c>
      <c r="AL103" s="31"/>
      <c r="AM103" s="31">
        <f t="shared" si="60"/>
        <v>0</v>
      </c>
      <c r="AN103" s="31"/>
      <c r="AO103" s="31">
        <f t="shared" si="61"/>
        <v>0</v>
      </c>
      <c r="AP103" s="31"/>
      <c r="AQ103" s="31">
        <f t="shared" si="53"/>
        <v>0</v>
      </c>
      <c r="AR103" s="31">
        <v>478982.79999999999</v>
      </c>
      <c r="AS103" s="31"/>
      <c r="AT103" s="31">
        <f t="shared" si="62"/>
        <v>478982.79999999999</v>
      </c>
      <c r="AU103" s="31"/>
      <c r="AV103" s="31">
        <f t="shared" si="63"/>
        <v>478982.79999999999</v>
      </c>
      <c r="AW103" s="31"/>
      <c r="AX103" s="31">
        <f t="shared" si="64"/>
        <v>478982.79999999999</v>
      </c>
      <c r="AY103" s="31"/>
      <c r="AZ103" s="31">
        <f t="shared" si="65"/>
        <v>478982.79999999999</v>
      </c>
      <c r="BA103" s="31"/>
      <c r="BB103" s="31">
        <f t="shared" si="66"/>
        <v>478982.79999999999</v>
      </c>
      <c r="BC103" s="31"/>
      <c r="BD103" s="31">
        <f t="shared" si="67"/>
        <v>478982.79999999999</v>
      </c>
      <c r="BE103" s="31"/>
      <c r="BF103" s="31">
        <f t="shared" si="54"/>
        <v>478982.79999999999</v>
      </c>
      <c r="BG103" s="4" t="s">
        <v>165</v>
      </c>
      <c r="BI103" s="44"/>
    </row>
    <row r="104" ht="69">
      <c r="A104" s="28" t="s">
        <v>166</v>
      </c>
      <c r="B104" s="29" t="s">
        <v>167</v>
      </c>
      <c r="C104" s="67" t="s">
        <v>88</v>
      </c>
      <c r="D104" s="30"/>
      <c r="E104" s="30"/>
      <c r="F104" s="31"/>
      <c r="G104" s="31">
        <v>13660</v>
      </c>
      <c r="H104" s="31">
        <f t="shared" si="27"/>
        <v>13660</v>
      </c>
      <c r="I104" s="31"/>
      <c r="J104" s="31">
        <f t="shared" si="28"/>
        <v>13660</v>
      </c>
      <c r="K104" s="31"/>
      <c r="L104" s="31">
        <f t="shared" si="29"/>
        <v>13660</v>
      </c>
      <c r="M104" s="31">
        <v>50578.949999999997</v>
      </c>
      <c r="N104" s="31">
        <f t="shared" si="30"/>
        <v>64238.949999999997</v>
      </c>
      <c r="O104" s="31">
        <v>-50578.949999999997</v>
      </c>
      <c r="P104" s="31">
        <f t="shared" si="31"/>
        <v>13660</v>
      </c>
      <c r="Q104" s="31"/>
      <c r="R104" s="31">
        <f t="shared" si="32"/>
        <v>13660</v>
      </c>
      <c r="S104" s="31"/>
      <c r="T104" s="31">
        <f t="shared" si="33"/>
        <v>13660</v>
      </c>
      <c r="U104" s="31"/>
      <c r="V104" s="31">
        <f t="shared" si="68"/>
        <v>13660</v>
      </c>
      <c r="W104" s="31"/>
      <c r="X104" s="31">
        <f t="shared" si="69"/>
        <v>13660</v>
      </c>
      <c r="Y104" s="31"/>
      <c r="Z104" s="31">
        <f t="shared" si="52"/>
        <v>13660</v>
      </c>
      <c r="AA104" s="31"/>
      <c r="AB104" s="31"/>
      <c r="AC104" s="31"/>
      <c r="AD104" s="31"/>
      <c r="AE104" s="31">
        <f t="shared" si="56"/>
        <v>0</v>
      </c>
      <c r="AF104" s="31"/>
      <c r="AG104" s="31">
        <f t="shared" si="57"/>
        <v>0</v>
      </c>
      <c r="AH104" s="31"/>
      <c r="AI104" s="31">
        <f t="shared" si="58"/>
        <v>0</v>
      </c>
      <c r="AJ104" s="31"/>
      <c r="AK104" s="31">
        <f t="shared" si="59"/>
        <v>0</v>
      </c>
      <c r="AL104" s="31"/>
      <c r="AM104" s="31">
        <f t="shared" si="60"/>
        <v>0</v>
      </c>
      <c r="AN104" s="31"/>
      <c r="AO104" s="31">
        <f t="shared" si="61"/>
        <v>0</v>
      </c>
      <c r="AP104" s="31"/>
      <c r="AQ104" s="31">
        <f t="shared" si="53"/>
        <v>0</v>
      </c>
      <c r="AR104" s="31"/>
      <c r="AS104" s="31"/>
      <c r="AT104" s="31"/>
      <c r="AU104" s="31"/>
      <c r="AV104" s="31">
        <f t="shared" si="63"/>
        <v>0</v>
      </c>
      <c r="AW104" s="31"/>
      <c r="AX104" s="31">
        <f t="shared" si="64"/>
        <v>0</v>
      </c>
      <c r="AY104" s="31"/>
      <c r="AZ104" s="31">
        <f t="shared" si="65"/>
        <v>0</v>
      </c>
      <c r="BA104" s="31"/>
      <c r="BB104" s="31">
        <f t="shared" si="66"/>
        <v>0</v>
      </c>
      <c r="BC104" s="31"/>
      <c r="BD104" s="31">
        <f t="shared" si="67"/>
        <v>0</v>
      </c>
      <c r="BE104" s="31"/>
      <c r="BF104" s="31">
        <f t="shared" si="54"/>
        <v>0</v>
      </c>
      <c r="BG104" s="4" t="s">
        <v>168</v>
      </c>
      <c r="BI104" s="44"/>
    </row>
    <row r="105" ht="51.75">
      <c r="A105" s="28" t="s">
        <v>169</v>
      </c>
      <c r="B105" s="29" t="s">
        <v>170</v>
      </c>
      <c r="C105" s="67" t="s">
        <v>164</v>
      </c>
      <c r="D105" s="30"/>
      <c r="E105" s="30"/>
      <c r="F105" s="31"/>
      <c r="G105" s="31"/>
      <c r="H105" s="31"/>
      <c r="I105" s="31"/>
      <c r="J105" s="31"/>
      <c r="K105" s="31"/>
      <c r="L105" s="31">
        <f t="shared" si="29"/>
        <v>0</v>
      </c>
      <c r="M105" s="31"/>
      <c r="N105" s="31">
        <f t="shared" si="30"/>
        <v>0</v>
      </c>
      <c r="O105" s="31"/>
      <c r="P105" s="31">
        <f t="shared" si="31"/>
        <v>0</v>
      </c>
      <c r="Q105" s="31"/>
      <c r="R105" s="31">
        <f t="shared" ref="R105:R168" si="70">P105+Q105</f>
        <v>0</v>
      </c>
      <c r="S105" s="31"/>
      <c r="T105" s="31">
        <f t="shared" ref="T105:T168" si="71">R105+S105</f>
        <v>0</v>
      </c>
      <c r="U105" s="31"/>
      <c r="V105" s="31">
        <f t="shared" si="68"/>
        <v>0</v>
      </c>
      <c r="W105" s="31"/>
      <c r="X105" s="31">
        <f t="shared" si="69"/>
        <v>0</v>
      </c>
      <c r="Y105" s="31"/>
      <c r="Z105" s="31">
        <f t="shared" si="52"/>
        <v>0</v>
      </c>
      <c r="AA105" s="31"/>
      <c r="AB105" s="31"/>
      <c r="AC105" s="31"/>
      <c r="AD105" s="31"/>
      <c r="AE105" s="31"/>
      <c r="AF105" s="31"/>
      <c r="AG105" s="31"/>
      <c r="AH105" s="31">
        <v>164400</v>
      </c>
      <c r="AI105" s="31">
        <f t="shared" si="58"/>
        <v>164400</v>
      </c>
      <c r="AJ105" s="31"/>
      <c r="AK105" s="31">
        <f t="shared" si="59"/>
        <v>164400</v>
      </c>
      <c r="AL105" s="31"/>
      <c r="AM105" s="31">
        <f t="shared" si="60"/>
        <v>164400</v>
      </c>
      <c r="AN105" s="31"/>
      <c r="AO105" s="31">
        <f t="shared" si="61"/>
        <v>164400</v>
      </c>
      <c r="AP105" s="31"/>
      <c r="AQ105" s="31">
        <f t="shared" si="53"/>
        <v>164400</v>
      </c>
      <c r="AR105" s="31"/>
      <c r="AS105" s="31"/>
      <c r="AT105" s="31"/>
      <c r="AU105" s="31"/>
      <c r="AV105" s="31"/>
      <c r="AW105" s="31"/>
      <c r="AX105" s="31">
        <f t="shared" si="64"/>
        <v>0</v>
      </c>
      <c r="AY105" s="31"/>
      <c r="AZ105" s="31">
        <f t="shared" si="65"/>
        <v>0</v>
      </c>
      <c r="BA105" s="31"/>
      <c r="BB105" s="31">
        <f t="shared" si="66"/>
        <v>0</v>
      </c>
      <c r="BC105" s="31"/>
      <c r="BD105" s="31">
        <f t="shared" si="67"/>
        <v>0</v>
      </c>
      <c r="BE105" s="31"/>
      <c r="BF105" s="31">
        <f t="shared" si="54"/>
        <v>0</v>
      </c>
      <c r="BG105" s="4" t="s">
        <v>171</v>
      </c>
      <c r="BI105" s="44"/>
    </row>
    <row r="106" s="20" customFormat="1" ht="33.75" customHeight="1">
      <c r="A106" s="21"/>
      <c r="B106" s="22" t="s">
        <v>172</v>
      </c>
      <c r="C106" s="23" t="s">
        <v>25</v>
      </c>
      <c r="D106" s="24">
        <f>D110+D114+D115+D116+D117+D118+D119+D120+D124</f>
        <v>866523.30000000005</v>
      </c>
      <c r="E106" s="24">
        <f>E110+E114+E115+E116+E117+E118+E119+E120+E124</f>
        <v>-22851.5</v>
      </c>
      <c r="F106" s="25">
        <f t="shared" si="26"/>
        <v>843671.80000000005</v>
      </c>
      <c r="G106" s="25">
        <f>G110+G114+G115+G116+G117+G118+G119+G120+G124+G128+G129+G130+G131+G132</f>
        <v>42664.073599999996</v>
      </c>
      <c r="H106" s="25">
        <f t="shared" si="27"/>
        <v>886335.87360000005</v>
      </c>
      <c r="I106" s="25">
        <f>I110+I114+I115+I116+I117+I118+I119+I120+I124+I128+I129+I130+I131+I132</f>
        <v>38906.247439999999</v>
      </c>
      <c r="J106" s="25">
        <f t="shared" si="28"/>
        <v>925242.12104</v>
      </c>
      <c r="K106" s="25">
        <f>K110+K114+K115+K116+K117+K118+K119+K120+K124+K128+K129+K130+K131+K132+K133</f>
        <v>-176137.50200000004</v>
      </c>
      <c r="L106" s="25">
        <f t="shared" si="29"/>
        <v>749104.61904000002</v>
      </c>
      <c r="M106" s="25">
        <f>M110+M114+M115+M116+M117+M118+M119+M120+M124+M128+M129+M130+M131+M132+M133</f>
        <v>-50578.949999999997</v>
      </c>
      <c r="N106" s="25">
        <f t="shared" si="30"/>
        <v>698525.66904000007</v>
      </c>
      <c r="O106" s="25">
        <f>O110+O114+O115+O116+O117+O118+O119+O120+O124+O128+O129+O130+O131+O132+O133+O134</f>
        <v>-10292.796000000002</v>
      </c>
      <c r="P106" s="25">
        <f t="shared" si="31"/>
        <v>688232.87304000009</v>
      </c>
      <c r="Q106" s="25">
        <f>Q110+Q114+Q115+Q116+Q117+Q118+Q119+Q120+Q124+Q128+Q129+Q130+Q131+Q132+Q133+Q134</f>
        <v>-31497.914000000001</v>
      </c>
      <c r="R106" s="25">
        <f t="shared" si="70"/>
        <v>656734.9590400001</v>
      </c>
      <c r="S106" s="25">
        <f>S110+S114+S115+S116+S117+S118+S119+S120+S124+S128+S129+S130+S131+S132+S133+S134+S135</f>
        <v>0</v>
      </c>
      <c r="T106" s="25">
        <f t="shared" si="71"/>
        <v>656734.9590400001</v>
      </c>
      <c r="U106" s="25">
        <f>U110+U114+U115+U116+U117+U118+U119+U120+U124+U128+U129+U130+U131+U132+U133+U134+U135</f>
        <v>0</v>
      </c>
      <c r="V106" s="25">
        <f t="shared" si="68"/>
        <v>656734.9590400001</v>
      </c>
      <c r="W106" s="25">
        <f>W110+W114+W115+W116+W117+W118+W119+W120+W124+W128+W129+W130+W131+W132+W133+W134+W135</f>
        <v>-52980.679999999993</v>
      </c>
      <c r="X106" s="25">
        <f t="shared" si="69"/>
        <v>603754.27904000017</v>
      </c>
      <c r="Y106" s="25">
        <f>Y110+Y114+Y115+Y116+Y117+Y118+Y119+Y120+Y124+Y128+Y129+Y130+Y131+Y132+Y133+Y134+Y135</f>
        <v>0</v>
      </c>
      <c r="Z106" s="25">
        <f t="shared" si="52"/>
        <v>603754.27904000017</v>
      </c>
      <c r="AA106" s="25">
        <f>AA110+AA114+AA115+AA116+AA117+AA118+AA119+AA120+AA124</f>
        <v>521975.90000000002</v>
      </c>
      <c r="AB106" s="25">
        <f>AB110+AB114+AB115+AB116+AB117+AB118+AB119+AB120+AB124</f>
        <v>-135.30000000000001</v>
      </c>
      <c r="AC106" s="25">
        <f t="shared" si="55"/>
        <v>521840.60000000003</v>
      </c>
      <c r="AD106" s="25">
        <f>AD110+AD114+AD115+AD116+AD117+AD118+AD119+AD120+AD124+AD128+AD129+AD130+AD131+AD132</f>
        <v>43321.919000000002</v>
      </c>
      <c r="AE106" s="25">
        <f t="shared" si="56"/>
        <v>565162.51900000009</v>
      </c>
      <c r="AF106" s="25">
        <f>AF110+AF114+AF115+AF116+AF117+AF118+AF119+AF120+AF124+AF128+AF129+AF130+AF131+AF132</f>
        <v>-5553.0900000000001</v>
      </c>
      <c r="AG106" s="25">
        <f t="shared" si="57"/>
        <v>559609.42900000012</v>
      </c>
      <c r="AH106" s="25">
        <f>AH110+AH114+AH115+AH116+AH117+AH118+AH119+AH120+AH124+AH128+AH129+AH130+AH131+AH132+AH133</f>
        <v>184949.622</v>
      </c>
      <c r="AI106" s="25">
        <f t="shared" si="58"/>
        <v>744559.05100000009</v>
      </c>
      <c r="AJ106" s="25">
        <f>AJ110+AJ114+AJ115+AJ116+AJ117+AJ118+AJ119+AJ120+AJ124+AJ128+AJ129+AJ130+AJ131+AJ132+AJ133+AJ134</f>
        <v>-396371.46300000005</v>
      </c>
      <c r="AK106" s="25">
        <f t="shared" si="59"/>
        <v>348187.58800000005</v>
      </c>
      <c r="AL106" s="25">
        <f>AL110+AL114+AL115+AL116+AL117+AL118+AL119+AL120+AL124+AL128+AL129+AL130+AL131+AL132+AL133+AL134+AL135</f>
        <v>0</v>
      </c>
      <c r="AM106" s="25">
        <f t="shared" si="60"/>
        <v>348187.58800000005</v>
      </c>
      <c r="AN106" s="25">
        <f>AN110+AN114+AN115+AN116+AN117+AN118+AN119+AN120+AN124+AN128+AN129+AN130+AN131+AN132+AN133+AN134+AN135</f>
        <v>14907.064</v>
      </c>
      <c r="AO106" s="25">
        <f t="shared" si="61"/>
        <v>363094.65200000006</v>
      </c>
      <c r="AP106" s="25">
        <f>AP110+AP114+AP115+AP116+AP117+AP118+AP119+AP120+AP124+AP128+AP129+AP130+AP131+AP132+AP133+AP134+AP135</f>
        <v>0</v>
      </c>
      <c r="AQ106" s="25">
        <f t="shared" si="53"/>
        <v>363094.65200000006</v>
      </c>
      <c r="AR106" s="25">
        <f>AR110+AR114+AR115+AR116+AR117+AR118+AR119+AR120+AR124</f>
        <v>401690.59999999998</v>
      </c>
      <c r="AS106" s="25">
        <f>AS110+AS114+AS115+AS116+AS117+AS118+AS119+AS120+AS124</f>
        <v>0</v>
      </c>
      <c r="AT106" s="25">
        <f t="shared" si="62"/>
        <v>401690.59999999998</v>
      </c>
      <c r="AU106" s="25">
        <f>AU110+AU114+AU115+AU116+AU117+AU118+AU119+AU120+AU124+AU128+AU129+AU130+AU131+AU132</f>
        <v>0</v>
      </c>
      <c r="AV106" s="25">
        <f t="shared" si="63"/>
        <v>401690.59999999998</v>
      </c>
      <c r="AW106" s="25">
        <f>AW110+AW114+AW115+AW116+AW117+AW118+AW119+AW120+AW124+AW128+AW129+AW130+AW131+AW132+AW133</f>
        <v>91187.880000000005</v>
      </c>
      <c r="AX106" s="25">
        <f t="shared" si="64"/>
        <v>492878.47999999998</v>
      </c>
      <c r="AY106" s="25">
        <f>AY110+AY114+AY115+AY116+AY117+AY118+AY119+AY120+AY124+AY128+AY129+AY130+AY131+AY132+AY133+AY134</f>
        <v>519857.81500000006</v>
      </c>
      <c r="AZ106" s="25">
        <f t="shared" si="65"/>
        <v>1012736.295</v>
      </c>
      <c r="BA106" s="25">
        <f>BA110+BA114+BA115+BA116+BA117+BA118+BA119+BA120+BA124+BA128+BA129+BA130+BA131+BA132+BA133+BA134+BA135</f>
        <v>0</v>
      </c>
      <c r="BB106" s="25">
        <f t="shared" si="66"/>
        <v>1012736.295</v>
      </c>
      <c r="BC106" s="25">
        <f>BC110+BC114+BC115+BC116+BC117+BC118+BC119+BC120+BC124+BC128+BC129+BC130+BC131+BC132+BC133+BC134+BC135</f>
        <v>28412.700000000001</v>
      </c>
      <c r="BD106" s="25">
        <f t="shared" si="67"/>
        <v>1041148.995</v>
      </c>
      <c r="BE106" s="25">
        <f>BE110+BE114+BE115+BE116+BE117+BE118+BE119+BE120+BE124+BE128+BE129+BE130+BE131+BE132+BE133+BE134+BE135</f>
        <v>0</v>
      </c>
      <c r="BF106" s="25">
        <f t="shared" si="54"/>
        <v>1041148.995</v>
      </c>
      <c r="BG106" s="26"/>
      <c r="BH106" s="27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</row>
    <row r="107" s="1" customFormat="1" ht="17.25">
      <c r="A107" s="28"/>
      <c r="B107" s="29" t="s">
        <v>26</v>
      </c>
      <c r="C107" s="57" t="s">
        <v>25</v>
      </c>
      <c r="D107" s="30"/>
      <c r="E107" s="30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4"/>
      <c r="BH107" s="5"/>
      <c r="BI107" s="44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</row>
    <row r="108" s="32" customFormat="1" ht="17.25" hidden="1">
      <c r="A108" s="33"/>
      <c r="B108" s="34" t="s">
        <v>27</v>
      </c>
      <c r="C108" s="87"/>
      <c r="D108" s="36">
        <f>D112+D114+D115+D116+D117+D118+D119+D122+D126</f>
        <v>747446.30000000005</v>
      </c>
      <c r="E108" s="36">
        <f>E112+E114+E115+E116+E117+E118+E119+E122+E126</f>
        <v>-22851.5</v>
      </c>
      <c r="F108" s="36">
        <f t="shared" si="26"/>
        <v>724594.80000000005</v>
      </c>
      <c r="G108" s="37">
        <f>G112+G114+G115+G116+G117+G118+G119+G122+G126+G128+G129+G130+G131+G132</f>
        <v>42664.073599999996</v>
      </c>
      <c r="H108" s="37">
        <f t="shared" si="27"/>
        <v>767258.87360000005</v>
      </c>
      <c r="I108" s="37">
        <f>I112+I114+I115+I116+I117+I118+I119+I122+I126+I128+I129+I130+I131+I132</f>
        <v>38906.247439999999</v>
      </c>
      <c r="J108" s="37">
        <f t="shared" si="28"/>
        <v>806165.12104</v>
      </c>
      <c r="K108" s="37">
        <f>K112+K114+K115+K116+K117+K118+K119+K122+K126+K128+K129+K130+K131+K132+K133</f>
        <v>-176137.50200000004</v>
      </c>
      <c r="L108" s="37">
        <f t="shared" si="29"/>
        <v>630027.61904000002</v>
      </c>
      <c r="M108" s="37">
        <f>M112+M114+M115+M116+M117+M118+M119+M122+M126+M128+M129+M130+M131+M132+M133</f>
        <v>-50578.949999999997</v>
      </c>
      <c r="N108" s="37">
        <f t="shared" si="30"/>
        <v>579448.66904000007</v>
      </c>
      <c r="O108" s="37">
        <f>O112+O114+O115+O116+O117+O118+O119+O122+O126+O128+O129+O130+O131+O132+O133+O134</f>
        <v>-10292.796000000002</v>
      </c>
      <c r="P108" s="37">
        <f t="shared" si="31"/>
        <v>569155.87304000009</v>
      </c>
      <c r="Q108" s="37">
        <f>Q112+Q114+Q115+Q116+Q117+Q118+Q119+Q122+Q126+Q128+Q129+Q130+Q131+Q132+Q133+Q134</f>
        <v>-31497.914000000001</v>
      </c>
      <c r="R108" s="37">
        <f t="shared" si="70"/>
        <v>537657.9590400001</v>
      </c>
      <c r="S108" s="37">
        <f>S112+S114+S115+S116+S117+S118+S119+S122+S126+S128+S129+S130+S131+S132+S133+S134+S135</f>
        <v>0</v>
      </c>
      <c r="T108" s="37">
        <f t="shared" si="71"/>
        <v>537657.9590400001</v>
      </c>
      <c r="U108" s="37">
        <f>U112+U114+U115+U116+U117+U118+U119+U122+U126+U128+U129+U130+U131+U132+U133+U134+U135</f>
        <v>0</v>
      </c>
      <c r="V108" s="37">
        <f t="shared" si="68"/>
        <v>537657.9590400001</v>
      </c>
      <c r="W108" s="37">
        <f>W112+W114+W115+W116+W117+W118+W119+W122+W126+W128+W129+W130+W131+W132+W133+W134+W135</f>
        <v>-52980.679999999993</v>
      </c>
      <c r="X108" s="37">
        <f t="shared" si="69"/>
        <v>484677.27904000011</v>
      </c>
      <c r="Y108" s="37">
        <f>Y112+Y114+Y115+Y116+Y117+Y118+Y119+Y122+Y126+Y128+Y129+Y130+Y131+Y132+Y133+Y134+Y135</f>
        <v>0</v>
      </c>
      <c r="Z108" s="37">
        <f t="shared" si="52"/>
        <v>484677.27904000011</v>
      </c>
      <c r="AA108" s="37">
        <f>AA112+AA114+AA115+AA116+AA117+AA118+AA119+AA122+AA126</f>
        <v>491814.20000000001</v>
      </c>
      <c r="AB108" s="37">
        <f>AB112+AB114+AB115+AB116+AB117+AB118+AB119+AB122+AB126</f>
        <v>-135.30000000000001</v>
      </c>
      <c r="AC108" s="37">
        <f t="shared" si="55"/>
        <v>491678.90000000002</v>
      </c>
      <c r="AD108" s="37">
        <f>AD112+AD114+AD115+AD116+AD117+AD118+AD119+AD122+AD126+AD128+AD129+AD130+AD131+AD132</f>
        <v>43321.919000000002</v>
      </c>
      <c r="AE108" s="37">
        <f t="shared" si="56"/>
        <v>535000.81900000002</v>
      </c>
      <c r="AF108" s="37">
        <f>AF112+AF114+AF115+AF116+AF117+AF118+AF119+AF122+AF126+AF128+AF129+AF130+AF131+AF132</f>
        <v>-5553.0900000000001</v>
      </c>
      <c r="AG108" s="37">
        <f t="shared" si="57"/>
        <v>529447.72900000005</v>
      </c>
      <c r="AH108" s="37">
        <f>AH112+AH114+AH115+AH116+AH117+AH118+AH119+AH122+AH126+AH128+AH129+AH130+AH131+AH132+AH133</f>
        <v>184949.622</v>
      </c>
      <c r="AI108" s="37">
        <f t="shared" si="58"/>
        <v>714397.35100000002</v>
      </c>
      <c r="AJ108" s="37">
        <f>AJ112+AJ114+AJ115+AJ116+AJ117+AJ118+AJ119+AJ122+AJ126+AJ128+AJ129+AJ130+AJ131+AJ132+AJ133</f>
        <v>-401555.30000000005</v>
      </c>
      <c r="AK108" s="37">
        <f t="shared" si="59"/>
        <v>312842.05099999998</v>
      </c>
      <c r="AL108" s="37">
        <f>AL112+AL114+AL115+AL116+AL117+AL118+AL119+AL122+AL126+AL128+AL129+AL130+AL131+AL132+AL133+AL134+AL135</f>
        <v>0</v>
      </c>
      <c r="AM108" s="37">
        <f t="shared" si="60"/>
        <v>312842.05099999998</v>
      </c>
      <c r="AN108" s="37">
        <f>AN112+AN114+AN115+AN116+AN117+AN118+AN119+AN122+AN126+AN128+AN129+AN130+AN131+AN132+AN133+AN134+AN135</f>
        <v>14907.064</v>
      </c>
      <c r="AO108" s="37">
        <f t="shared" si="61"/>
        <v>327749.11499999999</v>
      </c>
      <c r="AP108" s="37">
        <f>AP112+AP114+AP115+AP116+AP117+AP118+AP119+AP122+AP126+AP128+AP129+AP130+AP131+AP132+AP133+AP134+AP135</f>
        <v>0</v>
      </c>
      <c r="AQ108" s="37">
        <f t="shared" si="53"/>
        <v>327749.11499999999</v>
      </c>
      <c r="AR108" s="37">
        <f>AR112+AR114+AR115+AR116+AR117+AR118+AR119+AR122+AR126</f>
        <v>401690.59999999998</v>
      </c>
      <c r="AS108" s="37">
        <f>AS112+AS114+AS115+AS116+AS117+AS118+AS119+AS122+AS126</f>
        <v>0</v>
      </c>
      <c r="AT108" s="37">
        <f t="shared" si="62"/>
        <v>401690.59999999998</v>
      </c>
      <c r="AU108" s="37">
        <f>AU112+AU114+AU115+AU116+AU117+AU118+AU119+AU122+AU126+AU128+AU129+AU130+AU131+AU132</f>
        <v>0</v>
      </c>
      <c r="AV108" s="37">
        <f t="shared" si="63"/>
        <v>401690.59999999998</v>
      </c>
      <c r="AW108" s="37">
        <f>AW112+AW114+AW115+AW116+AW117+AW118+AW119+AW122+AW126+AW128+AW129+AW130+AW131+AW132+AW133</f>
        <v>91187.880000000005</v>
      </c>
      <c r="AX108" s="37">
        <f t="shared" si="64"/>
        <v>492878.47999999998</v>
      </c>
      <c r="AY108" s="37">
        <f>AY112+AY114+AY115+AY116+AY117+AY118+AY119+AY122+AY126+AY128+AY129+AY130+AY131+AY132+AY133</f>
        <v>401555.30000000005</v>
      </c>
      <c r="AZ108" s="37">
        <f t="shared" si="65"/>
        <v>894433.78000000003</v>
      </c>
      <c r="BA108" s="37">
        <f>BA112+BA114+BA115+BA116+BA117+BA118+BA119+BA122+BA126+BA128+BA129+BA130+BA131+BA132+BA133+BA134+BA135</f>
        <v>0</v>
      </c>
      <c r="BB108" s="37">
        <f t="shared" si="66"/>
        <v>894433.78000000003</v>
      </c>
      <c r="BC108" s="37">
        <f>BC112+BC114+BC115+BC116+BC117+BC118+BC119+BC122+BC126+BC128+BC129+BC130+BC131+BC132+BC133+BC134+BC135</f>
        <v>28412.700000000001</v>
      </c>
      <c r="BD108" s="37">
        <f t="shared" si="67"/>
        <v>922846.47999999998</v>
      </c>
      <c r="BE108" s="37">
        <f>BE112+BE114+BE115+BE116+BE117+BE118+BE119+BE122+BE126+BE128+BE129+BE130+BE131+BE132+BE133+BE134+BE135</f>
        <v>0</v>
      </c>
      <c r="BF108" s="37">
        <f t="shared" si="54"/>
        <v>922846.47999999998</v>
      </c>
      <c r="BG108" s="39"/>
      <c r="BH108" s="40" t="s">
        <v>28</v>
      </c>
      <c r="BI108" s="41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</row>
    <row r="109" s="1" customFormat="1" ht="17.25">
      <c r="A109" s="28"/>
      <c r="B109" s="42" t="s">
        <v>173</v>
      </c>
      <c r="C109" s="57" t="s">
        <v>25</v>
      </c>
      <c r="D109" s="30">
        <f>D113+D123+D127</f>
        <v>119077</v>
      </c>
      <c r="E109" s="30">
        <f>E113+E123+E127</f>
        <v>0</v>
      </c>
      <c r="F109" s="31">
        <f t="shared" si="26"/>
        <v>119077</v>
      </c>
      <c r="G109" s="31">
        <f>G113+G123+G127</f>
        <v>0</v>
      </c>
      <c r="H109" s="31">
        <f t="shared" si="27"/>
        <v>119077</v>
      </c>
      <c r="I109" s="31">
        <f>I113+I123+I127</f>
        <v>0</v>
      </c>
      <c r="J109" s="31">
        <f t="shared" si="28"/>
        <v>119077</v>
      </c>
      <c r="K109" s="31">
        <f>K113+K123+K127</f>
        <v>0</v>
      </c>
      <c r="L109" s="31">
        <f t="shared" si="29"/>
        <v>119077</v>
      </c>
      <c r="M109" s="31">
        <f>M113+M123+M127</f>
        <v>0</v>
      </c>
      <c r="N109" s="31">
        <f t="shared" si="30"/>
        <v>119077</v>
      </c>
      <c r="O109" s="31">
        <f>O113+O123+O127</f>
        <v>0</v>
      </c>
      <c r="P109" s="31">
        <f t="shared" si="31"/>
        <v>119077</v>
      </c>
      <c r="Q109" s="31">
        <f>Q113+Q123+Q127</f>
        <v>0</v>
      </c>
      <c r="R109" s="31">
        <f t="shared" si="70"/>
        <v>119077</v>
      </c>
      <c r="S109" s="31">
        <f>S113+S123+S127</f>
        <v>0</v>
      </c>
      <c r="T109" s="31">
        <f t="shared" si="71"/>
        <v>119077</v>
      </c>
      <c r="U109" s="31">
        <f>U113+U123+U127</f>
        <v>0</v>
      </c>
      <c r="V109" s="31">
        <f t="shared" si="68"/>
        <v>119077</v>
      </c>
      <c r="W109" s="31">
        <f>W113+W123+W127</f>
        <v>0</v>
      </c>
      <c r="X109" s="31">
        <f t="shared" si="69"/>
        <v>119077</v>
      </c>
      <c r="Y109" s="31">
        <f>Y113+Y123+Y127</f>
        <v>0</v>
      </c>
      <c r="Z109" s="31">
        <f t="shared" si="52"/>
        <v>119077</v>
      </c>
      <c r="AA109" s="31">
        <f>AA113+AA123+AA127</f>
        <v>30161.700000000001</v>
      </c>
      <c r="AB109" s="31">
        <f>AB113+AB123+AB127</f>
        <v>0</v>
      </c>
      <c r="AC109" s="31">
        <f t="shared" si="55"/>
        <v>30161.700000000001</v>
      </c>
      <c r="AD109" s="31">
        <f>AD113+AD123+AD127</f>
        <v>0</v>
      </c>
      <c r="AE109" s="31">
        <f t="shared" si="56"/>
        <v>30161.700000000001</v>
      </c>
      <c r="AF109" s="31">
        <f>AF113+AF123+AF127</f>
        <v>0</v>
      </c>
      <c r="AG109" s="31">
        <f t="shared" si="57"/>
        <v>30161.700000000001</v>
      </c>
      <c r="AH109" s="31">
        <f>AH113+AH123+AH127</f>
        <v>0</v>
      </c>
      <c r="AI109" s="31">
        <f t="shared" si="58"/>
        <v>30161.700000000001</v>
      </c>
      <c r="AJ109" s="31">
        <f>AJ113+AJ123+AJ127</f>
        <v>0</v>
      </c>
      <c r="AK109" s="31">
        <f t="shared" si="59"/>
        <v>30161.700000000001</v>
      </c>
      <c r="AL109" s="31">
        <f>AL113+AL123+AL127</f>
        <v>0</v>
      </c>
      <c r="AM109" s="31">
        <f t="shared" si="60"/>
        <v>30161.700000000001</v>
      </c>
      <c r="AN109" s="31">
        <f>AN113+AN123+AN127</f>
        <v>0</v>
      </c>
      <c r="AO109" s="31">
        <f t="shared" si="61"/>
        <v>30161.700000000001</v>
      </c>
      <c r="AP109" s="31">
        <f>AP113+AP123+AP127</f>
        <v>0</v>
      </c>
      <c r="AQ109" s="31">
        <f t="shared" si="53"/>
        <v>30161.700000000001</v>
      </c>
      <c r="AR109" s="31">
        <f>AR113+AR123+AR127</f>
        <v>0</v>
      </c>
      <c r="AS109" s="31">
        <f>AS113+AS123+AS127</f>
        <v>0</v>
      </c>
      <c r="AT109" s="31">
        <f t="shared" si="62"/>
        <v>0</v>
      </c>
      <c r="AU109" s="31">
        <f>AU113+AU123+AU127</f>
        <v>0</v>
      </c>
      <c r="AV109" s="31">
        <f t="shared" si="63"/>
        <v>0</v>
      </c>
      <c r="AW109" s="31">
        <f>AW113+AW123+AW127</f>
        <v>0</v>
      </c>
      <c r="AX109" s="31">
        <f t="shared" si="64"/>
        <v>0</v>
      </c>
      <c r="AY109" s="31">
        <f>AY113+AY123+AY127</f>
        <v>0</v>
      </c>
      <c r="AZ109" s="31">
        <f t="shared" si="65"/>
        <v>0</v>
      </c>
      <c r="BA109" s="31">
        <f>BA113+BA123+BA127</f>
        <v>0</v>
      </c>
      <c r="BB109" s="31">
        <f t="shared" si="66"/>
        <v>0</v>
      </c>
      <c r="BC109" s="31">
        <f>BC113+BC123+BC127</f>
        <v>0</v>
      </c>
      <c r="BD109" s="31">
        <f t="shared" si="67"/>
        <v>0</v>
      </c>
      <c r="BE109" s="31">
        <f>BE113+BE123+BE127</f>
        <v>0</v>
      </c>
      <c r="BF109" s="31">
        <f t="shared" si="54"/>
        <v>0</v>
      </c>
      <c r="BG109" s="4"/>
      <c r="BH109" s="5"/>
      <c r="BI109" s="44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</row>
    <row r="110" ht="51.75">
      <c r="A110" s="28" t="s">
        <v>174</v>
      </c>
      <c r="B110" s="42" t="s">
        <v>175</v>
      </c>
      <c r="C110" s="67" t="s">
        <v>164</v>
      </c>
      <c r="D110" s="30">
        <f>D112+D113</f>
        <v>0</v>
      </c>
      <c r="E110" s="30">
        <f>E112+E113</f>
        <v>0</v>
      </c>
      <c r="F110" s="31">
        <f t="shared" si="26"/>
        <v>0</v>
      </c>
      <c r="G110" s="31">
        <f>G112+G113</f>
        <v>0</v>
      </c>
      <c r="H110" s="31">
        <f t="shared" si="27"/>
        <v>0</v>
      </c>
      <c r="I110" s="31">
        <f>I112+I113</f>
        <v>0</v>
      </c>
      <c r="J110" s="31">
        <f t="shared" si="28"/>
        <v>0</v>
      </c>
      <c r="K110" s="31">
        <f>K112+K113</f>
        <v>0</v>
      </c>
      <c r="L110" s="31">
        <f t="shared" si="29"/>
        <v>0</v>
      </c>
      <c r="M110" s="31">
        <f>M112+M113</f>
        <v>0</v>
      </c>
      <c r="N110" s="31">
        <f t="shared" si="30"/>
        <v>0</v>
      </c>
      <c r="O110" s="31">
        <f>O112+O113</f>
        <v>0</v>
      </c>
      <c r="P110" s="31">
        <f t="shared" si="31"/>
        <v>0</v>
      </c>
      <c r="Q110" s="31">
        <f>Q112+Q113</f>
        <v>0</v>
      </c>
      <c r="R110" s="31">
        <f t="shared" si="70"/>
        <v>0</v>
      </c>
      <c r="S110" s="31">
        <f>S112+S113</f>
        <v>0</v>
      </c>
      <c r="T110" s="31">
        <f t="shared" si="71"/>
        <v>0</v>
      </c>
      <c r="U110" s="31">
        <f>U112+U113</f>
        <v>0</v>
      </c>
      <c r="V110" s="31">
        <f t="shared" si="68"/>
        <v>0</v>
      </c>
      <c r="W110" s="31">
        <f>W112+W113</f>
        <v>0</v>
      </c>
      <c r="X110" s="31">
        <f t="shared" si="69"/>
        <v>0</v>
      </c>
      <c r="Y110" s="31">
        <f>Y112+Y113</f>
        <v>0</v>
      </c>
      <c r="Z110" s="31">
        <f t="shared" si="52"/>
        <v>0</v>
      </c>
      <c r="AA110" s="31">
        <f>AA112+AA113</f>
        <v>40215.599999999999</v>
      </c>
      <c r="AB110" s="31">
        <f>AB112+AB113</f>
        <v>0</v>
      </c>
      <c r="AC110" s="31">
        <f t="shared" si="55"/>
        <v>40215.599999999999</v>
      </c>
      <c r="AD110" s="31">
        <f>AD112+AD113</f>
        <v>0</v>
      </c>
      <c r="AE110" s="31">
        <f t="shared" si="56"/>
        <v>40215.599999999999</v>
      </c>
      <c r="AF110" s="31">
        <f>AF112+AF113</f>
        <v>0</v>
      </c>
      <c r="AG110" s="31">
        <f t="shared" si="57"/>
        <v>40215.599999999999</v>
      </c>
      <c r="AH110" s="31">
        <f>AH112+AH113</f>
        <v>0</v>
      </c>
      <c r="AI110" s="31">
        <f t="shared" si="58"/>
        <v>40215.599999999999</v>
      </c>
      <c r="AJ110" s="31">
        <f>AJ112+AJ113</f>
        <v>0</v>
      </c>
      <c r="AK110" s="31">
        <f t="shared" si="59"/>
        <v>40215.599999999999</v>
      </c>
      <c r="AL110" s="31">
        <f>AL112+AL113</f>
        <v>0</v>
      </c>
      <c r="AM110" s="31">
        <f t="shared" si="60"/>
        <v>40215.599999999999</v>
      </c>
      <c r="AN110" s="31">
        <f>AN112+AN113</f>
        <v>0</v>
      </c>
      <c r="AO110" s="31">
        <f t="shared" si="61"/>
        <v>40215.599999999999</v>
      </c>
      <c r="AP110" s="31">
        <f>AP112+AP113</f>
        <v>0</v>
      </c>
      <c r="AQ110" s="31">
        <f t="shared" si="53"/>
        <v>40215.599999999999</v>
      </c>
      <c r="AR110" s="31">
        <f>AR112+AR113</f>
        <v>0</v>
      </c>
      <c r="AS110" s="31">
        <f>AS112+AS113</f>
        <v>0</v>
      </c>
      <c r="AT110" s="31">
        <f t="shared" si="62"/>
        <v>0</v>
      </c>
      <c r="AU110" s="31">
        <f>AU112+AU113</f>
        <v>0</v>
      </c>
      <c r="AV110" s="31">
        <f t="shared" si="63"/>
        <v>0</v>
      </c>
      <c r="AW110" s="31">
        <f>AW112+AW113</f>
        <v>0</v>
      </c>
      <c r="AX110" s="31">
        <f t="shared" si="64"/>
        <v>0</v>
      </c>
      <c r="AY110" s="31">
        <f>AY112+AY113</f>
        <v>0</v>
      </c>
      <c r="AZ110" s="31">
        <f t="shared" si="65"/>
        <v>0</v>
      </c>
      <c r="BA110" s="31">
        <f>BA112+BA113</f>
        <v>0</v>
      </c>
      <c r="BB110" s="31">
        <f t="shared" si="66"/>
        <v>0</v>
      </c>
      <c r="BC110" s="31">
        <f>BC112+BC113</f>
        <v>0</v>
      </c>
      <c r="BD110" s="31">
        <f t="shared" si="67"/>
        <v>0</v>
      </c>
      <c r="BE110" s="31">
        <f>BE112+BE113</f>
        <v>0</v>
      </c>
      <c r="BF110" s="31">
        <f t="shared" si="54"/>
        <v>0</v>
      </c>
      <c r="BG110" s="4"/>
      <c r="BI110" s="44"/>
    </row>
    <row r="111" ht="17.25">
      <c r="A111" s="28"/>
      <c r="B111" s="42" t="s">
        <v>26</v>
      </c>
      <c r="C111" s="42"/>
      <c r="D111" s="30"/>
      <c r="E111" s="30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4"/>
      <c r="BI111" s="44"/>
    </row>
    <row r="112" s="46" customFormat="1" ht="17.25" hidden="1">
      <c r="A112" s="47"/>
      <c r="B112" s="48" t="s">
        <v>27</v>
      </c>
      <c r="C112" s="88"/>
      <c r="D112" s="49">
        <v>0</v>
      </c>
      <c r="E112" s="50"/>
      <c r="F112" s="49">
        <f t="shared" si="26"/>
        <v>0</v>
      </c>
      <c r="G112" s="51"/>
      <c r="H112" s="52">
        <f t="shared" si="27"/>
        <v>0</v>
      </c>
      <c r="I112" s="31"/>
      <c r="J112" s="52">
        <f t="shared" si="28"/>
        <v>0</v>
      </c>
      <c r="K112" s="31"/>
      <c r="L112" s="52">
        <f t="shared" si="29"/>
        <v>0</v>
      </c>
      <c r="M112" s="31"/>
      <c r="N112" s="52">
        <f t="shared" ref="N112:N175" si="72">L112+M112</f>
        <v>0</v>
      </c>
      <c r="O112" s="51"/>
      <c r="P112" s="52">
        <f t="shared" ref="P112:P175" si="73">N112+O112</f>
        <v>0</v>
      </c>
      <c r="Q112" s="31"/>
      <c r="R112" s="52">
        <f t="shared" si="70"/>
        <v>0</v>
      </c>
      <c r="S112" s="51"/>
      <c r="T112" s="52">
        <f t="shared" si="71"/>
        <v>0</v>
      </c>
      <c r="U112" s="31"/>
      <c r="V112" s="52">
        <f t="shared" si="68"/>
        <v>0</v>
      </c>
      <c r="W112" s="51"/>
      <c r="X112" s="52">
        <f t="shared" si="69"/>
        <v>0</v>
      </c>
      <c r="Y112" s="51"/>
      <c r="Z112" s="52">
        <f t="shared" si="52"/>
        <v>0</v>
      </c>
      <c r="AA112" s="52">
        <v>10053.9</v>
      </c>
      <c r="AB112" s="51"/>
      <c r="AC112" s="52">
        <f t="shared" si="55"/>
        <v>10053.9</v>
      </c>
      <c r="AD112" s="51"/>
      <c r="AE112" s="52">
        <f t="shared" si="56"/>
        <v>10053.9</v>
      </c>
      <c r="AF112" s="31"/>
      <c r="AG112" s="52">
        <f t="shared" si="57"/>
        <v>10053.9</v>
      </c>
      <c r="AH112" s="31"/>
      <c r="AI112" s="52">
        <f t="shared" si="58"/>
        <v>10053.9</v>
      </c>
      <c r="AJ112" s="51"/>
      <c r="AK112" s="52">
        <f t="shared" si="59"/>
        <v>10053.9</v>
      </c>
      <c r="AL112" s="51"/>
      <c r="AM112" s="52">
        <f t="shared" si="60"/>
        <v>10053.9</v>
      </c>
      <c r="AN112" s="51"/>
      <c r="AO112" s="52">
        <f t="shared" si="61"/>
        <v>10053.9</v>
      </c>
      <c r="AP112" s="51"/>
      <c r="AQ112" s="52">
        <f t="shared" si="53"/>
        <v>10053.9</v>
      </c>
      <c r="AR112" s="52">
        <v>0</v>
      </c>
      <c r="AS112" s="51"/>
      <c r="AT112" s="52">
        <f t="shared" si="62"/>
        <v>0</v>
      </c>
      <c r="AU112" s="51"/>
      <c r="AV112" s="52">
        <f t="shared" si="63"/>
        <v>0</v>
      </c>
      <c r="AW112" s="31"/>
      <c r="AX112" s="52">
        <f t="shared" si="64"/>
        <v>0</v>
      </c>
      <c r="AY112" s="51"/>
      <c r="AZ112" s="52">
        <f t="shared" si="65"/>
        <v>0</v>
      </c>
      <c r="BA112" s="51"/>
      <c r="BB112" s="52">
        <f t="shared" si="66"/>
        <v>0</v>
      </c>
      <c r="BC112" s="51"/>
      <c r="BD112" s="52">
        <f t="shared" si="67"/>
        <v>0</v>
      </c>
      <c r="BE112" s="51"/>
      <c r="BF112" s="52">
        <f t="shared" si="54"/>
        <v>0</v>
      </c>
      <c r="BG112" s="53" t="s">
        <v>176</v>
      </c>
      <c r="BH112" s="54" t="s">
        <v>28</v>
      </c>
      <c r="BI112" s="55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</row>
    <row r="113" ht="17.25">
      <c r="A113" s="28"/>
      <c r="B113" s="42" t="s">
        <v>173</v>
      </c>
      <c r="C113" s="57" t="s">
        <v>25</v>
      </c>
      <c r="D113" s="30">
        <v>0</v>
      </c>
      <c r="E113" s="30"/>
      <c r="F113" s="31">
        <f t="shared" si="26"/>
        <v>0</v>
      </c>
      <c r="G113" s="31"/>
      <c r="H113" s="31">
        <f t="shared" si="27"/>
        <v>0</v>
      </c>
      <c r="I113" s="31"/>
      <c r="J113" s="31">
        <f t="shared" si="28"/>
        <v>0</v>
      </c>
      <c r="K113" s="31"/>
      <c r="L113" s="31">
        <f t="shared" si="29"/>
        <v>0</v>
      </c>
      <c r="M113" s="31"/>
      <c r="N113" s="31">
        <f t="shared" si="72"/>
        <v>0</v>
      </c>
      <c r="O113" s="31"/>
      <c r="P113" s="31">
        <f t="shared" si="73"/>
        <v>0</v>
      </c>
      <c r="Q113" s="31"/>
      <c r="R113" s="31">
        <f t="shared" si="70"/>
        <v>0</v>
      </c>
      <c r="S113" s="31"/>
      <c r="T113" s="31">
        <f t="shared" si="71"/>
        <v>0</v>
      </c>
      <c r="U113" s="31"/>
      <c r="V113" s="31">
        <f t="shared" si="68"/>
        <v>0</v>
      </c>
      <c r="W113" s="31"/>
      <c r="X113" s="31">
        <f t="shared" si="69"/>
        <v>0</v>
      </c>
      <c r="Y113" s="31"/>
      <c r="Z113" s="31">
        <f t="shared" si="52"/>
        <v>0</v>
      </c>
      <c r="AA113" s="31">
        <v>30161.700000000001</v>
      </c>
      <c r="AB113" s="31"/>
      <c r="AC113" s="31">
        <f t="shared" si="55"/>
        <v>30161.700000000001</v>
      </c>
      <c r="AD113" s="31"/>
      <c r="AE113" s="31">
        <f t="shared" si="56"/>
        <v>30161.700000000001</v>
      </c>
      <c r="AF113" s="31"/>
      <c r="AG113" s="31">
        <f t="shared" si="57"/>
        <v>30161.700000000001</v>
      </c>
      <c r="AH113" s="31"/>
      <c r="AI113" s="31">
        <f t="shared" si="58"/>
        <v>30161.700000000001</v>
      </c>
      <c r="AJ113" s="31"/>
      <c r="AK113" s="31">
        <f t="shared" si="59"/>
        <v>30161.700000000001</v>
      </c>
      <c r="AL113" s="31"/>
      <c r="AM113" s="31">
        <f t="shared" si="60"/>
        <v>30161.700000000001</v>
      </c>
      <c r="AN113" s="31"/>
      <c r="AO113" s="31">
        <f t="shared" si="61"/>
        <v>30161.700000000001</v>
      </c>
      <c r="AP113" s="31"/>
      <c r="AQ113" s="31">
        <f t="shared" si="53"/>
        <v>30161.700000000001</v>
      </c>
      <c r="AR113" s="31">
        <v>0</v>
      </c>
      <c r="AS113" s="31"/>
      <c r="AT113" s="31">
        <f t="shared" si="62"/>
        <v>0</v>
      </c>
      <c r="AU113" s="31"/>
      <c r="AV113" s="31">
        <f t="shared" si="63"/>
        <v>0</v>
      </c>
      <c r="AW113" s="31"/>
      <c r="AX113" s="31">
        <f t="shared" si="64"/>
        <v>0</v>
      </c>
      <c r="AY113" s="31"/>
      <c r="AZ113" s="31">
        <f t="shared" si="65"/>
        <v>0</v>
      </c>
      <c r="BA113" s="31"/>
      <c r="BB113" s="31">
        <f t="shared" si="66"/>
        <v>0</v>
      </c>
      <c r="BC113" s="31"/>
      <c r="BD113" s="31">
        <f t="shared" si="67"/>
        <v>0</v>
      </c>
      <c r="BE113" s="31"/>
      <c r="BF113" s="31">
        <f t="shared" si="54"/>
        <v>0</v>
      </c>
      <c r="BG113" s="4" t="s">
        <v>176</v>
      </c>
      <c r="BI113" s="44"/>
    </row>
    <row r="114" ht="51.75" customHeight="1">
      <c r="A114" s="28" t="s">
        <v>177</v>
      </c>
      <c r="B114" s="42" t="s">
        <v>178</v>
      </c>
      <c r="C114" s="67" t="s">
        <v>164</v>
      </c>
      <c r="D114" s="30">
        <v>0</v>
      </c>
      <c r="E114" s="30"/>
      <c r="F114" s="31">
        <f t="shared" si="26"/>
        <v>0</v>
      </c>
      <c r="G114" s="31"/>
      <c r="H114" s="31">
        <f t="shared" si="27"/>
        <v>0</v>
      </c>
      <c r="I114" s="31"/>
      <c r="J114" s="31">
        <f t="shared" si="28"/>
        <v>0</v>
      </c>
      <c r="K114" s="31"/>
      <c r="L114" s="31">
        <f t="shared" si="29"/>
        <v>0</v>
      </c>
      <c r="M114" s="31"/>
      <c r="N114" s="31">
        <f t="shared" si="72"/>
        <v>0</v>
      </c>
      <c r="O114" s="31"/>
      <c r="P114" s="31">
        <f t="shared" si="73"/>
        <v>0</v>
      </c>
      <c r="Q114" s="31"/>
      <c r="R114" s="31">
        <f t="shared" si="70"/>
        <v>0</v>
      </c>
      <c r="S114" s="31"/>
      <c r="T114" s="31">
        <f t="shared" si="71"/>
        <v>0</v>
      </c>
      <c r="U114" s="31"/>
      <c r="V114" s="31">
        <f t="shared" si="68"/>
        <v>0</v>
      </c>
      <c r="W114" s="31"/>
      <c r="X114" s="31">
        <f t="shared" si="69"/>
        <v>0</v>
      </c>
      <c r="Y114" s="31"/>
      <c r="Z114" s="31">
        <f t="shared" si="52"/>
        <v>0</v>
      </c>
      <c r="AA114" s="31">
        <v>29234.799999999999</v>
      </c>
      <c r="AB114" s="31"/>
      <c r="AC114" s="31">
        <f t="shared" si="55"/>
        <v>29234.799999999999</v>
      </c>
      <c r="AD114" s="31"/>
      <c r="AE114" s="31">
        <f t="shared" si="56"/>
        <v>29234.799999999999</v>
      </c>
      <c r="AF114" s="31"/>
      <c r="AG114" s="31">
        <f t="shared" si="57"/>
        <v>29234.799999999999</v>
      </c>
      <c r="AH114" s="31"/>
      <c r="AI114" s="31">
        <f t="shared" si="58"/>
        <v>29234.799999999999</v>
      </c>
      <c r="AJ114" s="31"/>
      <c r="AK114" s="31">
        <f t="shared" si="59"/>
        <v>29234.799999999999</v>
      </c>
      <c r="AL114" s="31"/>
      <c r="AM114" s="31">
        <f t="shared" si="60"/>
        <v>29234.799999999999</v>
      </c>
      <c r="AN114" s="31"/>
      <c r="AO114" s="31">
        <f t="shared" si="61"/>
        <v>29234.799999999999</v>
      </c>
      <c r="AP114" s="31"/>
      <c r="AQ114" s="31">
        <f t="shared" si="53"/>
        <v>29234.799999999999</v>
      </c>
      <c r="AR114" s="31">
        <v>0</v>
      </c>
      <c r="AS114" s="31"/>
      <c r="AT114" s="31">
        <f t="shared" si="62"/>
        <v>0</v>
      </c>
      <c r="AU114" s="31"/>
      <c r="AV114" s="31">
        <f t="shared" si="63"/>
        <v>0</v>
      </c>
      <c r="AW114" s="31"/>
      <c r="AX114" s="31">
        <f t="shared" si="64"/>
        <v>0</v>
      </c>
      <c r="AY114" s="31"/>
      <c r="AZ114" s="31">
        <f t="shared" si="65"/>
        <v>0</v>
      </c>
      <c r="BA114" s="31"/>
      <c r="BB114" s="31">
        <f t="shared" si="66"/>
        <v>0</v>
      </c>
      <c r="BC114" s="31"/>
      <c r="BD114" s="31">
        <f t="shared" si="67"/>
        <v>0</v>
      </c>
      <c r="BE114" s="31"/>
      <c r="BF114" s="31">
        <f t="shared" si="54"/>
        <v>0</v>
      </c>
      <c r="BG114" s="4" t="s">
        <v>179</v>
      </c>
      <c r="BI114" s="44"/>
    </row>
    <row r="115" ht="51.75">
      <c r="A115" s="28" t="s">
        <v>180</v>
      </c>
      <c r="B115" s="42" t="s">
        <v>181</v>
      </c>
      <c r="C115" s="67" t="s">
        <v>164</v>
      </c>
      <c r="D115" s="30">
        <v>0</v>
      </c>
      <c r="E115" s="30"/>
      <c r="F115" s="31">
        <f t="shared" si="26"/>
        <v>0</v>
      </c>
      <c r="G115" s="31">
        <v>2887.2343700000001</v>
      </c>
      <c r="H115" s="31">
        <f t="shared" si="27"/>
        <v>2887.2343700000001</v>
      </c>
      <c r="I115" s="31"/>
      <c r="J115" s="31">
        <f t="shared" si="28"/>
        <v>2887.2343700000001</v>
      </c>
      <c r="K115" s="31"/>
      <c r="L115" s="31">
        <f t="shared" si="29"/>
        <v>2887.2343700000001</v>
      </c>
      <c r="M115" s="31"/>
      <c r="N115" s="31">
        <f t="shared" si="72"/>
        <v>2887.2343700000001</v>
      </c>
      <c r="O115" s="31"/>
      <c r="P115" s="31">
        <f t="shared" si="73"/>
        <v>2887.2343700000001</v>
      </c>
      <c r="Q115" s="31"/>
      <c r="R115" s="31">
        <f t="shared" si="70"/>
        <v>2887.2343700000001</v>
      </c>
      <c r="S115" s="31"/>
      <c r="T115" s="31">
        <f t="shared" si="71"/>
        <v>2887.2343700000001</v>
      </c>
      <c r="U115" s="31"/>
      <c r="V115" s="31">
        <f t="shared" si="68"/>
        <v>2887.2343700000001</v>
      </c>
      <c r="W115" s="31"/>
      <c r="X115" s="31">
        <f t="shared" si="69"/>
        <v>2887.2343700000001</v>
      </c>
      <c r="Y115" s="31"/>
      <c r="Z115" s="31">
        <f t="shared" si="52"/>
        <v>2887.2343700000001</v>
      </c>
      <c r="AA115" s="31">
        <v>401690.59999999998</v>
      </c>
      <c r="AB115" s="31">
        <v>-135.30000000000001</v>
      </c>
      <c r="AC115" s="31">
        <f t="shared" si="55"/>
        <v>401555.29999999999</v>
      </c>
      <c r="AD115" s="31"/>
      <c r="AE115" s="31">
        <f t="shared" si="56"/>
        <v>401555.29999999999</v>
      </c>
      <c r="AF115" s="31"/>
      <c r="AG115" s="31">
        <f t="shared" si="57"/>
        <v>401555.29999999999</v>
      </c>
      <c r="AH115" s="31"/>
      <c r="AI115" s="31">
        <f t="shared" si="58"/>
        <v>401555.29999999999</v>
      </c>
      <c r="AJ115" s="31">
        <f>-195595.7-205959.6</f>
        <v>-401555.30000000005</v>
      </c>
      <c r="AK115" s="31">
        <f t="shared" si="59"/>
        <v>-5.8207660913467407e-11</v>
      </c>
      <c r="AL115" s="31"/>
      <c r="AM115" s="31">
        <f t="shared" si="60"/>
        <v>-5.8207660913467407e-11</v>
      </c>
      <c r="AN115" s="31"/>
      <c r="AO115" s="31">
        <f t="shared" si="61"/>
        <v>-5.8207660913467407e-11</v>
      </c>
      <c r="AP115" s="31"/>
      <c r="AQ115" s="31">
        <f t="shared" si="53"/>
        <v>-5.8207660913467407e-11</v>
      </c>
      <c r="AR115" s="31">
        <v>401690.59999999998</v>
      </c>
      <c r="AS115" s="31"/>
      <c r="AT115" s="31">
        <f t="shared" si="62"/>
        <v>401690.59999999998</v>
      </c>
      <c r="AU115" s="31"/>
      <c r="AV115" s="31">
        <f t="shared" si="63"/>
        <v>401690.59999999998</v>
      </c>
      <c r="AW115" s="31"/>
      <c r="AX115" s="31">
        <f t="shared" si="64"/>
        <v>401690.59999999998</v>
      </c>
      <c r="AY115" s="31">
        <f>195595.7+205959.6</f>
        <v>401555.30000000005</v>
      </c>
      <c r="AZ115" s="31">
        <f t="shared" si="65"/>
        <v>803245.90000000002</v>
      </c>
      <c r="BA115" s="31">
        <v>-531902.90000000002</v>
      </c>
      <c r="BB115" s="31">
        <f t="shared" si="66"/>
        <v>271343</v>
      </c>
      <c r="BC115" s="31"/>
      <c r="BD115" s="31">
        <f t="shared" si="67"/>
        <v>271343</v>
      </c>
      <c r="BE115" s="31"/>
      <c r="BF115" s="31">
        <f t="shared" si="54"/>
        <v>271343</v>
      </c>
      <c r="BG115" s="4" t="s">
        <v>182</v>
      </c>
      <c r="BI115" s="44"/>
    </row>
    <row r="116" ht="49.5" customHeight="1">
      <c r="A116" s="28" t="s">
        <v>183</v>
      </c>
      <c r="B116" s="42" t="s">
        <v>184</v>
      </c>
      <c r="C116" s="67" t="s">
        <v>164</v>
      </c>
      <c r="D116" s="30">
        <v>51663.399999999994</v>
      </c>
      <c r="E116" s="30">
        <v>30694.900000000001</v>
      </c>
      <c r="F116" s="31">
        <f t="shared" si="26"/>
        <v>82358.299999999988</v>
      </c>
      <c r="G116" s="31">
        <v>2166.1999999999998</v>
      </c>
      <c r="H116" s="31">
        <f t="shared" si="27"/>
        <v>84524.499999999985</v>
      </c>
      <c r="I116" s="31"/>
      <c r="J116" s="31">
        <f t="shared" si="28"/>
        <v>84524.499999999985</v>
      </c>
      <c r="K116" s="31">
        <v>-82358.300000000003</v>
      </c>
      <c r="L116" s="31">
        <f t="shared" si="29"/>
        <v>2166.1999999999825</v>
      </c>
      <c r="M116" s="31"/>
      <c r="N116" s="31">
        <f t="shared" si="72"/>
        <v>2166.1999999999825</v>
      </c>
      <c r="O116" s="31"/>
      <c r="P116" s="31">
        <f t="shared" si="73"/>
        <v>2166.1999999999825</v>
      </c>
      <c r="Q116" s="31"/>
      <c r="R116" s="31">
        <f t="shared" si="70"/>
        <v>2166.1999999999825</v>
      </c>
      <c r="S116" s="31"/>
      <c r="T116" s="31">
        <f t="shared" si="71"/>
        <v>2166.1999999999825</v>
      </c>
      <c r="U116" s="31"/>
      <c r="V116" s="31">
        <f t="shared" si="68"/>
        <v>2166.1999999999825</v>
      </c>
      <c r="W116" s="31"/>
      <c r="X116" s="31">
        <f t="shared" si="69"/>
        <v>2166.1999999999825</v>
      </c>
      <c r="Y116" s="31"/>
      <c r="Z116" s="31">
        <f t="shared" si="52"/>
        <v>2166.1999999999825</v>
      </c>
      <c r="AA116" s="31">
        <v>50834.900000000001</v>
      </c>
      <c r="AB116" s="31"/>
      <c r="AC116" s="31">
        <f t="shared" si="55"/>
        <v>50834.900000000001</v>
      </c>
      <c r="AD116" s="31"/>
      <c r="AE116" s="31">
        <f t="shared" si="56"/>
        <v>50834.900000000001</v>
      </c>
      <c r="AF116" s="31"/>
      <c r="AG116" s="31">
        <f t="shared" si="57"/>
        <v>50834.900000000001</v>
      </c>
      <c r="AH116" s="31">
        <v>82358.300000000003</v>
      </c>
      <c r="AI116" s="31">
        <f t="shared" si="58"/>
        <v>133193.20000000001</v>
      </c>
      <c r="AJ116" s="31"/>
      <c r="AK116" s="31">
        <f t="shared" si="59"/>
        <v>133193.20000000001</v>
      </c>
      <c r="AL116" s="31"/>
      <c r="AM116" s="31">
        <f t="shared" si="60"/>
        <v>133193.20000000001</v>
      </c>
      <c r="AN116" s="31"/>
      <c r="AO116" s="31">
        <f t="shared" si="61"/>
        <v>133193.20000000001</v>
      </c>
      <c r="AP116" s="31"/>
      <c r="AQ116" s="31">
        <f t="shared" si="53"/>
        <v>133193.20000000001</v>
      </c>
      <c r="AR116" s="31">
        <v>0</v>
      </c>
      <c r="AS116" s="31"/>
      <c r="AT116" s="31">
        <f t="shared" si="62"/>
        <v>0</v>
      </c>
      <c r="AU116" s="31"/>
      <c r="AV116" s="31">
        <f t="shared" si="63"/>
        <v>0</v>
      </c>
      <c r="AW116" s="31"/>
      <c r="AX116" s="31">
        <f t="shared" si="64"/>
        <v>0</v>
      </c>
      <c r="AY116" s="31"/>
      <c r="AZ116" s="31">
        <f t="shared" si="65"/>
        <v>0</v>
      </c>
      <c r="BA116" s="31"/>
      <c r="BB116" s="31">
        <f t="shared" si="66"/>
        <v>0</v>
      </c>
      <c r="BC116" s="31"/>
      <c r="BD116" s="31">
        <f t="shared" si="67"/>
        <v>0</v>
      </c>
      <c r="BE116" s="31"/>
      <c r="BF116" s="31">
        <f t="shared" si="54"/>
        <v>0</v>
      </c>
      <c r="BG116" s="4" t="s">
        <v>185</v>
      </c>
      <c r="BI116" s="44"/>
    </row>
    <row r="117" ht="51.75">
      <c r="A117" s="28" t="s">
        <v>186</v>
      </c>
      <c r="B117" s="42" t="s">
        <v>187</v>
      </c>
      <c r="C117" s="67" t="s">
        <v>164</v>
      </c>
      <c r="D117" s="30">
        <v>420626.60000000003</v>
      </c>
      <c r="E117" s="30">
        <v>-53126.300000000003</v>
      </c>
      <c r="F117" s="31">
        <f t="shared" si="26"/>
        <v>367500.30000000005</v>
      </c>
      <c r="G117" s="31"/>
      <c r="H117" s="31">
        <f t="shared" si="27"/>
        <v>367500.30000000005</v>
      </c>
      <c r="I117" s="31"/>
      <c r="J117" s="31">
        <f t="shared" ref="J117:J180" si="74">H117+I117</f>
        <v>367500.30000000005</v>
      </c>
      <c r="K117" s="31"/>
      <c r="L117" s="31">
        <f t="shared" ref="L117:L180" si="75">J117+K117</f>
        <v>367500.30000000005</v>
      </c>
      <c r="M117" s="31"/>
      <c r="N117" s="31">
        <f t="shared" si="72"/>
        <v>367500.30000000005</v>
      </c>
      <c r="O117" s="31"/>
      <c r="P117" s="31">
        <f t="shared" si="73"/>
        <v>367500.30000000005</v>
      </c>
      <c r="Q117" s="31"/>
      <c r="R117" s="31">
        <f t="shared" si="70"/>
        <v>367500.30000000005</v>
      </c>
      <c r="S117" s="31"/>
      <c r="T117" s="31">
        <f t="shared" si="71"/>
        <v>367500.30000000005</v>
      </c>
      <c r="U117" s="31"/>
      <c r="V117" s="31">
        <f t="shared" si="68"/>
        <v>367500.30000000005</v>
      </c>
      <c r="W117" s="31">
        <v>-2125.3180000000002</v>
      </c>
      <c r="X117" s="31">
        <f t="shared" si="69"/>
        <v>365374.98200000002</v>
      </c>
      <c r="Y117" s="31"/>
      <c r="Z117" s="31">
        <f t="shared" si="52"/>
        <v>365374.98200000002</v>
      </c>
      <c r="AA117" s="31">
        <v>0</v>
      </c>
      <c r="AB117" s="31"/>
      <c r="AC117" s="31">
        <f t="shared" si="55"/>
        <v>0</v>
      </c>
      <c r="AD117" s="31"/>
      <c r="AE117" s="31">
        <f t="shared" si="56"/>
        <v>0</v>
      </c>
      <c r="AF117" s="31"/>
      <c r="AG117" s="31">
        <f t="shared" si="57"/>
        <v>0</v>
      </c>
      <c r="AH117" s="31"/>
      <c r="AI117" s="31">
        <f t="shared" si="58"/>
        <v>0</v>
      </c>
      <c r="AJ117" s="31"/>
      <c r="AK117" s="31">
        <f t="shared" si="59"/>
        <v>0</v>
      </c>
      <c r="AL117" s="31"/>
      <c r="AM117" s="31">
        <f t="shared" si="60"/>
        <v>0</v>
      </c>
      <c r="AN117" s="31"/>
      <c r="AO117" s="31">
        <f t="shared" si="61"/>
        <v>0</v>
      </c>
      <c r="AP117" s="31"/>
      <c r="AQ117" s="31">
        <f t="shared" si="53"/>
        <v>0</v>
      </c>
      <c r="AR117" s="31">
        <v>0</v>
      </c>
      <c r="AS117" s="31"/>
      <c r="AT117" s="31">
        <f t="shared" si="62"/>
        <v>0</v>
      </c>
      <c r="AU117" s="31"/>
      <c r="AV117" s="31">
        <f t="shared" si="63"/>
        <v>0</v>
      </c>
      <c r="AW117" s="31"/>
      <c r="AX117" s="31">
        <f t="shared" si="64"/>
        <v>0</v>
      </c>
      <c r="AY117" s="31"/>
      <c r="AZ117" s="31">
        <f t="shared" si="65"/>
        <v>0</v>
      </c>
      <c r="BA117" s="31"/>
      <c r="BB117" s="31">
        <f t="shared" si="66"/>
        <v>0</v>
      </c>
      <c r="BC117" s="31"/>
      <c r="BD117" s="31">
        <f t="shared" si="67"/>
        <v>0</v>
      </c>
      <c r="BE117" s="31"/>
      <c r="BF117" s="31">
        <f t="shared" si="54"/>
        <v>0</v>
      </c>
      <c r="BG117" s="4" t="s">
        <v>188</v>
      </c>
      <c r="BI117" s="44"/>
    </row>
    <row r="118" ht="51.75">
      <c r="A118" s="28" t="s">
        <v>189</v>
      </c>
      <c r="B118" s="59" t="s">
        <v>190</v>
      </c>
      <c r="C118" s="67" t="s">
        <v>164</v>
      </c>
      <c r="D118" s="30">
        <v>130463.40000000001</v>
      </c>
      <c r="E118" s="30">
        <v>-195</v>
      </c>
      <c r="F118" s="31">
        <f t="shared" si="26"/>
        <v>130268.40000000001</v>
      </c>
      <c r="G118" s="31">
        <v>7323.8743599999998</v>
      </c>
      <c r="H118" s="31">
        <f t="shared" si="27"/>
        <v>137592.27436000001</v>
      </c>
      <c r="I118" s="31"/>
      <c r="J118" s="31">
        <f t="shared" si="74"/>
        <v>137592.27436000001</v>
      </c>
      <c r="K118" s="31">
        <v>-130268.39999999999</v>
      </c>
      <c r="L118" s="31">
        <f t="shared" si="75"/>
        <v>7323.8743600000162</v>
      </c>
      <c r="M118" s="31"/>
      <c r="N118" s="31">
        <f t="shared" si="72"/>
        <v>7323.8743600000162</v>
      </c>
      <c r="O118" s="31"/>
      <c r="P118" s="31">
        <f t="shared" si="73"/>
        <v>7323.8743600000162</v>
      </c>
      <c r="Q118" s="31"/>
      <c r="R118" s="31">
        <f t="shared" si="70"/>
        <v>7323.8743600000162</v>
      </c>
      <c r="S118" s="31"/>
      <c r="T118" s="31">
        <f t="shared" si="71"/>
        <v>7323.8743600000162</v>
      </c>
      <c r="U118" s="31"/>
      <c r="V118" s="31">
        <f t="shared" si="68"/>
        <v>7323.8743600000162</v>
      </c>
      <c r="W118" s="31">
        <v>-6500</v>
      </c>
      <c r="X118" s="31">
        <f t="shared" si="69"/>
        <v>823.87436000001617</v>
      </c>
      <c r="Y118" s="31"/>
      <c r="Z118" s="31">
        <f t="shared" si="52"/>
        <v>823.87436000001617</v>
      </c>
      <c r="AA118" s="31">
        <v>0</v>
      </c>
      <c r="AB118" s="31"/>
      <c r="AC118" s="31">
        <f t="shared" si="55"/>
        <v>0</v>
      </c>
      <c r="AD118" s="31"/>
      <c r="AE118" s="31">
        <f t="shared" si="56"/>
        <v>0</v>
      </c>
      <c r="AF118" s="31"/>
      <c r="AG118" s="31">
        <f t="shared" si="57"/>
        <v>0</v>
      </c>
      <c r="AH118" s="31">
        <v>39080.519999999997</v>
      </c>
      <c r="AI118" s="31">
        <f t="shared" si="58"/>
        <v>39080.519999999997</v>
      </c>
      <c r="AJ118" s="31"/>
      <c r="AK118" s="31">
        <f t="shared" si="59"/>
        <v>39080.519999999997</v>
      </c>
      <c r="AL118" s="31"/>
      <c r="AM118" s="31">
        <f t="shared" si="60"/>
        <v>39080.519999999997</v>
      </c>
      <c r="AN118" s="31">
        <v>-28412.700000000001</v>
      </c>
      <c r="AO118" s="31">
        <f t="shared" si="61"/>
        <v>10667.819999999996</v>
      </c>
      <c r="AP118" s="31"/>
      <c r="AQ118" s="31">
        <f t="shared" si="53"/>
        <v>10667.819999999996</v>
      </c>
      <c r="AR118" s="31">
        <v>0</v>
      </c>
      <c r="AS118" s="31"/>
      <c r="AT118" s="31">
        <f t="shared" si="62"/>
        <v>0</v>
      </c>
      <c r="AU118" s="31"/>
      <c r="AV118" s="31">
        <f t="shared" si="63"/>
        <v>0</v>
      </c>
      <c r="AW118" s="31">
        <v>91187.880000000005</v>
      </c>
      <c r="AX118" s="31">
        <f t="shared" si="64"/>
        <v>91187.880000000005</v>
      </c>
      <c r="AY118" s="31"/>
      <c r="AZ118" s="31">
        <f t="shared" si="65"/>
        <v>91187.880000000005</v>
      </c>
      <c r="BA118" s="31"/>
      <c r="BB118" s="31">
        <f t="shared" si="66"/>
        <v>91187.880000000005</v>
      </c>
      <c r="BC118" s="31">
        <v>28412.700000000001</v>
      </c>
      <c r="BD118" s="31">
        <f t="shared" si="67"/>
        <v>119600.58</v>
      </c>
      <c r="BE118" s="31"/>
      <c r="BF118" s="31">
        <f t="shared" si="54"/>
        <v>119600.58</v>
      </c>
      <c r="BG118" s="4" t="s">
        <v>191</v>
      </c>
      <c r="BI118" s="44"/>
    </row>
    <row r="119" ht="51.75">
      <c r="A119" s="28" t="s">
        <v>192</v>
      </c>
      <c r="B119" s="42" t="s">
        <v>193</v>
      </c>
      <c r="C119" s="67" t="s">
        <v>164</v>
      </c>
      <c r="D119" s="30">
        <v>105000.5</v>
      </c>
      <c r="E119" s="30">
        <v>-225.09999999999999</v>
      </c>
      <c r="F119" s="31">
        <f t="shared" si="26"/>
        <v>104775.39999999999</v>
      </c>
      <c r="G119" s="31">
        <v>9546.2330500000007</v>
      </c>
      <c r="H119" s="31">
        <f t="shared" si="27"/>
        <v>114321.63304999999</v>
      </c>
      <c r="I119" s="31"/>
      <c r="J119" s="31">
        <f t="shared" si="74"/>
        <v>114321.63304999999</v>
      </c>
      <c r="K119" s="31">
        <v>-63510.802000000003</v>
      </c>
      <c r="L119" s="31">
        <f t="shared" si="75"/>
        <v>50810.831049999986</v>
      </c>
      <c r="M119" s="31"/>
      <c r="N119" s="31">
        <f t="shared" si="72"/>
        <v>50810.831049999986</v>
      </c>
      <c r="O119" s="31"/>
      <c r="P119" s="31">
        <f t="shared" si="73"/>
        <v>50810.831049999986</v>
      </c>
      <c r="Q119" s="31"/>
      <c r="R119" s="31">
        <f t="shared" si="70"/>
        <v>50810.831049999986</v>
      </c>
      <c r="S119" s="31"/>
      <c r="T119" s="31">
        <f t="shared" si="71"/>
        <v>50810.831049999986</v>
      </c>
      <c r="U119" s="31"/>
      <c r="V119" s="31">
        <f t="shared" si="68"/>
        <v>50810.831049999986</v>
      </c>
      <c r="W119" s="31">
        <v>-28412.700000000001</v>
      </c>
      <c r="X119" s="31">
        <f t="shared" si="69"/>
        <v>22398.131049999985</v>
      </c>
      <c r="Y119" s="31"/>
      <c r="Z119" s="31">
        <f t="shared" si="52"/>
        <v>22398.131049999985</v>
      </c>
      <c r="AA119" s="31">
        <v>0</v>
      </c>
      <c r="AB119" s="31"/>
      <c r="AC119" s="31">
        <f t="shared" si="55"/>
        <v>0</v>
      </c>
      <c r="AD119" s="31">
        <v>38326.349999999999</v>
      </c>
      <c r="AE119" s="31">
        <f t="shared" si="56"/>
        <v>38326.349999999999</v>
      </c>
      <c r="AF119" s="31">
        <v>-5553.0900000000001</v>
      </c>
      <c r="AG119" s="31">
        <f t="shared" si="57"/>
        <v>32773.259999999995</v>
      </c>
      <c r="AH119" s="31">
        <v>63510.802000000003</v>
      </c>
      <c r="AI119" s="31">
        <f t="shared" si="58"/>
        <v>96284.062000000005</v>
      </c>
      <c r="AJ119" s="31"/>
      <c r="AK119" s="31">
        <f t="shared" si="59"/>
        <v>96284.062000000005</v>
      </c>
      <c r="AL119" s="31"/>
      <c r="AM119" s="31">
        <f t="shared" si="60"/>
        <v>96284.062000000005</v>
      </c>
      <c r="AN119" s="31">
        <v>28412.700000000001</v>
      </c>
      <c r="AO119" s="31">
        <f t="shared" si="61"/>
        <v>124696.762</v>
      </c>
      <c r="AP119" s="31"/>
      <c r="AQ119" s="31">
        <f t="shared" si="53"/>
        <v>124696.762</v>
      </c>
      <c r="AR119" s="31">
        <v>0</v>
      </c>
      <c r="AS119" s="31"/>
      <c r="AT119" s="31">
        <f t="shared" si="62"/>
        <v>0</v>
      </c>
      <c r="AU119" s="31"/>
      <c r="AV119" s="31">
        <f t="shared" si="63"/>
        <v>0</v>
      </c>
      <c r="AW119" s="31"/>
      <c r="AX119" s="31">
        <f t="shared" si="64"/>
        <v>0</v>
      </c>
      <c r="AY119" s="31"/>
      <c r="AZ119" s="31">
        <f t="shared" si="65"/>
        <v>0</v>
      </c>
      <c r="BA119" s="31"/>
      <c r="BB119" s="31">
        <f t="shared" si="66"/>
        <v>0</v>
      </c>
      <c r="BC119" s="31"/>
      <c r="BD119" s="31">
        <f t="shared" si="67"/>
        <v>0</v>
      </c>
      <c r="BE119" s="31"/>
      <c r="BF119" s="31">
        <f t="shared" si="54"/>
        <v>0</v>
      </c>
      <c r="BG119" s="4" t="s">
        <v>194</v>
      </c>
      <c r="BI119" s="44"/>
    </row>
    <row r="120" ht="51.75">
      <c r="A120" s="28" t="s">
        <v>195</v>
      </c>
      <c r="B120" s="42" t="s">
        <v>196</v>
      </c>
      <c r="C120" s="67" t="s">
        <v>164</v>
      </c>
      <c r="D120" s="30">
        <f>D122+D123</f>
        <v>7655.8999999999996</v>
      </c>
      <c r="E120" s="30">
        <f>E122+E123</f>
        <v>0</v>
      </c>
      <c r="F120" s="31">
        <f t="shared" si="26"/>
        <v>7655.8999999999996</v>
      </c>
      <c r="G120" s="31">
        <f>G122+G123</f>
        <v>0</v>
      </c>
      <c r="H120" s="31">
        <f t="shared" si="27"/>
        <v>7655.8999999999996</v>
      </c>
      <c r="I120" s="31">
        <f>I122+I123</f>
        <v>0</v>
      </c>
      <c r="J120" s="31">
        <f t="shared" si="74"/>
        <v>7655.8999999999996</v>
      </c>
      <c r="K120" s="31">
        <f>K122+K123</f>
        <v>0</v>
      </c>
      <c r="L120" s="31">
        <f t="shared" si="75"/>
        <v>7655.8999999999996</v>
      </c>
      <c r="M120" s="31">
        <f>M122+M123</f>
        <v>0</v>
      </c>
      <c r="N120" s="31">
        <f t="shared" si="72"/>
        <v>7655.8999999999996</v>
      </c>
      <c r="O120" s="31">
        <f>O122+O123</f>
        <v>0</v>
      </c>
      <c r="P120" s="31">
        <f t="shared" si="73"/>
        <v>7655.8999999999996</v>
      </c>
      <c r="Q120" s="31">
        <f>Q122+Q123</f>
        <v>0</v>
      </c>
      <c r="R120" s="31">
        <f t="shared" si="70"/>
        <v>7655.8999999999996</v>
      </c>
      <c r="S120" s="31">
        <f>S122+S123</f>
        <v>0</v>
      </c>
      <c r="T120" s="31">
        <f t="shared" si="71"/>
        <v>7655.8999999999996</v>
      </c>
      <c r="U120" s="31">
        <f>U122+U123</f>
        <v>0</v>
      </c>
      <c r="V120" s="31">
        <f t="shared" si="68"/>
        <v>7655.8999999999996</v>
      </c>
      <c r="W120" s="31">
        <f>W122+W123</f>
        <v>-538.96900000000005</v>
      </c>
      <c r="X120" s="31">
        <f t="shared" si="69"/>
        <v>7116.9309999999996</v>
      </c>
      <c r="Y120" s="31">
        <f>Y122+Y123</f>
        <v>0</v>
      </c>
      <c r="Z120" s="31">
        <f t="shared" si="52"/>
        <v>7116.9309999999996</v>
      </c>
      <c r="AA120" s="31">
        <f>AA122+AA123</f>
        <v>0</v>
      </c>
      <c r="AB120" s="31">
        <f>AB122+AB123</f>
        <v>0</v>
      </c>
      <c r="AC120" s="31">
        <f t="shared" si="55"/>
        <v>0</v>
      </c>
      <c r="AD120" s="31">
        <f>AD122+AD123</f>
        <v>0</v>
      </c>
      <c r="AE120" s="31">
        <f t="shared" si="56"/>
        <v>0</v>
      </c>
      <c r="AF120" s="31">
        <f>AF122+AF123</f>
        <v>0</v>
      </c>
      <c r="AG120" s="31">
        <f t="shared" si="57"/>
        <v>0</v>
      </c>
      <c r="AH120" s="31">
        <f>AH122+AH123</f>
        <v>0</v>
      </c>
      <c r="AI120" s="31">
        <f t="shared" si="58"/>
        <v>0</v>
      </c>
      <c r="AJ120" s="31">
        <f>AJ122+AJ123</f>
        <v>0</v>
      </c>
      <c r="AK120" s="31">
        <f t="shared" si="59"/>
        <v>0</v>
      </c>
      <c r="AL120" s="31">
        <f>AL122+AL123</f>
        <v>0</v>
      </c>
      <c r="AM120" s="31">
        <f t="shared" si="60"/>
        <v>0</v>
      </c>
      <c r="AN120" s="31">
        <f>AN122+AN123</f>
        <v>0</v>
      </c>
      <c r="AO120" s="31">
        <f t="shared" si="61"/>
        <v>0</v>
      </c>
      <c r="AP120" s="31">
        <f>AP122+AP123</f>
        <v>0</v>
      </c>
      <c r="AQ120" s="31">
        <f t="shared" si="53"/>
        <v>0</v>
      </c>
      <c r="AR120" s="31">
        <f>AR122+AR123</f>
        <v>0</v>
      </c>
      <c r="AS120" s="31">
        <f>AS122+AS123</f>
        <v>0</v>
      </c>
      <c r="AT120" s="31">
        <f t="shared" si="62"/>
        <v>0</v>
      </c>
      <c r="AU120" s="31">
        <f>AU122+AU123</f>
        <v>0</v>
      </c>
      <c r="AV120" s="31">
        <f t="shared" si="63"/>
        <v>0</v>
      </c>
      <c r="AW120" s="31">
        <f>AW122+AW123</f>
        <v>0</v>
      </c>
      <c r="AX120" s="31">
        <f t="shared" si="64"/>
        <v>0</v>
      </c>
      <c r="AY120" s="31">
        <f>AY122+AY123</f>
        <v>0</v>
      </c>
      <c r="AZ120" s="31">
        <f t="shared" si="65"/>
        <v>0</v>
      </c>
      <c r="BA120" s="31">
        <f>BA122+BA123</f>
        <v>0</v>
      </c>
      <c r="BB120" s="31">
        <f t="shared" si="66"/>
        <v>0</v>
      </c>
      <c r="BC120" s="31">
        <f>BC122+BC123</f>
        <v>0</v>
      </c>
      <c r="BD120" s="31">
        <f t="shared" si="67"/>
        <v>0</v>
      </c>
      <c r="BE120" s="31">
        <f>BE122+BE123</f>
        <v>0</v>
      </c>
      <c r="BF120" s="31">
        <f t="shared" si="54"/>
        <v>0</v>
      </c>
      <c r="BI120" s="44"/>
    </row>
    <row r="121" ht="17.25">
      <c r="A121" s="28"/>
      <c r="B121" s="42" t="s">
        <v>26</v>
      </c>
      <c r="C121" s="67"/>
      <c r="D121" s="30"/>
      <c r="E121" s="30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I121" s="44"/>
    </row>
    <row r="122" ht="17.25" hidden="1">
      <c r="A122" s="63"/>
      <c r="B122" s="89" t="s">
        <v>27</v>
      </c>
      <c r="C122" s="90"/>
      <c r="D122" s="91">
        <v>1914</v>
      </c>
      <c r="E122" s="50"/>
      <c r="F122" s="91">
        <f t="shared" si="26"/>
        <v>1914</v>
      </c>
      <c r="G122" s="51"/>
      <c r="H122" s="92">
        <f t="shared" si="27"/>
        <v>1914</v>
      </c>
      <c r="I122" s="31"/>
      <c r="J122" s="92">
        <f t="shared" si="74"/>
        <v>1914</v>
      </c>
      <c r="K122" s="31"/>
      <c r="L122" s="92">
        <f t="shared" si="75"/>
        <v>1914</v>
      </c>
      <c r="M122" s="31"/>
      <c r="N122" s="92">
        <f t="shared" si="72"/>
        <v>1914</v>
      </c>
      <c r="O122" s="51"/>
      <c r="P122" s="92">
        <f t="shared" si="73"/>
        <v>1914</v>
      </c>
      <c r="Q122" s="31"/>
      <c r="R122" s="92">
        <f t="shared" si="70"/>
        <v>1914</v>
      </c>
      <c r="S122" s="51"/>
      <c r="T122" s="92">
        <f t="shared" si="71"/>
        <v>1914</v>
      </c>
      <c r="U122" s="31"/>
      <c r="V122" s="92">
        <f t="shared" si="68"/>
        <v>1914</v>
      </c>
      <c r="W122" s="51">
        <v>-538.96900000000005</v>
      </c>
      <c r="X122" s="92">
        <f t="shared" si="69"/>
        <v>1375.0309999999999</v>
      </c>
      <c r="Y122" s="51"/>
      <c r="Z122" s="92">
        <f t="shared" si="52"/>
        <v>1375.0309999999999</v>
      </c>
      <c r="AA122" s="92">
        <v>0</v>
      </c>
      <c r="AB122" s="51"/>
      <c r="AC122" s="92">
        <f t="shared" si="55"/>
        <v>0</v>
      </c>
      <c r="AD122" s="51"/>
      <c r="AE122" s="92">
        <f t="shared" si="56"/>
        <v>0</v>
      </c>
      <c r="AF122" s="31"/>
      <c r="AG122" s="92">
        <f t="shared" si="57"/>
        <v>0</v>
      </c>
      <c r="AH122" s="31"/>
      <c r="AI122" s="92">
        <f t="shared" si="58"/>
        <v>0</v>
      </c>
      <c r="AJ122" s="51"/>
      <c r="AK122" s="92">
        <f t="shared" si="59"/>
        <v>0</v>
      </c>
      <c r="AL122" s="51"/>
      <c r="AM122" s="92">
        <f t="shared" si="60"/>
        <v>0</v>
      </c>
      <c r="AN122" s="51"/>
      <c r="AO122" s="92">
        <f t="shared" si="61"/>
        <v>0</v>
      </c>
      <c r="AP122" s="51"/>
      <c r="AQ122" s="92">
        <f t="shared" si="53"/>
        <v>0</v>
      </c>
      <c r="AR122" s="92">
        <v>0</v>
      </c>
      <c r="AS122" s="51"/>
      <c r="AT122" s="92">
        <f t="shared" si="62"/>
        <v>0</v>
      </c>
      <c r="AU122" s="51"/>
      <c r="AV122" s="92">
        <f t="shared" si="63"/>
        <v>0</v>
      </c>
      <c r="AW122" s="31"/>
      <c r="AX122" s="92">
        <f t="shared" si="64"/>
        <v>0</v>
      </c>
      <c r="AY122" s="51"/>
      <c r="AZ122" s="92">
        <f t="shared" si="65"/>
        <v>0</v>
      </c>
      <c r="BA122" s="51"/>
      <c r="BB122" s="92">
        <f t="shared" si="66"/>
        <v>0</v>
      </c>
      <c r="BC122" s="51"/>
      <c r="BD122" s="92">
        <f t="shared" si="67"/>
        <v>0</v>
      </c>
      <c r="BE122" s="51"/>
      <c r="BF122" s="92">
        <f t="shared" si="54"/>
        <v>0</v>
      </c>
      <c r="BG122" s="53" t="s">
        <v>176</v>
      </c>
      <c r="BH122" s="54" t="s">
        <v>28</v>
      </c>
      <c r="BI122" s="55"/>
    </row>
    <row r="123" ht="17.25">
      <c r="A123" s="28"/>
      <c r="B123" s="42" t="s">
        <v>173</v>
      </c>
      <c r="C123" s="65" t="s">
        <v>25</v>
      </c>
      <c r="D123" s="30">
        <v>5741.8999999999996</v>
      </c>
      <c r="E123" s="30"/>
      <c r="F123" s="31">
        <f t="shared" si="26"/>
        <v>5741.8999999999996</v>
      </c>
      <c r="G123" s="31"/>
      <c r="H123" s="31">
        <f t="shared" si="27"/>
        <v>5741.8999999999996</v>
      </c>
      <c r="I123" s="31"/>
      <c r="J123" s="31">
        <f t="shared" si="74"/>
        <v>5741.8999999999996</v>
      </c>
      <c r="K123" s="31"/>
      <c r="L123" s="31">
        <f t="shared" si="75"/>
        <v>5741.8999999999996</v>
      </c>
      <c r="M123" s="31"/>
      <c r="N123" s="31">
        <f t="shared" si="72"/>
        <v>5741.8999999999996</v>
      </c>
      <c r="O123" s="31"/>
      <c r="P123" s="31">
        <f t="shared" si="73"/>
        <v>5741.8999999999996</v>
      </c>
      <c r="Q123" s="31"/>
      <c r="R123" s="31">
        <f t="shared" si="70"/>
        <v>5741.8999999999996</v>
      </c>
      <c r="S123" s="31"/>
      <c r="T123" s="31">
        <f t="shared" si="71"/>
        <v>5741.8999999999996</v>
      </c>
      <c r="U123" s="31"/>
      <c r="V123" s="31">
        <f t="shared" si="68"/>
        <v>5741.8999999999996</v>
      </c>
      <c r="W123" s="31"/>
      <c r="X123" s="31">
        <f t="shared" si="69"/>
        <v>5741.8999999999996</v>
      </c>
      <c r="Y123" s="31"/>
      <c r="Z123" s="31">
        <f t="shared" si="52"/>
        <v>5741.8999999999996</v>
      </c>
      <c r="AA123" s="31">
        <v>0</v>
      </c>
      <c r="AB123" s="31"/>
      <c r="AC123" s="31">
        <f t="shared" si="55"/>
        <v>0</v>
      </c>
      <c r="AD123" s="31"/>
      <c r="AE123" s="31">
        <f t="shared" si="56"/>
        <v>0</v>
      </c>
      <c r="AF123" s="31"/>
      <c r="AG123" s="31">
        <f t="shared" si="57"/>
        <v>0</v>
      </c>
      <c r="AH123" s="31"/>
      <c r="AI123" s="31">
        <f t="shared" si="58"/>
        <v>0</v>
      </c>
      <c r="AJ123" s="31"/>
      <c r="AK123" s="31">
        <f t="shared" si="59"/>
        <v>0</v>
      </c>
      <c r="AL123" s="31"/>
      <c r="AM123" s="31">
        <f t="shared" si="60"/>
        <v>0</v>
      </c>
      <c r="AN123" s="31"/>
      <c r="AO123" s="31">
        <f t="shared" si="61"/>
        <v>0</v>
      </c>
      <c r="AP123" s="31"/>
      <c r="AQ123" s="31">
        <f t="shared" si="53"/>
        <v>0</v>
      </c>
      <c r="AR123" s="31">
        <v>0</v>
      </c>
      <c r="AS123" s="31"/>
      <c r="AT123" s="31">
        <f t="shared" si="62"/>
        <v>0</v>
      </c>
      <c r="AU123" s="31"/>
      <c r="AV123" s="31">
        <f t="shared" si="63"/>
        <v>0</v>
      </c>
      <c r="AW123" s="31"/>
      <c r="AX123" s="31">
        <f t="shared" si="64"/>
        <v>0</v>
      </c>
      <c r="AY123" s="31"/>
      <c r="AZ123" s="31">
        <f t="shared" si="65"/>
        <v>0</v>
      </c>
      <c r="BA123" s="31"/>
      <c r="BB123" s="31">
        <f t="shared" si="66"/>
        <v>0</v>
      </c>
      <c r="BC123" s="31"/>
      <c r="BD123" s="31">
        <f t="shared" si="67"/>
        <v>0</v>
      </c>
      <c r="BE123" s="31"/>
      <c r="BF123" s="31">
        <f t="shared" si="54"/>
        <v>0</v>
      </c>
      <c r="BG123" s="4" t="s">
        <v>176</v>
      </c>
      <c r="BI123" s="44"/>
    </row>
    <row r="124" ht="51.75">
      <c r="A124" s="28" t="s">
        <v>197</v>
      </c>
      <c r="B124" s="42" t="s">
        <v>198</v>
      </c>
      <c r="C124" s="67" t="s">
        <v>164</v>
      </c>
      <c r="D124" s="30">
        <f>D126+D127</f>
        <v>151113.5</v>
      </c>
      <c r="E124" s="30">
        <f>E126+E127</f>
        <v>0</v>
      </c>
      <c r="F124" s="31">
        <f t="shared" si="26"/>
        <v>151113.5</v>
      </c>
      <c r="G124" s="31">
        <f>G126+G127</f>
        <v>0</v>
      </c>
      <c r="H124" s="31">
        <f t="shared" si="27"/>
        <v>151113.5</v>
      </c>
      <c r="I124" s="31">
        <f>I126+I127</f>
        <v>0</v>
      </c>
      <c r="J124" s="31">
        <f t="shared" si="74"/>
        <v>151113.5</v>
      </c>
      <c r="K124" s="31">
        <f>K126+K127</f>
        <v>0</v>
      </c>
      <c r="L124" s="31">
        <f t="shared" si="75"/>
        <v>151113.5</v>
      </c>
      <c r="M124" s="31">
        <f>M126+M127</f>
        <v>0</v>
      </c>
      <c r="N124" s="31">
        <f t="shared" si="72"/>
        <v>151113.5</v>
      </c>
      <c r="O124" s="31">
        <f>O126+O127</f>
        <v>0</v>
      </c>
      <c r="P124" s="31">
        <f t="shared" si="73"/>
        <v>151113.5</v>
      </c>
      <c r="Q124" s="31">
        <f>Q126+Q127</f>
        <v>0</v>
      </c>
      <c r="R124" s="31">
        <f t="shared" si="70"/>
        <v>151113.5</v>
      </c>
      <c r="S124" s="31">
        <f>S126+S127</f>
        <v>0</v>
      </c>
      <c r="T124" s="31">
        <f t="shared" si="71"/>
        <v>151113.5</v>
      </c>
      <c r="U124" s="31">
        <f>U126+U127</f>
        <v>0</v>
      </c>
      <c r="V124" s="31">
        <f t="shared" si="68"/>
        <v>151113.5</v>
      </c>
      <c r="W124" s="31">
        <f>W126+W127</f>
        <v>-496.62900000000002</v>
      </c>
      <c r="X124" s="31">
        <f t="shared" si="69"/>
        <v>150616.87100000001</v>
      </c>
      <c r="Y124" s="31">
        <f>Y126+Y127</f>
        <v>0</v>
      </c>
      <c r="Z124" s="31">
        <f t="shared" si="52"/>
        <v>150616.87100000001</v>
      </c>
      <c r="AA124" s="31">
        <f>AA126+AA127</f>
        <v>0</v>
      </c>
      <c r="AB124" s="31">
        <f>AB126+AB127</f>
        <v>0</v>
      </c>
      <c r="AC124" s="31">
        <f t="shared" si="55"/>
        <v>0</v>
      </c>
      <c r="AD124" s="31">
        <f>AD126+AD127</f>
        <v>0</v>
      </c>
      <c r="AE124" s="31">
        <f t="shared" si="56"/>
        <v>0</v>
      </c>
      <c r="AF124" s="31">
        <f>AF126+AF127</f>
        <v>0</v>
      </c>
      <c r="AG124" s="31">
        <f t="shared" si="57"/>
        <v>0</v>
      </c>
      <c r="AH124" s="31">
        <f>AH126+AH127</f>
        <v>0</v>
      </c>
      <c r="AI124" s="31">
        <f t="shared" si="58"/>
        <v>0</v>
      </c>
      <c r="AJ124" s="31">
        <f>AJ126+AJ127</f>
        <v>0</v>
      </c>
      <c r="AK124" s="31">
        <f t="shared" si="59"/>
        <v>0</v>
      </c>
      <c r="AL124" s="31">
        <f>AL126+AL127</f>
        <v>0</v>
      </c>
      <c r="AM124" s="31">
        <f t="shared" si="60"/>
        <v>0</v>
      </c>
      <c r="AN124" s="31">
        <f>AN126+AN127</f>
        <v>0</v>
      </c>
      <c r="AO124" s="31">
        <f t="shared" si="61"/>
        <v>0</v>
      </c>
      <c r="AP124" s="31">
        <f>AP126+AP127</f>
        <v>0</v>
      </c>
      <c r="AQ124" s="31">
        <f t="shared" si="53"/>
        <v>0</v>
      </c>
      <c r="AR124" s="31">
        <f>AR126+AR127</f>
        <v>0</v>
      </c>
      <c r="AS124" s="31">
        <f>AS126+AS127</f>
        <v>0</v>
      </c>
      <c r="AT124" s="31">
        <f t="shared" si="62"/>
        <v>0</v>
      </c>
      <c r="AU124" s="31">
        <f>AU126+AU127</f>
        <v>0</v>
      </c>
      <c r="AV124" s="31">
        <f t="shared" si="63"/>
        <v>0</v>
      </c>
      <c r="AW124" s="31">
        <f>AW126+AW127</f>
        <v>0</v>
      </c>
      <c r="AX124" s="31">
        <f t="shared" si="64"/>
        <v>0</v>
      </c>
      <c r="AY124" s="31">
        <f>AY126+AY127</f>
        <v>0</v>
      </c>
      <c r="AZ124" s="31">
        <f t="shared" si="65"/>
        <v>0</v>
      </c>
      <c r="BA124" s="31">
        <f>BA126+BA127</f>
        <v>0</v>
      </c>
      <c r="BB124" s="31">
        <f t="shared" si="66"/>
        <v>0</v>
      </c>
      <c r="BC124" s="31">
        <f>BC126+BC127</f>
        <v>0</v>
      </c>
      <c r="BD124" s="31">
        <f t="shared" si="67"/>
        <v>0</v>
      </c>
      <c r="BE124" s="31">
        <f>BE126+BE127</f>
        <v>0</v>
      </c>
      <c r="BF124" s="31">
        <f t="shared" si="54"/>
        <v>0</v>
      </c>
      <c r="BH124" s="5"/>
      <c r="BI124" s="44"/>
    </row>
    <row r="125" ht="17.25">
      <c r="A125" s="28"/>
      <c r="B125" s="42" t="s">
        <v>26</v>
      </c>
      <c r="C125" s="67"/>
      <c r="D125" s="30"/>
      <c r="E125" s="30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I125" s="44"/>
    </row>
    <row r="126" s="46" customFormat="1" ht="17.25" hidden="1">
      <c r="A126" s="47"/>
      <c r="B126" s="48" t="s">
        <v>27</v>
      </c>
      <c r="C126" s="72"/>
      <c r="D126" s="49">
        <v>37778.400000000001</v>
      </c>
      <c r="E126" s="50"/>
      <c r="F126" s="49">
        <f t="shared" si="26"/>
        <v>37778.400000000001</v>
      </c>
      <c r="G126" s="51"/>
      <c r="H126" s="52">
        <f t="shared" si="27"/>
        <v>37778.400000000001</v>
      </c>
      <c r="I126" s="31"/>
      <c r="J126" s="52">
        <f t="shared" si="74"/>
        <v>37778.400000000001</v>
      </c>
      <c r="K126" s="31"/>
      <c r="L126" s="52">
        <f t="shared" si="75"/>
        <v>37778.400000000001</v>
      </c>
      <c r="M126" s="31"/>
      <c r="N126" s="52">
        <f t="shared" si="72"/>
        <v>37778.400000000001</v>
      </c>
      <c r="O126" s="51"/>
      <c r="P126" s="52">
        <f t="shared" si="73"/>
        <v>37778.400000000001</v>
      </c>
      <c r="Q126" s="31"/>
      <c r="R126" s="52">
        <f t="shared" si="70"/>
        <v>37778.400000000001</v>
      </c>
      <c r="S126" s="51"/>
      <c r="T126" s="52">
        <f t="shared" si="71"/>
        <v>37778.400000000001</v>
      </c>
      <c r="U126" s="31"/>
      <c r="V126" s="52">
        <f t="shared" si="68"/>
        <v>37778.400000000001</v>
      </c>
      <c r="W126" s="51">
        <v>-496.62900000000002</v>
      </c>
      <c r="X126" s="52">
        <f t="shared" si="69"/>
        <v>37281.771000000001</v>
      </c>
      <c r="Y126" s="51"/>
      <c r="Z126" s="52">
        <f t="shared" si="52"/>
        <v>37281.771000000001</v>
      </c>
      <c r="AA126" s="52">
        <v>0</v>
      </c>
      <c r="AB126" s="51"/>
      <c r="AC126" s="52">
        <f t="shared" si="55"/>
        <v>0</v>
      </c>
      <c r="AD126" s="51"/>
      <c r="AE126" s="52">
        <f t="shared" si="56"/>
        <v>0</v>
      </c>
      <c r="AF126" s="31"/>
      <c r="AG126" s="52">
        <f t="shared" si="57"/>
        <v>0</v>
      </c>
      <c r="AH126" s="31"/>
      <c r="AI126" s="52">
        <f t="shared" si="58"/>
        <v>0</v>
      </c>
      <c r="AJ126" s="51"/>
      <c r="AK126" s="52">
        <f t="shared" si="59"/>
        <v>0</v>
      </c>
      <c r="AL126" s="51"/>
      <c r="AM126" s="52">
        <f t="shared" si="60"/>
        <v>0</v>
      </c>
      <c r="AN126" s="51"/>
      <c r="AO126" s="52">
        <f t="shared" si="61"/>
        <v>0</v>
      </c>
      <c r="AP126" s="51"/>
      <c r="AQ126" s="52">
        <f t="shared" si="53"/>
        <v>0</v>
      </c>
      <c r="AR126" s="52">
        <v>0</v>
      </c>
      <c r="AS126" s="51"/>
      <c r="AT126" s="52">
        <f t="shared" si="62"/>
        <v>0</v>
      </c>
      <c r="AU126" s="51"/>
      <c r="AV126" s="52">
        <f t="shared" si="63"/>
        <v>0</v>
      </c>
      <c r="AW126" s="31"/>
      <c r="AX126" s="52">
        <f t="shared" si="64"/>
        <v>0</v>
      </c>
      <c r="AY126" s="51"/>
      <c r="AZ126" s="52">
        <f t="shared" si="65"/>
        <v>0</v>
      </c>
      <c r="BA126" s="51"/>
      <c r="BB126" s="52">
        <f t="shared" si="66"/>
        <v>0</v>
      </c>
      <c r="BC126" s="51"/>
      <c r="BD126" s="52">
        <f t="shared" si="67"/>
        <v>0</v>
      </c>
      <c r="BE126" s="51"/>
      <c r="BF126" s="52">
        <f t="shared" si="54"/>
        <v>0</v>
      </c>
      <c r="BG126" s="53" t="s">
        <v>176</v>
      </c>
      <c r="BH126" s="54" t="s">
        <v>28</v>
      </c>
      <c r="BI126" s="55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</row>
    <row r="127" ht="17.25">
      <c r="A127" s="28"/>
      <c r="B127" s="42" t="s">
        <v>173</v>
      </c>
      <c r="C127" s="65" t="s">
        <v>25</v>
      </c>
      <c r="D127" s="30">
        <v>113335.10000000001</v>
      </c>
      <c r="E127" s="30"/>
      <c r="F127" s="31">
        <f t="shared" si="26"/>
        <v>113335.10000000001</v>
      </c>
      <c r="G127" s="31"/>
      <c r="H127" s="31">
        <f t="shared" si="27"/>
        <v>113335.10000000001</v>
      </c>
      <c r="I127" s="31"/>
      <c r="J127" s="31">
        <f t="shared" si="74"/>
        <v>113335.10000000001</v>
      </c>
      <c r="K127" s="31"/>
      <c r="L127" s="31">
        <f t="shared" si="75"/>
        <v>113335.10000000001</v>
      </c>
      <c r="M127" s="31"/>
      <c r="N127" s="31">
        <f t="shared" si="72"/>
        <v>113335.10000000001</v>
      </c>
      <c r="O127" s="31"/>
      <c r="P127" s="31">
        <f t="shared" si="73"/>
        <v>113335.10000000001</v>
      </c>
      <c r="Q127" s="31"/>
      <c r="R127" s="31">
        <f t="shared" si="70"/>
        <v>113335.10000000001</v>
      </c>
      <c r="S127" s="31"/>
      <c r="T127" s="31">
        <f t="shared" si="71"/>
        <v>113335.10000000001</v>
      </c>
      <c r="U127" s="31"/>
      <c r="V127" s="31">
        <f t="shared" si="68"/>
        <v>113335.10000000001</v>
      </c>
      <c r="W127" s="31"/>
      <c r="X127" s="31">
        <f t="shared" si="69"/>
        <v>113335.10000000001</v>
      </c>
      <c r="Y127" s="31"/>
      <c r="Z127" s="31">
        <f t="shared" si="52"/>
        <v>113335.10000000001</v>
      </c>
      <c r="AA127" s="31">
        <v>0</v>
      </c>
      <c r="AB127" s="31"/>
      <c r="AC127" s="31">
        <f t="shared" si="55"/>
        <v>0</v>
      </c>
      <c r="AD127" s="31"/>
      <c r="AE127" s="31">
        <f t="shared" si="56"/>
        <v>0</v>
      </c>
      <c r="AF127" s="31"/>
      <c r="AG127" s="31">
        <f t="shared" si="57"/>
        <v>0</v>
      </c>
      <c r="AH127" s="31"/>
      <c r="AI127" s="31">
        <f t="shared" si="58"/>
        <v>0</v>
      </c>
      <c r="AJ127" s="31"/>
      <c r="AK127" s="31">
        <f t="shared" si="59"/>
        <v>0</v>
      </c>
      <c r="AL127" s="31"/>
      <c r="AM127" s="31">
        <f t="shared" si="60"/>
        <v>0</v>
      </c>
      <c r="AN127" s="31"/>
      <c r="AO127" s="31">
        <f t="shared" si="61"/>
        <v>0</v>
      </c>
      <c r="AP127" s="31"/>
      <c r="AQ127" s="31">
        <f t="shared" si="53"/>
        <v>0</v>
      </c>
      <c r="AR127" s="31">
        <v>0</v>
      </c>
      <c r="AS127" s="31"/>
      <c r="AT127" s="31">
        <f t="shared" si="62"/>
        <v>0</v>
      </c>
      <c r="AU127" s="31"/>
      <c r="AV127" s="31">
        <f t="shared" si="63"/>
        <v>0</v>
      </c>
      <c r="AW127" s="31"/>
      <c r="AX127" s="31">
        <f t="shared" si="64"/>
        <v>0</v>
      </c>
      <c r="AY127" s="31"/>
      <c r="AZ127" s="31">
        <f t="shared" si="65"/>
        <v>0</v>
      </c>
      <c r="BA127" s="31"/>
      <c r="BB127" s="31">
        <f t="shared" si="66"/>
        <v>0</v>
      </c>
      <c r="BC127" s="31"/>
      <c r="BD127" s="31">
        <f t="shared" si="67"/>
        <v>0</v>
      </c>
      <c r="BE127" s="31"/>
      <c r="BF127" s="31">
        <f t="shared" si="54"/>
        <v>0</v>
      </c>
      <c r="BG127" s="4" t="s">
        <v>176</v>
      </c>
      <c r="BI127" s="44"/>
    </row>
    <row r="128" ht="51.75" hidden="1">
      <c r="A128" s="63" t="s">
        <v>199</v>
      </c>
      <c r="B128" s="89" t="s">
        <v>200</v>
      </c>
      <c r="C128" s="93" t="s">
        <v>164</v>
      </c>
      <c r="D128" s="91"/>
      <c r="E128" s="50"/>
      <c r="F128" s="92"/>
      <c r="G128" s="51"/>
      <c r="H128" s="92">
        <f t="shared" ref="H128:H132" si="76">F128+G128</f>
        <v>0</v>
      </c>
      <c r="I128" s="31"/>
      <c r="J128" s="92">
        <f t="shared" si="74"/>
        <v>0</v>
      </c>
      <c r="K128" s="31"/>
      <c r="L128" s="92">
        <f t="shared" si="75"/>
        <v>0</v>
      </c>
      <c r="M128" s="31"/>
      <c r="N128" s="92">
        <f t="shared" si="72"/>
        <v>0</v>
      </c>
      <c r="O128" s="51"/>
      <c r="P128" s="92">
        <f t="shared" si="73"/>
        <v>0</v>
      </c>
      <c r="Q128" s="31"/>
      <c r="R128" s="92">
        <f t="shared" si="70"/>
        <v>0</v>
      </c>
      <c r="S128" s="51"/>
      <c r="T128" s="92">
        <f t="shared" si="71"/>
        <v>0</v>
      </c>
      <c r="U128" s="31"/>
      <c r="V128" s="92">
        <f t="shared" si="68"/>
        <v>0</v>
      </c>
      <c r="W128" s="51"/>
      <c r="X128" s="92">
        <f t="shared" si="69"/>
        <v>0</v>
      </c>
      <c r="Y128" s="51"/>
      <c r="Z128" s="92">
        <f t="shared" si="52"/>
        <v>0</v>
      </c>
      <c r="AA128" s="92"/>
      <c r="AB128" s="51"/>
      <c r="AC128" s="92"/>
      <c r="AD128" s="51"/>
      <c r="AE128" s="92">
        <f t="shared" si="56"/>
        <v>0</v>
      </c>
      <c r="AF128" s="31"/>
      <c r="AG128" s="92">
        <f t="shared" si="57"/>
        <v>0</v>
      </c>
      <c r="AH128" s="31"/>
      <c r="AI128" s="92">
        <f t="shared" si="58"/>
        <v>0</v>
      </c>
      <c r="AJ128" s="51"/>
      <c r="AK128" s="92">
        <f t="shared" si="59"/>
        <v>0</v>
      </c>
      <c r="AL128" s="51"/>
      <c r="AM128" s="92">
        <f t="shared" si="60"/>
        <v>0</v>
      </c>
      <c r="AN128" s="51"/>
      <c r="AO128" s="92">
        <f t="shared" si="61"/>
        <v>0</v>
      </c>
      <c r="AP128" s="51"/>
      <c r="AQ128" s="92">
        <f t="shared" si="53"/>
        <v>0</v>
      </c>
      <c r="AR128" s="92"/>
      <c r="AS128" s="51"/>
      <c r="AT128" s="92"/>
      <c r="AU128" s="51"/>
      <c r="AV128" s="92">
        <f t="shared" si="63"/>
        <v>0</v>
      </c>
      <c r="AW128" s="31"/>
      <c r="AX128" s="92">
        <f t="shared" si="64"/>
        <v>0</v>
      </c>
      <c r="AY128" s="51"/>
      <c r="AZ128" s="92">
        <f t="shared" si="65"/>
        <v>0</v>
      </c>
      <c r="BA128" s="51"/>
      <c r="BB128" s="92">
        <f t="shared" si="66"/>
        <v>0</v>
      </c>
      <c r="BC128" s="51"/>
      <c r="BD128" s="92">
        <f t="shared" si="67"/>
        <v>0</v>
      </c>
      <c r="BE128" s="51"/>
      <c r="BF128" s="92">
        <f t="shared" si="54"/>
        <v>0</v>
      </c>
      <c r="BG128" s="53" t="s">
        <v>201</v>
      </c>
      <c r="BH128" s="54" t="s">
        <v>28</v>
      </c>
      <c r="BI128" s="55"/>
    </row>
    <row r="129" ht="51.75">
      <c r="A129" s="28" t="s">
        <v>202</v>
      </c>
      <c r="B129" s="42" t="s">
        <v>203</v>
      </c>
      <c r="C129" s="67" t="s">
        <v>164</v>
      </c>
      <c r="D129" s="30"/>
      <c r="E129" s="30"/>
      <c r="F129" s="31"/>
      <c r="G129" s="31"/>
      <c r="H129" s="31">
        <f t="shared" si="76"/>
        <v>0</v>
      </c>
      <c r="I129" s="31"/>
      <c r="J129" s="31">
        <f t="shared" si="74"/>
        <v>0</v>
      </c>
      <c r="K129" s="31"/>
      <c r="L129" s="31">
        <f t="shared" si="75"/>
        <v>0</v>
      </c>
      <c r="M129" s="31"/>
      <c r="N129" s="31">
        <f t="shared" si="72"/>
        <v>0</v>
      </c>
      <c r="O129" s="31"/>
      <c r="P129" s="31">
        <f t="shared" si="73"/>
        <v>0</v>
      </c>
      <c r="Q129" s="31"/>
      <c r="R129" s="31">
        <f t="shared" si="70"/>
        <v>0</v>
      </c>
      <c r="S129" s="31"/>
      <c r="T129" s="31">
        <f t="shared" si="71"/>
        <v>0</v>
      </c>
      <c r="U129" s="31"/>
      <c r="V129" s="31">
        <f t="shared" si="68"/>
        <v>0</v>
      </c>
      <c r="W129" s="31"/>
      <c r="X129" s="31">
        <f t="shared" si="69"/>
        <v>0</v>
      </c>
      <c r="Y129" s="31"/>
      <c r="Z129" s="31">
        <f t="shared" si="52"/>
        <v>0</v>
      </c>
      <c r="AA129" s="31"/>
      <c r="AB129" s="31"/>
      <c r="AC129" s="31"/>
      <c r="AD129" s="31">
        <v>4995.5690000000004</v>
      </c>
      <c r="AE129" s="31">
        <f t="shared" si="56"/>
        <v>4995.5690000000004</v>
      </c>
      <c r="AF129" s="31"/>
      <c r="AG129" s="31">
        <f t="shared" si="57"/>
        <v>4995.5690000000004</v>
      </c>
      <c r="AH129" s="31"/>
      <c r="AI129" s="31">
        <f t="shared" si="58"/>
        <v>4995.5690000000004</v>
      </c>
      <c r="AJ129" s="31"/>
      <c r="AK129" s="31">
        <f t="shared" si="59"/>
        <v>4995.5690000000004</v>
      </c>
      <c r="AL129" s="31"/>
      <c r="AM129" s="31">
        <f t="shared" si="60"/>
        <v>4995.5690000000004</v>
      </c>
      <c r="AN129" s="31"/>
      <c r="AO129" s="31">
        <f t="shared" si="61"/>
        <v>4995.5690000000004</v>
      </c>
      <c r="AP129" s="31"/>
      <c r="AQ129" s="31">
        <f t="shared" si="53"/>
        <v>4995.5690000000004</v>
      </c>
      <c r="AR129" s="31"/>
      <c r="AS129" s="31"/>
      <c r="AT129" s="31"/>
      <c r="AU129" s="31"/>
      <c r="AV129" s="31">
        <f t="shared" si="63"/>
        <v>0</v>
      </c>
      <c r="AW129" s="31"/>
      <c r="AX129" s="31">
        <f t="shared" si="64"/>
        <v>0</v>
      </c>
      <c r="AY129" s="31"/>
      <c r="AZ129" s="31">
        <f t="shared" si="65"/>
        <v>0</v>
      </c>
      <c r="BA129" s="31"/>
      <c r="BB129" s="31">
        <f t="shared" si="66"/>
        <v>0</v>
      </c>
      <c r="BC129" s="31"/>
      <c r="BD129" s="31">
        <f t="shared" si="67"/>
        <v>0</v>
      </c>
      <c r="BE129" s="31"/>
      <c r="BF129" s="31">
        <f t="shared" si="54"/>
        <v>0</v>
      </c>
      <c r="BG129" s="4" t="s">
        <v>204</v>
      </c>
      <c r="BI129" s="44"/>
    </row>
    <row r="130" ht="51.75">
      <c r="A130" s="28" t="s">
        <v>199</v>
      </c>
      <c r="B130" s="59" t="s">
        <v>200</v>
      </c>
      <c r="C130" s="67" t="s">
        <v>164</v>
      </c>
      <c r="D130" s="30"/>
      <c r="E130" s="30"/>
      <c r="F130" s="31"/>
      <c r="G130" s="31">
        <f>2393.15544+345.94456+395.349</f>
        <v>3134.4490000000001</v>
      </c>
      <c r="H130" s="31">
        <f t="shared" si="76"/>
        <v>3134.4490000000001</v>
      </c>
      <c r="I130" s="31">
        <f>-345.94456+18224.556</f>
        <v>17878.611440000001</v>
      </c>
      <c r="J130" s="31">
        <f t="shared" si="74"/>
        <v>21013.060440000001</v>
      </c>
      <c r="K130" s="31"/>
      <c r="L130" s="31">
        <f t="shared" si="75"/>
        <v>21013.060440000001</v>
      </c>
      <c r="M130" s="31"/>
      <c r="N130" s="31">
        <f t="shared" si="72"/>
        <v>21013.060440000001</v>
      </c>
      <c r="O130" s="31">
        <v>1438.4880000000001</v>
      </c>
      <c r="P130" s="31">
        <f t="shared" si="73"/>
        <v>22451.548440000002</v>
      </c>
      <c r="Q130" s="31"/>
      <c r="R130" s="31">
        <f t="shared" si="70"/>
        <v>22451.548440000002</v>
      </c>
      <c r="S130" s="31">
        <v>1352.751</v>
      </c>
      <c r="T130" s="31">
        <f t="shared" si="71"/>
        <v>23804.299440000003</v>
      </c>
      <c r="U130" s="31"/>
      <c r="V130" s="31">
        <f t="shared" si="68"/>
        <v>23804.299440000003</v>
      </c>
      <c r="W130" s="31"/>
      <c r="X130" s="31">
        <f t="shared" si="69"/>
        <v>23804.299440000003</v>
      </c>
      <c r="Y130" s="31"/>
      <c r="Z130" s="31">
        <f t="shared" si="52"/>
        <v>23804.299440000003</v>
      </c>
      <c r="AA130" s="31"/>
      <c r="AB130" s="31"/>
      <c r="AC130" s="31"/>
      <c r="AD130" s="31"/>
      <c r="AE130" s="31">
        <f t="shared" si="56"/>
        <v>0</v>
      </c>
      <c r="AF130" s="31"/>
      <c r="AG130" s="31">
        <f t="shared" si="57"/>
        <v>0</v>
      </c>
      <c r="AH130" s="31"/>
      <c r="AI130" s="31">
        <f t="shared" si="58"/>
        <v>0</v>
      </c>
      <c r="AJ130" s="31"/>
      <c r="AK130" s="31">
        <f t="shared" si="59"/>
        <v>0</v>
      </c>
      <c r="AL130" s="31"/>
      <c r="AM130" s="31">
        <f t="shared" si="60"/>
        <v>0</v>
      </c>
      <c r="AN130" s="31"/>
      <c r="AO130" s="31">
        <f t="shared" si="61"/>
        <v>0</v>
      </c>
      <c r="AP130" s="31"/>
      <c r="AQ130" s="31">
        <f t="shared" si="53"/>
        <v>0</v>
      </c>
      <c r="AR130" s="31"/>
      <c r="AS130" s="31"/>
      <c r="AT130" s="31"/>
      <c r="AU130" s="31"/>
      <c r="AV130" s="31">
        <f t="shared" si="63"/>
        <v>0</v>
      </c>
      <c r="AW130" s="31"/>
      <c r="AX130" s="31">
        <f t="shared" si="64"/>
        <v>0</v>
      </c>
      <c r="AY130" s="31"/>
      <c r="AZ130" s="31">
        <f t="shared" si="65"/>
        <v>0</v>
      </c>
      <c r="BA130" s="31"/>
      <c r="BB130" s="31">
        <f t="shared" si="66"/>
        <v>0</v>
      </c>
      <c r="BC130" s="31"/>
      <c r="BD130" s="31">
        <f t="shared" si="67"/>
        <v>0</v>
      </c>
      <c r="BE130" s="31"/>
      <c r="BF130" s="31">
        <f t="shared" si="54"/>
        <v>0</v>
      </c>
      <c r="BG130" s="4" t="s">
        <v>201</v>
      </c>
      <c r="BI130" s="44"/>
    </row>
    <row r="131" ht="51.75">
      <c r="A131" s="28" t="s">
        <v>205</v>
      </c>
      <c r="B131" s="59" t="s">
        <v>206</v>
      </c>
      <c r="C131" s="67" t="s">
        <v>164</v>
      </c>
      <c r="D131" s="30"/>
      <c r="E131" s="30"/>
      <c r="F131" s="31"/>
      <c r="G131" s="31">
        <f>13559.8953+1347.1687</f>
        <v>14907.064</v>
      </c>
      <c r="H131" s="31">
        <f t="shared" si="76"/>
        <v>14907.064</v>
      </c>
      <c r="I131" s="31">
        <v>21027.635999999999</v>
      </c>
      <c r="J131" s="31">
        <f t="shared" si="74"/>
        <v>35934.699999999997</v>
      </c>
      <c r="K131" s="31"/>
      <c r="L131" s="31">
        <f t="shared" si="75"/>
        <v>35934.699999999997</v>
      </c>
      <c r="M131" s="31"/>
      <c r="N131" s="31">
        <f t="shared" si="72"/>
        <v>35934.699999999997</v>
      </c>
      <c r="O131" s="31">
        <v>37689.766000000003</v>
      </c>
      <c r="P131" s="31">
        <f t="shared" si="73"/>
        <v>73624.466</v>
      </c>
      <c r="Q131" s="31">
        <v>-31497.914000000001</v>
      </c>
      <c r="R131" s="31">
        <f t="shared" si="70"/>
        <v>42126.551999999996</v>
      </c>
      <c r="S131" s="31"/>
      <c r="T131" s="31">
        <f t="shared" si="71"/>
        <v>42126.551999999996</v>
      </c>
      <c r="U131" s="31"/>
      <c r="V131" s="31">
        <f t="shared" si="68"/>
        <v>42126.551999999996</v>
      </c>
      <c r="W131" s="31">
        <v>-14907.064</v>
      </c>
      <c r="X131" s="31">
        <f t="shared" si="69"/>
        <v>27219.487999999998</v>
      </c>
      <c r="Y131" s="31"/>
      <c r="Z131" s="31">
        <f t="shared" si="52"/>
        <v>27219.487999999998</v>
      </c>
      <c r="AA131" s="31"/>
      <c r="AB131" s="31"/>
      <c r="AC131" s="31"/>
      <c r="AD131" s="31"/>
      <c r="AE131" s="31">
        <f t="shared" si="56"/>
        <v>0</v>
      </c>
      <c r="AF131" s="31"/>
      <c r="AG131" s="31">
        <f t="shared" si="57"/>
        <v>0</v>
      </c>
      <c r="AH131" s="31"/>
      <c r="AI131" s="31">
        <f t="shared" si="58"/>
        <v>0</v>
      </c>
      <c r="AJ131" s="31"/>
      <c r="AK131" s="31">
        <f t="shared" si="59"/>
        <v>0</v>
      </c>
      <c r="AL131" s="31"/>
      <c r="AM131" s="31">
        <f t="shared" si="60"/>
        <v>0</v>
      </c>
      <c r="AN131" s="31">
        <v>14907.064</v>
      </c>
      <c r="AO131" s="31">
        <f t="shared" si="61"/>
        <v>14907.064</v>
      </c>
      <c r="AP131" s="31"/>
      <c r="AQ131" s="31">
        <f t="shared" si="53"/>
        <v>14907.064</v>
      </c>
      <c r="AR131" s="31"/>
      <c r="AS131" s="31"/>
      <c r="AT131" s="31"/>
      <c r="AU131" s="31"/>
      <c r="AV131" s="31">
        <f t="shared" si="63"/>
        <v>0</v>
      </c>
      <c r="AW131" s="31"/>
      <c r="AX131" s="31">
        <f t="shared" si="64"/>
        <v>0</v>
      </c>
      <c r="AY131" s="31"/>
      <c r="AZ131" s="31">
        <f t="shared" si="65"/>
        <v>0</v>
      </c>
      <c r="BA131" s="31"/>
      <c r="BB131" s="31">
        <f t="shared" si="66"/>
        <v>0</v>
      </c>
      <c r="BC131" s="31"/>
      <c r="BD131" s="31">
        <f t="shared" si="67"/>
        <v>0</v>
      </c>
      <c r="BE131" s="31"/>
      <c r="BF131" s="31">
        <f t="shared" si="54"/>
        <v>0</v>
      </c>
      <c r="BG131" s="4" t="s">
        <v>207</v>
      </c>
      <c r="BI131" s="44"/>
    </row>
    <row r="132" ht="51.75">
      <c r="A132" s="28" t="s">
        <v>208</v>
      </c>
      <c r="B132" s="59" t="s">
        <v>209</v>
      </c>
      <c r="C132" s="67" t="s">
        <v>164</v>
      </c>
      <c r="D132" s="30"/>
      <c r="E132" s="30"/>
      <c r="F132" s="31"/>
      <c r="G132" s="31">
        <v>2699.0188199999998</v>
      </c>
      <c r="H132" s="31">
        <f t="shared" si="76"/>
        <v>2699.0188199999998</v>
      </c>
      <c r="I132" s="31"/>
      <c r="J132" s="31">
        <f t="shared" si="74"/>
        <v>2699.0188199999998</v>
      </c>
      <c r="K132" s="31"/>
      <c r="L132" s="31">
        <f t="shared" si="75"/>
        <v>2699.0188199999998</v>
      </c>
      <c r="M132" s="31"/>
      <c r="N132" s="31">
        <f t="shared" si="72"/>
        <v>2699.0188199999998</v>
      </c>
      <c r="O132" s="31"/>
      <c r="P132" s="31">
        <f t="shared" si="73"/>
        <v>2699.0188199999998</v>
      </c>
      <c r="Q132" s="31"/>
      <c r="R132" s="31">
        <f t="shared" si="70"/>
        <v>2699.0188199999998</v>
      </c>
      <c r="S132" s="31">
        <v>-1352.751</v>
      </c>
      <c r="T132" s="31">
        <f t="shared" si="71"/>
        <v>1346.2678199999998</v>
      </c>
      <c r="U132" s="31"/>
      <c r="V132" s="31">
        <f t="shared" si="68"/>
        <v>1346.2678199999998</v>
      </c>
      <c r="W132" s="31"/>
      <c r="X132" s="31">
        <f t="shared" si="69"/>
        <v>1346.2678199999998</v>
      </c>
      <c r="Y132" s="31"/>
      <c r="Z132" s="31">
        <f t="shared" si="52"/>
        <v>1346.2678199999998</v>
      </c>
      <c r="AA132" s="31"/>
      <c r="AB132" s="31"/>
      <c r="AC132" s="31"/>
      <c r="AD132" s="31"/>
      <c r="AE132" s="31">
        <f t="shared" si="56"/>
        <v>0</v>
      </c>
      <c r="AF132" s="31"/>
      <c r="AG132" s="31">
        <f t="shared" si="57"/>
        <v>0</v>
      </c>
      <c r="AH132" s="31"/>
      <c r="AI132" s="31">
        <f t="shared" si="58"/>
        <v>0</v>
      </c>
      <c r="AJ132" s="31"/>
      <c r="AK132" s="31">
        <f t="shared" si="59"/>
        <v>0</v>
      </c>
      <c r="AL132" s="31"/>
      <c r="AM132" s="31">
        <f t="shared" si="60"/>
        <v>0</v>
      </c>
      <c r="AN132" s="31"/>
      <c r="AO132" s="31">
        <f t="shared" si="61"/>
        <v>0</v>
      </c>
      <c r="AP132" s="31"/>
      <c r="AQ132" s="31">
        <f t="shared" si="53"/>
        <v>0</v>
      </c>
      <c r="AR132" s="31"/>
      <c r="AS132" s="31"/>
      <c r="AT132" s="31"/>
      <c r="AU132" s="31"/>
      <c r="AV132" s="31">
        <f t="shared" si="63"/>
        <v>0</v>
      </c>
      <c r="AW132" s="31"/>
      <c r="AX132" s="31">
        <f t="shared" si="64"/>
        <v>0</v>
      </c>
      <c r="AY132" s="31"/>
      <c r="AZ132" s="31">
        <f t="shared" si="65"/>
        <v>0</v>
      </c>
      <c r="BA132" s="31"/>
      <c r="BB132" s="31">
        <f t="shared" si="66"/>
        <v>0</v>
      </c>
      <c r="BC132" s="31"/>
      <c r="BD132" s="31">
        <f t="shared" si="67"/>
        <v>0</v>
      </c>
      <c r="BE132" s="31"/>
      <c r="BF132" s="31">
        <f t="shared" si="54"/>
        <v>0</v>
      </c>
      <c r="BG132" s="4" t="s">
        <v>210</v>
      </c>
      <c r="BI132" s="44"/>
    </row>
    <row r="133" ht="69" hidden="1">
      <c r="A133" s="28" t="s">
        <v>211</v>
      </c>
      <c r="B133" s="59" t="s">
        <v>212</v>
      </c>
      <c r="C133" s="67" t="s">
        <v>88</v>
      </c>
      <c r="D133" s="30"/>
      <c r="E133" s="30"/>
      <c r="F133" s="31"/>
      <c r="G133" s="31"/>
      <c r="H133" s="31"/>
      <c r="I133" s="31"/>
      <c r="J133" s="31"/>
      <c r="K133" s="31">
        <v>100000</v>
      </c>
      <c r="L133" s="31">
        <f t="shared" si="75"/>
        <v>100000</v>
      </c>
      <c r="M133" s="31">
        <v>-50578.949999999997</v>
      </c>
      <c r="N133" s="31">
        <f t="shared" si="72"/>
        <v>49421.050000000003</v>
      </c>
      <c r="O133" s="51">
        <v>-49421.050000000003</v>
      </c>
      <c r="P133" s="31">
        <f t="shared" si="73"/>
        <v>0</v>
      </c>
      <c r="Q133" s="31"/>
      <c r="R133" s="31">
        <f t="shared" si="70"/>
        <v>0</v>
      </c>
      <c r="S133" s="51"/>
      <c r="T133" s="31">
        <f t="shared" si="71"/>
        <v>0</v>
      </c>
      <c r="U133" s="31"/>
      <c r="V133" s="31">
        <f t="shared" si="68"/>
        <v>0</v>
      </c>
      <c r="W133" s="51"/>
      <c r="X133" s="31">
        <f t="shared" si="69"/>
        <v>0</v>
      </c>
      <c r="Y133" s="51"/>
      <c r="Z133" s="31">
        <f t="shared" si="52"/>
        <v>0</v>
      </c>
      <c r="AA133" s="31"/>
      <c r="AB133" s="31"/>
      <c r="AC133" s="31"/>
      <c r="AD133" s="31"/>
      <c r="AE133" s="31"/>
      <c r="AF133" s="31"/>
      <c r="AG133" s="31"/>
      <c r="AH133" s="31"/>
      <c r="AI133" s="31">
        <f t="shared" si="58"/>
        <v>0</v>
      </c>
      <c r="AJ133" s="51"/>
      <c r="AK133" s="31">
        <f t="shared" si="59"/>
        <v>0</v>
      </c>
      <c r="AL133" s="51"/>
      <c r="AM133" s="31">
        <f t="shared" si="60"/>
        <v>0</v>
      </c>
      <c r="AN133" s="51"/>
      <c r="AO133" s="31">
        <f t="shared" si="61"/>
        <v>0</v>
      </c>
      <c r="AP133" s="51"/>
      <c r="AQ133" s="31">
        <f t="shared" si="53"/>
        <v>0</v>
      </c>
      <c r="AR133" s="31"/>
      <c r="AS133" s="31"/>
      <c r="AT133" s="31"/>
      <c r="AU133" s="31"/>
      <c r="AV133" s="31"/>
      <c r="AW133" s="31"/>
      <c r="AX133" s="31">
        <f t="shared" si="64"/>
        <v>0</v>
      </c>
      <c r="AY133" s="51"/>
      <c r="AZ133" s="31">
        <f t="shared" si="65"/>
        <v>0</v>
      </c>
      <c r="BA133" s="51"/>
      <c r="BB133" s="31">
        <f t="shared" si="66"/>
        <v>0</v>
      </c>
      <c r="BC133" s="51"/>
      <c r="BD133" s="31">
        <f t="shared" si="67"/>
        <v>0</v>
      </c>
      <c r="BE133" s="51"/>
      <c r="BF133" s="31">
        <f t="shared" si="54"/>
        <v>0</v>
      </c>
      <c r="BG133" s="4" t="s">
        <v>213</v>
      </c>
      <c r="BH133" s="5" t="s">
        <v>28</v>
      </c>
      <c r="BI133" s="44"/>
    </row>
    <row r="134" ht="51.75">
      <c r="A134" s="28" t="s">
        <v>214</v>
      </c>
      <c r="B134" s="59" t="s">
        <v>215</v>
      </c>
      <c r="C134" s="67" t="s">
        <v>164</v>
      </c>
      <c r="D134" s="30"/>
      <c r="E134" s="30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>
        <f t="shared" si="73"/>
        <v>0</v>
      </c>
      <c r="Q134" s="31"/>
      <c r="R134" s="31">
        <f t="shared" si="70"/>
        <v>0</v>
      </c>
      <c r="S134" s="31"/>
      <c r="T134" s="31">
        <f t="shared" si="71"/>
        <v>0</v>
      </c>
      <c r="U134" s="31"/>
      <c r="V134" s="31">
        <f t="shared" si="68"/>
        <v>0</v>
      </c>
      <c r="W134" s="31"/>
      <c r="X134" s="31">
        <f t="shared" si="69"/>
        <v>0</v>
      </c>
      <c r="Y134" s="31"/>
      <c r="Z134" s="31">
        <f t="shared" si="52"/>
        <v>0</v>
      </c>
      <c r="AA134" s="31"/>
      <c r="AB134" s="31"/>
      <c r="AC134" s="31"/>
      <c r="AD134" s="31"/>
      <c r="AE134" s="31"/>
      <c r="AF134" s="31"/>
      <c r="AG134" s="31"/>
      <c r="AH134" s="31"/>
      <c r="AI134" s="31"/>
      <c r="AJ134" s="31">
        <v>5183.8370000000004</v>
      </c>
      <c r="AK134" s="31">
        <f t="shared" si="59"/>
        <v>5183.8370000000004</v>
      </c>
      <c r="AL134" s="31"/>
      <c r="AM134" s="31">
        <f t="shared" si="60"/>
        <v>5183.8370000000004</v>
      </c>
      <c r="AN134" s="31"/>
      <c r="AO134" s="31">
        <f t="shared" si="61"/>
        <v>5183.8370000000004</v>
      </c>
      <c r="AP134" s="31"/>
      <c r="AQ134" s="31">
        <f t="shared" si="53"/>
        <v>5183.8370000000004</v>
      </c>
      <c r="AR134" s="31"/>
      <c r="AS134" s="31"/>
      <c r="AT134" s="31"/>
      <c r="AU134" s="31"/>
      <c r="AV134" s="31"/>
      <c r="AW134" s="31"/>
      <c r="AX134" s="31"/>
      <c r="AY134" s="31">
        <v>118302.515</v>
      </c>
      <c r="AZ134" s="31">
        <f t="shared" si="65"/>
        <v>118302.515</v>
      </c>
      <c r="BA134" s="31"/>
      <c r="BB134" s="31">
        <f t="shared" si="66"/>
        <v>118302.515</v>
      </c>
      <c r="BC134" s="31"/>
      <c r="BD134" s="31">
        <f t="shared" si="67"/>
        <v>118302.515</v>
      </c>
      <c r="BE134" s="31"/>
      <c r="BF134" s="31">
        <f t="shared" si="54"/>
        <v>118302.515</v>
      </c>
      <c r="BG134" s="4" t="s">
        <v>176</v>
      </c>
      <c r="BH134" s="5"/>
      <c r="BI134" s="44"/>
    </row>
    <row r="135" ht="51.75">
      <c r="A135" s="28" t="s">
        <v>211</v>
      </c>
      <c r="B135" s="59" t="s">
        <v>216</v>
      </c>
      <c r="C135" s="59" t="s">
        <v>164</v>
      </c>
      <c r="D135" s="30"/>
      <c r="E135" s="30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>
        <f t="shared" si="71"/>
        <v>0</v>
      </c>
      <c r="U135" s="31"/>
      <c r="V135" s="31">
        <f t="shared" si="68"/>
        <v>0</v>
      </c>
      <c r="W135" s="31"/>
      <c r="X135" s="31">
        <f t="shared" si="69"/>
        <v>0</v>
      </c>
      <c r="Y135" s="31"/>
      <c r="Z135" s="31">
        <f t="shared" si="52"/>
        <v>0</v>
      </c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>
        <f t="shared" si="60"/>
        <v>0</v>
      </c>
      <c r="AN135" s="31"/>
      <c r="AO135" s="31">
        <f t="shared" si="61"/>
        <v>0</v>
      </c>
      <c r="AP135" s="31"/>
      <c r="AQ135" s="31">
        <f t="shared" si="53"/>
        <v>0</v>
      </c>
      <c r="AR135" s="31"/>
      <c r="AS135" s="31"/>
      <c r="AT135" s="31"/>
      <c r="AU135" s="31"/>
      <c r="AV135" s="31"/>
      <c r="AW135" s="31"/>
      <c r="AX135" s="31"/>
      <c r="AY135" s="31"/>
      <c r="AZ135" s="31"/>
      <c r="BA135" s="31">
        <v>531902.90000000002</v>
      </c>
      <c r="BB135" s="31">
        <f t="shared" si="66"/>
        <v>531902.90000000002</v>
      </c>
      <c r="BC135" s="31"/>
      <c r="BD135" s="31">
        <f t="shared" si="67"/>
        <v>531902.90000000002</v>
      </c>
      <c r="BE135" s="31"/>
      <c r="BF135" s="31">
        <f t="shared" si="54"/>
        <v>531902.90000000002</v>
      </c>
      <c r="BG135" s="4" t="s">
        <v>217</v>
      </c>
      <c r="BH135" s="5"/>
      <c r="BI135" s="44"/>
    </row>
    <row r="136" s="20" customFormat="1" ht="33.75" customHeight="1">
      <c r="A136" s="21"/>
      <c r="B136" s="22" t="s">
        <v>218</v>
      </c>
      <c r="C136" s="23" t="s">
        <v>25</v>
      </c>
      <c r="D136" s="24">
        <f>D137</f>
        <v>260000</v>
      </c>
      <c r="E136" s="24">
        <f>E137</f>
        <v>0</v>
      </c>
      <c r="F136" s="25">
        <f t="shared" si="26"/>
        <v>260000</v>
      </c>
      <c r="G136" s="25">
        <f>G137+G138</f>
        <v>76952.030719999995</v>
      </c>
      <c r="H136" s="25">
        <f t="shared" si="27"/>
        <v>336952.03071999998</v>
      </c>
      <c r="I136" s="25">
        <f>I137+I138</f>
        <v>0</v>
      </c>
      <c r="J136" s="25">
        <f t="shared" si="74"/>
        <v>336952.03071999998</v>
      </c>
      <c r="K136" s="25">
        <f>K137+K138</f>
        <v>-76952.030719999995</v>
      </c>
      <c r="L136" s="25">
        <f t="shared" si="75"/>
        <v>260000</v>
      </c>
      <c r="M136" s="25">
        <f>M137+M138</f>
        <v>0</v>
      </c>
      <c r="N136" s="25">
        <f t="shared" si="72"/>
        <v>260000</v>
      </c>
      <c r="O136" s="25">
        <f>O137+O138</f>
        <v>0</v>
      </c>
      <c r="P136" s="25">
        <f t="shared" si="73"/>
        <v>260000</v>
      </c>
      <c r="Q136" s="25">
        <f>Q137+Q138</f>
        <v>0</v>
      </c>
      <c r="R136" s="25">
        <f t="shared" si="70"/>
        <v>260000</v>
      </c>
      <c r="S136" s="25">
        <f>S137+S138</f>
        <v>0</v>
      </c>
      <c r="T136" s="25">
        <f t="shared" si="71"/>
        <v>260000</v>
      </c>
      <c r="U136" s="25">
        <f>U137+U138</f>
        <v>0</v>
      </c>
      <c r="V136" s="25">
        <f t="shared" si="68"/>
        <v>260000</v>
      </c>
      <c r="W136" s="25">
        <f>W137+W138</f>
        <v>0</v>
      </c>
      <c r="X136" s="25">
        <f t="shared" si="69"/>
        <v>260000</v>
      </c>
      <c r="Y136" s="25">
        <f>Y137+Y138</f>
        <v>0</v>
      </c>
      <c r="Z136" s="25">
        <f t="shared" si="52"/>
        <v>260000</v>
      </c>
      <c r="AA136" s="25">
        <f>AA137</f>
        <v>0</v>
      </c>
      <c r="AB136" s="25">
        <f>AB137</f>
        <v>0</v>
      </c>
      <c r="AC136" s="25">
        <f t="shared" si="55"/>
        <v>0</v>
      </c>
      <c r="AD136" s="25">
        <f>AD137+AD138</f>
        <v>0</v>
      </c>
      <c r="AE136" s="25">
        <f t="shared" si="56"/>
        <v>0</v>
      </c>
      <c r="AF136" s="25">
        <f>AF137+AF138</f>
        <v>0</v>
      </c>
      <c r="AG136" s="25">
        <f t="shared" si="57"/>
        <v>0</v>
      </c>
      <c r="AH136" s="25">
        <f>AH137+AH138</f>
        <v>0</v>
      </c>
      <c r="AI136" s="25">
        <f t="shared" si="58"/>
        <v>0</v>
      </c>
      <c r="AJ136" s="25">
        <f>AJ137+AJ138</f>
        <v>0</v>
      </c>
      <c r="AK136" s="25">
        <f t="shared" si="59"/>
        <v>0</v>
      </c>
      <c r="AL136" s="25">
        <f>AL137+AL138</f>
        <v>0</v>
      </c>
      <c r="AM136" s="25">
        <f t="shared" si="60"/>
        <v>0</v>
      </c>
      <c r="AN136" s="25">
        <f>AN137+AN138</f>
        <v>0</v>
      </c>
      <c r="AO136" s="25">
        <f t="shared" si="61"/>
        <v>0</v>
      </c>
      <c r="AP136" s="25">
        <f>AP137+AP138</f>
        <v>0</v>
      </c>
      <c r="AQ136" s="25">
        <f t="shared" si="53"/>
        <v>0</v>
      </c>
      <c r="AR136" s="25">
        <f>AR137</f>
        <v>0</v>
      </c>
      <c r="AS136" s="25">
        <f>AS137</f>
        <v>0</v>
      </c>
      <c r="AT136" s="25">
        <f t="shared" si="62"/>
        <v>0</v>
      </c>
      <c r="AU136" s="25">
        <f>AU137+AU138</f>
        <v>0</v>
      </c>
      <c r="AV136" s="25">
        <f t="shared" si="63"/>
        <v>0</v>
      </c>
      <c r="AW136" s="25">
        <f>AW137+AW138</f>
        <v>0</v>
      </c>
      <c r="AX136" s="25">
        <f t="shared" si="64"/>
        <v>0</v>
      </c>
      <c r="AY136" s="25">
        <f>AY137+AY138</f>
        <v>0</v>
      </c>
      <c r="AZ136" s="25">
        <f t="shared" si="65"/>
        <v>0</v>
      </c>
      <c r="BA136" s="25">
        <f>BA137+BA138</f>
        <v>0</v>
      </c>
      <c r="BB136" s="25">
        <f t="shared" si="66"/>
        <v>0</v>
      </c>
      <c r="BC136" s="25">
        <f>BC137+BC138</f>
        <v>0</v>
      </c>
      <c r="BD136" s="25">
        <f t="shared" si="67"/>
        <v>0</v>
      </c>
      <c r="BE136" s="25">
        <f>BE137+BE138</f>
        <v>0</v>
      </c>
      <c r="BF136" s="25">
        <f t="shared" si="54"/>
        <v>0</v>
      </c>
      <c r="BG136" s="26"/>
      <c r="BH136" s="27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</row>
    <row r="137" ht="51.75">
      <c r="A137" s="28" t="s">
        <v>219</v>
      </c>
      <c r="B137" s="59" t="s">
        <v>220</v>
      </c>
      <c r="C137" s="67" t="s">
        <v>221</v>
      </c>
      <c r="D137" s="30">
        <v>260000</v>
      </c>
      <c r="E137" s="30"/>
      <c r="F137" s="31">
        <f t="shared" si="26"/>
        <v>260000</v>
      </c>
      <c r="G137" s="31"/>
      <c r="H137" s="31">
        <f t="shared" si="27"/>
        <v>260000</v>
      </c>
      <c r="I137" s="31"/>
      <c r="J137" s="31">
        <f t="shared" si="74"/>
        <v>260000</v>
      </c>
      <c r="K137" s="31"/>
      <c r="L137" s="31">
        <f t="shared" si="75"/>
        <v>260000</v>
      </c>
      <c r="M137" s="31"/>
      <c r="N137" s="31">
        <f t="shared" si="72"/>
        <v>260000</v>
      </c>
      <c r="O137" s="31"/>
      <c r="P137" s="31">
        <f t="shared" si="73"/>
        <v>260000</v>
      </c>
      <c r="Q137" s="31"/>
      <c r="R137" s="31">
        <f t="shared" si="70"/>
        <v>260000</v>
      </c>
      <c r="S137" s="31"/>
      <c r="T137" s="31">
        <f t="shared" si="71"/>
        <v>260000</v>
      </c>
      <c r="U137" s="31"/>
      <c r="V137" s="31">
        <f t="shared" si="68"/>
        <v>260000</v>
      </c>
      <c r="W137" s="31"/>
      <c r="X137" s="31">
        <f t="shared" si="69"/>
        <v>260000</v>
      </c>
      <c r="Y137" s="31"/>
      <c r="Z137" s="31">
        <f t="shared" si="52"/>
        <v>260000</v>
      </c>
      <c r="AA137" s="31">
        <v>0</v>
      </c>
      <c r="AB137" s="31"/>
      <c r="AC137" s="31">
        <f t="shared" si="55"/>
        <v>0</v>
      </c>
      <c r="AD137" s="31"/>
      <c r="AE137" s="31">
        <f t="shared" si="56"/>
        <v>0</v>
      </c>
      <c r="AF137" s="31"/>
      <c r="AG137" s="31">
        <f t="shared" si="57"/>
        <v>0</v>
      </c>
      <c r="AH137" s="31"/>
      <c r="AI137" s="31">
        <f t="shared" si="58"/>
        <v>0</v>
      </c>
      <c r="AJ137" s="31"/>
      <c r="AK137" s="31">
        <f t="shared" si="59"/>
        <v>0</v>
      </c>
      <c r="AL137" s="31"/>
      <c r="AM137" s="31">
        <f t="shared" si="60"/>
        <v>0</v>
      </c>
      <c r="AN137" s="31"/>
      <c r="AO137" s="31">
        <f t="shared" si="61"/>
        <v>0</v>
      </c>
      <c r="AP137" s="31"/>
      <c r="AQ137" s="31">
        <f t="shared" si="53"/>
        <v>0</v>
      </c>
      <c r="AR137" s="31">
        <v>0</v>
      </c>
      <c r="AS137" s="31"/>
      <c r="AT137" s="31">
        <f t="shared" si="62"/>
        <v>0</v>
      </c>
      <c r="AU137" s="31"/>
      <c r="AV137" s="31">
        <f t="shared" si="63"/>
        <v>0</v>
      </c>
      <c r="AW137" s="31"/>
      <c r="AX137" s="31">
        <f t="shared" si="64"/>
        <v>0</v>
      </c>
      <c r="AY137" s="31"/>
      <c r="AZ137" s="31">
        <f t="shared" si="65"/>
        <v>0</v>
      </c>
      <c r="BA137" s="31"/>
      <c r="BB137" s="31">
        <f t="shared" si="66"/>
        <v>0</v>
      </c>
      <c r="BC137" s="31"/>
      <c r="BD137" s="31">
        <f t="shared" si="67"/>
        <v>0</v>
      </c>
      <c r="BE137" s="31"/>
      <c r="BF137" s="31">
        <f t="shared" si="54"/>
        <v>0</v>
      </c>
      <c r="BG137" s="4" t="s">
        <v>222</v>
      </c>
      <c r="BH137" s="5"/>
      <c r="BI137" s="44"/>
    </row>
    <row r="138" ht="51.75" hidden="1">
      <c r="A138" s="28" t="s">
        <v>223</v>
      </c>
      <c r="B138" s="59" t="s">
        <v>224</v>
      </c>
      <c r="C138" s="45" t="s">
        <v>34</v>
      </c>
      <c r="D138" s="30"/>
      <c r="E138" s="30"/>
      <c r="F138" s="31"/>
      <c r="G138" s="31">
        <v>76952.030719999995</v>
      </c>
      <c r="H138" s="31">
        <f>F138+G138</f>
        <v>76952.030719999995</v>
      </c>
      <c r="I138" s="31"/>
      <c r="J138" s="31">
        <f t="shared" si="74"/>
        <v>76952.030719999995</v>
      </c>
      <c r="K138" s="31">
        <v>-76952.030719999995</v>
      </c>
      <c r="L138" s="31">
        <f t="shared" si="75"/>
        <v>0</v>
      </c>
      <c r="M138" s="31"/>
      <c r="N138" s="31">
        <f t="shared" si="72"/>
        <v>0</v>
      </c>
      <c r="O138" s="51"/>
      <c r="P138" s="31">
        <f t="shared" si="73"/>
        <v>0</v>
      </c>
      <c r="Q138" s="31"/>
      <c r="R138" s="31">
        <f t="shared" si="70"/>
        <v>0</v>
      </c>
      <c r="S138" s="51"/>
      <c r="T138" s="31">
        <f t="shared" si="71"/>
        <v>0</v>
      </c>
      <c r="U138" s="31"/>
      <c r="V138" s="31">
        <f t="shared" si="68"/>
        <v>0</v>
      </c>
      <c r="W138" s="51"/>
      <c r="X138" s="31">
        <f t="shared" si="69"/>
        <v>0</v>
      </c>
      <c r="Y138" s="51"/>
      <c r="Z138" s="31">
        <f t="shared" si="52"/>
        <v>0</v>
      </c>
      <c r="AA138" s="31"/>
      <c r="AB138" s="31"/>
      <c r="AC138" s="31"/>
      <c r="AD138" s="31"/>
      <c r="AE138" s="31">
        <f t="shared" si="56"/>
        <v>0</v>
      </c>
      <c r="AF138" s="31"/>
      <c r="AG138" s="31">
        <f t="shared" si="57"/>
        <v>0</v>
      </c>
      <c r="AH138" s="31"/>
      <c r="AI138" s="31">
        <f t="shared" si="58"/>
        <v>0</v>
      </c>
      <c r="AJ138" s="51"/>
      <c r="AK138" s="31">
        <f t="shared" si="59"/>
        <v>0</v>
      </c>
      <c r="AL138" s="51"/>
      <c r="AM138" s="31">
        <f t="shared" si="60"/>
        <v>0</v>
      </c>
      <c r="AN138" s="51"/>
      <c r="AO138" s="31">
        <f t="shared" si="61"/>
        <v>0</v>
      </c>
      <c r="AP138" s="51"/>
      <c r="AQ138" s="31">
        <f t="shared" si="53"/>
        <v>0</v>
      </c>
      <c r="AR138" s="31"/>
      <c r="AS138" s="31"/>
      <c r="AT138" s="31"/>
      <c r="AU138" s="31"/>
      <c r="AV138" s="31">
        <f t="shared" si="63"/>
        <v>0</v>
      </c>
      <c r="AW138" s="31"/>
      <c r="AX138" s="31">
        <f t="shared" si="64"/>
        <v>0</v>
      </c>
      <c r="AY138" s="51"/>
      <c r="AZ138" s="31">
        <f t="shared" si="65"/>
        <v>0</v>
      </c>
      <c r="BA138" s="51"/>
      <c r="BB138" s="31">
        <f t="shared" si="66"/>
        <v>0</v>
      </c>
      <c r="BC138" s="51"/>
      <c r="BD138" s="31">
        <f t="shared" si="67"/>
        <v>0</v>
      </c>
      <c r="BE138" s="51"/>
      <c r="BF138" s="31">
        <f t="shared" si="54"/>
        <v>0</v>
      </c>
      <c r="BG138" s="4" t="s">
        <v>225</v>
      </c>
      <c r="BH138" s="5" t="s">
        <v>28</v>
      </c>
      <c r="BI138" s="44"/>
    </row>
    <row r="139" s="20" customFormat="1" ht="33.75" customHeight="1">
      <c r="A139" s="21"/>
      <c r="B139" s="22" t="s">
        <v>226</v>
      </c>
      <c r="C139" s="23" t="s">
        <v>25</v>
      </c>
      <c r="D139" s="24">
        <f>D141+D140</f>
        <v>345489.09999999998</v>
      </c>
      <c r="E139" s="24">
        <f>E141+E140</f>
        <v>0</v>
      </c>
      <c r="F139" s="25">
        <f t="shared" si="26"/>
        <v>345489.09999999998</v>
      </c>
      <c r="G139" s="25">
        <f>G141+G140+G142+G143</f>
        <v>-269917.78307999996</v>
      </c>
      <c r="H139" s="25">
        <f t="shared" si="27"/>
        <v>75571.316920000012</v>
      </c>
      <c r="I139" s="25">
        <f>I141+I140+I142+I143</f>
        <v>0</v>
      </c>
      <c r="J139" s="25">
        <f t="shared" si="74"/>
        <v>75571.316920000012</v>
      </c>
      <c r="K139" s="25">
        <f>K141+K140+K142+K143</f>
        <v>0</v>
      </c>
      <c r="L139" s="25">
        <f t="shared" si="75"/>
        <v>75571.316920000012</v>
      </c>
      <c r="M139" s="25">
        <f>M141+M140+M142+M143</f>
        <v>0</v>
      </c>
      <c r="N139" s="25">
        <f t="shared" si="72"/>
        <v>75571.316920000012</v>
      </c>
      <c r="O139" s="25">
        <f>O141+O140+O142+O143</f>
        <v>-67075.531999999992</v>
      </c>
      <c r="P139" s="25">
        <f t="shared" si="73"/>
        <v>8495.7849200000201</v>
      </c>
      <c r="Q139" s="25">
        <f>Q141+Q140+Q142+Q143</f>
        <v>0</v>
      </c>
      <c r="R139" s="25">
        <f t="shared" si="70"/>
        <v>8495.7849200000201</v>
      </c>
      <c r="S139" s="25">
        <f>S141+S140+S142+S143</f>
        <v>0</v>
      </c>
      <c r="T139" s="25">
        <f t="shared" si="71"/>
        <v>8495.7849200000201</v>
      </c>
      <c r="U139" s="25">
        <f>U141+U140+U142+U143</f>
        <v>0</v>
      </c>
      <c r="V139" s="25">
        <f t="shared" si="68"/>
        <v>8495.7849200000201</v>
      </c>
      <c r="W139" s="25">
        <f>W141+W140+W142+W143+W144</f>
        <v>3664.4859999999999</v>
      </c>
      <c r="X139" s="25">
        <f t="shared" si="69"/>
        <v>12160.270920000021</v>
      </c>
      <c r="Y139" s="25">
        <f>Y141+Y140+Y142+Y143+Y144</f>
        <v>-3664.4859999999999</v>
      </c>
      <c r="Z139" s="25">
        <f t="shared" si="52"/>
        <v>8495.7849200000201</v>
      </c>
      <c r="AA139" s="25">
        <f>AA141+AA140</f>
        <v>313169.79999999999</v>
      </c>
      <c r="AB139" s="25">
        <f>AB141+AB140</f>
        <v>0</v>
      </c>
      <c r="AC139" s="25">
        <f t="shared" si="55"/>
        <v>313169.79999999999</v>
      </c>
      <c r="AD139" s="25">
        <f>AD141+AD140+AD142+AD143</f>
        <v>-313169.79999999999</v>
      </c>
      <c r="AE139" s="25">
        <f t="shared" si="56"/>
        <v>0</v>
      </c>
      <c r="AF139" s="25">
        <f>AF141+AF140+AF142+AF143</f>
        <v>0</v>
      </c>
      <c r="AG139" s="25">
        <f t="shared" si="57"/>
        <v>0</v>
      </c>
      <c r="AH139" s="25">
        <f>AH141+AH140+AH142+AH143</f>
        <v>0</v>
      </c>
      <c r="AI139" s="25">
        <f t="shared" si="58"/>
        <v>0</v>
      </c>
      <c r="AJ139" s="25">
        <f>AJ141+AJ140+AJ142+AJ143</f>
        <v>67075.531999999992</v>
      </c>
      <c r="AK139" s="25">
        <f t="shared" si="59"/>
        <v>67075.531999999992</v>
      </c>
      <c r="AL139" s="25">
        <f>AL141+AL140+AL142+AL143</f>
        <v>0</v>
      </c>
      <c r="AM139" s="25">
        <f t="shared" si="60"/>
        <v>67075.531999999992</v>
      </c>
      <c r="AN139" s="25">
        <f>AN141+AN140+AN142+AN143+AN144</f>
        <v>0</v>
      </c>
      <c r="AO139" s="25">
        <f t="shared" si="61"/>
        <v>67075.531999999992</v>
      </c>
      <c r="AP139" s="25">
        <f>AP141+AP140+AP142+AP143+AP144</f>
        <v>0</v>
      </c>
      <c r="AQ139" s="25">
        <f t="shared" si="53"/>
        <v>67075.531999999992</v>
      </c>
      <c r="AR139" s="25">
        <f>AR141+AR140</f>
        <v>0</v>
      </c>
      <c r="AS139" s="25">
        <f>AS141+AS140</f>
        <v>0</v>
      </c>
      <c r="AT139" s="25">
        <f t="shared" si="62"/>
        <v>0</v>
      </c>
      <c r="AU139" s="25">
        <f>AU141+AU140+AU142+AU143</f>
        <v>0</v>
      </c>
      <c r="AV139" s="25">
        <f t="shared" si="63"/>
        <v>0</v>
      </c>
      <c r="AW139" s="25">
        <f>AW141+AW140+AW142+AW143</f>
        <v>0</v>
      </c>
      <c r="AX139" s="25">
        <f t="shared" si="64"/>
        <v>0</v>
      </c>
      <c r="AY139" s="25">
        <f>AY141+AY140+AY142+AY143</f>
        <v>0</v>
      </c>
      <c r="AZ139" s="25">
        <f t="shared" si="65"/>
        <v>0</v>
      </c>
      <c r="BA139" s="25">
        <f>BA141+BA140+BA142+BA143</f>
        <v>0</v>
      </c>
      <c r="BB139" s="25">
        <f t="shared" si="66"/>
        <v>0</v>
      </c>
      <c r="BC139" s="25">
        <f>BC141+BC140+BC142+BC143+BC144</f>
        <v>0</v>
      </c>
      <c r="BD139" s="25">
        <f t="shared" si="67"/>
        <v>0</v>
      </c>
      <c r="BE139" s="25">
        <f>BE141+BE140+BE142+BE143+BE144</f>
        <v>0</v>
      </c>
      <c r="BF139" s="25">
        <f t="shared" si="54"/>
        <v>0</v>
      </c>
      <c r="BG139" s="26"/>
      <c r="BH139" s="27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</row>
    <row r="140" ht="51.75" hidden="1">
      <c r="A140" s="63"/>
      <c r="B140" s="89" t="s">
        <v>227</v>
      </c>
      <c r="C140" s="94" t="s">
        <v>34</v>
      </c>
      <c r="D140" s="91">
        <v>190073.70000000001</v>
      </c>
      <c r="E140" s="50"/>
      <c r="F140" s="92">
        <f t="shared" si="26"/>
        <v>190073.70000000001</v>
      </c>
      <c r="G140" s="51">
        <v>-190073.70000000001</v>
      </c>
      <c r="H140" s="92">
        <f t="shared" si="27"/>
        <v>0</v>
      </c>
      <c r="I140" s="31"/>
      <c r="J140" s="92">
        <f t="shared" si="74"/>
        <v>0</v>
      </c>
      <c r="K140" s="31"/>
      <c r="L140" s="92">
        <f t="shared" si="75"/>
        <v>0</v>
      </c>
      <c r="M140" s="31"/>
      <c r="N140" s="92">
        <f t="shared" si="72"/>
        <v>0</v>
      </c>
      <c r="O140" s="51"/>
      <c r="P140" s="92">
        <f t="shared" si="73"/>
        <v>0</v>
      </c>
      <c r="Q140" s="31"/>
      <c r="R140" s="92">
        <f t="shared" si="70"/>
        <v>0</v>
      </c>
      <c r="S140" s="51"/>
      <c r="T140" s="92">
        <f t="shared" si="71"/>
        <v>0</v>
      </c>
      <c r="U140" s="31"/>
      <c r="V140" s="92">
        <f t="shared" si="68"/>
        <v>0</v>
      </c>
      <c r="W140" s="51"/>
      <c r="X140" s="92">
        <f t="shared" si="69"/>
        <v>0</v>
      </c>
      <c r="Y140" s="51"/>
      <c r="Z140" s="92">
        <f t="shared" si="52"/>
        <v>0</v>
      </c>
      <c r="AA140" s="92">
        <v>313169.79999999999</v>
      </c>
      <c r="AB140" s="51"/>
      <c r="AC140" s="92">
        <f t="shared" si="55"/>
        <v>313169.79999999999</v>
      </c>
      <c r="AD140" s="51">
        <v>-313169.79999999999</v>
      </c>
      <c r="AE140" s="92">
        <f t="shared" si="56"/>
        <v>0</v>
      </c>
      <c r="AF140" s="31"/>
      <c r="AG140" s="92">
        <f t="shared" si="57"/>
        <v>0</v>
      </c>
      <c r="AH140" s="31"/>
      <c r="AI140" s="92">
        <f t="shared" si="58"/>
        <v>0</v>
      </c>
      <c r="AJ140" s="51"/>
      <c r="AK140" s="92">
        <f t="shared" si="59"/>
        <v>0</v>
      </c>
      <c r="AL140" s="51"/>
      <c r="AM140" s="92">
        <f t="shared" si="60"/>
        <v>0</v>
      </c>
      <c r="AN140" s="51"/>
      <c r="AO140" s="92">
        <f t="shared" si="61"/>
        <v>0</v>
      </c>
      <c r="AP140" s="51"/>
      <c r="AQ140" s="92">
        <f t="shared" si="53"/>
        <v>0</v>
      </c>
      <c r="AR140" s="92">
        <v>0</v>
      </c>
      <c r="AS140" s="51"/>
      <c r="AT140" s="92">
        <f t="shared" si="62"/>
        <v>0</v>
      </c>
      <c r="AU140" s="51"/>
      <c r="AV140" s="92">
        <f t="shared" si="63"/>
        <v>0</v>
      </c>
      <c r="AW140" s="31"/>
      <c r="AX140" s="92">
        <f t="shared" si="64"/>
        <v>0</v>
      </c>
      <c r="AY140" s="51"/>
      <c r="AZ140" s="92">
        <f t="shared" si="65"/>
        <v>0</v>
      </c>
      <c r="BA140" s="51"/>
      <c r="BB140" s="92">
        <f t="shared" si="66"/>
        <v>0</v>
      </c>
      <c r="BC140" s="51"/>
      <c r="BD140" s="92">
        <f t="shared" si="67"/>
        <v>0</v>
      </c>
      <c r="BE140" s="51"/>
      <c r="BF140" s="92">
        <f t="shared" si="54"/>
        <v>0</v>
      </c>
      <c r="BG140" s="53" t="s">
        <v>228</v>
      </c>
      <c r="BH140">
        <v>0</v>
      </c>
      <c r="BI140" s="55"/>
    </row>
    <row r="141" ht="51.75" hidden="1">
      <c r="A141" s="63"/>
      <c r="B141" s="89" t="s">
        <v>229</v>
      </c>
      <c r="C141" s="94" t="s">
        <v>34</v>
      </c>
      <c r="D141" s="91">
        <v>155415.39999999999</v>
      </c>
      <c r="E141" s="50"/>
      <c r="F141" s="92">
        <f t="shared" ref="F141:F181" si="77">D141+E141</f>
        <v>155415.39999999999</v>
      </c>
      <c r="G141" s="51">
        <v>-155415.39999999999</v>
      </c>
      <c r="H141" s="92">
        <f t="shared" ref="H141:H181" si="78">F141+G141</f>
        <v>0</v>
      </c>
      <c r="I141" s="31"/>
      <c r="J141" s="92">
        <f t="shared" si="74"/>
        <v>0</v>
      </c>
      <c r="K141" s="31"/>
      <c r="L141" s="92">
        <f t="shared" si="75"/>
        <v>0</v>
      </c>
      <c r="M141" s="31"/>
      <c r="N141" s="92">
        <f t="shared" si="72"/>
        <v>0</v>
      </c>
      <c r="O141" s="51"/>
      <c r="P141" s="92">
        <f t="shared" si="73"/>
        <v>0</v>
      </c>
      <c r="Q141" s="31"/>
      <c r="R141" s="92">
        <f t="shared" si="70"/>
        <v>0</v>
      </c>
      <c r="S141" s="51"/>
      <c r="T141" s="92">
        <f t="shared" si="71"/>
        <v>0</v>
      </c>
      <c r="U141" s="31"/>
      <c r="V141" s="92">
        <f t="shared" si="68"/>
        <v>0</v>
      </c>
      <c r="W141" s="51"/>
      <c r="X141" s="92">
        <f t="shared" si="69"/>
        <v>0</v>
      </c>
      <c r="Y141" s="51"/>
      <c r="Z141" s="92">
        <f t="shared" si="52"/>
        <v>0</v>
      </c>
      <c r="AA141" s="92">
        <v>0</v>
      </c>
      <c r="AB141" s="51"/>
      <c r="AC141" s="92">
        <f t="shared" si="55"/>
        <v>0</v>
      </c>
      <c r="AD141" s="51"/>
      <c r="AE141" s="92">
        <f t="shared" si="56"/>
        <v>0</v>
      </c>
      <c r="AF141" s="31"/>
      <c r="AG141" s="92">
        <f t="shared" si="57"/>
        <v>0</v>
      </c>
      <c r="AH141" s="31"/>
      <c r="AI141" s="92">
        <f t="shared" si="58"/>
        <v>0</v>
      </c>
      <c r="AJ141" s="51"/>
      <c r="AK141" s="92">
        <f t="shared" si="59"/>
        <v>0</v>
      </c>
      <c r="AL141" s="51"/>
      <c r="AM141" s="92">
        <f t="shared" si="60"/>
        <v>0</v>
      </c>
      <c r="AN141" s="51"/>
      <c r="AO141" s="92">
        <f t="shared" si="61"/>
        <v>0</v>
      </c>
      <c r="AP141" s="51"/>
      <c r="AQ141" s="92">
        <f t="shared" si="53"/>
        <v>0</v>
      </c>
      <c r="AR141" s="92">
        <v>0</v>
      </c>
      <c r="AS141" s="51"/>
      <c r="AT141" s="92">
        <f t="shared" si="62"/>
        <v>0</v>
      </c>
      <c r="AU141" s="51"/>
      <c r="AV141" s="92">
        <f t="shared" si="63"/>
        <v>0</v>
      </c>
      <c r="AW141" s="31"/>
      <c r="AX141" s="92">
        <f t="shared" si="64"/>
        <v>0</v>
      </c>
      <c r="AY141" s="51"/>
      <c r="AZ141" s="92">
        <f t="shared" si="65"/>
        <v>0</v>
      </c>
      <c r="BA141" s="51"/>
      <c r="BB141" s="92">
        <f t="shared" si="66"/>
        <v>0</v>
      </c>
      <c r="BC141" s="51"/>
      <c r="BD141" s="92">
        <f t="shared" si="67"/>
        <v>0</v>
      </c>
      <c r="BE141" s="51"/>
      <c r="BF141" s="92">
        <f t="shared" si="54"/>
        <v>0</v>
      </c>
      <c r="BG141" s="53" t="s">
        <v>230</v>
      </c>
      <c r="BH141">
        <v>0</v>
      </c>
      <c r="BI141" s="55"/>
    </row>
    <row r="142" s="1" customFormat="1" ht="51.75">
      <c r="A142" s="28" t="s">
        <v>231</v>
      </c>
      <c r="B142" s="42" t="s">
        <v>232</v>
      </c>
      <c r="C142" s="45" t="s">
        <v>34</v>
      </c>
      <c r="D142" s="30"/>
      <c r="E142" s="30"/>
      <c r="F142" s="31"/>
      <c r="G142" s="31">
        <v>63108.294419999998</v>
      </c>
      <c r="H142" s="31">
        <f t="shared" si="78"/>
        <v>63108.294419999998</v>
      </c>
      <c r="I142" s="31"/>
      <c r="J142" s="31">
        <f t="shared" si="74"/>
        <v>63108.294419999998</v>
      </c>
      <c r="K142" s="31"/>
      <c r="L142" s="31">
        <f t="shared" si="75"/>
        <v>63108.294419999998</v>
      </c>
      <c r="M142" s="31"/>
      <c r="N142" s="31">
        <f t="shared" si="72"/>
        <v>63108.294419999998</v>
      </c>
      <c r="O142" s="31">
        <v>-54951.621249999997</v>
      </c>
      <c r="P142" s="31">
        <f t="shared" si="73"/>
        <v>8156.6731700000018</v>
      </c>
      <c r="Q142" s="31"/>
      <c r="R142" s="31">
        <f t="shared" si="70"/>
        <v>8156.6731700000018</v>
      </c>
      <c r="S142" s="31"/>
      <c r="T142" s="31">
        <f t="shared" si="71"/>
        <v>8156.6731700000018</v>
      </c>
      <c r="U142" s="31"/>
      <c r="V142" s="31">
        <f t="shared" si="68"/>
        <v>8156.6731700000018</v>
      </c>
      <c r="W142" s="31"/>
      <c r="X142" s="31">
        <f t="shared" si="69"/>
        <v>8156.6731700000018</v>
      </c>
      <c r="Y142" s="31"/>
      <c r="Z142" s="31">
        <f t="shared" si="52"/>
        <v>8156.6731700000018</v>
      </c>
      <c r="AA142" s="31"/>
      <c r="AB142" s="31"/>
      <c r="AC142" s="31"/>
      <c r="AD142" s="31">
        <v>0</v>
      </c>
      <c r="AE142" s="31">
        <f t="shared" si="56"/>
        <v>0</v>
      </c>
      <c r="AF142" s="31">
        <v>0</v>
      </c>
      <c r="AG142" s="31">
        <f t="shared" si="57"/>
        <v>0</v>
      </c>
      <c r="AH142" s="31">
        <v>0</v>
      </c>
      <c r="AI142" s="31">
        <f t="shared" si="58"/>
        <v>0</v>
      </c>
      <c r="AJ142" s="31">
        <v>54951.621249999997</v>
      </c>
      <c r="AK142" s="31">
        <f t="shared" si="59"/>
        <v>54951.621249999997</v>
      </c>
      <c r="AL142" s="31"/>
      <c r="AM142" s="31">
        <f t="shared" si="60"/>
        <v>54951.621249999997</v>
      </c>
      <c r="AN142" s="31"/>
      <c r="AO142" s="31">
        <f t="shared" si="61"/>
        <v>54951.621249999997</v>
      </c>
      <c r="AP142" s="31"/>
      <c r="AQ142" s="31">
        <f t="shared" si="53"/>
        <v>54951.621249999997</v>
      </c>
      <c r="AR142" s="31"/>
      <c r="AS142" s="31"/>
      <c r="AT142" s="31"/>
      <c r="AU142" s="31">
        <v>0</v>
      </c>
      <c r="AV142" s="31">
        <f t="shared" si="63"/>
        <v>0</v>
      </c>
      <c r="AW142" s="31">
        <v>0</v>
      </c>
      <c r="AX142" s="31">
        <f t="shared" si="64"/>
        <v>0</v>
      </c>
      <c r="AY142" s="31">
        <v>0</v>
      </c>
      <c r="AZ142" s="31">
        <f t="shared" si="65"/>
        <v>0</v>
      </c>
      <c r="BA142" s="31">
        <v>0</v>
      </c>
      <c r="BB142" s="31">
        <f t="shared" si="66"/>
        <v>0</v>
      </c>
      <c r="BC142" s="31">
        <v>0</v>
      </c>
      <c r="BD142" s="31">
        <f t="shared" si="67"/>
        <v>0</v>
      </c>
      <c r="BE142" s="31">
        <v>0</v>
      </c>
      <c r="BF142" s="31">
        <f t="shared" si="54"/>
        <v>0</v>
      </c>
      <c r="BG142" s="4" t="s">
        <v>233</v>
      </c>
      <c r="BI142" s="44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s="1" customFormat="1" ht="51.75">
      <c r="A143" s="28" t="s">
        <v>234</v>
      </c>
      <c r="B143" s="42" t="s">
        <v>66</v>
      </c>
      <c r="C143" s="45" t="s">
        <v>34</v>
      </c>
      <c r="D143" s="30"/>
      <c r="E143" s="30"/>
      <c r="F143" s="31"/>
      <c r="G143" s="31">
        <v>12463.022499999999</v>
      </c>
      <c r="H143" s="31">
        <f t="shared" si="78"/>
        <v>12463.022499999999</v>
      </c>
      <c r="I143" s="31"/>
      <c r="J143" s="31">
        <f t="shared" si="74"/>
        <v>12463.022499999999</v>
      </c>
      <c r="K143" s="31"/>
      <c r="L143" s="31">
        <f t="shared" si="75"/>
        <v>12463.022499999999</v>
      </c>
      <c r="M143" s="31"/>
      <c r="N143" s="31">
        <f t="shared" si="72"/>
        <v>12463.022499999999</v>
      </c>
      <c r="O143" s="31">
        <v>-12123.910749999999</v>
      </c>
      <c r="P143" s="31">
        <f t="shared" si="73"/>
        <v>339.11175000000003</v>
      </c>
      <c r="Q143" s="31"/>
      <c r="R143" s="31">
        <f t="shared" si="70"/>
        <v>339.11175000000003</v>
      </c>
      <c r="S143" s="31"/>
      <c r="T143" s="31">
        <f t="shared" si="71"/>
        <v>339.11175000000003</v>
      </c>
      <c r="U143" s="31"/>
      <c r="V143" s="31">
        <f t="shared" si="68"/>
        <v>339.11175000000003</v>
      </c>
      <c r="W143" s="31"/>
      <c r="X143" s="31">
        <f t="shared" si="69"/>
        <v>339.11175000000003</v>
      </c>
      <c r="Y143" s="31"/>
      <c r="Z143" s="31">
        <f t="shared" si="52"/>
        <v>339.11175000000003</v>
      </c>
      <c r="AA143" s="31"/>
      <c r="AB143" s="31"/>
      <c r="AC143" s="31"/>
      <c r="AD143" s="31"/>
      <c r="AE143" s="31">
        <f t="shared" si="56"/>
        <v>0</v>
      </c>
      <c r="AF143" s="31"/>
      <c r="AG143" s="31">
        <f t="shared" si="57"/>
        <v>0</v>
      </c>
      <c r="AH143" s="31"/>
      <c r="AI143" s="31">
        <f t="shared" si="58"/>
        <v>0</v>
      </c>
      <c r="AJ143" s="31">
        <v>12123.910749999999</v>
      </c>
      <c r="AK143" s="31">
        <f t="shared" si="59"/>
        <v>12123.910749999999</v>
      </c>
      <c r="AL143" s="31"/>
      <c r="AM143" s="31">
        <f t="shared" si="60"/>
        <v>12123.910749999999</v>
      </c>
      <c r="AN143" s="31"/>
      <c r="AO143" s="31">
        <f t="shared" si="61"/>
        <v>12123.910749999999</v>
      </c>
      <c r="AP143" s="31"/>
      <c r="AQ143" s="31">
        <f t="shared" si="53"/>
        <v>12123.910749999999</v>
      </c>
      <c r="AR143" s="31"/>
      <c r="AS143" s="31"/>
      <c r="AT143" s="31"/>
      <c r="AU143" s="31"/>
      <c r="AV143" s="31">
        <f t="shared" si="63"/>
        <v>0</v>
      </c>
      <c r="AW143" s="31"/>
      <c r="AX143" s="31">
        <f t="shared" si="64"/>
        <v>0</v>
      </c>
      <c r="AY143" s="31"/>
      <c r="AZ143" s="31">
        <f t="shared" si="65"/>
        <v>0</v>
      </c>
      <c r="BA143" s="31"/>
      <c r="BB143" s="31">
        <f t="shared" si="66"/>
        <v>0</v>
      </c>
      <c r="BC143" s="31"/>
      <c r="BD143" s="31">
        <f t="shared" si="67"/>
        <v>0</v>
      </c>
      <c r="BE143" s="31"/>
      <c r="BF143" s="31">
        <f t="shared" si="54"/>
        <v>0</v>
      </c>
      <c r="BG143" s="4" t="s">
        <v>67</v>
      </c>
      <c r="BI143" s="44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s="1" customFormat="1" ht="51.75" hidden="1">
      <c r="A144" s="28" t="s">
        <v>223</v>
      </c>
      <c r="B144" s="42" t="s">
        <v>235</v>
      </c>
      <c r="C144" s="45" t="s">
        <v>34</v>
      </c>
      <c r="D144" s="30"/>
      <c r="E144" s="30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>
        <v>3664.4859999999999</v>
      </c>
      <c r="X144" s="31">
        <f t="shared" si="69"/>
        <v>3664.4859999999999</v>
      </c>
      <c r="Y144" s="51">
        <v>-3664.4859999999999</v>
      </c>
      <c r="Z144" s="31">
        <f t="shared" si="52"/>
        <v>0</v>
      </c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>
        <f t="shared" si="61"/>
        <v>0</v>
      </c>
      <c r="AP144" s="51"/>
      <c r="AQ144" s="31">
        <f t="shared" si="53"/>
        <v>0</v>
      </c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>
        <f t="shared" si="67"/>
        <v>0</v>
      </c>
      <c r="BE144" s="51"/>
      <c r="BF144" s="31">
        <f t="shared" si="54"/>
        <v>0</v>
      </c>
      <c r="BG144" s="4" t="s">
        <v>236</v>
      </c>
      <c r="BH144" s="1">
        <v>0</v>
      </c>
      <c r="BI144" s="44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s="20" customFormat="1" ht="33.75" customHeight="1">
      <c r="A145" s="21"/>
      <c r="B145" s="22" t="s">
        <v>237</v>
      </c>
      <c r="C145" s="23" t="s">
        <v>25</v>
      </c>
      <c r="D145" s="24">
        <f>D147+D148+D149+D150+D151+D152+D153+D154+D155+D156+D157+D158+D159+D146</f>
        <v>56273.300000000003</v>
      </c>
      <c r="E145" s="24">
        <f>E147+E148+E149+E150+E151+E152+E153+E154+E155+E156+E157+E158+E159+E146</f>
        <v>0</v>
      </c>
      <c r="F145" s="25">
        <f t="shared" si="77"/>
        <v>56273.300000000003</v>
      </c>
      <c r="G145" s="25">
        <f>G147+G148+G149+G150+G151+G152+G153+G154+G155+G156+G157+G158+G159+G146+G160+G161+G162</f>
        <v>11682.045770000001</v>
      </c>
      <c r="H145" s="25">
        <f t="shared" si="78"/>
        <v>67955.34577</v>
      </c>
      <c r="I145" s="25">
        <f>I147+I148+I149+I150+I151+I152+I153+I154+I155+I156+I157+I158+I159+I146+I160+I161+I162</f>
        <v>0</v>
      </c>
      <c r="J145" s="25">
        <f t="shared" si="74"/>
        <v>67955.34577</v>
      </c>
      <c r="K145" s="25">
        <f>K147+K148+K149+K150+K151+K152+K153+K154+K155+K156+K157+K158+K159+K146+K160+K161+K162</f>
        <v>0</v>
      </c>
      <c r="L145" s="25">
        <f t="shared" si="75"/>
        <v>67955.34577</v>
      </c>
      <c r="M145" s="25">
        <f>M147+M148+M149+M150+M151+M152+M153+M154+M155+M156+M157+M158+M159+M146+M160+M161+M162</f>
        <v>0</v>
      </c>
      <c r="N145" s="25">
        <f t="shared" si="72"/>
        <v>67955.34577</v>
      </c>
      <c r="O145" s="25">
        <f>O147+O148+O149+O150+O151+O152+O153+O154+O155+O156+O157+O158+O159+O146+O160+O161+O162</f>
        <v>-9209.2999999999993</v>
      </c>
      <c r="P145" s="25">
        <f t="shared" si="73"/>
        <v>58746.045769999997</v>
      </c>
      <c r="Q145" s="25">
        <f>Q147+Q148+Q149+Q150+Q151+Q152+Q153+Q154+Q155+Q156+Q157+Q158+Q159+Q146+Q160+Q161+Q162</f>
        <v>0</v>
      </c>
      <c r="R145" s="25">
        <f t="shared" si="70"/>
        <v>58746.045769999997</v>
      </c>
      <c r="S145" s="25">
        <f>S147+S148+S149+S150+S151+S152+S153+S154+S155+S156+S157+S158+S159+S146+S160+S161+S162</f>
        <v>0</v>
      </c>
      <c r="T145" s="25">
        <f t="shared" si="71"/>
        <v>58746.045769999997</v>
      </c>
      <c r="U145" s="25">
        <f>U147+U148+U149+U150+U151+U152+U153+U154+U155+U156+U157+U158+U159+U146+U160+U161+U162</f>
        <v>0</v>
      </c>
      <c r="V145" s="25">
        <f t="shared" si="68"/>
        <v>58746.045769999997</v>
      </c>
      <c r="W145" s="25">
        <f>W147+W148+W149+W150+W151+W152+W153+W154+W155+W156+W157+W158+W159+W146+W160+W161+W162</f>
        <v>-1518.154</v>
      </c>
      <c r="X145" s="25">
        <f t="shared" si="69"/>
        <v>57227.891769999995</v>
      </c>
      <c r="Y145" s="25">
        <f>Y147+Y148+Y149+Y150+Y151+Y152+Y153+Y154+Y155+Y156+Y157+Y158+Y159+Y146+Y160+Y161+Y162</f>
        <v>0</v>
      </c>
      <c r="Z145" s="25">
        <f t="shared" si="52"/>
        <v>57227.891769999995</v>
      </c>
      <c r="AA145" s="25">
        <f>AA147+AA148+AA149+AA150+AA151+AA152+AA153+AA154+AA155+AA156+AA157+AA158+AA159+AA146</f>
        <v>25127.5</v>
      </c>
      <c r="AB145" s="25">
        <f>AB147+AB148+AB149+AB150+AB151+AB152+AB153+AB154+AB155+AB156+AB157+AB158+AB159+AB146</f>
        <v>0</v>
      </c>
      <c r="AC145" s="25">
        <f t="shared" si="55"/>
        <v>25127.5</v>
      </c>
      <c r="AD145" s="25">
        <f>AD147+AD148+AD149+AD150+AD151+AD152+AD153+AD154+AD155+AD156+AD157+AD158+AD159+AD146+AD160+AD161+AD162</f>
        <v>0</v>
      </c>
      <c r="AE145" s="25">
        <f t="shared" si="56"/>
        <v>25127.5</v>
      </c>
      <c r="AF145" s="25">
        <f>AF147+AF148+AF149+AF150+AF151+AF152+AF153+AF154+AF155+AF156+AF157+AF158+AF159+AF146+AF160+AF161+AF162</f>
        <v>0</v>
      </c>
      <c r="AG145" s="25">
        <f t="shared" si="57"/>
        <v>25127.5</v>
      </c>
      <c r="AH145" s="25">
        <f>AH147+AH148+AH149+AH150+AH151+AH152+AH153+AH154+AH155+AH156+AH157+AH158+AH159+AH146+AH160+AH161+AH162</f>
        <v>0</v>
      </c>
      <c r="AI145" s="25">
        <f t="shared" si="58"/>
        <v>25127.5</v>
      </c>
      <c r="AJ145" s="25">
        <f>AJ147+AJ148+AJ149+AJ150+AJ151+AJ152+AJ153+AJ154+AJ155+AJ156+AJ157+AJ158+AJ159+AJ146+AJ160+AJ161+AJ162</f>
        <v>10011.665000000001</v>
      </c>
      <c r="AK145" s="25">
        <f t="shared" si="59"/>
        <v>35139.165000000001</v>
      </c>
      <c r="AL145" s="25">
        <f>AL147+AL148+AL149+AL150+AL151+AL152+AL153+AL154+AL155+AL156+AL157+AL158+AL159+AL146+AL160+AL161+AL162</f>
        <v>0</v>
      </c>
      <c r="AM145" s="25">
        <f t="shared" si="60"/>
        <v>35139.165000000001</v>
      </c>
      <c r="AN145" s="25">
        <f>AN147+AN148+AN149+AN150+AN151+AN152+AN153+AN154+AN155+AN156+AN157+AN158+AN159+AN146+AN160+AN161+AN162</f>
        <v>-6190.2370000000001</v>
      </c>
      <c r="AO145" s="25">
        <f t="shared" si="61"/>
        <v>28948.928</v>
      </c>
      <c r="AP145" s="25">
        <f>AP147+AP148+AP149+AP150+AP151+AP152+AP153+AP154+AP155+AP156+AP157+AP158+AP159+AP146+AP160+AP161+AP162</f>
        <v>-4180.7629999999999</v>
      </c>
      <c r="AQ145" s="25">
        <f t="shared" si="53"/>
        <v>24768.165000000001</v>
      </c>
      <c r="AR145" s="25">
        <f>AR147+AR148+AR149+AR150+AR151+AR152+AR153+AR154+AR155+AR156+AR157+AR158+AR159+AR146</f>
        <v>57799.69999999999</v>
      </c>
      <c r="AS145" s="25">
        <f>AS147+AS148+AS149+AS150+AS151+AS152+AS153+AS154+AS155+AS156+AS157+AS158+AS159+AS146</f>
        <v>0</v>
      </c>
      <c r="AT145" s="25">
        <f t="shared" si="62"/>
        <v>57799.69999999999</v>
      </c>
      <c r="AU145" s="25">
        <f>AU147+AU148+AU149+AU150+AU151+AU152+AU153+AU154+AU155+AU156+AU157+AU158+AU159+AU146+AU160+AU161+AU162</f>
        <v>0</v>
      </c>
      <c r="AV145" s="25">
        <f t="shared" si="63"/>
        <v>57799.69999999999</v>
      </c>
      <c r="AW145" s="25">
        <f>AW147+AW148+AW149+AW150+AW151+AW152+AW153+AW154+AW155+AW156+AW157+AW158+AW159+AW146+AW160+AW161+AW162</f>
        <v>0</v>
      </c>
      <c r="AX145" s="25">
        <f t="shared" si="64"/>
        <v>57799.69999999999</v>
      </c>
      <c r="AY145" s="25">
        <f>AY147+AY148+AY149+AY150+AY151+AY152+AY153+AY154+AY155+AY156+AY157+AY158+AY159+AY146+AY160+AY161+AY162</f>
        <v>0</v>
      </c>
      <c r="AZ145" s="25">
        <f t="shared" si="65"/>
        <v>57799.69999999999</v>
      </c>
      <c r="BA145" s="25">
        <f>BA147+BA148+BA149+BA150+BA151+BA152+BA153+BA154+BA155+BA156+BA157+BA158+BA159+BA146+BA160+BA161+BA162</f>
        <v>0</v>
      </c>
      <c r="BB145" s="25">
        <f t="shared" si="66"/>
        <v>57799.69999999999</v>
      </c>
      <c r="BC145" s="25">
        <f>BC147+BC148+BC149+BC150+BC151+BC152+BC153+BC154+BC155+BC156+BC157+BC158+BC159+BC146+BC160+BC161+BC162</f>
        <v>0</v>
      </c>
      <c r="BD145" s="25">
        <f t="shared" si="67"/>
        <v>57799.69999999999</v>
      </c>
      <c r="BE145" s="25">
        <f>BE147+BE148+BE149+BE150+BE151+BE152+BE153+BE154+BE155+BE156+BE157+BE158+BE159+BE146+BE160+BE161+BE162</f>
        <v>0</v>
      </c>
      <c r="BF145" s="25">
        <f t="shared" si="54"/>
        <v>57799.69999999999</v>
      </c>
      <c r="BG145" s="26"/>
      <c r="BH145" s="27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</row>
    <row r="146" ht="51.75">
      <c r="A146" s="28" t="s">
        <v>238</v>
      </c>
      <c r="B146" s="42" t="s">
        <v>239</v>
      </c>
      <c r="C146" s="45" t="s">
        <v>34</v>
      </c>
      <c r="D146" s="30">
        <v>35549</v>
      </c>
      <c r="E146" s="30"/>
      <c r="F146" s="31">
        <f t="shared" si="77"/>
        <v>35549</v>
      </c>
      <c r="G146" s="31"/>
      <c r="H146" s="31">
        <f t="shared" si="78"/>
        <v>35549</v>
      </c>
      <c r="I146" s="31"/>
      <c r="J146" s="31">
        <f t="shared" si="74"/>
        <v>35549</v>
      </c>
      <c r="K146" s="31"/>
      <c r="L146" s="31">
        <f t="shared" si="75"/>
        <v>35549</v>
      </c>
      <c r="M146" s="31"/>
      <c r="N146" s="31">
        <f t="shared" si="72"/>
        <v>35549</v>
      </c>
      <c r="O146" s="31"/>
      <c r="P146" s="31">
        <f t="shared" si="73"/>
        <v>35549</v>
      </c>
      <c r="Q146" s="31"/>
      <c r="R146" s="31">
        <f t="shared" si="70"/>
        <v>35549</v>
      </c>
      <c r="S146" s="31"/>
      <c r="T146" s="31">
        <f t="shared" si="71"/>
        <v>35549</v>
      </c>
      <c r="U146" s="31"/>
      <c r="V146" s="31">
        <f t="shared" si="68"/>
        <v>35549</v>
      </c>
      <c r="W146" s="31"/>
      <c r="X146" s="31">
        <f t="shared" si="69"/>
        <v>35549</v>
      </c>
      <c r="Y146" s="31"/>
      <c r="Z146" s="31">
        <f t="shared" si="52"/>
        <v>35549</v>
      </c>
      <c r="AA146" s="31">
        <v>0</v>
      </c>
      <c r="AB146" s="31"/>
      <c r="AC146" s="31">
        <f t="shared" si="55"/>
        <v>0</v>
      </c>
      <c r="AD146" s="31"/>
      <c r="AE146" s="31">
        <f t="shared" si="56"/>
        <v>0</v>
      </c>
      <c r="AF146" s="31"/>
      <c r="AG146" s="31">
        <f t="shared" si="57"/>
        <v>0</v>
      </c>
      <c r="AH146" s="31"/>
      <c r="AI146" s="31">
        <f t="shared" si="58"/>
        <v>0</v>
      </c>
      <c r="AJ146" s="31"/>
      <c r="AK146" s="31">
        <f t="shared" si="59"/>
        <v>0</v>
      </c>
      <c r="AL146" s="31"/>
      <c r="AM146" s="31">
        <f t="shared" si="60"/>
        <v>0</v>
      </c>
      <c r="AN146" s="31"/>
      <c r="AO146" s="31">
        <f t="shared" si="61"/>
        <v>0</v>
      </c>
      <c r="AP146" s="31"/>
      <c r="AQ146" s="31">
        <f t="shared" si="53"/>
        <v>0</v>
      </c>
      <c r="AR146" s="31">
        <v>0</v>
      </c>
      <c r="AS146" s="31"/>
      <c r="AT146" s="31">
        <f t="shared" si="62"/>
        <v>0</v>
      </c>
      <c r="AU146" s="31"/>
      <c r="AV146" s="31">
        <f t="shared" si="63"/>
        <v>0</v>
      </c>
      <c r="AW146" s="31"/>
      <c r="AX146" s="31">
        <f t="shared" si="64"/>
        <v>0</v>
      </c>
      <c r="AY146" s="31"/>
      <c r="AZ146" s="31">
        <f t="shared" si="65"/>
        <v>0</v>
      </c>
      <c r="BA146" s="31"/>
      <c r="BB146" s="31">
        <f t="shared" si="66"/>
        <v>0</v>
      </c>
      <c r="BC146" s="31"/>
      <c r="BD146" s="31">
        <f t="shared" si="67"/>
        <v>0</v>
      </c>
      <c r="BE146" s="31"/>
      <c r="BF146" s="31">
        <f t="shared" si="54"/>
        <v>0</v>
      </c>
      <c r="BG146" s="4" t="s">
        <v>240</v>
      </c>
      <c r="BI146" s="44"/>
    </row>
    <row r="147" ht="51.75">
      <c r="A147" s="28" t="s">
        <v>241</v>
      </c>
      <c r="B147" s="42" t="s">
        <v>242</v>
      </c>
      <c r="C147" s="45" t="s">
        <v>34</v>
      </c>
      <c r="D147" s="30">
        <v>9209.2999999999993</v>
      </c>
      <c r="E147" s="30"/>
      <c r="F147" s="31">
        <f t="shared" si="77"/>
        <v>9209.2999999999993</v>
      </c>
      <c r="G147" s="31"/>
      <c r="H147" s="31">
        <f t="shared" si="78"/>
        <v>9209.2999999999993</v>
      </c>
      <c r="I147" s="31"/>
      <c r="J147" s="31">
        <f t="shared" si="74"/>
        <v>9209.2999999999993</v>
      </c>
      <c r="K147" s="31"/>
      <c r="L147" s="31">
        <f t="shared" si="75"/>
        <v>9209.2999999999993</v>
      </c>
      <c r="M147" s="31"/>
      <c r="N147" s="31">
        <f t="shared" si="72"/>
        <v>9209.2999999999993</v>
      </c>
      <c r="O147" s="31">
        <v>-9209.2999999999993</v>
      </c>
      <c r="P147" s="31">
        <f t="shared" si="73"/>
        <v>0</v>
      </c>
      <c r="Q147" s="31"/>
      <c r="R147" s="31">
        <f t="shared" si="70"/>
        <v>0</v>
      </c>
      <c r="S147" s="31"/>
      <c r="T147" s="31">
        <f t="shared" si="71"/>
        <v>0</v>
      </c>
      <c r="U147" s="31"/>
      <c r="V147" s="31">
        <f t="shared" si="68"/>
        <v>0</v>
      </c>
      <c r="W147" s="31"/>
      <c r="X147" s="31">
        <f t="shared" si="69"/>
        <v>0</v>
      </c>
      <c r="Y147" s="31"/>
      <c r="Z147" s="31">
        <f t="shared" si="52"/>
        <v>0</v>
      </c>
      <c r="AA147" s="31">
        <v>0</v>
      </c>
      <c r="AB147" s="31"/>
      <c r="AC147" s="31">
        <f t="shared" si="55"/>
        <v>0</v>
      </c>
      <c r="AD147" s="31"/>
      <c r="AE147" s="31">
        <f t="shared" si="56"/>
        <v>0</v>
      </c>
      <c r="AF147" s="31"/>
      <c r="AG147" s="31">
        <f t="shared" si="57"/>
        <v>0</v>
      </c>
      <c r="AH147" s="31"/>
      <c r="AI147" s="31">
        <f t="shared" si="58"/>
        <v>0</v>
      </c>
      <c r="AJ147" s="31">
        <v>10011.665000000001</v>
      </c>
      <c r="AK147" s="31">
        <f t="shared" si="59"/>
        <v>10011.665000000001</v>
      </c>
      <c r="AL147" s="31"/>
      <c r="AM147" s="31">
        <f t="shared" si="60"/>
        <v>10011.665000000001</v>
      </c>
      <c r="AN147" s="31"/>
      <c r="AO147" s="31">
        <f t="shared" si="61"/>
        <v>10011.665000000001</v>
      </c>
      <c r="AP147" s="31"/>
      <c r="AQ147" s="31">
        <f t="shared" si="53"/>
        <v>10011.665000000001</v>
      </c>
      <c r="AR147" s="31">
        <v>0</v>
      </c>
      <c r="AS147" s="31"/>
      <c r="AT147" s="31">
        <f t="shared" si="62"/>
        <v>0</v>
      </c>
      <c r="AU147" s="31"/>
      <c r="AV147" s="31">
        <f t="shared" si="63"/>
        <v>0</v>
      </c>
      <c r="AW147" s="31"/>
      <c r="AX147" s="31">
        <f t="shared" si="64"/>
        <v>0</v>
      </c>
      <c r="AY147" s="31"/>
      <c r="AZ147" s="31">
        <f t="shared" si="65"/>
        <v>0</v>
      </c>
      <c r="BA147" s="31"/>
      <c r="BB147" s="31">
        <f t="shared" si="66"/>
        <v>0</v>
      </c>
      <c r="BC147" s="31"/>
      <c r="BD147" s="31">
        <f t="shared" si="67"/>
        <v>0</v>
      </c>
      <c r="BE147" s="31"/>
      <c r="BF147" s="31">
        <f t="shared" si="54"/>
        <v>0</v>
      </c>
      <c r="BG147" s="4" t="s">
        <v>243</v>
      </c>
      <c r="BI147" s="44"/>
    </row>
    <row r="148" ht="51.75">
      <c r="A148" s="28" t="s">
        <v>244</v>
      </c>
      <c r="B148" s="42" t="s">
        <v>245</v>
      </c>
      <c r="C148" s="45" t="s">
        <v>34</v>
      </c>
      <c r="D148" s="30">
        <v>9849.2000000000007</v>
      </c>
      <c r="E148" s="30"/>
      <c r="F148" s="31">
        <f t="shared" si="77"/>
        <v>9849.2000000000007</v>
      </c>
      <c r="G148" s="31">
        <v>333.19578000000001</v>
      </c>
      <c r="H148" s="31">
        <f t="shared" si="78"/>
        <v>10182.395780000001</v>
      </c>
      <c r="I148" s="31"/>
      <c r="J148" s="31">
        <f t="shared" si="74"/>
        <v>10182.395780000001</v>
      </c>
      <c r="K148" s="31"/>
      <c r="L148" s="31">
        <f t="shared" si="75"/>
        <v>10182.395780000001</v>
      </c>
      <c r="M148" s="31"/>
      <c r="N148" s="31">
        <f t="shared" si="72"/>
        <v>10182.395780000001</v>
      </c>
      <c r="O148" s="31"/>
      <c r="P148" s="31">
        <f t="shared" si="73"/>
        <v>10182.395780000001</v>
      </c>
      <c r="Q148" s="31"/>
      <c r="R148" s="31">
        <f t="shared" si="70"/>
        <v>10182.395780000001</v>
      </c>
      <c r="S148" s="31"/>
      <c r="T148" s="31">
        <f t="shared" si="71"/>
        <v>10182.395780000001</v>
      </c>
      <c r="U148" s="31"/>
      <c r="V148" s="31">
        <f t="shared" si="68"/>
        <v>10182.395780000001</v>
      </c>
      <c r="W148" s="31">
        <f>-27.473-97.869-57.053</f>
        <v>-182.39499999999998</v>
      </c>
      <c r="X148" s="31">
        <f t="shared" si="69"/>
        <v>10000.00078</v>
      </c>
      <c r="Y148" s="31"/>
      <c r="Z148" s="31">
        <f t="shared" si="52"/>
        <v>10000.00078</v>
      </c>
      <c r="AA148" s="31">
        <v>0</v>
      </c>
      <c r="AB148" s="31"/>
      <c r="AC148" s="31">
        <f t="shared" si="55"/>
        <v>0</v>
      </c>
      <c r="AD148" s="31"/>
      <c r="AE148" s="31">
        <f t="shared" si="56"/>
        <v>0</v>
      </c>
      <c r="AF148" s="31"/>
      <c r="AG148" s="31">
        <f t="shared" si="57"/>
        <v>0</v>
      </c>
      <c r="AH148" s="31"/>
      <c r="AI148" s="31">
        <f t="shared" si="58"/>
        <v>0</v>
      </c>
      <c r="AJ148" s="31"/>
      <c r="AK148" s="31">
        <f t="shared" si="59"/>
        <v>0</v>
      </c>
      <c r="AL148" s="31"/>
      <c r="AM148" s="31">
        <f t="shared" si="60"/>
        <v>0</v>
      </c>
      <c r="AN148" s="31"/>
      <c r="AO148" s="31">
        <f t="shared" si="61"/>
        <v>0</v>
      </c>
      <c r="AP148" s="31"/>
      <c r="AQ148" s="31">
        <f t="shared" si="53"/>
        <v>0</v>
      </c>
      <c r="AR148" s="31">
        <v>0</v>
      </c>
      <c r="AS148" s="31"/>
      <c r="AT148" s="31">
        <f t="shared" si="62"/>
        <v>0</v>
      </c>
      <c r="AU148" s="31"/>
      <c r="AV148" s="31">
        <f t="shared" si="63"/>
        <v>0</v>
      </c>
      <c r="AW148" s="31"/>
      <c r="AX148" s="31">
        <f t="shared" si="64"/>
        <v>0</v>
      </c>
      <c r="AY148" s="31"/>
      <c r="AZ148" s="31">
        <f t="shared" si="65"/>
        <v>0</v>
      </c>
      <c r="BA148" s="31"/>
      <c r="BB148" s="31">
        <f t="shared" si="66"/>
        <v>0</v>
      </c>
      <c r="BC148" s="31"/>
      <c r="BD148" s="31">
        <f t="shared" si="67"/>
        <v>0</v>
      </c>
      <c r="BE148" s="31"/>
      <c r="BF148" s="31">
        <f t="shared" si="54"/>
        <v>0</v>
      </c>
      <c r="BG148" s="4" t="s">
        <v>246</v>
      </c>
      <c r="BI148" s="44"/>
    </row>
    <row r="149" ht="51.75">
      <c r="A149" s="28" t="s">
        <v>247</v>
      </c>
      <c r="B149" s="59" t="s">
        <v>248</v>
      </c>
      <c r="C149" s="45" t="s">
        <v>34</v>
      </c>
      <c r="D149" s="30">
        <v>0</v>
      </c>
      <c r="E149" s="30"/>
      <c r="F149" s="31">
        <f t="shared" si="77"/>
        <v>0</v>
      </c>
      <c r="G149" s="31"/>
      <c r="H149" s="31">
        <f t="shared" si="78"/>
        <v>0</v>
      </c>
      <c r="I149" s="31"/>
      <c r="J149" s="31">
        <f t="shared" si="74"/>
        <v>0</v>
      </c>
      <c r="K149" s="31"/>
      <c r="L149" s="31">
        <f t="shared" si="75"/>
        <v>0</v>
      </c>
      <c r="M149" s="31"/>
      <c r="N149" s="31">
        <f t="shared" si="72"/>
        <v>0</v>
      </c>
      <c r="O149" s="31"/>
      <c r="P149" s="31">
        <f t="shared" si="73"/>
        <v>0</v>
      </c>
      <c r="Q149" s="31"/>
      <c r="R149" s="31">
        <f t="shared" si="70"/>
        <v>0</v>
      </c>
      <c r="S149" s="31"/>
      <c r="T149" s="31">
        <f t="shared" si="71"/>
        <v>0</v>
      </c>
      <c r="U149" s="31"/>
      <c r="V149" s="31">
        <f t="shared" si="68"/>
        <v>0</v>
      </c>
      <c r="W149" s="31"/>
      <c r="X149" s="31">
        <f t="shared" si="69"/>
        <v>0</v>
      </c>
      <c r="Y149" s="31"/>
      <c r="Z149" s="31">
        <f t="shared" si="52"/>
        <v>0</v>
      </c>
      <c r="AA149" s="31">
        <v>877.10000000000002</v>
      </c>
      <c r="AB149" s="31"/>
      <c r="AC149" s="31">
        <f t="shared" si="55"/>
        <v>877.10000000000002</v>
      </c>
      <c r="AD149" s="31"/>
      <c r="AE149" s="31">
        <f t="shared" si="56"/>
        <v>877.10000000000002</v>
      </c>
      <c r="AF149" s="31"/>
      <c r="AG149" s="31">
        <f t="shared" si="57"/>
        <v>877.10000000000002</v>
      </c>
      <c r="AH149" s="31"/>
      <c r="AI149" s="31">
        <f t="shared" si="58"/>
        <v>877.10000000000002</v>
      </c>
      <c r="AJ149" s="31"/>
      <c r="AK149" s="31">
        <f t="shared" si="59"/>
        <v>877.10000000000002</v>
      </c>
      <c r="AL149" s="31"/>
      <c r="AM149" s="31">
        <f t="shared" si="60"/>
        <v>877.10000000000002</v>
      </c>
      <c r="AN149" s="31"/>
      <c r="AO149" s="31">
        <f t="shared" si="61"/>
        <v>877.10000000000002</v>
      </c>
      <c r="AP149" s="31"/>
      <c r="AQ149" s="31">
        <f t="shared" si="53"/>
        <v>877.10000000000002</v>
      </c>
      <c r="AR149" s="31">
        <v>10827.4</v>
      </c>
      <c r="AS149" s="31"/>
      <c r="AT149" s="31">
        <f t="shared" si="62"/>
        <v>10827.4</v>
      </c>
      <c r="AU149" s="31"/>
      <c r="AV149" s="31">
        <f t="shared" si="63"/>
        <v>10827.4</v>
      </c>
      <c r="AW149" s="31"/>
      <c r="AX149" s="31">
        <f t="shared" si="64"/>
        <v>10827.4</v>
      </c>
      <c r="AY149" s="31"/>
      <c r="AZ149" s="31">
        <f t="shared" si="65"/>
        <v>10827.4</v>
      </c>
      <c r="BA149" s="31"/>
      <c r="BB149" s="31">
        <f t="shared" si="66"/>
        <v>10827.4</v>
      </c>
      <c r="BC149" s="31"/>
      <c r="BD149" s="31">
        <f t="shared" si="67"/>
        <v>10827.4</v>
      </c>
      <c r="BE149" s="31"/>
      <c r="BF149" s="31">
        <f t="shared" si="54"/>
        <v>10827.4</v>
      </c>
      <c r="BG149" s="4" t="s">
        <v>249</v>
      </c>
      <c r="BI149" s="44"/>
    </row>
    <row r="150" ht="51.75">
      <c r="A150" s="28" t="s">
        <v>250</v>
      </c>
      <c r="B150" s="59" t="s">
        <v>251</v>
      </c>
      <c r="C150" s="45" t="s">
        <v>34</v>
      </c>
      <c r="D150" s="30">
        <v>0</v>
      </c>
      <c r="E150" s="30"/>
      <c r="F150" s="31">
        <f t="shared" si="77"/>
        <v>0</v>
      </c>
      <c r="G150" s="31"/>
      <c r="H150" s="31">
        <f t="shared" si="78"/>
        <v>0</v>
      </c>
      <c r="I150" s="31"/>
      <c r="J150" s="31">
        <f t="shared" si="74"/>
        <v>0</v>
      </c>
      <c r="K150" s="31"/>
      <c r="L150" s="31">
        <f t="shared" si="75"/>
        <v>0</v>
      </c>
      <c r="M150" s="31"/>
      <c r="N150" s="31">
        <f t="shared" si="72"/>
        <v>0</v>
      </c>
      <c r="O150" s="31"/>
      <c r="P150" s="31">
        <f t="shared" si="73"/>
        <v>0</v>
      </c>
      <c r="Q150" s="31"/>
      <c r="R150" s="31">
        <f t="shared" si="70"/>
        <v>0</v>
      </c>
      <c r="S150" s="31"/>
      <c r="T150" s="31">
        <f t="shared" si="71"/>
        <v>0</v>
      </c>
      <c r="U150" s="31"/>
      <c r="V150" s="31">
        <f t="shared" si="68"/>
        <v>0</v>
      </c>
      <c r="W150" s="31"/>
      <c r="X150" s="31">
        <f t="shared" si="69"/>
        <v>0</v>
      </c>
      <c r="Y150" s="31"/>
      <c r="Z150" s="31">
        <f t="shared" si="52"/>
        <v>0</v>
      </c>
      <c r="AA150" s="31">
        <v>877.09999999999991</v>
      </c>
      <c r="AB150" s="31"/>
      <c r="AC150" s="31">
        <f t="shared" si="55"/>
        <v>877.09999999999991</v>
      </c>
      <c r="AD150" s="31"/>
      <c r="AE150" s="31">
        <f t="shared" si="56"/>
        <v>877.09999999999991</v>
      </c>
      <c r="AF150" s="31"/>
      <c r="AG150" s="31">
        <f t="shared" si="57"/>
        <v>877.09999999999991</v>
      </c>
      <c r="AH150" s="31"/>
      <c r="AI150" s="31">
        <f t="shared" si="58"/>
        <v>877.09999999999991</v>
      </c>
      <c r="AJ150" s="31"/>
      <c r="AK150" s="31">
        <f t="shared" si="59"/>
        <v>877.09999999999991</v>
      </c>
      <c r="AL150" s="31"/>
      <c r="AM150" s="31">
        <f t="shared" si="60"/>
        <v>877.09999999999991</v>
      </c>
      <c r="AN150" s="31"/>
      <c r="AO150" s="31">
        <f t="shared" si="61"/>
        <v>877.09999999999991</v>
      </c>
      <c r="AP150" s="31"/>
      <c r="AQ150" s="31">
        <f t="shared" si="53"/>
        <v>877.09999999999991</v>
      </c>
      <c r="AR150" s="31">
        <v>10827.4</v>
      </c>
      <c r="AS150" s="31"/>
      <c r="AT150" s="31">
        <f t="shared" si="62"/>
        <v>10827.4</v>
      </c>
      <c r="AU150" s="31"/>
      <c r="AV150" s="31">
        <f t="shared" si="63"/>
        <v>10827.4</v>
      </c>
      <c r="AW150" s="31"/>
      <c r="AX150" s="31">
        <f t="shared" si="64"/>
        <v>10827.4</v>
      </c>
      <c r="AY150" s="31"/>
      <c r="AZ150" s="31">
        <f t="shared" si="65"/>
        <v>10827.4</v>
      </c>
      <c r="BA150" s="31"/>
      <c r="BB150" s="31">
        <f t="shared" si="66"/>
        <v>10827.4</v>
      </c>
      <c r="BC150" s="31"/>
      <c r="BD150" s="31">
        <f t="shared" si="67"/>
        <v>10827.4</v>
      </c>
      <c r="BE150" s="31"/>
      <c r="BF150" s="31">
        <f t="shared" si="54"/>
        <v>10827.4</v>
      </c>
      <c r="BG150" s="4" t="s">
        <v>252</v>
      </c>
      <c r="BI150" s="44"/>
    </row>
    <row r="151" ht="51.75" hidden="1">
      <c r="A151" s="28" t="s">
        <v>223</v>
      </c>
      <c r="B151" s="42" t="s">
        <v>253</v>
      </c>
      <c r="C151" s="45" t="s">
        <v>34</v>
      </c>
      <c r="D151" s="30">
        <v>832.90000000000009</v>
      </c>
      <c r="E151" s="30"/>
      <c r="F151" s="31">
        <f t="shared" si="77"/>
        <v>832.90000000000009</v>
      </c>
      <c r="G151" s="31"/>
      <c r="H151" s="31">
        <f t="shared" si="78"/>
        <v>832.90000000000009</v>
      </c>
      <c r="I151" s="31"/>
      <c r="J151" s="31">
        <f t="shared" si="74"/>
        <v>832.90000000000009</v>
      </c>
      <c r="K151" s="31"/>
      <c r="L151" s="31">
        <f t="shared" si="75"/>
        <v>832.90000000000009</v>
      </c>
      <c r="M151" s="31"/>
      <c r="N151" s="31">
        <f t="shared" si="72"/>
        <v>832.90000000000009</v>
      </c>
      <c r="O151" s="31"/>
      <c r="P151" s="31">
        <f t="shared" si="73"/>
        <v>832.90000000000009</v>
      </c>
      <c r="Q151" s="31"/>
      <c r="R151" s="31">
        <f t="shared" si="70"/>
        <v>832.90000000000009</v>
      </c>
      <c r="S151" s="31"/>
      <c r="T151" s="31">
        <f t="shared" si="71"/>
        <v>832.90000000000009</v>
      </c>
      <c r="U151" s="31"/>
      <c r="V151" s="31">
        <f t="shared" si="68"/>
        <v>832.90000000000009</v>
      </c>
      <c r="W151" s="51">
        <v>-832.89999999999998</v>
      </c>
      <c r="X151" s="31">
        <f t="shared" si="69"/>
        <v>1.1368683772161603e-13</v>
      </c>
      <c r="Y151" s="51"/>
      <c r="Z151" s="31">
        <f t="shared" si="52"/>
        <v>1.1368683772161603e-13</v>
      </c>
      <c r="AA151" s="31">
        <v>10371</v>
      </c>
      <c r="AB151" s="31"/>
      <c r="AC151" s="31">
        <f t="shared" si="55"/>
        <v>10371</v>
      </c>
      <c r="AD151" s="31"/>
      <c r="AE151" s="31">
        <f t="shared" si="56"/>
        <v>10371</v>
      </c>
      <c r="AF151" s="31"/>
      <c r="AG151" s="31">
        <f t="shared" si="57"/>
        <v>10371</v>
      </c>
      <c r="AH151" s="31"/>
      <c r="AI151" s="31">
        <f t="shared" si="58"/>
        <v>10371</v>
      </c>
      <c r="AJ151" s="31"/>
      <c r="AK151" s="31">
        <f t="shared" si="59"/>
        <v>10371</v>
      </c>
      <c r="AL151" s="31"/>
      <c r="AM151" s="31">
        <f t="shared" si="60"/>
        <v>10371</v>
      </c>
      <c r="AN151" s="51">
        <v>-10371</v>
      </c>
      <c r="AO151" s="31">
        <f t="shared" si="61"/>
        <v>0</v>
      </c>
      <c r="AP151" s="51"/>
      <c r="AQ151" s="31">
        <f t="shared" si="53"/>
        <v>0</v>
      </c>
      <c r="AR151" s="31">
        <v>0</v>
      </c>
      <c r="AS151" s="31"/>
      <c r="AT151" s="31">
        <f t="shared" si="62"/>
        <v>0</v>
      </c>
      <c r="AU151" s="31"/>
      <c r="AV151" s="31">
        <f t="shared" si="63"/>
        <v>0</v>
      </c>
      <c r="AW151" s="31"/>
      <c r="AX151" s="31">
        <f t="shared" si="64"/>
        <v>0</v>
      </c>
      <c r="AY151" s="31"/>
      <c r="AZ151" s="31">
        <f t="shared" si="65"/>
        <v>0</v>
      </c>
      <c r="BA151" s="31"/>
      <c r="BB151" s="31">
        <f t="shared" si="66"/>
        <v>0</v>
      </c>
      <c r="BC151" s="51"/>
      <c r="BD151" s="31">
        <f t="shared" si="67"/>
        <v>0</v>
      </c>
      <c r="BE151" s="51"/>
      <c r="BF151" s="31">
        <f t="shared" si="54"/>
        <v>0</v>
      </c>
      <c r="BG151" s="4" t="s">
        <v>254</v>
      </c>
      <c r="BH151" s="5" t="s">
        <v>28</v>
      </c>
      <c r="BI151" s="44"/>
    </row>
    <row r="152" ht="51.75">
      <c r="A152" s="28" t="s">
        <v>255</v>
      </c>
      <c r="B152" s="59" t="s">
        <v>256</v>
      </c>
      <c r="C152" s="45" t="s">
        <v>34</v>
      </c>
      <c r="D152" s="30">
        <v>0</v>
      </c>
      <c r="E152" s="30"/>
      <c r="F152" s="31">
        <f t="shared" si="77"/>
        <v>0</v>
      </c>
      <c r="G152" s="31"/>
      <c r="H152" s="31">
        <f t="shared" si="78"/>
        <v>0</v>
      </c>
      <c r="I152" s="31"/>
      <c r="J152" s="31">
        <f t="shared" si="74"/>
        <v>0</v>
      </c>
      <c r="K152" s="31"/>
      <c r="L152" s="31">
        <f t="shared" si="75"/>
        <v>0</v>
      </c>
      <c r="M152" s="31"/>
      <c r="N152" s="31">
        <f t="shared" si="72"/>
        <v>0</v>
      </c>
      <c r="O152" s="31"/>
      <c r="P152" s="31">
        <f t="shared" si="73"/>
        <v>0</v>
      </c>
      <c r="Q152" s="31"/>
      <c r="R152" s="31">
        <f t="shared" si="70"/>
        <v>0</v>
      </c>
      <c r="S152" s="31"/>
      <c r="T152" s="31">
        <f t="shared" si="71"/>
        <v>0</v>
      </c>
      <c r="U152" s="31"/>
      <c r="V152" s="31">
        <f t="shared" si="68"/>
        <v>0</v>
      </c>
      <c r="W152" s="31"/>
      <c r="X152" s="31">
        <f t="shared" si="69"/>
        <v>0</v>
      </c>
      <c r="Y152" s="31"/>
      <c r="Z152" s="31">
        <f t="shared" si="52"/>
        <v>0</v>
      </c>
      <c r="AA152" s="31">
        <v>877.10000000000002</v>
      </c>
      <c r="AB152" s="31"/>
      <c r="AC152" s="31">
        <f t="shared" si="55"/>
        <v>877.10000000000002</v>
      </c>
      <c r="AD152" s="31"/>
      <c r="AE152" s="31">
        <f t="shared" si="56"/>
        <v>877.10000000000002</v>
      </c>
      <c r="AF152" s="31"/>
      <c r="AG152" s="31">
        <f t="shared" si="57"/>
        <v>877.10000000000002</v>
      </c>
      <c r="AH152" s="31"/>
      <c r="AI152" s="31">
        <f t="shared" si="58"/>
        <v>877.10000000000002</v>
      </c>
      <c r="AJ152" s="31"/>
      <c r="AK152" s="31">
        <f t="shared" si="59"/>
        <v>877.10000000000002</v>
      </c>
      <c r="AL152" s="31"/>
      <c r="AM152" s="31">
        <f t="shared" si="60"/>
        <v>877.10000000000002</v>
      </c>
      <c r="AN152" s="31"/>
      <c r="AO152" s="31">
        <f t="shared" si="61"/>
        <v>877.10000000000002</v>
      </c>
      <c r="AP152" s="31"/>
      <c r="AQ152" s="31">
        <f t="shared" si="53"/>
        <v>877.10000000000002</v>
      </c>
      <c r="AR152" s="31">
        <v>10827.4</v>
      </c>
      <c r="AS152" s="31"/>
      <c r="AT152" s="31">
        <f t="shared" si="62"/>
        <v>10827.4</v>
      </c>
      <c r="AU152" s="31"/>
      <c r="AV152" s="31">
        <f t="shared" si="63"/>
        <v>10827.4</v>
      </c>
      <c r="AW152" s="31"/>
      <c r="AX152" s="31">
        <f t="shared" si="64"/>
        <v>10827.4</v>
      </c>
      <c r="AY152" s="31"/>
      <c r="AZ152" s="31">
        <f t="shared" si="65"/>
        <v>10827.4</v>
      </c>
      <c r="BA152" s="31"/>
      <c r="BB152" s="31">
        <f t="shared" si="66"/>
        <v>10827.4</v>
      </c>
      <c r="BC152" s="31"/>
      <c r="BD152" s="31">
        <f t="shared" si="67"/>
        <v>10827.4</v>
      </c>
      <c r="BE152" s="31"/>
      <c r="BF152" s="31">
        <f t="shared" si="54"/>
        <v>10827.4</v>
      </c>
      <c r="BG152" s="4" t="s">
        <v>257</v>
      </c>
      <c r="BI152" s="44"/>
    </row>
    <row r="153" ht="51.75">
      <c r="A153" s="28" t="s">
        <v>258</v>
      </c>
      <c r="B153" s="42" t="s">
        <v>259</v>
      </c>
      <c r="C153" s="45" t="s">
        <v>34</v>
      </c>
      <c r="D153" s="30">
        <v>832.90000000000009</v>
      </c>
      <c r="E153" s="30"/>
      <c r="F153" s="31">
        <f t="shared" si="77"/>
        <v>832.90000000000009</v>
      </c>
      <c r="G153" s="31"/>
      <c r="H153" s="31">
        <f t="shared" si="78"/>
        <v>832.90000000000009</v>
      </c>
      <c r="I153" s="31"/>
      <c r="J153" s="31">
        <f t="shared" si="74"/>
        <v>832.90000000000009</v>
      </c>
      <c r="K153" s="31"/>
      <c r="L153" s="31">
        <f t="shared" si="75"/>
        <v>832.90000000000009</v>
      </c>
      <c r="M153" s="31"/>
      <c r="N153" s="31">
        <f t="shared" si="72"/>
        <v>832.90000000000009</v>
      </c>
      <c r="O153" s="31"/>
      <c r="P153" s="31">
        <f t="shared" si="73"/>
        <v>832.90000000000009</v>
      </c>
      <c r="Q153" s="31"/>
      <c r="R153" s="31">
        <f t="shared" si="70"/>
        <v>832.90000000000009</v>
      </c>
      <c r="S153" s="31"/>
      <c r="T153" s="31">
        <f t="shared" si="71"/>
        <v>832.90000000000009</v>
      </c>
      <c r="U153" s="31"/>
      <c r="V153" s="31">
        <f t="shared" si="68"/>
        <v>832.90000000000009</v>
      </c>
      <c r="W153" s="31">
        <v>-378.57100000000003</v>
      </c>
      <c r="X153" s="31">
        <f t="shared" si="69"/>
        <v>454.32900000000006</v>
      </c>
      <c r="Y153" s="31"/>
      <c r="Z153" s="31">
        <f t="shared" si="52"/>
        <v>454.32900000000006</v>
      </c>
      <c r="AA153" s="31">
        <v>10371</v>
      </c>
      <c r="AB153" s="31"/>
      <c r="AC153" s="31">
        <f t="shared" si="55"/>
        <v>10371</v>
      </c>
      <c r="AD153" s="31"/>
      <c r="AE153" s="31">
        <f t="shared" si="56"/>
        <v>10371</v>
      </c>
      <c r="AF153" s="31"/>
      <c r="AG153" s="31">
        <f t="shared" si="57"/>
        <v>10371</v>
      </c>
      <c r="AH153" s="31"/>
      <c r="AI153" s="31">
        <f t="shared" si="58"/>
        <v>10371</v>
      </c>
      <c r="AJ153" s="31"/>
      <c r="AK153" s="31">
        <f t="shared" si="59"/>
        <v>10371</v>
      </c>
      <c r="AL153" s="31"/>
      <c r="AM153" s="31">
        <f t="shared" si="60"/>
        <v>10371</v>
      </c>
      <c r="AN153" s="31">
        <v>4180.7629999999999</v>
      </c>
      <c r="AO153" s="31">
        <f t="shared" si="61"/>
        <v>14551.762999999999</v>
      </c>
      <c r="AP153" s="31">
        <v>-4180.7629999999999</v>
      </c>
      <c r="AQ153" s="31">
        <f t="shared" si="53"/>
        <v>10371</v>
      </c>
      <c r="AR153" s="31">
        <v>0</v>
      </c>
      <c r="AS153" s="31"/>
      <c r="AT153" s="31">
        <f t="shared" si="62"/>
        <v>0</v>
      </c>
      <c r="AU153" s="31"/>
      <c r="AV153" s="31">
        <f t="shared" si="63"/>
        <v>0</v>
      </c>
      <c r="AW153" s="31"/>
      <c r="AX153" s="31">
        <f t="shared" si="64"/>
        <v>0</v>
      </c>
      <c r="AY153" s="31"/>
      <c r="AZ153" s="31">
        <f t="shared" si="65"/>
        <v>0</v>
      </c>
      <c r="BA153" s="31"/>
      <c r="BB153" s="31">
        <f t="shared" si="66"/>
        <v>0</v>
      </c>
      <c r="BC153" s="31"/>
      <c r="BD153" s="31">
        <f t="shared" si="67"/>
        <v>0</v>
      </c>
      <c r="BE153" s="31"/>
      <c r="BF153" s="31">
        <f t="shared" si="54"/>
        <v>0</v>
      </c>
      <c r="BG153" s="4" t="s">
        <v>260</v>
      </c>
      <c r="BI153" s="44"/>
    </row>
    <row r="154" ht="51.75">
      <c r="A154" s="28" t="s">
        <v>261</v>
      </c>
      <c r="B154" s="42" t="s">
        <v>262</v>
      </c>
      <c r="C154" s="45" t="s">
        <v>34</v>
      </c>
      <c r="D154" s="30">
        <v>0</v>
      </c>
      <c r="E154" s="30"/>
      <c r="F154" s="31">
        <f t="shared" si="77"/>
        <v>0</v>
      </c>
      <c r="G154" s="31"/>
      <c r="H154" s="31">
        <f t="shared" si="78"/>
        <v>0</v>
      </c>
      <c r="I154" s="31"/>
      <c r="J154" s="31">
        <f t="shared" si="74"/>
        <v>0</v>
      </c>
      <c r="K154" s="31"/>
      <c r="L154" s="31">
        <f t="shared" si="75"/>
        <v>0</v>
      </c>
      <c r="M154" s="31"/>
      <c r="N154" s="31">
        <f t="shared" si="72"/>
        <v>0</v>
      </c>
      <c r="O154" s="31"/>
      <c r="P154" s="31">
        <f t="shared" si="73"/>
        <v>0</v>
      </c>
      <c r="Q154" s="31"/>
      <c r="R154" s="31">
        <f t="shared" si="70"/>
        <v>0</v>
      </c>
      <c r="S154" s="31"/>
      <c r="T154" s="31">
        <f t="shared" si="71"/>
        <v>0</v>
      </c>
      <c r="U154" s="31"/>
      <c r="V154" s="31">
        <f t="shared" si="68"/>
        <v>0</v>
      </c>
      <c r="W154" s="31"/>
      <c r="X154" s="31">
        <f t="shared" si="69"/>
        <v>0</v>
      </c>
      <c r="Y154" s="31"/>
      <c r="Z154" s="31">
        <f t="shared" si="52"/>
        <v>0</v>
      </c>
      <c r="AA154" s="31">
        <v>877.10000000000002</v>
      </c>
      <c r="AB154" s="31"/>
      <c r="AC154" s="31">
        <f t="shared" si="55"/>
        <v>877.10000000000002</v>
      </c>
      <c r="AD154" s="31"/>
      <c r="AE154" s="31">
        <f t="shared" si="56"/>
        <v>877.10000000000002</v>
      </c>
      <c r="AF154" s="31"/>
      <c r="AG154" s="31">
        <f t="shared" si="57"/>
        <v>877.10000000000002</v>
      </c>
      <c r="AH154" s="31"/>
      <c r="AI154" s="31">
        <f t="shared" si="58"/>
        <v>877.10000000000002</v>
      </c>
      <c r="AJ154" s="31"/>
      <c r="AK154" s="31">
        <f t="shared" si="59"/>
        <v>877.10000000000002</v>
      </c>
      <c r="AL154" s="31"/>
      <c r="AM154" s="31">
        <f t="shared" si="60"/>
        <v>877.10000000000002</v>
      </c>
      <c r="AN154" s="31"/>
      <c r="AO154" s="31">
        <f t="shared" si="61"/>
        <v>877.10000000000002</v>
      </c>
      <c r="AP154" s="31"/>
      <c r="AQ154" s="31">
        <f t="shared" si="53"/>
        <v>877.10000000000002</v>
      </c>
      <c r="AR154" s="31">
        <v>10827.4</v>
      </c>
      <c r="AS154" s="31"/>
      <c r="AT154" s="31">
        <f t="shared" si="62"/>
        <v>10827.4</v>
      </c>
      <c r="AU154" s="31"/>
      <c r="AV154" s="31">
        <f t="shared" si="63"/>
        <v>10827.4</v>
      </c>
      <c r="AW154" s="31"/>
      <c r="AX154" s="31">
        <f t="shared" si="64"/>
        <v>10827.4</v>
      </c>
      <c r="AY154" s="31"/>
      <c r="AZ154" s="31">
        <f t="shared" si="65"/>
        <v>10827.4</v>
      </c>
      <c r="BA154" s="31"/>
      <c r="BB154" s="31">
        <f t="shared" si="66"/>
        <v>10827.4</v>
      </c>
      <c r="BC154" s="31"/>
      <c r="BD154" s="31">
        <f t="shared" si="67"/>
        <v>10827.4</v>
      </c>
      <c r="BE154" s="31"/>
      <c r="BF154" s="31">
        <f t="shared" si="54"/>
        <v>10827.4</v>
      </c>
      <c r="BG154" s="4" t="s">
        <v>263</v>
      </c>
      <c r="BI154" s="44"/>
    </row>
    <row r="155" ht="51.75">
      <c r="A155" s="28" t="s">
        <v>264</v>
      </c>
      <c r="B155" s="42" t="s">
        <v>265</v>
      </c>
      <c r="C155" s="45" t="s">
        <v>34</v>
      </c>
      <c r="D155" s="30">
        <v>0</v>
      </c>
      <c r="E155" s="30"/>
      <c r="F155" s="31">
        <f t="shared" si="77"/>
        <v>0</v>
      </c>
      <c r="G155" s="31"/>
      <c r="H155" s="31">
        <f t="shared" si="78"/>
        <v>0</v>
      </c>
      <c r="I155" s="31"/>
      <c r="J155" s="31">
        <f t="shared" si="74"/>
        <v>0</v>
      </c>
      <c r="K155" s="31"/>
      <c r="L155" s="31">
        <f t="shared" si="75"/>
        <v>0</v>
      </c>
      <c r="M155" s="31"/>
      <c r="N155" s="31">
        <f t="shared" si="72"/>
        <v>0</v>
      </c>
      <c r="O155" s="31"/>
      <c r="P155" s="31">
        <f t="shared" si="73"/>
        <v>0</v>
      </c>
      <c r="Q155" s="31"/>
      <c r="R155" s="31">
        <f t="shared" si="70"/>
        <v>0</v>
      </c>
      <c r="S155" s="31"/>
      <c r="T155" s="31">
        <f t="shared" si="71"/>
        <v>0</v>
      </c>
      <c r="U155" s="31"/>
      <c r="V155" s="31">
        <f t="shared" si="68"/>
        <v>0</v>
      </c>
      <c r="W155" s="31"/>
      <c r="X155" s="31">
        <f t="shared" si="69"/>
        <v>0</v>
      </c>
      <c r="Y155" s="31"/>
      <c r="Z155" s="31">
        <f t="shared" si="52"/>
        <v>0</v>
      </c>
      <c r="AA155" s="31">
        <v>877.10000000000002</v>
      </c>
      <c r="AB155" s="31"/>
      <c r="AC155" s="31">
        <f t="shared" si="55"/>
        <v>877.10000000000002</v>
      </c>
      <c r="AD155" s="31"/>
      <c r="AE155" s="31">
        <f t="shared" si="56"/>
        <v>877.10000000000002</v>
      </c>
      <c r="AF155" s="31"/>
      <c r="AG155" s="31">
        <f t="shared" si="57"/>
        <v>877.10000000000002</v>
      </c>
      <c r="AH155" s="31"/>
      <c r="AI155" s="31">
        <f t="shared" si="58"/>
        <v>877.10000000000002</v>
      </c>
      <c r="AJ155" s="31"/>
      <c r="AK155" s="31">
        <f t="shared" si="59"/>
        <v>877.10000000000002</v>
      </c>
      <c r="AL155" s="31"/>
      <c r="AM155" s="31">
        <f t="shared" si="60"/>
        <v>877.10000000000002</v>
      </c>
      <c r="AN155" s="31"/>
      <c r="AO155" s="31">
        <f t="shared" si="61"/>
        <v>877.10000000000002</v>
      </c>
      <c r="AP155" s="31"/>
      <c r="AQ155" s="31">
        <f t="shared" si="53"/>
        <v>877.10000000000002</v>
      </c>
      <c r="AR155" s="31">
        <v>10827.4</v>
      </c>
      <c r="AS155" s="31"/>
      <c r="AT155" s="31">
        <f t="shared" si="62"/>
        <v>10827.4</v>
      </c>
      <c r="AU155" s="31"/>
      <c r="AV155" s="31">
        <f t="shared" si="63"/>
        <v>10827.4</v>
      </c>
      <c r="AW155" s="31"/>
      <c r="AX155" s="31">
        <f t="shared" si="64"/>
        <v>10827.4</v>
      </c>
      <c r="AY155" s="31"/>
      <c r="AZ155" s="31">
        <f t="shared" si="65"/>
        <v>10827.4</v>
      </c>
      <c r="BA155" s="31"/>
      <c r="BB155" s="31">
        <f t="shared" si="66"/>
        <v>10827.4</v>
      </c>
      <c r="BC155" s="31"/>
      <c r="BD155" s="31">
        <f t="shared" si="67"/>
        <v>10827.4</v>
      </c>
      <c r="BE155" s="31"/>
      <c r="BF155" s="31">
        <f t="shared" si="54"/>
        <v>10827.4</v>
      </c>
      <c r="BG155" s="4" t="s">
        <v>266</v>
      </c>
      <c r="BI155" s="44"/>
    </row>
    <row r="156" ht="51.75">
      <c r="A156" s="28" t="s">
        <v>267</v>
      </c>
      <c r="B156" s="42" t="s">
        <v>268</v>
      </c>
      <c r="C156" s="45" t="s">
        <v>34</v>
      </c>
      <c r="D156" s="30">
        <v>0</v>
      </c>
      <c r="E156" s="30"/>
      <c r="F156" s="31">
        <f t="shared" si="77"/>
        <v>0</v>
      </c>
      <c r="G156" s="31"/>
      <c r="H156" s="31">
        <f t="shared" si="78"/>
        <v>0</v>
      </c>
      <c r="I156" s="31"/>
      <c r="J156" s="31">
        <f t="shared" si="74"/>
        <v>0</v>
      </c>
      <c r="K156" s="31"/>
      <c r="L156" s="31">
        <f t="shared" si="75"/>
        <v>0</v>
      </c>
      <c r="M156" s="31"/>
      <c r="N156" s="31">
        <f t="shared" si="72"/>
        <v>0</v>
      </c>
      <c r="O156" s="31"/>
      <c r="P156" s="31">
        <f t="shared" si="73"/>
        <v>0</v>
      </c>
      <c r="Q156" s="31"/>
      <c r="R156" s="31">
        <f t="shared" si="70"/>
        <v>0</v>
      </c>
      <c r="S156" s="31"/>
      <c r="T156" s="31">
        <f t="shared" si="71"/>
        <v>0</v>
      </c>
      <c r="U156" s="31"/>
      <c r="V156" s="31">
        <f t="shared" si="68"/>
        <v>0</v>
      </c>
      <c r="W156" s="31"/>
      <c r="X156" s="31">
        <f t="shared" si="69"/>
        <v>0</v>
      </c>
      <c r="Y156" s="31"/>
      <c r="Z156" s="31">
        <f t="shared" si="52"/>
        <v>0</v>
      </c>
      <c r="AA156" s="31">
        <v>0</v>
      </c>
      <c r="AB156" s="31"/>
      <c r="AC156" s="31">
        <f t="shared" si="55"/>
        <v>0</v>
      </c>
      <c r="AD156" s="31"/>
      <c r="AE156" s="31">
        <f t="shared" si="56"/>
        <v>0</v>
      </c>
      <c r="AF156" s="31"/>
      <c r="AG156" s="31">
        <f t="shared" si="57"/>
        <v>0</v>
      </c>
      <c r="AH156" s="31"/>
      <c r="AI156" s="31">
        <f t="shared" si="58"/>
        <v>0</v>
      </c>
      <c r="AJ156" s="31"/>
      <c r="AK156" s="31">
        <f t="shared" si="59"/>
        <v>0</v>
      </c>
      <c r="AL156" s="31"/>
      <c r="AM156" s="31">
        <f t="shared" si="60"/>
        <v>0</v>
      </c>
      <c r="AN156" s="31"/>
      <c r="AO156" s="31">
        <f t="shared" si="61"/>
        <v>0</v>
      </c>
      <c r="AP156" s="31"/>
      <c r="AQ156" s="31">
        <f t="shared" si="53"/>
        <v>0</v>
      </c>
      <c r="AR156" s="31">
        <v>915.70000000000005</v>
      </c>
      <c r="AS156" s="31"/>
      <c r="AT156" s="31">
        <f t="shared" si="62"/>
        <v>915.70000000000005</v>
      </c>
      <c r="AU156" s="31"/>
      <c r="AV156" s="31">
        <f t="shared" si="63"/>
        <v>915.70000000000005</v>
      </c>
      <c r="AW156" s="31"/>
      <c r="AX156" s="31">
        <f t="shared" si="64"/>
        <v>915.70000000000005</v>
      </c>
      <c r="AY156" s="31"/>
      <c r="AZ156" s="31">
        <f t="shared" si="65"/>
        <v>915.70000000000005</v>
      </c>
      <c r="BA156" s="31"/>
      <c r="BB156" s="31">
        <f t="shared" si="66"/>
        <v>915.70000000000005</v>
      </c>
      <c r="BC156" s="31"/>
      <c r="BD156" s="31">
        <f t="shared" si="67"/>
        <v>915.70000000000005</v>
      </c>
      <c r="BE156" s="31"/>
      <c r="BF156" s="31">
        <f t="shared" si="54"/>
        <v>915.70000000000005</v>
      </c>
      <c r="BG156" s="4" t="s">
        <v>269</v>
      </c>
      <c r="BI156" s="44"/>
    </row>
    <row r="157" ht="51.75">
      <c r="A157" s="28" t="s">
        <v>270</v>
      </c>
      <c r="B157" s="42" t="s">
        <v>271</v>
      </c>
      <c r="C157" s="45" t="s">
        <v>34</v>
      </c>
      <c r="D157" s="30">
        <v>0</v>
      </c>
      <c r="E157" s="30"/>
      <c r="F157" s="31">
        <f t="shared" si="77"/>
        <v>0</v>
      </c>
      <c r="G157" s="31"/>
      <c r="H157" s="31">
        <f t="shared" si="78"/>
        <v>0</v>
      </c>
      <c r="I157" s="31"/>
      <c r="J157" s="31">
        <f t="shared" si="74"/>
        <v>0</v>
      </c>
      <c r="K157" s="31"/>
      <c r="L157" s="31">
        <f t="shared" si="75"/>
        <v>0</v>
      </c>
      <c r="M157" s="31"/>
      <c r="N157" s="31">
        <f t="shared" si="72"/>
        <v>0</v>
      </c>
      <c r="O157" s="31"/>
      <c r="P157" s="31">
        <f t="shared" si="73"/>
        <v>0</v>
      </c>
      <c r="Q157" s="31"/>
      <c r="R157" s="31">
        <f t="shared" si="70"/>
        <v>0</v>
      </c>
      <c r="S157" s="31"/>
      <c r="T157" s="31">
        <f t="shared" si="71"/>
        <v>0</v>
      </c>
      <c r="U157" s="31"/>
      <c r="V157" s="31">
        <f t="shared" si="68"/>
        <v>0</v>
      </c>
      <c r="W157" s="31"/>
      <c r="X157" s="31">
        <f t="shared" si="69"/>
        <v>0</v>
      </c>
      <c r="Y157" s="31"/>
      <c r="Z157" s="31">
        <f t="shared" si="52"/>
        <v>0</v>
      </c>
      <c r="AA157" s="31">
        <v>0</v>
      </c>
      <c r="AB157" s="31"/>
      <c r="AC157" s="31">
        <f t="shared" si="55"/>
        <v>0</v>
      </c>
      <c r="AD157" s="31"/>
      <c r="AE157" s="31">
        <f t="shared" si="56"/>
        <v>0</v>
      </c>
      <c r="AF157" s="31"/>
      <c r="AG157" s="31">
        <f t="shared" si="57"/>
        <v>0</v>
      </c>
      <c r="AH157" s="31"/>
      <c r="AI157" s="31">
        <f t="shared" si="58"/>
        <v>0</v>
      </c>
      <c r="AJ157" s="31"/>
      <c r="AK157" s="31">
        <f t="shared" si="59"/>
        <v>0</v>
      </c>
      <c r="AL157" s="31"/>
      <c r="AM157" s="31">
        <f t="shared" si="60"/>
        <v>0</v>
      </c>
      <c r="AN157" s="31"/>
      <c r="AO157" s="31">
        <f t="shared" si="61"/>
        <v>0</v>
      </c>
      <c r="AP157" s="31"/>
      <c r="AQ157" s="31">
        <f t="shared" si="53"/>
        <v>0</v>
      </c>
      <c r="AR157" s="31">
        <v>915.70000000000005</v>
      </c>
      <c r="AS157" s="31"/>
      <c r="AT157" s="31">
        <f t="shared" si="62"/>
        <v>915.70000000000005</v>
      </c>
      <c r="AU157" s="31"/>
      <c r="AV157" s="31">
        <f t="shared" si="63"/>
        <v>915.70000000000005</v>
      </c>
      <c r="AW157" s="31"/>
      <c r="AX157" s="31">
        <f t="shared" si="64"/>
        <v>915.70000000000005</v>
      </c>
      <c r="AY157" s="31"/>
      <c r="AZ157" s="31">
        <f t="shared" si="65"/>
        <v>915.70000000000005</v>
      </c>
      <c r="BA157" s="31"/>
      <c r="BB157" s="31">
        <f t="shared" si="66"/>
        <v>915.70000000000005</v>
      </c>
      <c r="BC157" s="31"/>
      <c r="BD157" s="31">
        <f t="shared" si="67"/>
        <v>915.70000000000005</v>
      </c>
      <c r="BE157" s="31"/>
      <c r="BF157" s="31">
        <f t="shared" si="54"/>
        <v>915.70000000000005</v>
      </c>
      <c r="BG157" s="4" t="s">
        <v>272</v>
      </c>
      <c r="BI157" s="44"/>
    </row>
    <row r="158" ht="51.75">
      <c r="A158" s="28" t="s">
        <v>273</v>
      </c>
      <c r="B158" s="42" t="s">
        <v>274</v>
      </c>
      <c r="C158" s="45" t="s">
        <v>34</v>
      </c>
      <c r="D158" s="30">
        <v>0</v>
      </c>
      <c r="E158" s="30"/>
      <c r="F158" s="31">
        <f t="shared" si="77"/>
        <v>0</v>
      </c>
      <c r="G158" s="31"/>
      <c r="H158" s="31">
        <f t="shared" si="78"/>
        <v>0</v>
      </c>
      <c r="I158" s="31"/>
      <c r="J158" s="31">
        <f t="shared" si="74"/>
        <v>0</v>
      </c>
      <c r="K158" s="31"/>
      <c r="L158" s="31">
        <f t="shared" si="75"/>
        <v>0</v>
      </c>
      <c r="M158" s="31"/>
      <c r="N158" s="31">
        <f t="shared" si="72"/>
        <v>0</v>
      </c>
      <c r="O158" s="31"/>
      <c r="P158" s="31">
        <f t="shared" si="73"/>
        <v>0</v>
      </c>
      <c r="Q158" s="31"/>
      <c r="R158" s="31">
        <f t="shared" si="70"/>
        <v>0</v>
      </c>
      <c r="S158" s="31"/>
      <c r="T158" s="31">
        <f t="shared" si="71"/>
        <v>0</v>
      </c>
      <c r="U158" s="31"/>
      <c r="V158" s="31">
        <f t="shared" si="68"/>
        <v>0</v>
      </c>
      <c r="W158" s="31"/>
      <c r="X158" s="31">
        <f t="shared" si="69"/>
        <v>0</v>
      </c>
      <c r="Y158" s="31"/>
      <c r="Z158" s="31">
        <f t="shared" si="52"/>
        <v>0</v>
      </c>
      <c r="AA158" s="31">
        <v>0</v>
      </c>
      <c r="AB158" s="31"/>
      <c r="AC158" s="31">
        <f t="shared" si="55"/>
        <v>0</v>
      </c>
      <c r="AD158" s="31"/>
      <c r="AE158" s="31">
        <f t="shared" si="56"/>
        <v>0</v>
      </c>
      <c r="AF158" s="31"/>
      <c r="AG158" s="31">
        <f t="shared" si="57"/>
        <v>0</v>
      </c>
      <c r="AH158" s="31"/>
      <c r="AI158" s="31">
        <f t="shared" si="58"/>
        <v>0</v>
      </c>
      <c r="AJ158" s="31"/>
      <c r="AK158" s="31">
        <f t="shared" si="59"/>
        <v>0</v>
      </c>
      <c r="AL158" s="31"/>
      <c r="AM158" s="31">
        <f t="shared" si="60"/>
        <v>0</v>
      </c>
      <c r="AN158" s="31"/>
      <c r="AO158" s="31">
        <f t="shared" si="61"/>
        <v>0</v>
      </c>
      <c r="AP158" s="31"/>
      <c r="AQ158" s="31">
        <f t="shared" si="53"/>
        <v>0</v>
      </c>
      <c r="AR158" s="31">
        <v>915.70000000000005</v>
      </c>
      <c r="AS158" s="31"/>
      <c r="AT158" s="31">
        <f t="shared" si="62"/>
        <v>915.70000000000005</v>
      </c>
      <c r="AU158" s="31"/>
      <c r="AV158" s="31">
        <f t="shared" si="63"/>
        <v>915.70000000000005</v>
      </c>
      <c r="AW158" s="31"/>
      <c r="AX158" s="31">
        <f t="shared" si="64"/>
        <v>915.70000000000005</v>
      </c>
      <c r="AY158" s="31"/>
      <c r="AZ158" s="31">
        <f t="shared" si="65"/>
        <v>915.70000000000005</v>
      </c>
      <c r="BA158" s="31"/>
      <c r="BB158" s="31">
        <f t="shared" si="66"/>
        <v>915.70000000000005</v>
      </c>
      <c r="BC158" s="31"/>
      <c r="BD158" s="31">
        <f t="shared" si="67"/>
        <v>915.70000000000005</v>
      </c>
      <c r="BE158" s="31"/>
      <c r="BF158" s="31">
        <f t="shared" si="54"/>
        <v>915.70000000000005</v>
      </c>
      <c r="BG158" s="4" t="s">
        <v>275</v>
      </c>
      <c r="BI158" s="44"/>
    </row>
    <row r="159" ht="51.75">
      <c r="A159" s="28" t="s">
        <v>276</v>
      </c>
      <c r="B159" s="42" t="s">
        <v>277</v>
      </c>
      <c r="C159" s="45" t="s">
        <v>34</v>
      </c>
      <c r="D159" s="30">
        <v>0</v>
      </c>
      <c r="E159" s="30"/>
      <c r="F159" s="31">
        <f t="shared" si="77"/>
        <v>0</v>
      </c>
      <c r="G159" s="31"/>
      <c r="H159" s="31">
        <f t="shared" si="78"/>
        <v>0</v>
      </c>
      <c r="I159" s="31"/>
      <c r="J159" s="31">
        <f t="shared" si="74"/>
        <v>0</v>
      </c>
      <c r="K159" s="31"/>
      <c r="L159" s="31">
        <f t="shared" si="75"/>
        <v>0</v>
      </c>
      <c r="M159" s="31"/>
      <c r="N159" s="31">
        <f t="shared" si="72"/>
        <v>0</v>
      </c>
      <c r="O159" s="31"/>
      <c r="P159" s="31">
        <f t="shared" si="73"/>
        <v>0</v>
      </c>
      <c r="Q159" s="31"/>
      <c r="R159" s="31">
        <f t="shared" si="70"/>
        <v>0</v>
      </c>
      <c r="S159" s="31"/>
      <c r="T159" s="31">
        <f t="shared" si="71"/>
        <v>0</v>
      </c>
      <c r="U159" s="31"/>
      <c r="V159" s="31">
        <f t="shared" si="68"/>
        <v>0</v>
      </c>
      <c r="W159" s="31"/>
      <c r="X159" s="31">
        <f t="shared" si="69"/>
        <v>0</v>
      </c>
      <c r="Y159" s="31"/>
      <c r="Z159" s="31">
        <f t="shared" si="52"/>
        <v>0</v>
      </c>
      <c r="AA159" s="31">
        <v>0</v>
      </c>
      <c r="AB159" s="31"/>
      <c r="AC159" s="31">
        <f t="shared" si="55"/>
        <v>0</v>
      </c>
      <c r="AD159" s="31"/>
      <c r="AE159" s="31">
        <f t="shared" si="56"/>
        <v>0</v>
      </c>
      <c r="AF159" s="31"/>
      <c r="AG159" s="31">
        <f t="shared" si="57"/>
        <v>0</v>
      </c>
      <c r="AH159" s="31"/>
      <c r="AI159" s="31">
        <f t="shared" si="58"/>
        <v>0</v>
      </c>
      <c r="AJ159" s="31"/>
      <c r="AK159" s="31">
        <f t="shared" si="59"/>
        <v>0</v>
      </c>
      <c r="AL159" s="31"/>
      <c r="AM159" s="31">
        <f t="shared" si="60"/>
        <v>0</v>
      </c>
      <c r="AN159" s="31"/>
      <c r="AO159" s="31">
        <f t="shared" si="61"/>
        <v>0</v>
      </c>
      <c r="AP159" s="31"/>
      <c r="AQ159" s="31">
        <f t="shared" si="53"/>
        <v>0</v>
      </c>
      <c r="AR159" s="31">
        <v>915.60000000000002</v>
      </c>
      <c r="AS159" s="31"/>
      <c r="AT159" s="31">
        <f t="shared" si="62"/>
        <v>915.60000000000002</v>
      </c>
      <c r="AU159" s="31"/>
      <c r="AV159" s="31">
        <f t="shared" si="63"/>
        <v>915.60000000000002</v>
      </c>
      <c r="AW159" s="31"/>
      <c r="AX159" s="31">
        <f t="shared" si="64"/>
        <v>915.60000000000002</v>
      </c>
      <c r="AY159" s="31"/>
      <c r="AZ159" s="31">
        <f t="shared" si="65"/>
        <v>915.60000000000002</v>
      </c>
      <c r="BA159" s="31"/>
      <c r="BB159" s="31">
        <f t="shared" si="66"/>
        <v>915.60000000000002</v>
      </c>
      <c r="BC159" s="31"/>
      <c r="BD159" s="31">
        <f t="shared" si="67"/>
        <v>915.60000000000002</v>
      </c>
      <c r="BE159" s="31"/>
      <c r="BF159" s="31">
        <f t="shared" si="54"/>
        <v>915.60000000000002</v>
      </c>
      <c r="BG159" s="4" t="s">
        <v>278</v>
      </c>
      <c r="BI159" s="44"/>
    </row>
    <row r="160" s="1" customFormat="1" ht="51.75">
      <c r="A160" s="28" t="s">
        <v>279</v>
      </c>
      <c r="B160" s="42" t="s">
        <v>280</v>
      </c>
      <c r="C160" s="45" t="s">
        <v>34</v>
      </c>
      <c r="D160" s="30"/>
      <c r="E160" s="30"/>
      <c r="F160" s="31"/>
      <c r="G160" s="31">
        <v>1822.9440400000001</v>
      </c>
      <c r="H160" s="31">
        <f t="shared" si="78"/>
        <v>1822.9440400000001</v>
      </c>
      <c r="I160" s="31"/>
      <c r="J160" s="31">
        <f t="shared" si="74"/>
        <v>1822.9440400000001</v>
      </c>
      <c r="K160" s="31"/>
      <c r="L160" s="31">
        <f t="shared" si="75"/>
        <v>1822.9440400000001</v>
      </c>
      <c r="M160" s="31"/>
      <c r="N160" s="31">
        <f t="shared" si="72"/>
        <v>1822.9440400000001</v>
      </c>
      <c r="O160" s="31"/>
      <c r="P160" s="31">
        <f t="shared" si="73"/>
        <v>1822.9440400000001</v>
      </c>
      <c r="Q160" s="31"/>
      <c r="R160" s="31">
        <f t="shared" si="70"/>
        <v>1822.9440400000001</v>
      </c>
      <c r="S160" s="31"/>
      <c r="T160" s="31">
        <f t="shared" si="71"/>
        <v>1822.9440400000001</v>
      </c>
      <c r="U160" s="31"/>
      <c r="V160" s="31">
        <f t="shared" si="68"/>
        <v>1822.9440400000001</v>
      </c>
      <c r="W160" s="31">
        <v>-82.569999999999993</v>
      </c>
      <c r="X160" s="31">
        <f t="shared" si="69"/>
        <v>1740.3740400000002</v>
      </c>
      <c r="Y160" s="31"/>
      <c r="Z160" s="31">
        <f t="shared" ref="Z160:Z181" si="79">X160+Y160</f>
        <v>1740.3740400000002</v>
      </c>
      <c r="AA160" s="31"/>
      <c r="AB160" s="31"/>
      <c r="AC160" s="31"/>
      <c r="AD160" s="31"/>
      <c r="AE160" s="31">
        <f t="shared" si="56"/>
        <v>0</v>
      </c>
      <c r="AF160" s="31"/>
      <c r="AG160" s="31">
        <f t="shared" si="57"/>
        <v>0</v>
      </c>
      <c r="AH160" s="31"/>
      <c r="AI160" s="31">
        <f t="shared" si="58"/>
        <v>0</v>
      </c>
      <c r="AJ160" s="31"/>
      <c r="AK160" s="31">
        <f t="shared" si="59"/>
        <v>0</v>
      </c>
      <c r="AL160" s="31"/>
      <c r="AM160" s="31">
        <f t="shared" si="60"/>
        <v>0</v>
      </c>
      <c r="AN160" s="31"/>
      <c r="AO160" s="31">
        <f t="shared" si="61"/>
        <v>0</v>
      </c>
      <c r="AP160" s="31"/>
      <c r="AQ160" s="31">
        <f t="shared" ref="AQ160:AQ181" si="80">AO160+AP160</f>
        <v>0</v>
      </c>
      <c r="AR160" s="31"/>
      <c r="AS160" s="31"/>
      <c r="AT160" s="31"/>
      <c r="AU160" s="31"/>
      <c r="AV160" s="31">
        <f t="shared" si="63"/>
        <v>0</v>
      </c>
      <c r="AW160" s="31"/>
      <c r="AX160" s="31">
        <f t="shared" si="64"/>
        <v>0</v>
      </c>
      <c r="AY160" s="31"/>
      <c r="AZ160" s="31">
        <f t="shared" si="65"/>
        <v>0</v>
      </c>
      <c r="BA160" s="31"/>
      <c r="BB160" s="31">
        <f t="shared" si="66"/>
        <v>0</v>
      </c>
      <c r="BC160" s="31"/>
      <c r="BD160" s="31">
        <f t="shared" si="67"/>
        <v>0</v>
      </c>
      <c r="BE160" s="31"/>
      <c r="BF160" s="31">
        <f t="shared" ref="BF160:BF181" si="81">BD160+BE160</f>
        <v>0</v>
      </c>
      <c r="BG160" s="4" t="s">
        <v>281</v>
      </c>
      <c r="BH160" s="1"/>
      <c r="BI160" s="44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s="1" customFormat="1" ht="51.75">
      <c r="A161" s="28" t="s">
        <v>282</v>
      </c>
      <c r="B161" s="42" t="s">
        <v>283</v>
      </c>
      <c r="C161" s="45" t="s">
        <v>34</v>
      </c>
      <c r="D161" s="30"/>
      <c r="E161" s="30"/>
      <c r="F161" s="31"/>
      <c r="G161" s="31">
        <v>1860.1279500000001</v>
      </c>
      <c r="H161" s="31">
        <f t="shared" si="78"/>
        <v>1860.1279500000001</v>
      </c>
      <c r="I161" s="31"/>
      <c r="J161" s="31">
        <f t="shared" si="74"/>
        <v>1860.1279500000001</v>
      </c>
      <c r="K161" s="31"/>
      <c r="L161" s="31">
        <f t="shared" si="75"/>
        <v>1860.1279500000001</v>
      </c>
      <c r="M161" s="31"/>
      <c r="N161" s="31">
        <f t="shared" si="72"/>
        <v>1860.1279500000001</v>
      </c>
      <c r="O161" s="31">
        <v>-24.5</v>
      </c>
      <c r="P161" s="31">
        <f t="shared" si="73"/>
        <v>1835.6279500000001</v>
      </c>
      <c r="Q161" s="31"/>
      <c r="R161" s="31">
        <f t="shared" si="70"/>
        <v>1835.6279500000001</v>
      </c>
      <c r="S161" s="31"/>
      <c r="T161" s="31">
        <f t="shared" si="71"/>
        <v>1835.6279500000001</v>
      </c>
      <c r="U161" s="31"/>
      <c r="V161" s="31">
        <f t="shared" si="68"/>
        <v>1835.6279500000001</v>
      </c>
      <c r="W161" s="31"/>
      <c r="X161" s="31">
        <f t="shared" si="69"/>
        <v>1835.6279500000001</v>
      </c>
      <c r="Y161" s="31"/>
      <c r="Z161" s="31">
        <f t="shared" si="79"/>
        <v>1835.6279500000001</v>
      </c>
      <c r="AA161" s="31"/>
      <c r="AB161" s="31"/>
      <c r="AC161" s="31"/>
      <c r="AD161" s="31"/>
      <c r="AE161" s="31">
        <f t="shared" si="56"/>
        <v>0</v>
      </c>
      <c r="AF161" s="31"/>
      <c r="AG161" s="31">
        <f t="shared" si="57"/>
        <v>0</v>
      </c>
      <c r="AH161" s="31"/>
      <c r="AI161" s="31">
        <f t="shared" si="58"/>
        <v>0</v>
      </c>
      <c r="AJ161" s="31"/>
      <c r="AK161" s="31">
        <f t="shared" si="59"/>
        <v>0</v>
      </c>
      <c r="AL161" s="31"/>
      <c r="AM161" s="31">
        <f t="shared" si="60"/>
        <v>0</v>
      </c>
      <c r="AN161" s="31"/>
      <c r="AO161" s="31">
        <f t="shared" si="61"/>
        <v>0</v>
      </c>
      <c r="AP161" s="31"/>
      <c r="AQ161" s="31">
        <f t="shared" si="80"/>
        <v>0</v>
      </c>
      <c r="AR161" s="31"/>
      <c r="AS161" s="31"/>
      <c r="AT161" s="31"/>
      <c r="AU161" s="31"/>
      <c r="AV161" s="31">
        <f t="shared" si="63"/>
        <v>0</v>
      </c>
      <c r="AW161" s="31"/>
      <c r="AX161" s="31">
        <f t="shared" si="64"/>
        <v>0</v>
      </c>
      <c r="AY161" s="31"/>
      <c r="AZ161" s="31">
        <f t="shared" si="65"/>
        <v>0</v>
      </c>
      <c r="BA161" s="31"/>
      <c r="BB161" s="31">
        <f t="shared" si="66"/>
        <v>0</v>
      </c>
      <c r="BC161" s="31"/>
      <c r="BD161" s="31">
        <f t="shared" si="67"/>
        <v>0</v>
      </c>
      <c r="BE161" s="31"/>
      <c r="BF161" s="31">
        <f t="shared" si="81"/>
        <v>0</v>
      </c>
      <c r="BG161" s="4" t="s">
        <v>284</v>
      </c>
      <c r="BH161" s="1"/>
      <c r="BI161" s="44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s="1" customFormat="1" ht="51.75">
      <c r="A162" s="28" t="s">
        <v>285</v>
      </c>
      <c r="B162" s="42" t="s">
        <v>286</v>
      </c>
      <c r="C162" s="45" t="s">
        <v>34</v>
      </c>
      <c r="D162" s="30"/>
      <c r="E162" s="30"/>
      <c r="F162" s="31"/>
      <c r="G162" s="31">
        <v>7665.7780000000002</v>
      </c>
      <c r="H162" s="31">
        <f t="shared" si="78"/>
        <v>7665.7780000000002</v>
      </c>
      <c r="I162" s="31"/>
      <c r="J162" s="31">
        <f t="shared" si="74"/>
        <v>7665.7780000000002</v>
      </c>
      <c r="K162" s="31"/>
      <c r="L162" s="31">
        <f t="shared" si="75"/>
        <v>7665.7780000000002</v>
      </c>
      <c r="M162" s="31"/>
      <c r="N162" s="31">
        <f t="shared" si="72"/>
        <v>7665.7780000000002</v>
      </c>
      <c r="O162" s="31">
        <v>24.5</v>
      </c>
      <c r="P162" s="31">
        <f t="shared" si="73"/>
        <v>7690.2780000000002</v>
      </c>
      <c r="Q162" s="31"/>
      <c r="R162" s="31">
        <f t="shared" si="70"/>
        <v>7690.2780000000002</v>
      </c>
      <c r="S162" s="31"/>
      <c r="T162" s="31">
        <f t="shared" si="71"/>
        <v>7690.2780000000002</v>
      </c>
      <c r="U162" s="31"/>
      <c r="V162" s="31">
        <f t="shared" si="68"/>
        <v>7690.2780000000002</v>
      </c>
      <c r="W162" s="31">
        <v>-41.718000000000004</v>
      </c>
      <c r="X162" s="31">
        <f t="shared" si="69"/>
        <v>7648.5600000000004</v>
      </c>
      <c r="Y162" s="31"/>
      <c r="Z162" s="31">
        <f t="shared" si="79"/>
        <v>7648.5600000000004</v>
      </c>
      <c r="AA162" s="31"/>
      <c r="AB162" s="31"/>
      <c r="AC162" s="31"/>
      <c r="AD162" s="31"/>
      <c r="AE162" s="31">
        <f t="shared" si="56"/>
        <v>0</v>
      </c>
      <c r="AF162" s="31"/>
      <c r="AG162" s="31">
        <f t="shared" si="57"/>
        <v>0</v>
      </c>
      <c r="AH162" s="31"/>
      <c r="AI162" s="31">
        <f t="shared" si="58"/>
        <v>0</v>
      </c>
      <c r="AJ162" s="31"/>
      <c r="AK162" s="31">
        <f t="shared" si="59"/>
        <v>0</v>
      </c>
      <c r="AL162" s="31"/>
      <c r="AM162" s="31">
        <f t="shared" si="60"/>
        <v>0</v>
      </c>
      <c r="AN162" s="31"/>
      <c r="AO162" s="31">
        <f t="shared" si="61"/>
        <v>0</v>
      </c>
      <c r="AP162" s="31"/>
      <c r="AQ162" s="31">
        <f t="shared" si="80"/>
        <v>0</v>
      </c>
      <c r="AR162" s="31"/>
      <c r="AS162" s="31"/>
      <c r="AT162" s="31"/>
      <c r="AU162" s="31"/>
      <c r="AV162" s="31">
        <f t="shared" si="63"/>
        <v>0</v>
      </c>
      <c r="AW162" s="31"/>
      <c r="AX162" s="31">
        <f t="shared" si="64"/>
        <v>0</v>
      </c>
      <c r="AY162" s="31"/>
      <c r="AZ162" s="31">
        <f t="shared" si="65"/>
        <v>0</v>
      </c>
      <c r="BA162" s="31"/>
      <c r="BB162" s="31">
        <f t="shared" si="66"/>
        <v>0</v>
      </c>
      <c r="BC162" s="31"/>
      <c r="BD162" s="31">
        <f t="shared" si="67"/>
        <v>0</v>
      </c>
      <c r="BE162" s="31"/>
      <c r="BF162" s="31">
        <f t="shared" si="81"/>
        <v>0</v>
      </c>
      <c r="BG162" s="4" t="s">
        <v>287</v>
      </c>
      <c r="BH162" s="1"/>
      <c r="BI162" s="44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s="20" customFormat="1" ht="33.75" customHeight="1">
      <c r="A163" s="21"/>
      <c r="B163" s="22" t="s">
        <v>288</v>
      </c>
      <c r="C163" s="23" t="s">
        <v>25</v>
      </c>
      <c r="D163" s="24">
        <f>D168+D167+D166+D165+D164</f>
        <v>64748.000000000007</v>
      </c>
      <c r="E163" s="24">
        <f>E168+E167+E166+E165+E164</f>
        <v>0</v>
      </c>
      <c r="F163" s="25">
        <f t="shared" si="77"/>
        <v>64748.000000000007</v>
      </c>
      <c r="G163" s="95">
        <f>G168+G167+G166+G165+G164</f>
        <v>65434.583730000006</v>
      </c>
      <c r="H163" s="95">
        <f t="shared" si="78"/>
        <v>130182.58373000001</v>
      </c>
      <c r="I163" s="95">
        <f>I168+I167+I166+I165+I164</f>
        <v>0</v>
      </c>
      <c r="J163" s="95">
        <f t="shared" si="74"/>
        <v>130182.58373000001</v>
      </c>
      <c r="K163" s="95">
        <f>K168+K167+K166+K165+K164</f>
        <v>-20284.093000000001</v>
      </c>
      <c r="L163" s="95">
        <f t="shared" si="75"/>
        <v>109898.49073000002</v>
      </c>
      <c r="M163" s="95">
        <f>M168+M167+M166+M165+M164</f>
        <v>0</v>
      </c>
      <c r="N163" s="95">
        <f t="shared" si="72"/>
        <v>109898.49073000002</v>
      </c>
      <c r="O163" s="95">
        <f>O168+O167+O166+O165+O164</f>
        <v>0</v>
      </c>
      <c r="P163" s="95">
        <f t="shared" si="73"/>
        <v>109898.49073000002</v>
      </c>
      <c r="Q163" s="95">
        <f>Q168+Q167+Q166+Q165+Q164</f>
        <v>0</v>
      </c>
      <c r="R163" s="95">
        <f t="shared" si="70"/>
        <v>109898.49073000002</v>
      </c>
      <c r="S163" s="95">
        <f>S168+S167+S166+S165+S164</f>
        <v>-10945.053</v>
      </c>
      <c r="T163" s="95">
        <f t="shared" si="71"/>
        <v>98953.43773000002</v>
      </c>
      <c r="U163" s="95">
        <f>U168+U167+U166+U165+U164</f>
        <v>0</v>
      </c>
      <c r="V163" s="95">
        <f t="shared" si="68"/>
        <v>98953.43773000002</v>
      </c>
      <c r="W163" s="95">
        <f>W168+W167+W166+W165+W164</f>
        <v>-14198.813</v>
      </c>
      <c r="X163" s="95">
        <f t="shared" si="69"/>
        <v>84754.624730000025</v>
      </c>
      <c r="Y163" s="95">
        <f>Y168+Y167+Y166+Y165+Y164</f>
        <v>0</v>
      </c>
      <c r="Z163" s="95">
        <f t="shared" si="79"/>
        <v>84754.624730000025</v>
      </c>
      <c r="AA163" s="25">
        <f>AA168+AA167+AA166+AA165+AA164</f>
        <v>32708.599999999999</v>
      </c>
      <c r="AB163" s="25">
        <f>AB168+AB167+AB166+AB165+AB164</f>
        <v>0</v>
      </c>
      <c r="AC163" s="25">
        <f t="shared" si="55"/>
        <v>32708.599999999999</v>
      </c>
      <c r="AD163" s="25">
        <f>AD168+AD167+AD166+AD165+AD164</f>
        <v>0</v>
      </c>
      <c r="AE163" s="25">
        <f t="shared" si="56"/>
        <v>32708.599999999999</v>
      </c>
      <c r="AF163" s="25">
        <f>AF168+AF167+AF166+AF165+AF164</f>
        <v>0</v>
      </c>
      <c r="AG163" s="25">
        <f t="shared" si="57"/>
        <v>32708.599999999999</v>
      </c>
      <c r="AH163" s="25">
        <f>AH168+AH167+AH166+AH165+AH164</f>
        <v>20284.093000000001</v>
      </c>
      <c r="AI163" s="25">
        <f t="shared" si="58"/>
        <v>52992.692999999999</v>
      </c>
      <c r="AJ163" s="25">
        <f>AJ168+AJ167+AJ166+AJ165+AJ164</f>
        <v>0</v>
      </c>
      <c r="AK163" s="25">
        <f t="shared" si="59"/>
        <v>52992.692999999999</v>
      </c>
      <c r="AL163" s="25">
        <f>AL168+AL167+AL166+AL165+AL164</f>
        <v>10945.053</v>
      </c>
      <c r="AM163" s="25">
        <f t="shared" si="60"/>
        <v>63937.745999999999</v>
      </c>
      <c r="AN163" s="25">
        <f>AN168+AN167+AN166+AN165+AN164</f>
        <v>14198.813</v>
      </c>
      <c r="AO163" s="25">
        <f t="shared" si="61"/>
        <v>78136.558999999994</v>
      </c>
      <c r="AP163" s="25">
        <f>AP168+AP167+AP166+AP165+AP164</f>
        <v>0</v>
      </c>
      <c r="AQ163" s="25">
        <f t="shared" si="80"/>
        <v>78136.558999999994</v>
      </c>
      <c r="AR163" s="25">
        <f>AR168+AR167+AR166+AR165+AR164</f>
        <v>0</v>
      </c>
      <c r="AS163" s="25">
        <f>AS168+AS167+AS166+AS165+AS164</f>
        <v>0</v>
      </c>
      <c r="AT163" s="25">
        <f t="shared" si="62"/>
        <v>0</v>
      </c>
      <c r="AU163" s="25">
        <f>AU168+AU167+AU166+AU165+AU164</f>
        <v>0</v>
      </c>
      <c r="AV163" s="25">
        <f t="shared" si="63"/>
        <v>0</v>
      </c>
      <c r="AW163" s="25">
        <f>AW168+AW167+AW166+AW165+AW164</f>
        <v>0</v>
      </c>
      <c r="AX163" s="25">
        <f t="shared" si="64"/>
        <v>0</v>
      </c>
      <c r="AY163" s="25">
        <f>AY168+AY167+AY166+AY165+AY164</f>
        <v>0</v>
      </c>
      <c r="AZ163" s="25">
        <f t="shared" si="65"/>
        <v>0</v>
      </c>
      <c r="BA163" s="25">
        <f>BA168+BA167+BA166+BA165+BA164</f>
        <v>0</v>
      </c>
      <c r="BB163" s="25">
        <f t="shared" si="66"/>
        <v>0</v>
      </c>
      <c r="BC163" s="25">
        <f>BC168+BC167+BC166+BC165+BC164</f>
        <v>0</v>
      </c>
      <c r="BD163" s="25">
        <f t="shared" si="67"/>
        <v>0</v>
      </c>
      <c r="BE163" s="25">
        <f>BE168+BE167+BE166+BE165+BE164</f>
        <v>0</v>
      </c>
      <c r="BF163" s="25">
        <f t="shared" si="81"/>
        <v>0</v>
      </c>
      <c r="BG163" s="26"/>
      <c r="BH163" s="27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</row>
    <row r="164" ht="51.75">
      <c r="A164" s="28" t="s">
        <v>289</v>
      </c>
      <c r="B164" s="42" t="s">
        <v>290</v>
      </c>
      <c r="C164" s="45" t="s">
        <v>34</v>
      </c>
      <c r="D164" s="30">
        <f>5844.6+120.7</f>
        <v>5965.3000000000002</v>
      </c>
      <c r="E164" s="30"/>
      <c r="F164" s="31">
        <f t="shared" si="77"/>
        <v>5965.3000000000002</v>
      </c>
      <c r="G164" s="31">
        <v>6034.6826300000002</v>
      </c>
      <c r="H164" s="31">
        <f t="shared" si="78"/>
        <v>11999.98263</v>
      </c>
      <c r="I164" s="31"/>
      <c r="J164" s="31">
        <f t="shared" si="74"/>
        <v>11999.98263</v>
      </c>
      <c r="K164" s="31"/>
      <c r="L164" s="31">
        <f t="shared" si="75"/>
        <v>11999.98263</v>
      </c>
      <c r="M164" s="31"/>
      <c r="N164" s="31">
        <f t="shared" si="72"/>
        <v>11999.98263</v>
      </c>
      <c r="O164" s="31"/>
      <c r="P164" s="31">
        <f t="shared" si="73"/>
        <v>11999.98263</v>
      </c>
      <c r="Q164" s="31"/>
      <c r="R164" s="31">
        <f t="shared" si="70"/>
        <v>11999.98263</v>
      </c>
      <c r="S164" s="31"/>
      <c r="T164" s="31">
        <f t="shared" si="71"/>
        <v>11999.98263</v>
      </c>
      <c r="U164" s="31"/>
      <c r="V164" s="31">
        <f t="shared" si="68"/>
        <v>11999.98263</v>
      </c>
      <c r="W164" s="31"/>
      <c r="X164" s="31">
        <f t="shared" si="69"/>
        <v>11999.98263</v>
      </c>
      <c r="Y164" s="31"/>
      <c r="Z164" s="31">
        <f t="shared" si="79"/>
        <v>11999.98263</v>
      </c>
      <c r="AA164" s="31">
        <v>0</v>
      </c>
      <c r="AB164" s="31"/>
      <c r="AC164" s="31">
        <f t="shared" si="55"/>
        <v>0</v>
      </c>
      <c r="AD164" s="31"/>
      <c r="AE164" s="31">
        <f t="shared" si="56"/>
        <v>0</v>
      </c>
      <c r="AF164" s="31"/>
      <c r="AG164" s="31">
        <f t="shared" si="57"/>
        <v>0</v>
      </c>
      <c r="AH164" s="31"/>
      <c r="AI164" s="31">
        <f t="shared" si="58"/>
        <v>0</v>
      </c>
      <c r="AJ164" s="31"/>
      <c r="AK164" s="31">
        <f t="shared" si="59"/>
        <v>0</v>
      </c>
      <c r="AL164" s="31"/>
      <c r="AM164" s="31">
        <f t="shared" si="60"/>
        <v>0</v>
      </c>
      <c r="AN164" s="31"/>
      <c r="AO164" s="31">
        <f t="shared" si="61"/>
        <v>0</v>
      </c>
      <c r="AP164" s="31"/>
      <c r="AQ164" s="31">
        <f t="shared" si="80"/>
        <v>0</v>
      </c>
      <c r="AR164" s="31">
        <v>0</v>
      </c>
      <c r="AS164" s="31"/>
      <c r="AT164" s="31">
        <f t="shared" si="62"/>
        <v>0</v>
      </c>
      <c r="AU164" s="31"/>
      <c r="AV164" s="31">
        <f t="shared" si="63"/>
        <v>0</v>
      </c>
      <c r="AW164" s="31"/>
      <c r="AX164" s="31">
        <f t="shared" si="64"/>
        <v>0</v>
      </c>
      <c r="AY164" s="31"/>
      <c r="AZ164" s="31">
        <f t="shared" si="65"/>
        <v>0</v>
      </c>
      <c r="BA164" s="31"/>
      <c r="BB164" s="31">
        <f t="shared" si="66"/>
        <v>0</v>
      </c>
      <c r="BC164" s="31"/>
      <c r="BD164" s="31">
        <f t="shared" si="67"/>
        <v>0</v>
      </c>
      <c r="BE164" s="31"/>
      <c r="BF164" s="31">
        <f t="shared" si="81"/>
        <v>0</v>
      </c>
      <c r="BG164" s="4" t="s">
        <v>291</v>
      </c>
      <c r="BI164" s="44"/>
    </row>
    <row r="165" ht="51.75">
      <c r="A165" s="28" t="s">
        <v>292</v>
      </c>
      <c r="B165" s="42" t="s">
        <v>293</v>
      </c>
      <c r="C165" s="45" t="s">
        <v>34</v>
      </c>
      <c r="D165" s="30">
        <f>17964-367.1</f>
        <v>17596.900000000001</v>
      </c>
      <c r="E165" s="30"/>
      <c r="F165" s="31">
        <f t="shared" si="77"/>
        <v>17596.900000000001</v>
      </c>
      <c r="G165" s="31">
        <f>4006.86525+25700.58505</f>
        <v>29707.4503</v>
      </c>
      <c r="H165" s="31">
        <f t="shared" si="78"/>
        <v>47304.350300000006</v>
      </c>
      <c r="I165" s="31"/>
      <c r="J165" s="31">
        <f t="shared" si="74"/>
        <v>47304.350300000006</v>
      </c>
      <c r="K165" s="31">
        <v>-20284.093000000001</v>
      </c>
      <c r="L165" s="31">
        <f t="shared" si="75"/>
        <v>27020.257300000005</v>
      </c>
      <c r="M165" s="31"/>
      <c r="N165" s="31">
        <f t="shared" si="72"/>
        <v>27020.257300000005</v>
      </c>
      <c r="O165" s="31"/>
      <c r="P165" s="31">
        <f t="shared" si="73"/>
        <v>27020.257300000005</v>
      </c>
      <c r="Q165" s="31"/>
      <c r="R165" s="31">
        <f t="shared" si="70"/>
        <v>27020.257300000005</v>
      </c>
      <c r="S165" s="31">
        <v>-10945.053</v>
      </c>
      <c r="T165" s="31">
        <f t="shared" si="71"/>
        <v>16075.204300000005</v>
      </c>
      <c r="U165" s="31"/>
      <c r="V165" s="31">
        <f t="shared" si="68"/>
        <v>16075.204300000005</v>
      </c>
      <c r="W165" s="31">
        <f>-1271.079-12927.734</f>
        <v>-14198.813</v>
      </c>
      <c r="X165" s="31">
        <f t="shared" si="69"/>
        <v>1876.3913000000048</v>
      </c>
      <c r="Y165" s="31"/>
      <c r="Z165" s="31">
        <f t="shared" si="79"/>
        <v>1876.3913000000048</v>
      </c>
      <c r="AA165" s="31">
        <v>0</v>
      </c>
      <c r="AB165" s="31"/>
      <c r="AC165" s="31">
        <f t="shared" ref="AC165:AC181" si="82">AA165+AB165</f>
        <v>0</v>
      </c>
      <c r="AD165" s="31"/>
      <c r="AE165" s="31">
        <f t="shared" ref="AE165:AE181" si="83">AC165+AD165</f>
        <v>0</v>
      </c>
      <c r="AF165" s="31"/>
      <c r="AG165" s="31">
        <f t="shared" ref="AG165:AG181" si="84">AE165+AF165</f>
        <v>0</v>
      </c>
      <c r="AH165" s="31">
        <v>20284.093000000001</v>
      </c>
      <c r="AI165" s="31">
        <f t="shared" ref="AI165:AI181" si="85">AG165+AH165</f>
        <v>20284.093000000001</v>
      </c>
      <c r="AJ165" s="31"/>
      <c r="AK165" s="31">
        <f t="shared" ref="AK165:AK181" si="86">AI165+AJ165</f>
        <v>20284.093000000001</v>
      </c>
      <c r="AL165" s="31">
        <v>10945.053</v>
      </c>
      <c r="AM165" s="31">
        <f t="shared" ref="AM165:AM181" si="87">AK165+AL165</f>
        <v>31229.146000000001</v>
      </c>
      <c r="AN165" s="31">
        <f>1271.079+12927.734</f>
        <v>14198.813</v>
      </c>
      <c r="AO165" s="31">
        <f t="shared" ref="AO165:AO181" si="88">AM165+AN165</f>
        <v>45427.959000000003</v>
      </c>
      <c r="AP165" s="31"/>
      <c r="AQ165" s="31">
        <f t="shared" si="80"/>
        <v>45427.959000000003</v>
      </c>
      <c r="AR165" s="31">
        <v>0</v>
      </c>
      <c r="AS165" s="31"/>
      <c r="AT165" s="31">
        <f t="shared" ref="AT165:AT181" si="89">AR165+AS165</f>
        <v>0</v>
      </c>
      <c r="AU165" s="31"/>
      <c r="AV165" s="31">
        <f t="shared" ref="AV165:AV181" si="90">AT165+AU165</f>
        <v>0</v>
      </c>
      <c r="AW165" s="31"/>
      <c r="AX165" s="31">
        <f t="shared" ref="AX165:AX181" si="91">AV165+AW165</f>
        <v>0</v>
      </c>
      <c r="AY165" s="31"/>
      <c r="AZ165" s="31">
        <f t="shared" ref="AZ165:AZ181" si="92">AX165+AY165</f>
        <v>0</v>
      </c>
      <c r="BA165" s="31"/>
      <c r="BB165" s="31">
        <f t="shared" ref="BB165:BB181" si="93">AZ165+BA165</f>
        <v>0</v>
      </c>
      <c r="BC165" s="31"/>
      <c r="BD165" s="31">
        <f t="shared" ref="BD165:BD181" si="94">BB165+BC165</f>
        <v>0</v>
      </c>
      <c r="BE165" s="31"/>
      <c r="BF165" s="31">
        <f t="shared" si="81"/>
        <v>0</v>
      </c>
      <c r="BG165" s="4" t="s">
        <v>294</v>
      </c>
      <c r="BI165" s="44"/>
    </row>
    <row r="166" ht="51.75">
      <c r="A166" s="28" t="s">
        <v>295</v>
      </c>
      <c r="B166" s="42" t="s">
        <v>296</v>
      </c>
      <c r="C166" s="45" t="s">
        <v>34</v>
      </c>
      <c r="D166" s="30">
        <v>9975.2999999999993</v>
      </c>
      <c r="E166" s="30"/>
      <c r="F166" s="31">
        <f t="shared" si="77"/>
        <v>9975.2999999999993</v>
      </c>
      <c r="G166" s="31">
        <f>3971.35388+25721.09692</f>
        <v>29692.450799999999</v>
      </c>
      <c r="H166" s="31">
        <f t="shared" si="78"/>
        <v>39667.750799999994</v>
      </c>
      <c r="I166" s="31"/>
      <c r="J166" s="31">
        <f t="shared" si="74"/>
        <v>39667.750799999994</v>
      </c>
      <c r="K166" s="31"/>
      <c r="L166" s="31">
        <f t="shared" si="75"/>
        <v>39667.750799999994</v>
      </c>
      <c r="M166" s="31"/>
      <c r="N166" s="31">
        <f t="shared" si="72"/>
        <v>39667.750799999994</v>
      </c>
      <c r="O166" s="31"/>
      <c r="P166" s="31">
        <f t="shared" si="73"/>
        <v>39667.750799999994</v>
      </c>
      <c r="Q166" s="31"/>
      <c r="R166" s="31">
        <f t="shared" si="70"/>
        <v>39667.750799999994</v>
      </c>
      <c r="S166" s="31"/>
      <c r="T166" s="31">
        <f t="shared" si="71"/>
        <v>39667.750799999994</v>
      </c>
      <c r="U166" s="31"/>
      <c r="V166" s="31">
        <f t="shared" si="68"/>
        <v>39667.750799999994</v>
      </c>
      <c r="W166" s="31"/>
      <c r="X166" s="31">
        <f t="shared" si="69"/>
        <v>39667.750799999994</v>
      </c>
      <c r="Y166" s="31"/>
      <c r="Z166" s="31">
        <f t="shared" si="79"/>
        <v>39667.750799999994</v>
      </c>
      <c r="AA166" s="31">
        <v>0</v>
      </c>
      <c r="AB166" s="31"/>
      <c r="AC166" s="31">
        <f t="shared" si="82"/>
        <v>0</v>
      </c>
      <c r="AD166" s="31"/>
      <c r="AE166" s="31">
        <f t="shared" si="83"/>
        <v>0</v>
      </c>
      <c r="AF166" s="31"/>
      <c r="AG166" s="31">
        <f t="shared" si="84"/>
        <v>0</v>
      </c>
      <c r="AH166" s="31"/>
      <c r="AI166" s="31">
        <f t="shared" si="85"/>
        <v>0</v>
      </c>
      <c r="AJ166" s="31"/>
      <c r="AK166" s="31">
        <f t="shared" si="86"/>
        <v>0</v>
      </c>
      <c r="AL166" s="31"/>
      <c r="AM166" s="31">
        <f t="shared" si="87"/>
        <v>0</v>
      </c>
      <c r="AN166" s="31"/>
      <c r="AO166" s="31">
        <f t="shared" si="88"/>
        <v>0</v>
      </c>
      <c r="AP166" s="31"/>
      <c r="AQ166" s="31">
        <f t="shared" si="80"/>
        <v>0</v>
      </c>
      <c r="AR166" s="31">
        <v>0</v>
      </c>
      <c r="AS166" s="31"/>
      <c r="AT166" s="31">
        <f t="shared" si="89"/>
        <v>0</v>
      </c>
      <c r="AU166" s="31"/>
      <c r="AV166" s="31">
        <f t="shared" si="90"/>
        <v>0</v>
      </c>
      <c r="AW166" s="31"/>
      <c r="AX166" s="31">
        <f t="shared" si="91"/>
        <v>0</v>
      </c>
      <c r="AY166" s="31"/>
      <c r="AZ166" s="31">
        <f t="shared" si="92"/>
        <v>0</v>
      </c>
      <c r="BA166" s="31"/>
      <c r="BB166" s="31">
        <f t="shared" si="93"/>
        <v>0</v>
      </c>
      <c r="BC166" s="31"/>
      <c r="BD166" s="31">
        <f t="shared" si="94"/>
        <v>0</v>
      </c>
      <c r="BE166" s="31"/>
      <c r="BF166" s="31">
        <f t="shared" si="81"/>
        <v>0</v>
      </c>
      <c r="BG166" s="4" t="s">
        <v>297</v>
      </c>
      <c r="BI166" s="44"/>
    </row>
    <row r="167" ht="51.75">
      <c r="A167" s="28" t="s">
        <v>298</v>
      </c>
      <c r="B167" s="42" t="s">
        <v>299</v>
      </c>
      <c r="C167" s="45" t="s">
        <v>34</v>
      </c>
      <c r="D167" s="30">
        <v>31210.5</v>
      </c>
      <c r="E167" s="30"/>
      <c r="F167" s="31">
        <f t="shared" si="77"/>
        <v>31210.5</v>
      </c>
      <c r="G167" s="31"/>
      <c r="H167" s="31">
        <f t="shared" si="78"/>
        <v>31210.5</v>
      </c>
      <c r="I167" s="31"/>
      <c r="J167" s="31">
        <f t="shared" si="74"/>
        <v>31210.5</v>
      </c>
      <c r="K167" s="31"/>
      <c r="L167" s="31">
        <f t="shared" si="75"/>
        <v>31210.5</v>
      </c>
      <c r="M167" s="31"/>
      <c r="N167" s="31">
        <f t="shared" si="72"/>
        <v>31210.5</v>
      </c>
      <c r="O167" s="31"/>
      <c r="P167" s="31">
        <f t="shared" si="73"/>
        <v>31210.5</v>
      </c>
      <c r="Q167" s="31"/>
      <c r="R167" s="31">
        <f t="shared" si="70"/>
        <v>31210.5</v>
      </c>
      <c r="S167" s="31"/>
      <c r="T167" s="31">
        <f t="shared" si="71"/>
        <v>31210.5</v>
      </c>
      <c r="U167" s="31"/>
      <c r="V167" s="31">
        <f t="shared" ref="V167:V181" si="95">T167+U167</f>
        <v>31210.5</v>
      </c>
      <c r="W167" s="31"/>
      <c r="X167" s="31">
        <f t="shared" ref="X167:X181" si="96">V167+W167</f>
        <v>31210.5</v>
      </c>
      <c r="Y167" s="31"/>
      <c r="Z167" s="31">
        <f t="shared" si="79"/>
        <v>31210.5</v>
      </c>
      <c r="AA167" s="31">
        <v>0</v>
      </c>
      <c r="AB167" s="31"/>
      <c r="AC167" s="31">
        <f t="shared" si="82"/>
        <v>0</v>
      </c>
      <c r="AD167" s="31"/>
      <c r="AE167" s="31">
        <f t="shared" si="83"/>
        <v>0</v>
      </c>
      <c r="AF167" s="31"/>
      <c r="AG167" s="31">
        <f t="shared" si="84"/>
        <v>0</v>
      </c>
      <c r="AH167" s="31"/>
      <c r="AI167" s="31">
        <f t="shared" si="85"/>
        <v>0</v>
      </c>
      <c r="AJ167" s="31"/>
      <c r="AK167" s="31">
        <f t="shared" si="86"/>
        <v>0</v>
      </c>
      <c r="AL167" s="31"/>
      <c r="AM167" s="31">
        <f t="shared" si="87"/>
        <v>0</v>
      </c>
      <c r="AN167" s="31"/>
      <c r="AO167" s="31">
        <f t="shared" si="88"/>
        <v>0</v>
      </c>
      <c r="AP167" s="31"/>
      <c r="AQ167" s="31">
        <f t="shared" si="80"/>
        <v>0</v>
      </c>
      <c r="AR167" s="31">
        <v>0</v>
      </c>
      <c r="AS167" s="31"/>
      <c r="AT167" s="31">
        <f t="shared" si="89"/>
        <v>0</v>
      </c>
      <c r="AU167" s="31"/>
      <c r="AV167" s="31">
        <f t="shared" si="90"/>
        <v>0</v>
      </c>
      <c r="AW167" s="31"/>
      <c r="AX167" s="31">
        <f t="shared" si="91"/>
        <v>0</v>
      </c>
      <c r="AY167" s="31"/>
      <c r="AZ167" s="31">
        <f t="shared" si="92"/>
        <v>0</v>
      </c>
      <c r="BA167" s="31"/>
      <c r="BB167" s="31">
        <f t="shared" si="93"/>
        <v>0</v>
      </c>
      <c r="BC167" s="31"/>
      <c r="BD167" s="31">
        <f t="shared" si="94"/>
        <v>0</v>
      </c>
      <c r="BE167" s="31"/>
      <c r="BF167" s="31">
        <f t="shared" si="81"/>
        <v>0</v>
      </c>
      <c r="BG167" s="4" t="s">
        <v>300</v>
      </c>
      <c r="BI167" s="44"/>
    </row>
    <row r="168" ht="51.75">
      <c r="A168" s="28" t="s">
        <v>301</v>
      </c>
      <c r="B168" s="42" t="s">
        <v>302</v>
      </c>
      <c r="C168" s="45" t="s">
        <v>34</v>
      </c>
      <c r="D168" s="30">
        <v>0</v>
      </c>
      <c r="E168" s="30"/>
      <c r="F168" s="31">
        <f t="shared" si="77"/>
        <v>0</v>
      </c>
      <c r="G168" s="31"/>
      <c r="H168" s="31">
        <f t="shared" si="78"/>
        <v>0</v>
      </c>
      <c r="I168" s="31"/>
      <c r="J168" s="31">
        <f t="shared" si="74"/>
        <v>0</v>
      </c>
      <c r="K168" s="31"/>
      <c r="L168" s="31">
        <f t="shared" si="75"/>
        <v>0</v>
      </c>
      <c r="M168" s="31"/>
      <c r="N168" s="31">
        <f t="shared" si="72"/>
        <v>0</v>
      </c>
      <c r="O168" s="31"/>
      <c r="P168" s="31">
        <f t="shared" si="73"/>
        <v>0</v>
      </c>
      <c r="Q168" s="31"/>
      <c r="R168" s="31">
        <f t="shared" si="70"/>
        <v>0</v>
      </c>
      <c r="S168" s="31"/>
      <c r="T168" s="31">
        <f t="shared" si="71"/>
        <v>0</v>
      </c>
      <c r="U168" s="31"/>
      <c r="V168" s="31">
        <f t="shared" si="95"/>
        <v>0</v>
      </c>
      <c r="W168" s="31"/>
      <c r="X168" s="31">
        <f t="shared" si="96"/>
        <v>0</v>
      </c>
      <c r="Y168" s="31"/>
      <c r="Z168" s="31">
        <f t="shared" si="79"/>
        <v>0</v>
      </c>
      <c r="AA168" s="31">
        <v>32708.599999999999</v>
      </c>
      <c r="AB168" s="31"/>
      <c r="AC168" s="31">
        <f t="shared" si="82"/>
        <v>32708.599999999999</v>
      </c>
      <c r="AD168" s="31"/>
      <c r="AE168" s="31">
        <f t="shared" si="83"/>
        <v>32708.599999999999</v>
      </c>
      <c r="AF168" s="31"/>
      <c r="AG168" s="31">
        <f t="shared" si="84"/>
        <v>32708.599999999999</v>
      </c>
      <c r="AH168" s="31"/>
      <c r="AI168" s="31">
        <f t="shared" si="85"/>
        <v>32708.599999999999</v>
      </c>
      <c r="AJ168" s="31"/>
      <c r="AK168" s="31">
        <f t="shared" si="86"/>
        <v>32708.599999999999</v>
      </c>
      <c r="AL168" s="31"/>
      <c r="AM168" s="31">
        <f t="shared" si="87"/>
        <v>32708.599999999999</v>
      </c>
      <c r="AN168" s="31"/>
      <c r="AO168" s="31">
        <f t="shared" si="88"/>
        <v>32708.599999999999</v>
      </c>
      <c r="AP168" s="31"/>
      <c r="AQ168" s="31">
        <f t="shared" si="80"/>
        <v>32708.599999999999</v>
      </c>
      <c r="AR168" s="31">
        <v>0</v>
      </c>
      <c r="AS168" s="31"/>
      <c r="AT168" s="31">
        <f t="shared" si="89"/>
        <v>0</v>
      </c>
      <c r="AU168" s="31"/>
      <c r="AV168" s="31">
        <f t="shared" si="90"/>
        <v>0</v>
      </c>
      <c r="AW168" s="31"/>
      <c r="AX168" s="31">
        <f t="shared" si="91"/>
        <v>0</v>
      </c>
      <c r="AY168" s="31"/>
      <c r="AZ168" s="31">
        <f t="shared" si="92"/>
        <v>0</v>
      </c>
      <c r="BA168" s="31"/>
      <c r="BB168" s="31">
        <f t="shared" si="93"/>
        <v>0</v>
      </c>
      <c r="BC168" s="31"/>
      <c r="BD168" s="31">
        <f t="shared" si="94"/>
        <v>0</v>
      </c>
      <c r="BE168" s="31"/>
      <c r="BF168" s="31">
        <f t="shared" si="81"/>
        <v>0</v>
      </c>
      <c r="BG168" s="4" t="s">
        <v>303</v>
      </c>
      <c r="BI168" s="44"/>
      <c r="BK168" s="1"/>
    </row>
    <row r="169" s="20" customFormat="1" ht="33.75" customHeight="1">
      <c r="A169" s="21"/>
      <c r="B169" s="22" t="s">
        <v>304</v>
      </c>
      <c r="C169" s="22"/>
      <c r="D169" s="24">
        <f>D11+D56+D101+D106+D139+D145+D163+D136</f>
        <v>5273844.6999999993</v>
      </c>
      <c r="E169" s="24">
        <f>E11+E56+E101+E106+E139+E145+E163+E136</f>
        <v>-32636.400000000001</v>
      </c>
      <c r="F169" s="25">
        <f t="shared" si="77"/>
        <v>5241208.2999999989</v>
      </c>
      <c r="G169" s="25">
        <f>G11+G56+G101+G106+G139+G145+G163+G136</f>
        <v>610706.37844000023</v>
      </c>
      <c r="H169" s="25">
        <f t="shared" si="78"/>
        <v>5851914.678439999</v>
      </c>
      <c r="I169" s="25">
        <f>I11+I56+I101+I106+I139+I145+I163+I136</f>
        <v>79762.992999999988</v>
      </c>
      <c r="J169" s="25">
        <f t="shared" si="74"/>
        <v>5931677.6714399988</v>
      </c>
      <c r="K169" s="25">
        <f>K11+K56+K101+K106+K139+K145+K163+K136</f>
        <v>137869.26627999981</v>
      </c>
      <c r="L169" s="25">
        <f t="shared" si="75"/>
        <v>6069546.9377199989</v>
      </c>
      <c r="M169" s="25">
        <f>M11+M56+M101+M106+M139+M145+M163+M136</f>
        <v>0</v>
      </c>
      <c r="N169" s="25">
        <f t="shared" si="72"/>
        <v>6069546.9377199989</v>
      </c>
      <c r="O169" s="25">
        <f>O11+O56+O101+O106+O139+O145+O163+O136</f>
        <v>-159024.41399999999</v>
      </c>
      <c r="P169" s="25">
        <f t="shared" si="73"/>
        <v>5910522.523719999</v>
      </c>
      <c r="Q169" s="25">
        <f>Q11+Q56+Q101+Q106+Q139+Q145+Q163+Q136</f>
        <v>15433.899000000001</v>
      </c>
      <c r="R169" s="25">
        <f t="shared" ref="R169:R181" si="97">P169+Q169</f>
        <v>5925956.4227199992</v>
      </c>
      <c r="S169" s="25">
        <f>S11+S56+S101+S106+S139+S145+S163+S136</f>
        <v>-107819.17300000001</v>
      </c>
      <c r="T169" s="25">
        <f t="shared" ref="T169:T181" si="98">R169+S169</f>
        <v>5818137.2497199988</v>
      </c>
      <c r="U169" s="25">
        <f>U11+U56+U101+U106+U139+U145+U163+U136</f>
        <v>954.08699999999999</v>
      </c>
      <c r="V169" s="25">
        <f t="shared" si="95"/>
        <v>5819091.3367199991</v>
      </c>
      <c r="W169" s="25">
        <f>W11+W56+W101+W106+W139+W145+W163+W136</f>
        <v>-335021.24099999998</v>
      </c>
      <c r="X169" s="25">
        <f t="shared" si="96"/>
        <v>5484070.0957199987</v>
      </c>
      <c r="Y169" s="25">
        <f>Y11+Y56+Y101+Y106+Y139+Y145+Y163+Y136</f>
        <v>-11082.501</v>
      </c>
      <c r="Z169" s="25">
        <f t="shared" si="79"/>
        <v>5472987.5947199985</v>
      </c>
      <c r="AA169" s="25">
        <f>AA11+AA56+AA101+AA106+AA139+AA145+AA163+AA136</f>
        <v>4877496</v>
      </c>
      <c r="AB169" s="25">
        <f>AB11+AB56+AB101+AB106+AB139+AB145+AB163+AB136</f>
        <v>-135.30000000000001</v>
      </c>
      <c r="AC169" s="25">
        <f t="shared" si="82"/>
        <v>4877360.7000000002</v>
      </c>
      <c r="AD169" s="25">
        <f>AD11+AD56+AD101+AD106+AD139+AD145+AD163+AD136</f>
        <v>-269847.88099999999</v>
      </c>
      <c r="AE169" s="25">
        <f t="shared" si="83"/>
        <v>4607512.8190000001</v>
      </c>
      <c r="AF169" s="25">
        <f>AF11+AF56+AF101+AF106+AF139+AF145+AF163+AF136</f>
        <v>-5553.0900000000001</v>
      </c>
      <c r="AG169" s="25">
        <f t="shared" si="84"/>
        <v>4601959.7290000003</v>
      </c>
      <c r="AH169" s="25">
        <f>AH11+AH56+AH101+AH106+AH139+AH145+AH163+AH136</f>
        <v>520508.45899999992</v>
      </c>
      <c r="AI169" s="25">
        <f t="shared" si="85"/>
        <v>5122468.1880000001</v>
      </c>
      <c r="AJ169" s="25">
        <f>AJ11+AJ56+AJ101+AJ106+AJ139+AJ145+AJ163+AJ136</f>
        <v>-228966.55700000006</v>
      </c>
      <c r="AK169" s="25">
        <f t="shared" si="86"/>
        <v>4893501.6310000001</v>
      </c>
      <c r="AL169" s="25">
        <f>AL11+AL56+AL101+AL106+AL139+AL145+AL163+AL136</f>
        <v>-58854.837999999989</v>
      </c>
      <c r="AM169" s="25">
        <f t="shared" si="87"/>
        <v>4834646.7929999996</v>
      </c>
      <c r="AN169" s="25">
        <f>AN11+AN56+AN101+AN106+AN139+AN145+AN163+AN136</f>
        <v>32947.592000000004</v>
      </c>
      <c r="AO169" s="25">
        <f t="shared" si="88"/>
        <v>4867594.3849999998</v>
      </c>
      <c r="AP169" s="25">
        <f>AP11+AP56+AP101+AP106+AP139+AP145+AP163+AP136</f>
        <v>13463.237000000001</v>
      </c>
      <c r="AQ169" s="25">
        <f t="shared" si="80"/>
        <v>4881057.6219999995</v>
      </c>
      <c r="AR169" s="25">
        <f>AR11+AR56+AR101+AR106+AR139+AR145+AR163+AR136</f>
        <v>4095356.8999999999</v>
      </c>
      <c r="AS169" s="25">
        <f>AS11+AS56+AS101+AS106+AS139+AS145+AS163+AS136</f>
        <v>0</v>
      </c>
      <c r="AT169" s="25">
        <f t="shared" si="89"/>
        <v>4095356.8999999999</v>
      </c>
      <c r="AU169" s="25">
        <f>AU11+AU56+AU101+AU106+AU139+AU145+AU163+AU136</f>
        <v>-231023.25400000002</v>
      </c>
      <c r="AV169" s="25">
        <f t="shared" si="90"/>
        <v>3864333.6459999997</v>
      </c>
      <c r="AW169" s="25">
        <f>AW11+AW56+AW101+AW106+AW139+AW145+AW163+AW136</f>
        <v>534714.84499999997</v>
      </c>
      <c r="AX169" s="25">
        <f t="shared" si="91"/>
        <v>4399048.4909999995</v>
      </c>
      <c r="AY169" s="25">
        <f>AY11+AY56+AY101+AY106+AY139+AY145+AY163+AY136</f>
        <v>760008.05500000005</v>
      </c>
      <c r="AZ169" s="25">
        <f t="shared" si="92"/>
        <v>5159056.5459999992</v>
      </c>
      <c r="BA169" s="25">
        <f>BA11+BA56+BA101+BA106+BA139+BA145+BA163+BA136</f>
        <v>515871.32299999997</v>
      </c>
      <c r="BB169" s="25">
        <f t="shared" si="93"/>
        <v>5674927.868999999</v>
      </c>
      <c r="BC169" s="25">
        <f>BC11+BC56+BC101+BC106+BC139+BC145+BC163+BC136</f>
        <v>28487.786</v>
      </c>
      <c r="BD169" s="25">
        <f t="shared" si="94"/>
        <v>5703415.6549999993</v>
      </c>
      <c r="BE169" s="25">
        <f>BE11+BE56+BE101+BE106+BE139+BE145+BE163+BE136</f>
        <v>257044</v>
      </c>
      <c r="BF169" s="25">
        <f t="shared" si="81"/>
        <v>5960459.6549999993</v>
      </c>
      <c r="BG169" s="26"/>
      <c r="BH169" s="27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</row>
    <row r="170" ht="17.25">
      <c r="A170" s="28"/>
      <c r="B170" s="96" t="s">
        <v>305</v>
      </c>
      <c r="C170" s="96"/>
      <c r="D170" s="30"/>
      <c r="E170" s="30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I170" s="44"/>
    </row>
    <row r="171" ht="17.25">
      <c r="A171" s="28"/>
      <c r="B171" s="96" t="s">
        <v>173</v>
      </c>
      <c r="C171" s="96"/>
      <c r="D171" s="30">
        <f>D109</f>
        <v>119077</v>
      </c>
      <c r="E171" s="30">
        <f>E109</f>
        <v>0</v>
      </c>
      <c r="F171" s="31">
        <f t="shared" si="77"/>
        <v>119077</v>
      </c>
      <c r="G171" s="31">
        <f>G109</f>
        <v>0</v>
      </c>
      <c r="H171" s="31">
        <f t="shared" si="78"/>
        <v>119077</v>
      </c>
      <c r="I171" s="31">
        <f>I109</f>
        <v>0</v>
      </c>
      <c r="J171" s="31">
        <f t="shared" si="74"/>
        <v>119077</v>
      </c>
      <c r="K171" s="31">
        <f>K109</f>
        <v>0</v>
      </c>
      <c r="L171" s="31">
        <f t="shared" si="75"/>
        <v>119077</v>
      </c>
      <c r="M171" s="31">
        <f>M109</f>
        <v>0</v>
      </c>
      <c r="N171" s="31">
        <f t="shared" si="72"/>
        <v>119077</v>
      </c>
      <c r="O171" s="31">
        <f>O109</f>
        <v>0</v>
      </c>
      <c r="P171" s="31">
        <f t="shared" si="73"/>
        <v>119077</v>
      </c>
      <c r="Q171" s="31">
        <f>Q109</f>
        <v>0</v>
      </c>
      <c r="R171" s="31">
        <f t="shared" si="97"/>
        <v>119077</v>
      </c>
      <c r="S171" s="31">
        <f>S109</f>
        <v>0</v>
      </c>
      <c r="T171" s="31">
        <f t="shared" si="98"/>
        <v>119077</v>
      </c>
      <c r="U171" s="31">
        <f>U109</f>
        <v>0</v>
      </c>
      <c r="V171" s="31">
        <f t="shared" si="95"/>
        <v>119077</v>
      </c>
      <c r="W171" s="31">
        <f>W109</f>
        <v>0</v>
      </c>
      <c r="X171" s="31">
        <f t="shared" si="96"/>
        <v>119077</v>
      </c>
      <c r="Y171" s="31">
        <f>Y109</f>
        <v>0</v>
      </c>
      <c r="Z171" s="31">
        <f t="shared" si="79"/>
        <v>119077</v>
      </c>
      <c r="AA171" s="31">
        <f>AA109</f>
        <v>30161.700000000001</v>
      </c>
      <c r="AB171" s="31">
        <f>AB109</f>
        <v>0</v>
      </c>
      <c r="AC171" s="31">
        <f t="shared" si="82"/>
        <v>30161.700000000001</v>
      </c>
      <c r="AD171" s="31">
        <f>AD109</f>
        <v>0</v>
      </c>
      <c r="AE171" s="31">
        <f t="shared" si="83"/>
        <v>30161.700000000001</v>
      </c>
      <c r="AF171" s="31">
        <f>AF109</f>
        <v>0</v>
      </c>
      <c r="AG171" s="31">
        <f t="shared" si="84"/>
        <v>30161.700000000001</v>
      </c>
      <c r="AH171" s="31">
        <f>AH109</f>
        <v>0</v>
      </c>
      <c r="AI171" s="31">
        <f t="shared" si="85"/>
        <v>30161.700000000001</v>
      </c>
      <c r="AJ171" s="31">
        <f>AJ109</f>
        <v>0</v>
      </c>
      <c r="AK171" s="31">
        <f t="shared" si="86"/>
        <v>30161.700000000001</v>
      </c>
      <c r="AL171" s="31">
        <f>AL109</f>
        <v>0</v>
      </c>
      <c r="AM171" s="31">
        <f t="shared" si="87"/>
        <v>30161.700000000001</v>
      </c>
      <c r="AN171" s="31">
        <f>AN109</f>
        <v>0</v>
      </c>
      <c r="AO171" s="31">
        <f t="shared" si="88"/>
        <v>30161.700000000001</v>
      </c>
      <c r="AP171" s="31">
        <f>AP109</f>
        <v>0</v>
      </c>
      <c r="AQ171" s="31">
        <f t="shared" si="80"/>
        <v>30161.700000000001</v>
      </c>
      <c r="AR171" s="31">
        <f>AR109</f>
        <v>0</v>
      </c>
      <c r="AS171" s="31">
        <f>AS109</f>
        <v>0</v>
      </c>
      <c r="AT171" s="31">
        <f t="shared" si="89"/>
        <v>0</v>
      </c>
      <c r="AU171" s="31">
        <f>AU109</f>
        <v>0</v>
      </c>
      <c r="AV171" s="31">
        <f t="shared" si="90"/>
        <v>0</v>
      </c>
      <c r="AW171" s="31">
        <f>AW109</f>
        <v>0</v>
      </c>
      <c r="AX171" s="31">
        <f t="shared" si="91"/>
        <v>0</v>
      </c>
      <c r="AY171" s="31">
        <f>AY109</f>
        <v>0</v>
      </c>
      <c r="AZ171" s="31">
        <f t="shared" si="92"/>
        <v>0</v>
      </c>
      <c r="BA171" s="31">
        <f>BA109</f>
        <v>0</v>
      </c>
      <c r="BB171" s="31">
        <f t="shared" si="93"/>
        <v>0</v>
      </c>
      <c r="BC171" s="31">
        <f>BC109</f>
        <v>0</v>
      </c>
      <c r="BD171" s="31">
        <f t="shared" si="94"/>
        <v>0</v>
      </c>
      <c r="BE171" s="31">
        <f>BE109</f>
        <v>0</v>
      </c>
      <c r="BF171" s="31">
        <f t="shared" si="81"/>
        <v>0</v>
      </c>
      <c r="BI171" s="44"/>
    </row>
    <row r="172" ht="17.25">
      <c r="A172" s="28"/>
      <c r="B172" s="97" t="s">
        <v>29</v>
      </c>
      <c r="C172" s="98"/>
      <c r="D172" s="30">
        <f>D14+D59</f>
        <v>2198272.5</v>
      </c>
      <c r="E172" s="30">
        <f>E14+E59</f>
        <v>0</v>
      </c>
      <c r="F172" s="31">
        <f t="shared" si="77"/>
        <v>2198272.5</v>
      </c>
      <c r="G172" s="31">
        <f>G14+G59</f>
        <v>0</v>
      </c>
      <c r="H172" s="31">
        <f t="shared" si="78"/>
        <v>2198272.5</v>
      </c>
      <c r="I172" s="31">
        <f>I14+I59</f>
        <v>0</v>
      </c>
      <c r="J172" s="31">
        <f t="shared" si="74"/>
        <v>2198272.5</v>
      </c>
      <c r="K172" s="31">
        <f>K14+K59</f>
        <v>-546186.19200000004</v>
      </c>
      <c r="L172" s="31">
        <f t="shared" si="75"/>
        <v>1652086.308</v>
      </c>
      <c r="M172" s="31">
        <f>M14+M59</f>
        <v>0</v>
      </c>
      <c r="N172" s="31">
        <f t="shared" si="72"/>
        <v>1652086.308</v>
      </c>
      <c r="O172" s="31">
        <f>O14+O59</f>
        <v>0</v>
      </c>
      <c r="P172" s="31">
        <f t="shared" si="73"/>
        <v>1652086.308</v>
      </c>
      <c r="Q172" s="31">
        <f>Q14+Q59</f>
        <v>0</v>
      </c>
      <c r="R172" s="31">
        <f t="shared" si="97"/>
        <v>1652086.308</v>
      </c>
      <c r="S172" s="31">
        <f>S14+S59</f>
        <v>0</v>
      </c>
      <c r="T172" s="31">
        <f t="shared" si="98"/>
        <v>1652086.308</v>
      </c>
      <c r="U172" s="31">
        <f>U14+U59</f>
        <v>0</v>
      </c>
      <c r="V172" s="31">
        <f t="shared" si="95"/>
        <v>1652086.308</v>
      </c>
      <c r="W172" s="31">
        <f>W14+W59</f>
        <v>0</v>
      </c>
      <c r="X172" s="31">
        <f t="shared" si="96"/>
        <v>1652086.308</v>
      </c>
      <c r="Y172" s="31">
        <f>Y14+Y59</f>
        <v>0</v>
      </c>
      <c r="Z172" s="31">
        <f t="shared" si="79"/>
        <v>1652086.308</v>
      </c>
      <c r="AA172" s="31">
        <f>AA14+AA59</f>
        <v>2440167.2999999998</v>
      </c>
      <c r="AB172" s="31">
        <f>AB14+AB59</f>
        <v>0</v>
      </c>
      <c r="AC172" s="31">
        <f t="shared" si="82"/>
        <v>2440167.2999999998</v>
      </c>
      <c r="AD172" s="31">
        <f>AD14+AD59</f>
        <v>0</v>
      </c>
      <c r="AE172" s="31">
        <f t="shared" si="83"/>
        <v>2440167.2999999998</v>
      </c>
      <c r="AF172" s="31">
        <f>AF14+AF59</f>
        <v>0</v>
      </c>
      <c r="AG172" s="31">
        <f t="shared" si="84"/>
        <v>2440167.2999999998</v>
      </c>
      <c r="AH172" s="31">
        <f>AH14+AH59</f>
        <v>-769620.179</v>
      </c>
      <c r="AI172" s="31">
        <f t="shared" si="85"/>
        <v>1670547.1209999998</v>
      </c>
      <c r="AJ172" s="31">
        <f>AJ14+AJ59</f>
        <v>0</v>
      </c>
      <c r="AK172" s="31">
        <f t="shared" si="86"/>
        <v>1670547.1209999998</v>
      </c>
      <c r="AL172" s="31">
        <f>AL14+AL59</f>
        <v>0</v>
      </c>
      <c r="AM172" s="31">
        <f t="shared" si="87"/>
        <v>1670547.1209999998</v>
      </c>
      <c r="AN172" s="31">
        <f>AN14+AN59</f>
        <v>0</v>
      </c>
      <c r="AO172" s="31">
        <f t="shared" si="88"/>
        <v>1670547.1209999998</v>
      </c>
      <c r="AP172" s="31">
        <f>AP14+AP59</f>
        <v>0</v>
      </c>
      <c r="AQ172" s="31">
        <f t="shared" si="80"/>
        <v>1670547.1209999998</v>
      </c>
      <c r="AR172" s="31">
        <f>AR14+AR59</f>
        <v>2017873.7999999998</v>
      </c>
      <c r="AS172" s="31">
        <f>AS14+AS59</f>
        <v>0</v>
      </c>
      <c r="AT172" s="31">
        <f t="shared" si="89"/>
        <v>2017873.7999999998</v>
      </c>
      <c r="AU172" s="31">
        <f>AU14+AU59</f>
        <v>0</v>
      </c>
      <c r="AV172" s="31">
        <f t="shared" si="90"/>
        <v>2017873.7999999998</v>
      </c>
      <c r="AW172" s="31">
        <f>AW14+AW59</f>
        <v>-174084.66200000001</v>
      </c>
      <c r="AX172" s="31">
        <f t="shared" si="91"/>
        <v>1843789.1379999998</v>
      </c>
      <c r="AY172" s="31">
        <f>AY14+AY59</f>
        <v>0</v>
      </c>
      <c r="AZ172" s="31">
        <f t="shared" si="92"/>
        <v>1843789.1379999998</v>
      </c>
      <c r="BA172" s="31">
        <f>BA14+BA59</f>
        <v>0</v>
      </c>
      <c r="BB172" s="31">
        <f t="shared" si="93"/>
        <v>1843789.1379999998</v>
      </c>
      <c r="BC172" s="31">
        <f>BC14+BC59</f>
        <v>0</v>
      </c>
      <c r="BD172" s="31">
        <f t="shared" si="94"/>
        <v>1843789.1379999998</v>
      </c>
      <c r="BE172" s="31">
        <f>BE14+BE59</f>
        <v>0</v>
      </c>
      <c r="BF172" s="31">
        <f t="shared" si="81"/>
        <v>1843789.1379999998</v>
      </c>
      <c r="BI172" s="44"/>
    </row>
    <row r="173" ht="17.25">
      <c r="A173" s="28"/>
      <c r="B173" s="97" t="s">
        <v>30</v>
      </c>
      <c r="C173" s="98"/>
      <c r="D173" s="30">
        <f>D60</f>
        <v>217796.29999999999</v>
      </c>
      <c r="E173" s="30">
        <f>E60</f>
        <v>0</v>
      </c>
      <c r="F173" s="31">
        <f t="shared" si="77"/>
        <v>217796.29999999999</v>
      </c>
      <c r="G173" s="31">
        <f>G60</f>
        <v>0</v>
      </c>
      <c r="H173" s="31">
        <f t="shared" si="78"/>
        <v>217796.29999999999</v>
      </c>
      <c r="I173" s="31">
        <f>I60</f>
        <v>0</v>
      </c>
      <c r="J173" s="31">
        <f t="shared" si="74"/>
        <v>217796.29999999999</v>
      </c>
      <c r="K173" s="31">
        <f>K60+K15</f>
        <v>280651.40000000002</v>
      </c>
      <c r="L173" s="31">
        <f t="shared" si="75"/>
        <v>498447.70000000001</v>
      </c>
      <c r="M173" s="31">
        <f>M60+M15</f>
        <v>0</v>
      </c>
      <c r="N173" s="31">
        <f t="shared" si="72"/>
        <v>498447.70000000001</v>
      </c>
      <c r="O173" s="31">
        <f>O60+O15</f>
        <v>0</v>
      </c>
      <c r="P173" s="31">
        <f t="shared" si="73"/>
        <v>498447.70000000001</v>
      </c>
      <c r="Q173" s="31">
        <f>Q60+Q15</f>
        <v>0</v>
      </c>
      <c r="R173" s="31">
        <f t="shared" si="97"/>
        <v>498447.70000000001</v>
      </c>
      <c r="S173" s="31">
        <f>S60+S15</f>
        <v>0</v>
      </c>
      <c r="T173" s="31">
        <f t="shared" si="98"/>
        <v>498447.70000000001</v>
      </c>
      <c r="U173" s="31">
        <f>U60+U15</f>
        <v>0</v>
      </c>
      <c r="V173" s="31">
        <f t="shared" si="95"/>
        <v>498447.70000000001</v>
      </c>
      <c r="W173" s="31">
        <f>W60+W15</f>
        <v>0</v>
      </c>
      <c r="X173" s="31">
        <f t="shared" si="96"/>
        <v>498447.70000000001</v>
      </c>
      <c r="Y173" s="31">
        <f>Y60+Y15</f>
        <v>0</v>
      </c>
      <c r="Z173" s="31">
        <f t="shared" si="79"/>
        <v>498447.70000000001</v>
      </c>
      <c r="AA173" s="31">
        <f>AA60</f>
        <v>218954.20000000001</v>
      </c>
      <c r="AB173" s="31">
        <f>AB60</f>
        <v>0</v>
      </c>
      <c r="AC173" s="31">
        <f t="shared" si="82"/>
        <v>218954.20000000001</v>
      </c>
      <c r="AD173" s="31">
        <f>AD60</f>
        <v>0</v>
      </c>
      <c r="AE173" s="31">
        <f t="shared" si="83"/>
        <v>218954.20000000001</v>
      </c>
      <c r="AF173" s="31">
        <f>AF60</f>
        <v>0</v>
      </c>
      <c r="AG173" s="31">
        <f t="shared" si="84"/>
        <v>218954.20000000001</v>
      </c>
      <c r="AH173" s="31">
        <f>AH60+AH15</f>
        <v>671530.09999999998</v>
      </c>
      <c r="AI173" s="31">
        <f t="shared" si="85"/>
        <v>890484.30000000005</v>
      </c>
      <c r="AJ173" s="31">
        <f>AJ60+AJ15</f>
        <v>0</v>
      </c>
      <c r="AK173" s="31">
        <f t="shared" si="86"/>
        <v>890484.30000000005</v>
      </c>
      <c r="AL173" s="31">
        <f>AL60+AL15</f>
        <v>0</v>
      </c>
      <c r="AM173" s="31">
        <f t="shared" si="87"/>
        <v>890484.30000000005</v>
      </c>
      <c r="AN173" s="31">
        <f>AN60+AN15</f>
        <v>0</v>
      </c>
      <c r="AO173" s="31">
        <f t="shared" si="88"/>
        <v>890484.30000000005</v>
      </c>
      <c r="AP173" s="31">
        <f>AP60+AP15</f>
        <v>0</v>
      </c>
      <c r="AQ173" s="31">
        <f t="shared" si="80"/>
        <v>890484.30000000005</v>
      </c>
      <c r="AR173" s="31">
        <f>AR60</f>
        <v>218954.20000000001</v>
      </c>
      <c r="AS173" s="31">
        <f>AS60</f>
        <v>0</v>
      </c>
      <c r="AT173" s="31">
        <f t="shared" si="89"/>
        <v>218954.20000000001</v>
      </c>
      <c r="AU173" s="31">
        <f>AU60</f>
        <v>0</v>
      </c>
      <c r="AV173" s="31">
        <f t="shared" si="90"/>
        <v>218954.20000000001</v>
      </c>
      <c r="AW173" s="31">
        <f>AW60+AW15</f>
        <v>617168.09999999998</v>
      </c>
      <c r="AX173" s="31">
        <f t="shared" si="91"/>
        <v>836122.30000000005</v>
      </c>
      <c r="AY173" s="31">
        <f>AY60+AY15</f>
        <v>0</v>
      </c>
      <c r="AZ173" s="31">
        <f t="shared" si="92"/>
        <v>836122.30000000005</v>
      </c>
      <c r="BA173" s="31">
        <f>BA60+BA15</f>
        <v>0</v>
      </c>
      <c r="BB173" s="31">
        <f t="shared" si="93"/>
        <v>836122.30000000005</v>
      </c>
      <c r="BC173" s="31">
        <f>BC60+BC15</f>
        <v>0</v>
      </c>
      <c r="BD173" s="31">
        <f t="shared" si="94"/>
        <v>836122.30000000005</v>
      </c>
      <c r="BE173" s="31">
        <f>BE60+BE15</f>
        <v>0</v>
      </c>
      <c r="BF173" s="31">
        <f t="shared" si="81"/>
        <v>836122.30000000005</v>
      </c>
      <c r="BI173" s="44"/>
    </row>
    <row r="174" ht="17.25">
      <c r="A174" s="28"/>
      <c r="B174" s="97" t="s">
        <v>31</v>
      </c>
      <c r="C174" s="98"/>
      <c r="D174" s="30"/>
      <c r="E174" s="30"/>
      <c r="F174" s="31"/>
      <c r="G174" s="31">
        <f>G16</f>
        <v>150210.70758000002</v>
      </c>
      <c r="H174" s="31">
        <f t="shared" si="78"/>
        <v>150210.70758000002</v>
      </c>
      <c r="I174" s="31">
        <f>I16</f>
        <v>0</v>
      </c>
      <c r="J174" s="31">
        <f t="shared" si="74"/>
        <v>150210.70758000002</v>
      </c>
      <c r="K174" s="31">
        <f>K16</f>
        <v>290108.38799999998</v>
      </c>
      <c r="L174" s="31">
        <f t="shared" si="75"/>
        <v>440319.09557999996</v>
      </c>
      <c r="M174" s="31">
        <f>M16</f>
        <v>0</v>
      </c>
      <c r="N174" s="31">
        <f t="shared" si="72"/>
        <v>440319.09557999996</v>
      </c>
      <c r="O174" s="31">
        <f>O16</f>
        <v>74371.914000000004</v>
      </c>
      <c r="P174" s="31">
        <f t="shared" si="73"/>
        <v>514691.00957999995</v>
      </c>
      <c r="Q174" s="31">
        <f>Q16</f>
        <v>0</v>
      </c>
      <c r="R174" s="31">
        <f t="shared" si="97"/>
        <v>514691.00957999995</v>
      </c>
      <c r="S174" s="31">
        <f>S16</f>
        <v>0</v>
      </c>
      <c r="T174" s="31">
        <f t="shared" si="98"/>
        <v>514691.00957999995</v>
      </c>
      <c r="U174" s="31">
        <f>U16</f>
        <v>0</v>
      </c>
      <c r="V174" s="31">
        <f t="shared" si="95"/>
        <v>514691.00957999995</v>
      </c>
      <c r="W174" s="31">
        <f>W16</f>
        <v>-581.11599999999999</v>
      </c>
      <c r="X174" s="31">
        <f t="shared" si="96"/>
        <v>514109.89357999997</v>
      </c>
      <c r="Y174" s="31">
        <f>Y16</f>
        <v>0</v>
      </c>
      <c r="Z174" s="31">
        <f t="shared" si="79"/>
        <v>514109.89357999997</v>
      </c>
      <c r="AA174" s="31"/>
      <c r="AB174" s="31"/>
      <c r="AC174" s="31"/>
      <c r="AD174" s="31">
        <f>AD16</f>
        <v>0</v>
      </c>
      <c r="AE174" s="31">
        <f t="shared" si="83"/>
        <v>0</v>
      </c>
      <c r="AF174" s="31">
        <f>AF16</f>
        <v>0</v>
      </c>
      <c r="AG174" s="31">
        <f t="shared" si="84"/>
        <v>0</v>
      </c>
      <c r="AH174" s="31">
        <f>AH16</f>
        <v>0</v>
      </c>
      <c r="AI174" s="31">
        <f t="shared" si="85"/>
        <v>0</v>
      </c>
      <c r="AJ174" s="31">
        <f>AJ16</f>
        <v>0</v>
      </c>
      <c r="AK174" s="31">
        <f t="shared" si="86"/>
        <v>0</v>
      </c>
      <c r="AL174" s="31">
        <f>AL16</f>
        <v>0</v>
      </c>
      <c r="AM174" s="31">
        <f t="shared" si="87"/>
        <v>0</v>
      </c>
      <c r="AN174" s="31">
        <f>AN16</f>
        <v>581.11599999999999</v>
      </c>
      <c r="AO174" s="31">
        <f t="shared" si="88"/>
        <v>581.11599999999999</v>
      </c>
      <c r="AP174" s="31">
        <f>AP16</f>
        <v>0</v>
      </c>
      <c r="AQ174" s="31">
        <f t="shared" si="80"/>
        <v>581.11599999999999</v>
      </c>
      <c r="AR174" s="31"/>
      <c r="AS174" s="31"/>
      <c r="AT174" s="31"/>
      <c r="AU174" s="31">
        <f>AU16</f>
        <v>0</v>
      </c>
      <c r="AV174" s="31">
        <f t="shared" si="90"/>
        <v>0</v>
      </c>
      <c r="AW174" s="31">
        <f>AW16</f>
        <v>0</v>
      </c>
      <c r="AX174" s="31">
        <f t="shared" si="91"/>
        <v>0</v>
      </c>
      <c r="AY174" s="31">
        <f>AY16</f>
        <v>0</v>
      </c>
      <c r="AZ174" s="31">
        <f t="shared" si="92"/>
        <v>0</v>
      </c>
      <c r="BA174" s="31">
        <f>BA16</f>
        <v>0</v>
      </c>
      <c r="BB174" s="31">
        <f t="shared" si="93"/>
        <v>0</v>
      </c>
      <c r="BC174" s="31">
        <f>BC16</f>
        <v>0</v>
      </c>
      <c r="BD174" s="31">
        <f t="shared" si="94"/>
        <v>0</v>
      </c>
      <c r="BE174" s="31">
        <f>BE16</f>
        <v>0</v>
      </c>
      <c r="BF174" s="31">
        <f t="shared" si="81"/>
        <v>0</v>
      </c>
      <c r="BI174" s="44"/>
    </row>
    <row r="175" ht="17.25">
      <c r="A175" s="28"/>
      <c r="B175" s="96" t="s">
        <v>306</v>
      </c>
      <c r="C175" s="96"/>
      <c r="D175" s="99"/>
      <c r="E175" s="99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I175" s="44"/>
    </row>
    <row r="176" ht="17.25">
      <c r="A176" s="28"/>
      <c r="B176" s="101" t="s">
        <v>307</v>
      </c>
      <c r="C176" s="101"/>
      <c r="D176" s="30">
        <f>D17+D25+D31+D39+D45+D46+D61+D62+D63+D64+D65+D66+D69+D70+D75+D102+D140+D141+D146+D147+D148+D149+D150+D151+D152+D153+D154+D155+D156+D157+D158+D159+D164+D165+D166+D167+D168</f>
        <v>2551684.4999999991</v>
      </c>
      <c r="E176" s="30">
        <f>E17+E25+E31+E39+E45+E46+E61+E62+E63+E64+E65+E66+E69+E70+E75+E102+E140+E141+E146+E147+E148+E149+E150+E151+E152+E153+E154+E155+E156+E157+E158+E159+E164+E165+E166+E167+E168</f>
        <v>0</v>
      </c>
      <c r="F176" s="31">
        <f t="shared" si="77"/>
        <v>2551684.4999999991</v>
      </c>
      <c r="G176" s="31">
        <f>G17+G25+G31+G39+G45+G46+G61+G62+G63+G64+G65+G66+G69+G70+G75+G102+G140+G141+G146+G147+G148+G149+G150+G151+G152+G153+G154+G155+G156+G157+G158+G159+G164+G165+G166+G167+G168+G47+G50+G54+G55+G85+G142+G160+G161+G162+G138+G143</f>
        <v>220740.05675999998</v>
      </c>
      <c r="H176" s="31">
        <f t="shared" si="78"/>
        <v>2772424.5567599991</v>
      </c>
      <c r="I176" s="31">
        <f>I17+I25+I31+I39+I45+I46+I61+I62+I63+I64+I65+I66+I69+I70+I75+I102+I140+I141+I146+I147+I148+I149+I150+I151+I152+I153+I154+I155+I156+I157+I158+I159+I164+I165+I166+I167+I168+I47+I50+I54+I55+I85+I142+I160+I161+I162+I138+I143</f>
        <v>0</v>
      </c>
      <c r="J176" s="31">
        <f t="shared" si="74"/>
        <v>2772424.5567599991</v>
      </c>
      <c r="K176" s="31">
        <f>K17+K25+K31+K39+K45+K46+K61+K62+K63+K64+K65+K66+K69+K70+K75+K102+K140+K141+K146+K147+K148+K149+K150+K151+K152+K153+K154+K155+K156+K157+K158+K159+K164+K165+K166+K167+K168+K47+K50+K54+K55+K85+K142+K160+K161+K162+K138+K143+K86</f>
        <v>-295201.80172000005</v>
      </c>
      <c r="L176" s="31">
        <f t="shared" si="75"/>
        <v>2477222.7550399993</v>
      </c>
      <c r="M176" s="31">
        <f>M17+M25+M31+M39+M45+M46+M61+M62+M63+M64+M65+M66+M69+M70+M75+M102+M140+M141+M146+M147+M148+M149+M150+M151+M152+M153+M154+M155+M156+M157+M158+M159+M164+M165+M166+M167+M168+M47+M50+M54+M55+M85+M142+M160+M161+M162+M138+M143+M86</f>
        <v>0</v>
      </c>
      <c r="N176" s="31">
        <f t="shared" ref="N176:N181" si="99">L176+M176</f>
        <v>2477222.7550399993</v>
      </c>
      <c r="O176" s="31">
        <f>O17+O25+O31+O39+O45+O46+O61+O62+O63+O64+O65+O66+O69+O70+O75+O102+O140+O141+O146+O147+O148+O149+O150+O151+O152+O153+O154+O155+O156+O157+O158+O159+O164+O165+O166+O167+O168+O47+O50+O54+O55+O85+O142+O160+O161+O162+O138+O143+O86+O87+O88+O89+O91+O92</f>
        <v>-111354.658</v>
      </c>
      <c r="P176" s="31">
        <f t="shared" ref="P176:P181" si="100">N176+O176</f>
        <v>2365868.0970399994</v>
      </c>
      <c r="Q176" s="31">
        <f>Q17+Q25+Q31+Q39+Q45+Q46+Q61+Q62+Q63+Q64+Q65+Q66+Q69+Q70+Q75+Q102+Q140+Q141+Q146+Q147+Q148+Q149+Q150+Q151+Q152+Q153+Q154+Q155+Q156+Q157+Q158+Q159+Q164+Q165+Q166+Q167+Q168+Q47+Q50+Q54+Q55+Q85+Q142+Q160+Q161+Q162+Q138+Q143+Q86+Q87+Q88+Q89+Q91+Q92</f>
        <v>0</v>
      </c>
      <c r="R176" s="31">
        <f t="shared" si="97"/>
        <v>2365868.0970399994</v>
      </c>
      <c r="S176" s="31">
        <f>S17+S25+S31+S39+S45+S46+S61+S62+S63+S64+S65+S66+S69+S70+S75+S102+S140+S141+S146+S147+S148+S149+S150+S151+S152+S153+S154+S155+S156+S157+S158+S159+S164+S165+S166+S167+S168+S47+S50+S54+S55+S85+S142+S160+S161+S162+S138+S143+S86+S87+S88+S89+S91+S92</f>
        <v>-125808.717</v>
      </c>
      <c r="T176" s="31">
        <f t="shared" si="98"/>
        <v>2240059.3800399993</v>
      </c>
      <c r="U176" s="31">
        <f>U17+U25+U31+U39+U45+U46+U61+U62+U63+U64+U65+U66+U69+U70+U75+U102+U140+U141+U146+U147+U148+U149+U150+U151+U152+U153+U154+U155+U156+U157+U158+U159+U164+U165+U166+U167+U168+U47+U50+U54+U55+U85+U142+U160+U161+U162+U138+U143+U86+U87+U88+U89+U91+U92</f>
        <v>0</v>
      </c>
      <c r="V176" s="31">
        <f t="shared" si="95"/>
        <v>2240059.3800399993</v>
      </c>
      <c r="W176" s="31">
        <f>W17+W25+W31+W39+W45+W46+W61+W62+W63+W64+W65+W66+W69+W70+W75+W102+W140+W141+W146+W147+W148+W149+W150+W151+W152+W153+W154+W155+W156+W157+W158+W159+W164+W165+W166+W167+W168+W47+W50+W54+W55+W85+W142+W160+W161+W162+W138+W143+W86+W87+W88+W89+W91+W92+W144</f>
        <v>-28351.161</v>
      </c>
      <c r="X176" s="31">
        <f t="shared" si="96"/>
        <v>2211708.2190399994</v>
      </c>
      <c r="Y176" s="31">
        <f>Y17+Y25+Y31+Y39+Y45+Y46+Y61+Y62+Y63+Y64+Y65+Y66+Y69+Y70+Y75+Y102+Y140+Y141+Y146+Y147+Y148+Y149+Y150+Y151+Y152+Y153+Y154+Y155+Y156+Y157+Y158+Y159+Y164+Y165+Y166+Y167+Y168+Y47+Y50+Y54+Y55+Y85+Y142+Y160+Y161+Y162+Y138+Y143+Y86+Y87+Y88+Y89+Y91+Y92+Y144</f>
        <v>-11082.501</v>
      </c>
      <c r="Z176" s="31">
        <f t="shared" si="79"/>
        <v>2200625.7180399993</v>
      </c>
      <c r="AA176" s="31">
        <f>AA17+AA25+AA31+AA39+AA45+AA46+AA61+AA62+AA63+AA64+AA65+AA66+AA69+AA70+AA75+AA102+AA140+AA141+AA146+AA147+AA148+AA149+AA150+AA151+AA152+AA153+AA154+AA155+AA156+AA157+AA158+AA159+AA164+AA165+AA166+AA167+AA168</f>
        <v>2829685</v>
      </c>
      <c r="AB176" s="31">
        <f>AB17+AB25+AB31+AB39+AB45+AB46+AB61+AB62+AB63+AB64+AB65+AB66+AB69+AB70+AB75+AB102+AB140+AB141+AB146+AB147+AB148+AB149+AB150+AB151+AB152+AB153+AB154+AB155+AB156+AB157+AB158+AB159+AB164+AB165+AB166+AB167+AB168</f>
        <v>0</v>
      </c>
      <c r="AC176" s="31">
        <f t="shared" si="82"/>
        <v>2829685</v>
      </c>
      <c r="AD176" s="31">
        <f>AD17+AD25+AD31+AD39+AD45+AD46+AD61+AD62+AD63+AD64+AD65+AD66+AD69+AD70+AD75+AD102+AD140+AD141+AD146+AD147+AD148+AD149+AD150+AD151+AD152+AD153+AD154+AD155+AD156+AD157+AD158+AD159+AD164+AD165+AD166+AD167+AD168+AD47+AD50+AD54+AD55+AD85+AD142+AD160+AD161+AD162+AD138+AD143</f>
        <v>-313169.79999999999</v>
      </c>
      <c r="AE176" s="31">
        <f t="shared" si="83"/>
        <v>2516515.2000000002</v>
      </c>
      <c r="AF176" s="31">
        <f>AF17+AF25+AF31+AF39+AF45+AF46+AF61+AF62+AF63+AF64+AF65+AF66+AF69+AF70+AF75+AF102+AF140+AF141+AF146+AF147+AF148+AF149+AF150+AF151+AF152+AF153+AF154+AF155+AF156+AF157+AF158+AF159+AF164+AF165+AF166+AF167+AF168+AF47+AF50+AF54+AF55+AF85+AF142+AF160+AF161+AF162+AF138+AF143</f>
        <v>0</v>
      </c>
      <c r="AG176" s="31">
        <f t="shared" si="84"/>
        <v>2516515.2000000002</v>
      </c>
      <c r="AH176" s="31">
        <f>AH17+AH25+AH31+AH39+AH45+AH46+AH61+AH62+AH63+AH64+AH65+AH66+AH69+AH70+AH75+AH102+AH140+AH141+AH146+AH147+AH148+AH149+AH150+AH151+AH152+AH153+AH154+AH155+AH156+AH157+AH158+AH159+AH164+AH165+AH166+AH167+AH168+AH47+AH50+AH54+AH55+AH85+AH142+AH160+AH161+AH162+AH138+AH143+AH86</f>
        <v>171158.83699999997</v>
      </c>
      <c r="AI176" s="31">
        <f t="shared" si="85"/>
        <v>2687674.037</v>
      </c>
      <c r="AJ176" s="31">
        <f>AJ17+AJ25+AJ31+AJ39+AJ45+AJ46+AJ61+AJ62+AJ63+AJ64+AJ65+AJ66+AJ69+AJ70+AJ75+AJ102+AJ140+AJ141+AJ146+AJ147+AJ148+AJ149+AJ150+AJ151+AJ152+AJ153+AJ154+AJ155+AJ156+AJ157+AJ158+AJ159+AJ164+AJ165+AJ166+AJ167+AJ168+AJ47+AJ50+AJ54+AJ55+AJ85+AJ142+AJ160+AJ161+AJ162+AJ138+AJ143+AJ86+AJ87+AJ88+AJ89+AJ91+AJ92</f>
        <v>167404.90599999999</v>
      </c>
      <c r="AK176" s="31">
        <f t="shared" si="86"/>
        <v>2855078.943</v>
      </c>
      <c r="AL176" s="31">
        <f>AL17+AL25+AL31+AL39+AL45+AL46+AL61+AL62+AL63+AL64+AL65+AL66+AL69+AL70+AL75+AL102+AL140+AL141+AL146+AL147+AL148+AL149+AL150+AL151+AL152+AL153+AL154+AL155+AL156+AL157+AL158+AL159+AL164+AL165+AL166+AL167+AL168+AL47+AL50+AL54+AL55+AL85+AL142+AL160+AL161+AL162+AL138+AL143+AL86+AL87+AL88+AL89+AL91+AL92</f>
        <v>-58854.837999999989</v>
      </c>
      <c r="AM176" s="31">
        <f t="shared" si="87"/>
        <v>2796224.105</v>
      </c>
      <c r="AN176" s="102">
        <f>AN17+AN25+AN31+AN39+AN45+AN46+AN61+AN62+AN63+AN64+AN65+AN66+AN69+AN70+AN75+AN102+AN140+AN141+AN146+AN147+AN148+AN149+AN150+AN151+AN152+AN153+AN154+AN155+AN156+AN157+AN158+AN159+AN164+AN165+AN166+AN167+AN168+AN47+AN50+AN54+AN55+AN85+AN142+AN160+AN161+AN162+AN138+AN143+AN86+AN87+AN88+AN89+AN91+AN92+AN144</f>
        <v>18040.527999999998</v>
      </c>
      <c r="AO176" s="31">
        <f t="shared" si="88"/>
        <v>2814264.6329999999</v>
      </c>
      <c r="AP176" s="31">
        <f>AP17+AP25+AP31+AP39+AP45+AP46+AP61+AP62+AP63+AP64+AP65+AP66+AP69+AP70+AP75+AP102+AP140+AP141+AP146+AP147+AP148+AP149+AP150+AP151+AP152+AP153+AP154+AP155+AP156+AP157+AP158+AP159+AP164+AP165+AP166+AP167+AP168+AP47+AP50+AP54+AP55+AP85+AP142+AP160+AP161+AP162+AP138+AP143+AP86+AP87+AP88+AP89+AP91+AP92+AP144</f>
        <v>-184180.76300000001</v>
      </c>
      <c r="AQ176" s="31">
        <f t="shared" si="80"/>
        <v>2630083.8700000001</v>
      </c>
      <c r="AR176" s="31">
        <f>AR17+AR25+AR31+AR39+AR45+AR46+AR61+AR62+AR63+AR64+AR65+AR66+AR69+AR70+AR75+AR102+AR140+AR141+AR146+AR147+AR148+AR149+AR150+AR151+AR152+AR153+AR154+AR155+AR156+AR157+AR158+AR159+AR164+AR165+AR166+AR167+AR168</f>
        <v>1653713.6999999995</v>
      </c>
      <c r="AS176" s="31">
        <f>AS17+AS25+AS31+AS39+AS45+AS46+AS61+AS62+AS63+AS64+AS65+AS66+AS69+AS70+AS75+AS102+AS140+AS141+AS146+AS147+AS148+AS149+AS150+AS151+AS152+AS153+AS154+AS155+AS156+AS157+AS158+AS159+AS164+AS165+AS166+AS167+AS168</f>
        <v>0</v>
      </c>
      <c r="AT176" s="31">
        <f t="shared" si="89"/>
        <v>1653713.6999999995</v>
      </c>
      <c r="AU176" s="31">
        <f>AU17+AU25+AU31+AU39+AU45+AU46+AU61+AU62+AU63+AU64+AU65+AU66+AU69+AU70+AU75+AU102+AU140+AU141+AU146+AU147+AU148+AU149+AU150+AU151+AU152+AU153+AU154+AU155+AU156+AU157+AU158+AU159+AU164+AU165+AU166+AU167+AU168+AU47+AU50+AU54+AU55+AU85+AU142+AU160+AU161+AU162+AU138+AU143</f>
        <v>0.035999999999999997</v>
      </c>
      <c r="AV176" s="31">
        <f t="shared" si="90"/>
        <v>1653713.7359999996</v>
      </c>
      <c r="AW176" s="31">
        <f>AW17+AW25+AW31+AW39+AW45+AW46+AW61+AW62+AW63+AW64+AW65+AW66+AW69+AW70+AW75+AW102+AW140+AW141+AW146+AW147+AW148+AW149+AW150+AW151+AW152+AW153+AW154+AW155+AW156+AW157+AW158+AW159+AW164+AW165+AW166+AW167+AW168+AW47+AW50+AW54+AW55+AW85+AW142+AW160+AW161+AW162+AW138+AW143+AW86</f>
        <v>443526.96499999997</v>
      </c>
      <c r="AX176" s="31">
        <f t="shared" si="91"/>
        <v>2097240.7009999994</v>
      </c>
      <c r="AY176" s="31">
        <f>AY17+AY25+AY31+AY39+AY45+AY46+AY61+AY62+AY63+AY64+AY65+AY66+AY69+AY70+AY75+AY102+AY140+AY141+AY146+AY147+AY148+AY149+AY150+AY151+AY152+AY153+AY154+AY155+AY156+AY157+AY158+AY159+AY164+AY165+AY166+AY167+AY168+AY47+AY50+AY54+AY55+AY85+AY142+AY160+AY161+AY162+AY138+AY143+AY86+AY87+AY88+AY89+AY91+AY92</f>
        <v>240150.23999999999</v>
      </c>
      <c r="AZ176" s="31">
        <f t="shared" si="92"/>
        <v>2337390.9409999996</v>
      </c>
      <c r="BA176" s="31">
        <f>BA17+BA25+BA31+BA39+BA45+BA46+BA61+BA62+BA63+BA64+BA65+BA66+BA69+BA70+BA75+BA102+BA140+BA141+BA146+BA147+BA148+BA149+BA150+BA151+BA152+BA153+BA154+BA155+BA156+BA157+BA158+BA159+BA164+BA165+BA166+BA167+BA168+BA47+BA50+BA54+BA55+BA85+BA142+BA160+BA161+BA162+BA138+BA143+BA86+BA87+BA88+BA89+BA91+BA92</f>
        <v>515871.32299999997</v>
      </c>
      <c r="BB176" s="31">
        <f t="shared" si="93"/>
        <v>2853262.2639999995</v>
      </c>
      <c r="BC176" s="102">
        <f>BC17+BC25+BC31+BC39+BC45+BC46+BC61+BC62+BC63+BC64+BC65+BC66+BC69+BC70+BC75+BC102+BC140+BC141+BC146+BC147+BC148+BC149+BC150+BC151+BC152+BC153+BC154+BC155+BC156+BC157+BC158+BC159+BC164+BC165+BC166+BC167+BC168+BC47+BC50+BC54+BC55+BC85+BC142+BC160+BC161+BC162+BC138+BC143+BC86+BC87+BC88+BC89+BC91+BC92+BC144</f>
        <v>75.085999999999999</v>
      </c>
      <c r="BD176" s="31">
        <f t="shared" si="94"/>
        <v>2853337.3499999996</v>
      </c>
      <c r="BE176" s="31">
        <f>BE17+BE25+BE31+BE39+BE45+BE46+BE61+BE62+BE63+BE64+BE65+BE66+BE69+BE70+BE75+BE102+BE140+BE141+BE146+BE147+BE148+BE149+BE150+BE151+BE152+BE153+BE154+BE155+BE156+BE157+BE158+BE159+BE164+BE165+BE166+BE167+BE168+BE47+BE50+BE54+BE55+BE85+BE142+BE160+BE161+BE162+BE138+BE143+BE86+BE87+BE88+BE89+BE91+BE92+BE144</f>
        <v>180000</v>
      </c>
      <c r="BF176" s="31">
        <f t="shared" si="81"/>
        <v>3033337.3499999996</v>
      </c>
      <c r="BI176" s="44"/>
    </row>
    <row r="177" ht="17.25">
      <c r="A177" s="28"/>
      <c r="B177" s="101" t="s">
        <v>39</v>
      </c>
      <c r="C177" s="101"/>
      <c r="D177" s="30">
        <f>D21+D36+D44</f>
        <v>67728.399999999994</v>
      </c>
      <c r="E177" s="30">
        <f>E21+E36+E44</f>
        <v>0</v>
      </c>
      <c r="F177" s="31">
        <f t="shared" si="77"/>
        <v>67728.399999999994</v>
      </c>
      <c r="G177" s="31">
        <f>G21+G36+G44</f>
        <v>0</v>
      </c>
      <c r="H177" s="31">
        <f t="shared" si="78"/>
        <v>67728.399999999994</v>
      </c>
      <c r="I177" s="31">
        <f>I21+I36+I44</f>
        <v>0</v>
      </c>
      <c r="J177" s="31">
        <f t="shared" si="74"/>
        <v>67728.399999999994</v>
      </c>
      <c r="K177" s="31">
        <f>K21+K36+K44</f>
        <v>0</v>
      </c>
      <c r="L177" s="31">
        <f t="shared" si="75"/>
        <v>67728.399999999994</v>
      </c>
      <c r="M177" s="31">
        <f>M21+M36+M44</f>
        <v>0</v>
      </c>
      <c r="N177" s="31">
        <f t="shared" si="99"/>
        <v>67728.399999999994</v>
      </c>
      <c r="O177" s="31">
        <f>O21+O36+O44</f>
        <v>0</v>
      </c>
      <c r="P177" s="31">
        <f t="shared" si="100"/>
        <v>67728.399999999994</v>
      </c>
      <c r="Q177" s="31">
        <f>Q21+Q36+Q44</f>
        <v>0</v>
      </c>
      <c r="R177" s="31">
        <f t="shared" si="97"/>
        <v>67728.399999999994</v>
      </c>
      <c r="S177" s="31">
        <f>S21+S36+S44</f>
        <v>0</v>
      </c>
      <c r="T177" s="31">
        <f t="shared" si="98"/>
        <v>67728.399999999994</v>
      </c>
      <c r="U177" s="31">
        <f>U21+U36+U44</f>
        <v>0</v>
      </c>
      <c r="V177" s="31">
        <f t="shared" si="95"/>
        <v>67728.399999999994</v>
      </c>
      <c r="W177" s="31">
        <f>W21+W36+W44</f>
        <v>0</v>
      </c>
      <c r="X177" s="31">
        <f t="shared" si="96"/>
        <v>67728.399999999994</v>
      </c>
      <c r="Y177" s="31">
        <f>Y21+Y36+Y44</f>
        <v>0</v>
      </c>
      <c r="Z177" s="31">
        <f t="shared" si="79"/>
        <v>67728.399999999994</v>
      </c>
      <c r="AA177" s="31">
        <f>AA21+AA36+AA44</f>
        <v>54620.699999999997</v>
      </c>
      <c r="AB177" s="31">
        <f>AB21+AB36+AB44</f>
        <v>0</v>
      </c>
      <c r="AC177" s="31">
        <f t="shared" si="82"/>
        <v>54620.699999999997</v>
      </c>
      <c r="AD177" s="31">
        <f>AD21+AD36+AD44</f>
        <v>0</v>
      </c>
      <c r="AE177" s="31">
        <f t="shared" si="83"/>
        <v>54620.699999999997</v>
      </c>
      <c r="AF177" s="31">
        <f>AF21+AF36+AF44</f>
        <v>0</v>
      </c>
      <c r="AG177" s="31">
        <f t="shared" si="84"/>
        <v>54620.699999999997</v>
      </c>
      <c r="AH177" s="31">
        <f>AH21+AH36+AH44</f>
        <v>7.2759576141834259e-12</v>
      </c>
      <c r="AI177" s="31">
        <f t="shared" si="85"/>
        <v>54620.700000000004</v>
      </c>
      <c r="AJ177" s="31">
        <f>AJ21+AJ36+AJ44</f>
        <v>0</v>
      </c>
      <c r="AK177" s="31">
        <f t="shared" si="86"/>
        <v>54620.700000000004</v>
      </c>
      <c r="AL177" s="31">
        <f>AL21+AL36+AL44</f>
        <v>0</v>
      </c>
      <c r="AM177" s="31">
        <f t="shared" si="87"/>
        <v>54620.700000000004</v>
      </c>
      <c r="AN177" s="31">
        <f>AN21+AN36+AN44</f>
        <v>0</v>
      </c>
      <c r="AO177" s="31">
        <f t="shared" si="88"/>
        <v>54620.700000000004</v>
      </c>
      <c r="AP177" s="31">
        <f>AP21+AP36+AP44</f>
        <v>0</v>
      </c>
      <c r="AQ177" s="31">
        <f t="shared" si="80"/>
        <v>54620.700000000004</v>
      </c>
      <c r="AR177" s="31">
        <f>AR21+AR36+AR44</f>
        <v>0</v>
      </c>
      <c r="AS177" s="31">
        <f>AS21+AS36+AS44</f>
        <v>0</v>
      </c>
      <c r="AT177" s="31">
        <f t="shared" si="89"/>
        <v>0</v>
      </c>
      <c r="AU177" s="31">
        <f>AU21+AU36+AU44</f>
        <v>0</v>
      </c>
      <c r="AV177" s="31">
        <f t="shared" si="90"/>
        <v>0</v>
      </c>
      <c r="AW177" s="31">
        <f>AW21+AW36+AW44</f>
        <v>0</v>
      </c>
      <c r="AX177" s="31">
        <f t="shared" si="91"/>
        <v>0</v>
      </c>
      <c r="AY177" s="31">
        <f>AY21+AY36+AY44</f>
        <v>0</v>
      </c>
      <c r="AZ177" s="31">
        <f t="shared" si="92"/>
        <v>0</v>
      </c>
      <c r="BA177" s="31">
        <f>BA21+BA36+BA44</f>
        <v>0</v>
      </c>
      <c r="BB177" s="31">
        <f t="shared" si="93"/>
        <v>0</v>
      </c>
      <c r="BC177" s="31">
        <f>BC21+BC36+BC44</f>
        <v>0</v>
      </c>
      <c r="BD177" s="31">
        <f t="shared" si="94"/>
        <v>0</v>
      </c>
      <c r="BE177" s="31">
        <f>BE21+BE36+BE44</f>
        <v>0</v>
      </c>
      <c r="BF177" s="31">
        <f t="shared" si="81"/>
        <v>0</v>
      </c>
      <c r="BI177" s="44"/>
    </row>
    <row r="178" ht="17.25">
      <c r="A178" s="28"/>
      <c r="B178" s="103" t="s">
        <v>101</v>
      </c>
      <c r="C178" s="104"/>
      <c r="D178" s="30">
        <f>D71+D78+D81</f>
        <v>1499932.6000000001</v>
      </c>
      <c r="E178" s="30">
        <f>E71+E78+E81</f>
        <v>0</v>
      </c>
      <c r="F178" s="31">
        <f t="shared" si="77"/>
        <v>1499932.6000000001</v>
      </c>
      <c r="G178" s="31">
        <f>G71+G78+G81</f>
        <v>333642.24808000005</v>
      </c>
      <c r="H178" s="31">
        <f t="shared" si="78"/>
        <v>1833574.8480800001</v>
      </c>
      <c r="I178" s="31">
        <f>I71+I78+I81</f>
        <v>40856.745559999996</v>
      </c>
      <c r="J178" s="31">
        <f t="shared" si="74"/>
        <v>1874431.5936400001</v>
      </c>
      <c r="K178" s="31">
        <f>K71+K78+K81</f>
        <v>609208.56999999995</v>
      </c>
      <c r="L178" s="31">
        <f t="shared" si="75"/>
        <v>2483640.1636399999</v>
      </c>
      <c r="M178" s="31">
        <f>M71+M78+M81</f>
        <v>0</v>
      </c>
      <c r="N178" s="31">
        <f t="shared" si="99"/>
        <v>2483640.1636399999</v>
      </c>
      <c r="O178" s="31">
        <f>O71+O78+O81</f>
        <v>0</v>
      </c>
      <c r="P178" s="31">
        <f t="shared" si="100"/>
        <v>2483640.1636399999</v>
      </c>
      <c r="Q178" s="31">
        <f>Q71+Q78+Q81</f>
        <v>46931.813000000002</v>
      </c>
      <c r="R178" s="31">
        <f t="shared" si="97"/>
        <v>2530571.97664</v>
      </c>
      <c r="S178" s="31">
        <f>S71+S78+S81</f>
        <v>18226.374</v>
      </c>
      <c r="T178" s="31">
        <f t="shared" si="98"/>
        <v>2548798.3506399998</v>
      </c>
      <c r="U178" s="31">
        <f>U71+U78+U81</f>
        <v>969.08699999999999</v>
      </c>
      <c r="V178" s="31">
        <f t="shared" si="95"/>
        <v>2549767.4376399997</v>
      </c>
      <c r="W178" s="31">
        <f>W71+W78+W81</f>
        <v>-253689.39999999999</v>
      </c>
      <c r="X178" s="31">
        <f t="shared" si="96"/>
        <v>2296078.0376399998</v>
      </c>
      <c r="Y178" s="31">
        <f>Y71+Y78+Y81</f>
        <v>0</v>
      </c>
      <c r="Z178" s="31">
        <f t="shared" si="79"/>
        <v>2296078.0376399998</v>
      </c>
      <c r="AA178" s="31">
        <f>AA71+AA78+AA81</f>
        <v>1471214.3999999999</v>
      </c>
      <c r="AB178" s="31">
        <f>AB71+AB78+AB81</f>
        <v>0</v>
      </c>
      <c r="AC178" s="31">
        <f t="shared" si="82"/>
        <v>1471214.3999999999</v>
      </c>
      <c r="AD178" s="31">
        <f>AD71+AD78+AD81</f>
        <v>0</v>
      </c>
      <c r="AE178" s="31">
        <f t="shared" si="83"/>
        <v>1471214.3999999999</v>
      </c>
      <c r="AF178" s="31">
        <f>AF71+AF78+AF81</f>
        <v>0</v>
      </c>
      <c r="AG178" s="31">
        <f t="shared" si="84"/>
        <v>1471214.3999999999</v>
      </c>
      <c r="AH178" s="31">
        <f>AH71+AH78+AH81</f>
        <v>0</v>
      </c>
      <c r="AI178" s="31">
        <f t="shared" si="85"/>
        <v>1471214.3999999999</v>
      </c>
      <c r="AJ178" s="31">
        <f>AJ71+AJ78+AJ81</f>
        <v>0</v>
      </c>
      <c r="AK178" s="31">
        <f t="shared" si="86"/>
        <v>1471214.3999999999</v>
      </c>
      <c r="AL178" s="31">
        <f>AL71+AL78+AL81</f>
        <v>0</v>
      </c>
      <c r="AM178" s="31">
        <f t="shared" si="87"/>
        <v>1471214.3999999999</v>
      </c>
      <c r="AN178" s="31">
        <f>AN71+AN78+AN81</f>
        <v>0</v>
      </c>
      <c r="AO178" s="31">
        <f t="shared" si="88"/>
        <v>1471214.3999999999</v>
      </c>
      <c r="AP178" s="31">
        <f>AP71+AP78+AP81</f>
        <v>0</v>
      </c>
      <c r="AQ178" s="31">
        <f t="shared" si="80"/>
        <v>1471214.3999999999</v>
      </c>
      <c r="AR178" s="31">
        <f>AR71+AR78+AR81</f>
        <v>1560969.7999999998</v>
      </c>
      <c r="AS178" s="31">
        <f>AS71+AS78+AS81</f>
        <v>0</v>
      </c>
      <c r="AT178" s="31">
        <f t="shared" si="89"/>
        <v>1560969.7999999998</v>
      </c>
      <c r="AU178" s="31">
        <f>AU71+AU78+AU81</f>
        <v>-231023.29000000001</v>
      </c>
      <c r="AV178" s="31">
        <f t="shared" si="90"/>
        <v>1329946.5099999998</v>
      </c>
      <c r="AW178" s="31">
        <f>AW71+AW78+AW81</f>
        <v>0</v>
      </c>
      <c r="AX178" s="31">
        <f t="shared" si="91"/>
        <v>1329946.5099999998</v>
      </c>
      <c r="AY178" s="31">
        <f>AY71+AY78+AY81</f>
        <v>0</v>
      </c>
      <c r="AZ178" s="31">
        <f t="shared" si="92"/>
        <v>1329946.5099999998</v>
      </c>
      <c r="BA178" s="31">
        <f>BA71+BA78+BA81</f>
        <v>0</v>
      </c>
      <c r="BB178" s="31">
        <f t="shared" si="93"/>
        <v>1329946.5099999998</v>
      </c>
      <c r="BC178" s="31">
        <f>BC71+BC78+BC81</f>
        <v>0</v>
      </c>
      <c r="BD178" s="31">
        <f t="shared" si="94"/>
        <v>1329946.5099999998</v>
      </c>
      <c r="BE178" s="31">
        <f>BE71+BE78+BE81</f>
        <v>0</v>
      </c>
      <c r="BF178" s="31">
        <f t="shared" si="81"/>
        <v>1329946.5099999998</v>
      </c>
      <c r="BI178" s="44"/>
    </row>
    <row r="179" ht="17.25">
      <c r="A179" s="28"/>
      <c r="B179" s="97" t="s">
        <v>308</v>
      </c>
      <c r="C179" s="104"/>
      <c r="D179" s="30">
        <f>D103+D110+D114+D115+D116+D117+D118+D119+D120+D124</f>
        <v>876308.20000000007</v>
      </c>
      <c r="E179" s="30">
        <f>E103+E110+E114+E115+E116+E117+E118+E119+E120+E124</f>
        <v>-32636.400000000001</v>
      </c>
      <c r="F179" s="31">
        <f t="shared" si="77"/>
        <v>843671.80000000005</v>
      </c>
      <c r="G179" s="31">
        <f>G103+G110+G114+G115+G116+G117+G118+G119+G120+G124+G128+G129+G130+G131+G132</f>
        <v>42664.073599999996</v>
      </c>
      <c r="H179" s="31">
        <f t="shared" si="78"/>
        <v>886335.87360000005</v>
      </c>
      <c r="I179" s="31">
        <f>I103+I110+I114+I115+I116+I117+I118+I119+I120+I124+I128+I129+I130+I131+I132</f>
        <v>38906.247439999999</v>
      </c>
      <c r="J179" s="31">
        <f t="shared" si="74"/>
        <v>925242.12104</v>
      </c>
      <c r="K179" s="31">
        <f>K103+K110+K114+K115+K116+K117+K118+K119+K120+K124+K128+K129+K130+K131+K132+K105</f>
        <v>-276137.50200000004</v>
      </c>
      <c r="L179" s="31">
        <f t="shared" si="75"/>
        <v>649104.61904000002</v>
      </c>
      <c r="M179" s="31">
        <f>M103+M110+M114+M115+M116+M117+M118+M119+M120+M124+M128+M129+M130+M131+M132+M105</f>
        <v>0</v>
      </c>
      <c r="N179" s="31">
        <f t="shared" si="99"/>
        <v>649104.61904000002</v>
      </c>
      <c r="O179" s="31">
        <f>O103+O110+O114+O115+O116+O117+O118+O119+O120+O124+O128+O129+O130+O131+O132+O105+O134</f>
        <v>39128.254000000001</v>
      </c>
      <c r="P179" s="31">
        <f t="shared" si="100"/>
        <v>688232.87303999998</v>
      </c>
      <c r="Q179" s="31">
        <f>Q103+Q110+Q114+Q115+Q116+Q117+Q118+Q119+Q120+Q124+Q128+Q129+Q130+Q131+Q132+Q105+Q134</f>
        <v>-31497.914000000001</v>
      </c>
      <c r="R179" s="31">
        <f t="shared" si="97"/>
        <v>656734.95903999999</v>
      </c>
      <c r="S179" s="31">
        <f>S103+S110+S114+S115+S116+S117+S118+S119+S120+S124+S128+S129+S130+S131+S132+S105+S134+S135</f>
        <v>0</v>
      </c>
      <c r="T179" s="31">
        <f t="shared" si="98"/>
        <v>656734.95903999999</v>
      </c>
      <c r="U179" s="31">
        <f>U103+U110+U114+U115+U116+U117+U118+U119+U120+U124+U128+U129+U130+U131+U132+U105+U134+U135</f>
        <v>0</v>
      </c>
      <c r="V179" s="31">
        <f t="shared" si="95"/>
        <v>656734.95903999999</v>
      </c>
      <c r="W179" s="31">
        <f>W103+W110+W114+W115+W116+W117+W118+W119+W120+W124+W128+W129+W130+W131+W132+W105+W134+W135</f>
        <v>-52980.679999999993</v>
      </c>
      <c r="X179" s="31">
        <f t="shared" si="96"/>
        <v>603754.27903999994</v>
      </c>
      <c r="Y179" s="31">
        <f>Y103+Y110+Y114+Y115+Y116+Y117+Y118+Y119+Y120+Y124+Y128+Y129+Y130+Y131+Y132+Y105+Y134+Y135</f>
        <v>0</v>
      </c>
      <c r="Z179" s="31">
        <f t="shared" si="79"/>
        <v>603754.27903999994</v>
      </c>
      <c r="AA179" s="31">
        <f>AA103+AA110+AA114+AA115+AA116+AA117+AA118+AA119+AA120+AA124</f>
        <v>521975.90000000002</v>
      </c>
      <c r="AB179" s="31">
        <f>AB103+AB110+AB114+AB115+AB116+AB117+AB118+AB119+AB120+AB124</f>
        <v>-135.30000000000001</v>
      </c>
      <c r="AC179" s="31">
        <f t="shared" si="82"/>
        <v>521840.60000000003</v>
      </c>
      <c r="AD179" s="31">
        <f>AD103+AD110+AD114+AD115+AD116+AD117+AD118+AD119+AD120+AD124+AD128+AD129+AD130+AD131+AD132</f>
        <v>43321.919000000002</v>
      </c>
      <c r="AE179" s="31">
        <f t="shared" si="83"/>
        <v>565162.51900000009</v>
      </c>
      <c r="AF179" s="31">
        <f>AF103+AF110+AF114+AF115+AF116+AF117+AF118+AF119+AF120+AF124+AF128+AF129+AF130+AF131+AF132</f>
        <v>-5553.0900000000001</v>
      </c>
      <c r="AG179" s="31">
        <f t="shared" si="84"/>
        <v>559609.42900000012</v>
      </c>
      <c r="AH179" s="31">
        <f>AH103+AH110+AH114+AH115+AH116+AH117+AH118+AH119+AH120+AH124+AH128+AH129+AH130+AH131+AH132+AH105</f>
        <v>349349.62199999997</v>
      </c>
      <c r="AI179" s="31">
        <f t="shared" si="85"/>
        <v>908959.05100000009</v>
      </c>
      <c r="AJ179" s="31">
        <f>AJ103+AJ110+AJ114+AJ115+AJ116+AJ117+AJ118+AJ119+AJ120+AJ124+AJ128+AJ129+AJ130+AJ131+AJ132+AJ105+AJ134</f>
        <v>-396371.46300000005</v>
      </c>
      <c r="AK179" s="31">
        <f t="shared" si="86"/>
        <v>512587.58800000005</v>
      </c>
      <c r="AL179" s="31">
        <f>AL103+AL110+AL114+AL115+AL116+AL117+AL118+AL119+AL120+AL124+AL128+AL129+AL130+AL131+AL132+AL105+AL134+AL135</f>
        <v>0</v>
      </c>
      <c r="AM179" s="31">
        <f t="shared" si="87"/>
        <v>512587.58800000005</v>
      </c>
      <c r="AN179" s="31">
        <f>AN103+AN110+AN114+AN115+AN116+AN117+AN118+AN119+AN120+AN124+AN128+AN129+AN130+AN131+AN132+AN105+AN134+AN135</f>
        <v>14907.064</v>
      </c>
      <c r="AO179" s="31">
        <f t="shared" si="88"/>
        <v>527494.652</v>
      </c>
      <c r="AP179" s="31">
        <f>AP103+AP110+AP114+AP115+AP116+AP117+AP118+AP119+AP120+AP124+AP128+AP129+AP130+AP131+AP132+AP105+AP134+AP135</f>
        <v>0</v>
      </c>
      <c r="AQ179" s="31">
        <f t="shared" si="80"/>
        <v>527494.652</v>
      </c>
      <c r="AR179" s="31">
        <f>AR103+AR110+AR114+AR115+AR116+AR117+AR118+AR119+AR120+AR124</f>
        <v>880673.39999999991</v>
      </c>
      <c r="AS179" s="31">
        <f>AS103+AS110+AS114+AS115+AS116+AS117+AS118+AS119+AS120+AS124</f>
        <v>0</v>
      </c>
      <c r="AT179" s="31">
        <f t="shared" si="89"/>
        <v>880673.39999999991</v>
      </c>
      <c r="AU179" s="31">
        <f>AU103+AU110+AU114+AU115+AU116+AU117+AU118+AU119+AU120+AU124+AU128+AU129+AU130+AU131+AU132</f>
        <v>0</v>
      </c>
      <c r="AV179" s="31">
        <f t="shared" si="90"/>
        <v>880673.39999999991</v>
      </c>
      <c r="AW179" s="31">
        <f>AW103+AW110+AW114+AW115+AW116+AW117+AW118+AW119+AW120+AW124+AW128+AW129+AW130+AW131+AW132+AW105</f>
        <v>91187.880000000005</v>
      </c>
      <c r="AX179" s="31">
        <f t="shared" si="91"/>
        <v>971861.27999999991</v>
      </c>
      <c r="AY179" s="31">
        <f>AY103+AY110+AY114+AY115+AY116+AY117+AY118+AY119+AY120+AY124+AY128+AY129+AY130+AY131+AY132+AY105+AY134</f>
        <v>519857.81500000006</v>
      </c>
      <c r="AZ179" s="31">
        <f t="shared" si="92"/>
        <v>1491719.095</v>
      </c>
      <c r="BA179" s="31">
        <f>BA103+BA110+BA114+BA115+BA116+BA117+BA118+BA119+BA120+BA124+BA128+BA129+BA130+BA131+BA132+BA105+BA134+BA135</f>
        <v>0</v>
      </c>
      <c r="BB179" s="31">
        <f t="shared" si="93"/>
        <v>1491719.095</v>
      </c>
      <c r="BC179" s="31">
        <f>BC103+BC110+BC114+BC115+BC116+BC117+BC118+BC119+BC120+BC124+BC128+BC129+BC130+BC131+BC132+BC105+BC134+BC135</f>
        <v>28412.700000000001</v>
      </c>
      <c r="BD179" s="31">
        <f t="shared" si="94"/>
        <v>1520131.7949999999</v>
      </c>
      <c r="BE179" s="31">
        <f>BE103+BE110+BE114+BE115+BE116+BE117+BE118+BE119+BE120+BE124+BE128+BE129+BE130+BE131+BE132+BE105+BE134+BE135</f>
        <v>0</v>
      </c>
      <c r="BF179" s="31">
        <f t="shared" si="81"/>
        <v>1520131.7949999999</v>
      </c>
      <c r="BI179" s="44"/>
    </row>
    <row r="180" ht="17.25">
      <c r="A180" s="28"/>
      <c r="B180" s="104" t="s">
        <v>88</v>
      </c>
      <c r="C180" s="104"/>
      <c r="D180" s="30">
        <f>D67+D68</f>
        <v>18191</v>
      </c>
      <c r="E180" s="30">
        <f>E67+E68</f>
        <v>0</v>
      </c>
      <c r="F180" s="31">
        <f t="shared" si="77"/>
        <v>18191</v>
      </c>
      <c r="G180" s="31">
        <f>G67+G68+G104</f>
        <v>13660</v>
      </c>
      <c r="H180" s="31">
        <f t="shared" si="78"/>
        <v>31851</v>
      </c>
      <c r="I180" s="31">
        <f>I67+I68+I104</f>
        <v>0</v>
      </c>
      <c r="J180" s="31">
        <f t="shared" si="74"/>
        <v>31851</v>
      </c>
      <c r="K180" s="31">
        <f>K67+K68+K104+K133</f>
        <v>100000</v>
      </c>
      <c r="L180" s="31">
        <f t="shared" si="75"/>
        <v>131851</v>
      </c>
      <c r="M180" s="31">
        <f>M67+M68+M104+M133</f>
        <v>0</v>
      </c>
      <c r="N180" s="31">
        <f t="shared" si="99"/>
        <v>131851</v>
      </c>
      <c r="O180" s="31">
        <f>O67+O68+O104+O133+O90</f>
        <v>-86798.009999999995</v>
      </c>
      <c r="P180" s="31">
        <f t="shared" si="100"/>
        <v>45052.990000000005</v>
      </c>
      <c r="Q180" s="31">
        <f>Q67+Q68+Q104+Q133+Q90</f>
        <v>0</v>
      </c>
      <c r="R180" s="31">
        <f t="shared" si="97"/>
        <v>45052.990000000005</v>
      </c>
      <c r="S180" s="31">
        <f>S67+S68+S104+S133+S90+S93+S94</f>
        <v>-236.82999999999998</v>
      </c>
      <c r="T180" s="31">
        <f t="shared" si="98"/>
        <v>44816.160000000003</v>
      </c>
      <c r="U180" s="31">
        <f>U67+U68+U104+U133+U90+U93+U94</f>
        <v>-15</v>
      </c>
      <c r="V180" s="31">
        <f t="shared" si="95"/>
        <v>44801.160000000003</v>
      </c>
      <c r="W180" s="31">
        <f>W67+W68+W104+W133+W90+W93+W94</f>
        <v>0</v>
      </c>
      <c r="X180" s="31">
        <f t="shared" si="96"/>
        <v>44801.160000000003</v>
      </c>
      <c r="Y180" s="31">
        <f>Y67+Y68+Y104+Y133+Y90+Y93+Y94+Y95+Y96+Y97+Y98+Y99+Y100</f>
        <v>0</v>
      </c>
      <c r="Z180" s="31">
        <f t="shared" si="79"/>
        <v>44801.160000000003</v>
      </c>
      <c r="AA180" s="31">
        <f>AA67+AA68</f>
        <v>0</v>
      </c>
      <c r="AB180" s="31">
        <f>AB67+AB68</f>
        <v>0</v>
      </c>
      <c r="AC180" s="31">
        <f t="shared" si="82"/>
        <v>0</v>
      </c>
      <c r="AD180" s="31">
        <f>AD67+AD68+AD104</f>
        <v>0</v>
      </c>
      <c r="AE180" s="31">
        <f t="shared" si="83"/>
        <v>0</v>
      </c>
      <c r="AF180" s="31">
        <f>AF67+AF68+AF104</f>
        <v>0</v>
      </c>
      <c r="AG180" s="31">
        <f t="shared" si="84"/>
        <v>0</v>
      </c>
      <c r="AH180" s="31">
        <f>AH67+AH68+AH104+AH133</f>
        <v>0</v>
      </c>
      <c r="AI180" s="31">
        <f t="shared" si="85"/>
        <v>0</v>
      </c>
      <c r="AJ180" s="31">
        <f>AJ67+AJ68+AJ104+AJ133+AJ90</f>
        <v>0</v>
      </c>
      <c r="AK180" s="31">
        <f t="shared" si="86"/>
        <v>0</v>
      </c>
      <c r="AL180" s="31">
        <f>AL67+AL68+AL104+AL133+AL90+AL93+AL94</f>
        <v>0</v>
      </c>
      <c r="AM180" s="31">
        <f t="shared" si="87"/>
        <v>0</v>
      </c>
      <c r="AN180" s="31">
        <f>AN67+AN68+AN104+AN133+AN90+AN93+AN94</f>
        <v>0</v>
      </c>
      <c r="AO180" s="31">
        <f t="shared" si="88"/>
        <v>0</v>
      </c>
      <c r="AP180" s="102">
        <f>AP67+AP68+AP104+AP133+AP90+AP93+AP94+AP95+AP96+AP97+AP98+AP99+AP100</f>
        <v>197644</v>
      </c>
      <c r="AQ180" s="31">
        <f t="shared" si="80"/>
        <v>197644</v>
      </c>
      <c r="AR180" s="31">
        <f>AR67+AR68</f>
        <v>0</v>
      </c>
      <c r="AS180" s="31">
        <f>AS67+AS68</f>
        <v>0</v>
      </c>
      <c r="AT180" s="31">
        <f t="shared" si="89"/>
        <v>0</v>
      </c>
      <c r="AU180" s="31">
        <f>AU67+AU68+AU104</f>
        <v>0</v>
      </c>
      <c r="AV180" s="31">
        <f t="shared" si="90"/>
        <v>0</v>
      </c>
      <c r="AW180" s="31">
        <f>AW67+AW68+AW104+AW133</f>
        <v>0</v>
      </c>
      <c r="AX180" s="31">
        <f t="shared" si="91"/>
        <v>0</v>
      </c>
      <c r="AY180" s="31">
        <f>AY67+AY68+AY104+AY133+AY90</f>
        <v>0</v>
      </c>
      <c r="AZ180" s="31">
        <f t="shared" si="92"/>
        <v>0</v>
      </c>
      <c r="BA180" s="31">
        <f>BA67+BA68+BA104+BA133+BA90+BA93+BA94</f>
        <v>0</v>
      </c>
      <c r="BB180" s="31">
        <f t="shared" si="93"/>
        <v>0</v>
      </c>
      <c r="BC180" s="31">
        <f>BC67+BC68+BC104+BC133+BC90+BC93+BC94</f>
        <v>0</v>
      </c>
      <c r="BD180" s="31">
        <f t="shared" si="94"/>
        <v>0</v>
      </c>
      <c r="BE180" s="102">
        <f>BE67+BE68+BE104+BE133+BE90+BE93+BE94+BE95+BE96+BE97+BE98+BE99+BE100</f>
        <v>77044</v>
      </c>
      <c r="BF180" s="31">
        <f t="shared" si="81"/>
        <v>77044</v>
      </c>
    </row>
    <row r="181" ht="17.25">
      <c r="A181" s="105"/>
      <c r="B181" s="106" t="s">
        <v>221</v>
      </c>
      <c r="C181" s="106"/>
      <c r="D181" s="30">
        <f>D137</f>
        <v>260000</v>
      </c>
      <c r="E181" s="30">
        <f>E137</f>
        <v>0</v>
      </c>
      <c r="F181" s="31">
        <f t="shared" si="77"/>
        <v>260000</v>
      </c>
      <c r="G181" s="31">
        <f>G137</f>
        <v>0</v>
      </c>
      <c r="H181" s="31">
        <f t="shared" si="78"/>
        <v>260000</v>
      </c>
      <c r="I181" s="31">
        <f>I137</f>
        <v>0</v>
      </c>
      <c r="J181" s="31">
        <f t="shared" ref="J181" si="101">H181+I181</f>
        <v>260000</v>
      </c>
      <c r="K181" s="31">
        <f>K137</f>
        <v>0</v>
      </c>
      <c r="L181" s="31">
        <f t="shared" ref="L181" si="102">J181+K181</f>
        <v>260000</v>
      </c>
      <c r="M181" s="31">
        <f>M137</f>
        <v>0</v>
      </c>
      <c r="N181" s="31">
        <f t="shared" si="99"/>
        <v>260000</v>
      </c>
      <c r="O181" s="31">
        <f>O137</f>
        <v>0</v>
      </c>
      <c r="P181" s="31">
        <f t="shared" si="100"/>
        <v>260000</v>
      </c>
      <c r="Q181" s="31">
        <f>Q137</f>
        <v>0</v>
      </c>
      <c r="R181" s="31">
        <f t="shared" si="97"/>
        <v>260000</v>
      </c>
      <c r="S181" s="31">
        <f>S137</f>
        <v>0</v>
      </c>
      <c r="T181" s="31">
        <f t="shared" si="98"/>
        <v>260000</v>
      </c>
      <c r="U181" s="31">
        <f>U137</f>
        <v>0</v>
      </c>
      <c r="V181" s="31">
        <f t="shared" si="95"/>
        <v>260000</v>
      </c>
      <c r="W181" s="31">
        <f>W137</f>
        <v>0</v>
      </c>
      <c r="X181" s="31">
        <f t="shared" si="96"/>
        <v>260000</v>
      </c>
      <c r="Y181" s="31">
        <f>Y137</f>
        <v>0</v>
      </c>
      <c r="Z181" s="31">
        <f t="shared" si="79"/>
        <v>260000</v>
      </c>
      <c r="AA181" s="31">
        <f>AA137</f>
        <v>0</v>
      </c>
      <c r="AB181" s="31">
        <f>AB137</f>
        <v>0</v>
      </c>
      <c r="AC181" s="31">
        <f t="shared" si="82"/>
        <v>0</v>
      </c>
      <c r="AD181" s="31">
        <f>AD137</f>
        <v>0</v>
      </c>
      <c r="AE181" s="31">
        <f t="shared" si="83"/>
        <v>0</v>
      </c>
      <c r="AF181" s="31">
        <f>AF137</f>
        <v>0</v>
      </c>
      <c r="AG181" s="31">
        <f t="shared" si="84"/>
        <v>0</v>
      </c>
      <c r="AH181" s="31">
        <f>AH137</f>
        <v>0</v>
      </c>
      <c r="AI181" s="31">
        <f t="shared" si="85"/>
        <v>0</v>
      </c>
      <c r="AJ181" s="31">
        <f>AJ137</f>
        <v>0</v>
      </c>
      <c r="AK181" s="31">
        <f t="shared" si="86"/>
        <v>0</v>
      </c>
      <c r="AL181" s="31">
        <f>AL137</f>
        <v>0</v>
      </c>
      <c r="AM181" s="31">
        <f t="shared" si="87"/>
        <v>0</v>
      </c>
      <c r="AN181" s="31">
        <f>AN137</f>
        <v>0</v>
      </c>
      <c r="AO181" s="31">
        <f t="shared" si="88"/>
        <v>0</v>
      </c>
      <c r="AP181" s="31">
        <f>AP137</f>
        <v>0</v>
      </c>
      <c r="AQ181" s="31">
        <f t="shared" si="80"/>
        <v>0</v>
      </c>
      <c r="AR181" s="31">
        <f>AR137</f>
        <v>0</v>
      </c>
      <c r="AS181" s="31">
        <f>AS137</f>
        <v>0</v>
      </c>
      <c r="AT181" s="31">
        <f t="shared" si="89"/>
        <v>0</v>
      </c>
      <c r="AU181" s="31">
        <f>AU137</f>
        <v>0</v>
      </c>
      <c r="AV181" s="31">
        <f t="shared" si="90"/>
        <v>0</v>
      </c>
      <c r="AW181" s="31">
        <f>AW137</f>
        <v>0</v>
      </c>
      <c r="AX181" s="31">
        <f t="shared" si="91"/>
        <v>0</v>
      </c>
      <c r="AY181" s="31">
        <f>AY137</f>
        <v>0</v>
      </c>
      <c r="AZ181" s="31">
        <f t="shared" si="92"/>
        <v>0</v>
      </c>
      <c r="BA181" s="31">
        <f>BA137</f>
        <v>0</v>
      </c>
      <c r="BB181" s="31">
        <f t="shared" si="93"/>
        <v>0</v>
      </c>
      <c r="BC181" s="31">
        <f>BC137</f>
        <v>0</v>
      </c>
      <c r="BD181" s="31">
        <f t="shared" si="94"/>
        <v>0</v>
      </c>
      <c r="BE181" s="31">
        <f>BE137</f>
        <v>0</v>
      </c>
      <c r="BF181" s="31">
        <f t="shared" si="81"/>
        <v>0</v>
      </c>
    </row>
    <row r="182"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</row>
    <row r="183">
      <c r="D183" s="3"/>
      <c r="E183" s="3"/>
      <c r="G183" s="3"/>
      <c r="I183" s="3"/>
      <c r="K183" s="3"/>
      <c r="M183" s="3"/>
      <c r="O183" s="3"/>
      <c r="Q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</row>
    <row r="184">
      <c r="D184" s="3"/>
      <c r="E184" s="3"/>
      <c r="G184" s="3"/>
      <c r="I184" s="3"/>
      <c r="K184" s="3"/>
      <c r="M184" s="3"/>
      <c r="O184" s="3"/>
      <c r="Q184" s="3"/>
      <c r="S184" s="3"/>
      <c r="U184" s="3"/>
      <c r="W184" s="3"/>
      <c r="Y184" s="3"/>
      <c r="AA184" s="3"/>
      <c r="AB184" s="3"/>
      <c r="AD184" s="3"/>
      <c r="AF184" s="3"/>
      <c r="AH184" s="3"/>
      <c r="AJ184" s="3"/>
      <c r="AL184" s="3"/>
      <c r="AN184" s="3"/>
      <c r="AP184" s="3"/>
      <c r="AR184" s="3"/>
      <c r="AS184" s="3"/>
      <c r="AU184" s="3"/>
      <c r="AW184" s="3"/>
      <c r="AY184" s="3"/>
      <c r="BA184" s="3"/>
      <c r="BC184" s="3"/>
      <c r="BE184" s="3"/>
    </row>
    <row r="185">
      <c r="D185" s="3"/>
      <c r="E185" s="3"/>
      <c r="G185" s="3"/>
      <c r="I185" s="3"/>
      <c r="K185" s="3"/>
      <c r="M185" s="3"/>
      <c r="O185" s="3"/>
      <c r="Q185" s="3"/>
      <c r="S185" s="3"/>
      <c r="U185" s="3"/>
      <c r="W185" s="3"/>
      <c r="Y185" s="3"/>
      <c r="AA185" s="3"/>
      <c r="AB185" s="3"/>
      <c r="AD185" s="3"/>
      <c r="AF185" s="3"/>
      <c r="AH185" s="3"/>
      <c r="AJ185" s="3"/>
      <c r="AL185" s="3"/>
      <c r="AN185" s="3"/>
      <c r="AP185" s="3"/>
      <c r="AR185" s="3"/>
      <c r="AS185" s="3"/>
      <c r="AU185" s="3"/>
      <c r="AW185" s="3"/>
      <c r="AY185" s="3"/>
      <c r="BA185" s="3"/>
      <c r="BC185" s="3"/>
      <c r="BE185" s="3"/>
    </row>
    <row r="186">
      <c r="D186" s="3"/>
      <c r="E186" s="3"/>
      <c r="G186" s="3"/>
      <c r="AA186" s="3"/>
      <c r="AB186" s="3"/>
      <c r="AD186" s="3"/>
      <c r="AR186" s="3"/>
      <c r="AS186" s="3"/>
      <c r="AU186" s="3"/>
    </row>
    <row r="187">
      <c r="AS187" s="3"/>
    </row>
    <row r="188">
      <c r="D188" s="3"/>
      <c r="E188" s="3"/>
      <c r="G188" s="3"/>
      <c r="AA188" s="3"/>
      <c r="AB188" s="3"/>
      <c r="AD188" s="3"/>
      <c r="AR188" s="3"/>
      <c r="AS188" s="3"/>
      <c r="AU188" s="3"/>
    </row>
    <row r="189" ht="12.75">
      <c r="D189" s="3"/>
      <c r="E189" s="3"/>
      <c r="G189" s="3"/>
      <c r="AA189" s="3"/>
      <c r="AB189" s="3"/>
      <c r="AD189" s="3"/>
      <c r="AR189" s="3"/>
      <c r="AS189" s="3"/>
      <c r="AU189" s="3"/>
    </row>
    <row r="190">
      <c r="D190" s="3"/>
      <c r="E190" s="3"/>
      <c r="G190" s="3"/>
      <c r="AA190" s="3"/>
      <c r="AB190" s="3"/>
      <c r="AD190" s="3"/>
      <c r="AR190" s="3"/>
      <c r="AS190" s="3"/>
      <c r="AU190" s="3"/>
    </row>
    <row r="191">
      <c r="D191" s="3"/>
      <c r="E191" s="3"/>
      <c r="G191" s="3"/>
      <c r="AA191" s="3"/>
      <c r="AB191" s="3"/>
      <c r="AD191" s="3"/>
      <c r="AR191" s="3"/>
      <c r="AS191" s="3"/>
      <c r="AU191" s="3"/>
    </row>
    <row r="192">
      <c r="D192" s="3"/>
      <c r="E192" s="3"/>
      <c r="G192" s="3"/>
      <c r="AA192" s="3"/>
      <c r="AB192" s="3"/>
      <c r="AD192" s="3"/>
      <c r="AR192" s="3"/>
      <c r="AS192" s="3"/>
      <c r="AU192" s="3"/>
    </row>
    <row r="193" ht="12.75">
      <c r="D193" s="3"/>
      <c r="E193" s="3"/>
      <c r="G193" s="3"/>
      <c r="AA193" s="3"/>
      <c r="AB193" s="3"/>
      <c r="AD193" s="3"/>
      <c r="AR193" s="3"/>
      <c r="AS193" s="3"/>
      <c r="AU193" s="3"/>
    </row>
    <row r="194">
      <c r="AS194" s="3"/>
    </row>
    <row r="195">
      <c r="AS195" s="3"/>
    </row>
    <row r="196">
      <c r="AS196" s="3"/>
    </row>
    <row r="197">
      <c r="AS197" s="3"/>
    </row>
    <row r="198">
      <c r="AS198" s="3"/>
    </row>
    <row r="199">
      <c r="AS199" s="3"/>
    </row>
  </sheetData>
  <autoFilter ref="A10:BI181">
    <filterColumn colId="59">
      <filters blank="1"/>
    </filterColumn>
  </autoFilter>
  <mergeCells count="77">
    <mergeCell ref="A5:BF5"/>
    <mergeCell ref="A6:BF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E9:BE10"/>
    <mergeCell ref="BF9:BF10"/>
    <mergeCell ref="A21:A26"/>
    <mergeCell ref="A36:A39"/>
    <mergeCell ref="A44:A45"/>
    <mergeCell ref="B44:B45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</mergeCells>
  <printOptions headings="0" gridLines="0"/>
  <pageMargins left="0.23622047244094491" right="0.15748031496062992" top="0.39370078740157477" bottom="0.55118110236220474" header="0.51181102362204722" footer="0.11811023622047245"/>
  <pageSetup paperSize="9" scale="72" firstPageNumber="1" fitToWidth="1" fitToHeight="0" pageOrder="downThenOver" orientation="portrait" usePrinterDefaults="1" blackAndWhite="0" draft="0" cellComments="none" useFirstPageNumber="1" errors="displayed" horizontalDpi="2147483648" verticalDpi="2147483648" copies="1"/>
  <headerFoot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Департамент финансов администрации г.Перми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Катцина Анна Владиславовна</dc:creator>
  <cp:lastModifiedBy>nazmudinova-tv</cp:lastModifiedBy>
  <cp:revision>142</cp:revision>
  <dcterms:created xsi:type="dcterms:W3CDTF">2014-02-04T08:37:28Z</dcterms:created>
  <dcterms:modified xsi:type="dcterms:W3CDTF">2025-12-22T10:36:48Z</dcterms:modified>
</cp:coreProperties>
</file>