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5-2027" sheetId="1" r:id="rId1"/>
  </sheets>
  <definedNames>
    <definedName name="_xlnm._FilterDatabase" localSheetId="0" hidden="1">'2025-2027'!$A$12:$O$133</definedName>
    <definedName name="Print_Titles" localSheetId="0">'2025-2027'!$11:$12</definedName>
    <definedName name="_xlnm.Print_Titles" localSheetId="0">'2025-2027'!$11:$12</definedName>
    <definedName name="_xlnm.Print_Area" localSheetId="0">'2025-2027'!$A$1:$L$133</definedName>
  </definedNames>
  <calcPr calcId="145621"/>
</workbook>
</file>

<file path=xl/calcChain.xml><?xml version="1.0" encoding="utf-8"?>
<calcChain xmlns="http://schemas.openxmlformats.org/spreadsheetml/2006/main">
  <c r="K133" i="1" l="1"/>
  <c r="J133" i="1"/>
  <c r="L133" i="1" s="1"/>
  <c r="H133" i="1"/>
  <c r="G133" i="1"/>
  <c r="I133" i="1" s="1"/>
  <c r="E133" i="1"/>
  <c r="D133" i="1"/>
  <c r="F133" i="1" s="1"/>
  <c r="K132" i="1"/>
  <c r="L132" i="1" s="1"/>
  <c r="J132" i="1"/>
  <c r="H132" i="1"/>
  <c r="G132" i="1"/>
  <c r="I132" i="1" s="1"/>
  <c r="E132" i="1"/>
  <c r="D132" i="1"/>
  <c r="F132" i="1" s="1"/>
  <c r="L121" i="1"/>
  <c r="I121" i="1"/>
  <c r="F121" i="1"/>
  <c r="L120" i="1"/>
  <c r="I120" i="1"/>
  <c r="F120" i="1"/>
  <c r="L119" i="1"/>
  <c r="I119" i="1"/>
  <c r="F119" i="1"/>
  <c r="L118" i="1"/>
  <c r="I118" i="1"/>
  <c r="D118" i="1"/>
  <c r="F118" i="1" s="1"/>
  <c r="L117" i="1"/>
  <c r="I117" i="1"/>
  <c r="D117" i="1"/>
  <c r="F117" i="1" s="1"/>
  <c r="K116" i="1"/>
  <c r="J116" i="1"/>
  <c r="L116" i="1" s="1"/>
  <c r="I116" i="1"/>
  <c r="H116" i="1"/>
  <c r="G116" i="1"/>
  <c r="E116" i="1"/>
  <c r="L115" i="1"/>
  <c r="I115" i="1"/>
  <c r="F115" i="1"/>
  <c r="L114" i="1"/>
  <c r="I114" i="1"/>
  <c r="F114" i="1"/>
  <c r="L113" i="1"/>
  <c r="I113" i="1"/>
  <c r="F113" i="1"/>
  <c r="L112" i="1"/>
  <c r="I112" i="1"/>
  <c r="F112" i="1"/>
  <c r="L111" i="1"/>
  <c r="I111" i="1"/>
  <c r="F111" i="1"/>
  <c r="L110" i="1"/>
  <c r="I110" i="1"/>
  <c r="F110" i="1"/>
  <c r="L109" i="1"/>
  <c r="I109" i="1"/>
  <c r="F109" i="1"/>
  <c r="L108" i="1"/>
  <c r="I108" i="1"/>
  <c r="F108" i="1"/>
  <c r="L107" i="1"/>
  <c r="I107" i="1"/>
  <c r="F107" i="1"/>
  <c r="L106" i="1"/>
  <c r="I106" i="1"/>
  <c r="F106" i="1"/>
  <c r="L105" i="1"/>
  <c r="I105" i="1"/>
  <c r="F105" i="1"/>
  <c r="L104" i="1"/>
  <c r="I104" i="1"/>
  <c r="F104" i="1"/>
  <c r="L103" i="1"/>
  <c r="I103" i="1"/>
  <c r="F103" i="1"/>
  <c r="L102" i="1"/>
  <c r="I102" i="1"/>
  <c r="F102" i="1"/>
  <c r="L101" i="1"/>
  <c r="K101" i="1"/>
  <c r="J101" i="1"/>
  <c r="H101" i="1"/>
  <c r="I101" i="1" s="1"/>
  <c r="G101" i="1"/>
  <c r="E101" i="1"/>
  <c r="D101" i="1"/>
  <c r="F101" i="1" s="1"/>
  <c r="L100" i="1"/>
  <c r="I100" i="1"/>
  <c r="F100" i="1"/>
  <c r="L99" i="1"/>
  <c r="I99" i="1"/>
  <c r="F99" i="1"/>
  <c r="K98" i="1"/>
  <c r="L98" i="1" s="1"/>
  <c r="J98" i="1"/>
  <c r="H98" i="1"/>
  <c r="G98" i="1"/>
  <c r="I98" i="1" s="1"/>
  <c r="E98" i="1"/>
  <c r="D98" i="1"/>
  <c r="F98" i="1" s="1"/>
  <c r="L97" i="1"/>
  <c r="I97" i="1"/>
  <c r="F97" i="1"/>
  <c r="K96" i="1"/>
  <c r="L96" i="1" s="1"/>
  <c r="J96" i="1"/>
  <c r="H96" i="1"/>
  <c r="G96" i="1"/>
  <c r="I96" i="1" s="1"/>
  <c r="E96" i="1"/>
  <c r="D96" i="1"/>
  <c r="F96" i="1" s="1"/>
  <c r="L95" i="1"/>
  <c r="I95" i="1"/>
  <c r="F95" i="1"/>
  <c r="L94" i="1"/>
  <c r="I94" i="1"/>
  <c r="F94" i="1"/>
  <c r="K92" i="1"/>
  <c r="J92" i="1"/>
  <c r="L92" i="1" s="1"/>
  <c r="H92" i="1"/>
  <c r="G92" i="1"/>
  <c r="I92" i="1" s="1"/>
  <c r="F92" i="1"/>
  <c r="E92" i="1"/>
  <c r="D92" i="1"/>
  <c r="L91" i="1"/>
  <c r="I91" i="1"/>
  <c r="F91" i="1"/>
  <c r="L90" i="1"/>
  <c r="I90" i="1"/>
  <c r="F90" i="1"/>
  <c r="K88" i="1"/>
  <c r="J88" i="1"/>
  <c r="L88" i="1" s="1"/>
  <c r="I88" i="1"/>
  <c r="H88" i="1"/>
  <c r="G88" i="1"/>
  <c r="E88" i="1"/>
  <c r="F88" i="1" s="1"/>
  <c r="D88" i="1"/>
  <c r="L87" i="1"/>
  <c r="I87" i="1"/>
  <c r="F87" i="1"/>
  <c r="L86" i="1"/>
  <c r="I86" i="1"/>
  <c r="F86" i="1"/>
  <c r="L85" i="1"/>
  <c r="I85" i="1"/>
  <c r="F85" i="1"/>
  <c r="L84" i="1"/>
  <c r="I84" i="1"/>
  <c r="F84" i="1"/>
  <c r="L83" i="1"/>
  <c r="I83" i="1"/>
  <c r="F83" i="1"/>
  <c r="L82" i="1"/>
  <c r="I82" i="1"/>
  <c r="F82" i="1"/>
  <c r="L81" i="1"/>
  <c r="I81" i="1"/>
  <c r="F81" i="1"/>
  <c r="L80" i="1"/>
  <c r="I80" i="1"/>
  <c r="F80" i="1"/>
  <c r="K78" i="1"/>
  <c r="K131" i="1" s="1"/>
  <c r="J78" i="1"/>
  <c r="J131" i="1" s="1"/>
  <c r="L131" i="1" s="1"/>
  <c r="H78" i="1"/>
  <c r="H131" i="1" s="1"/>
  <c r="G78" i="1"/>
  <c r="G131" i="1" s="1"/>
  <c r="F78" i="1"/>
  <c r="E78" i="1"/>
  <c r="E131" i="1" s="1"/>
  <c r="D78" i="1"/>
  <c r="D131" i="1" s="1"/>
  <c r="F131" i="1" s="1"/>
  <c r="K77" i="1"/>
  <c r="K124" i="1" s="1"/>
  <c r="J77" i="1"/>
  <c r="J124" i="1" s="1"/>
  <c r="L124" i="1" s="1"/>
  <c r="H77" i="1"/>
  <c r="H124" i="1" s="1"/>
  <c r="G77" i="1"/>
  <c r="I77" i="1" s="1"/>
  <c r="E77" i="1"/>
  <c r="E124" i="1" s="1"/>
  <c r="D77" i="1"/>
  <c r="D124" i="1" s="1"/>
  <c r="F124" i="1" s="1"/>
  <c r="L76" i="1"/>
  <c r="K76" i="1"/>
  <c r="J76" i="1"/>
  <c r="H76" i="1"/>
  <c r="G76" i="1"/>
  <c r="I76" i="1" s="1"/>
  <c r="E76" i="1"/>
  <c r="D76" i="1"/>
  <c r="F76" i="1" s="1"/>
  <c r="K74" i="1"/>
  <c r="J74" i="1"/>
  <c r="L74" i="1" s="1"/>
  <c r="I74" i="1"/>
  <c r="H74" i="1"/>
  <c r="G74" i="1"/>
  <c r="E74" i="1"/>
  <c r="D74" i="1"/>
  <c r="F74" i="1" s="1"/>
  <c r="L73" i="1"/>
  <c r="I73" i="1"/>
  <c r="F73" i="1"/>
  <c r="L72" i="1"/>
  <c r="I72" i="1"/>
  <c r="F72" i="1"/>
  <c r="L71" i="1"/>
  <c r="K71" i="1"/>
  <c r="J71" i="1"/>
  <c r="H71" i="1"/>
  <c r="G71" i="1"/>
  <c r="I71" i="1" s="1"/>
  <c r="E71" i="1"/>
  <c r="D71" i="1"/>
  <c r="F71" i="1" s="1"/>
  <c r="L70" i="1"/>
  <c r="I70" i="1"/>
  <c r="F70" i="1"/>
  <c r="L69" i="1"/>
  <c r="I69" i="1"/>
  <c r="F69" i="1"/>
  <c r="K67" i="1"/>
  <c r="J67" i="1"/>
  <c r="L67" i="1" s="1"/>
  <c r="H67" i="1"/>
  <c r="G67" i="1"/>
  <c r="I67" i="1" s="1"/>
  <c r="E67" i="1"/>
  <c r="D67" i="1"/>
  <c r="F67" i="1" s="1"/>
  <c r="L66" i="1"/>
  <c r="I66" i="1"/>
  <c r="F66" i="1"/>
  <c r="K64" i="1"/>
  <c r="J64" i="1"/>
  <c r="L64" i="1" s="1"/>
  <c r="H64" i="1"/>
  <c r="G64" i="1"/>
  <c r="I64" i="1" s="1"/>
  <c r="E64" i="1"/>
  <c r="D64" i="1"/>
  <c r="F64" i="1" s="1"/>
  <c r="L63" i="1"/>
  <c r="I63" i="1"/>
  <c r="D63" i="1"/>
  <c r="F63" i="1" s="1"/>
  <c r="L61" i="1"/>
  <c r="K61" i="1"/>
  <c r="J61" i="1"/>
  <c r="H61" i="1"/>
  <c r="G61" i="1"/>
  <c r="I61" i="1" s="1"/>
  <c r="E61" i="1"/>
  <c r="D61" i="1"/>
  <c r="F61" i="1" s="1"/>
  <c r="L60" i="1"/>
  <c r="I60" i="1"/>
  <c r="D60" i="1"/>
  <c r="F60" i="1" s="1"/>
  <c r="L59" i="1"/>
  <c r="J59" i="1"/>
  <c r="G59" i="1"/>
  <c r="I59" i="1" s="1"/>
  <c r="F59" i="1"/>
  <c r="D59" i="1"/>
  <c r="K57" i="1"/>
  <c r="K130" i="1" s="1"/>
  <c r="J57" i="1"/>
  <c r="J130" i="1" s="1"/>
  <c r="L130" i="1" s="1"/>
  <c r="H57" i="1"/>
  <c r="H130" i="1" s="1"/>
  <c r="G57" i="1"/>
  <c r="G130" i="1" s="1"/>
  <c r="I130" i="1" s="1"/>
  <c r="E57" i="1"/>
  <c r="E130" i="1" s="1"/>
  <c r="L56" i="1"/>
  <c r="I56" i="1"/>
  <c r="D56" i="1"/>
  <c r="F56" i="1" s="1"/>
  <c r="L55" i="1"/>
  <c r="I55" i="1"/>
  <c r="F55" i="1"/>
  <c r="L54" i="1"/>
  <c r="I54" i="1"/>
  <c r="F54" i="1"/>
  <c r="L53" i="1"/>
  <c r="I53" i="1"/>
  <c r="F53" i="1"/>
  <c r="L52" i="1"/>
  <c r="I52" i="1"/>
  <c r="F52" i="1"/>
  <c r="L51" i="1"/>
  <c r="I51" i="1"/>
  <c r="F51" i="1"/>
  <c r="L50" i="1"/>
  <c r="I50" i="1"/>
  <c r="F50" i="1"/>
  <c r="L49" i="1"/>
  <c r="I49" i="1"/>
  <c r="F49" i="1"/>
  <c r="L48" i="1"/>
  <c r="I48" i="1"/>
  <c r="F48" i="1"/>
  <c r="L47" i="1"/>
  <c r="I47" i="1"/>
  <c r="F47" i="1"/>
  <c r="K46" i="1"/>
  <c r="K126" i="1" s="1"/>
  <c r="J46" i="1"/>
  <c r="J126" i="1" s="1"/>
  <c r="H46" i="1"/>
  <c r="H126" i="1" s="1"/>
  <c r="G46" i="1"/>
  <c r="I46" i="1" s="1"/>
  <c r="E46" i="1"/>
  <c r="E126" i="1" s="1"/>
  <c r="D46" i="1"/>
  <c r="D126" i="1" s="1"/>
  <c r="L45" i="1"/>
  <c r="K45" i="1"/>
  <c r="J45" i="1"/>
  <c r="H45" i="1"/>
  <c r="G45" i="1"/>
  <c r="I45" i="1" s="1"/>
  <c r="E45" i="1"/>
  <c r="D45" i="1"/>
  <c r="F45" i="1" s="1"/>
  <c r="K44" i="1"/>
  <c r="J44" i="1"/>
  <c r="L44" i="1" s="1"/>
  <c r="I44" i="1"/>
  <c r="H44" i="1"/>
  <c r="G44" i="1"/>
  <c r="E44" i="1"/>
  <c r="D44" i="1"/>
  <c r="F44" i="1" s="1"/>
  <c r="K42" i="1"/>
  <c r="J42" i="1"/>
  <c r="L42" i="1" s="1"/>
  <c r="H42" i="1"/>
  <c r="G42" i="1"/>
  <c r="I42" i="1" s="1"/>
  <c r="E42" i="1"/>
  <c r="L41" i="1"/>
  <c r="I41" i="1"/>
  <c r="F41" i="1"/>
  <c r="L40" i="1"/>
  <c r="I40" i="1"/>
  <c r="F40" i="1"/>
  <c r="D40" i="1"/>
  <c r="L39" i="1"/>
  <c r="I39" i="1"/>
  <c r="F39" i="1"/>
  <c r="L38" i="1"/>
  <c r="I38" i="1"/>
  <c r="D38" i="1"/>
  <c r="F38" i="1" s="1"/>
  <c r="L37" i="1"/>
  <c r="I37" i="1"/>
  <c r="F37" i="1"/>
  <c r="L35" i="1"/>
  <c r="K35" i="1"/>
  <c r="J35" i="1"/>
  <c r="H35" i="1"/>
  <c r="G35" i="1"/>
  <c r="I35" i="1" s="1"/>
  <c r="E35" i="1"/>
  <c r="D35" i="1"/>
  <c r="F35" i="1" s="1"/>
  <c r="L34" i="1"/>
  <c r="I34" i="1"/>
  <c r="F34" i="1"/>
  <c r="L32" i="1"/>
  <c r="K32" i="1"/>
  <c r="J32" i="1"/>
  <c r="H32" i="1"/>
  <c r="G32" i="1"/>
  <c r="I32" i="1" s="1"/>
  <c r="E32" i="1"/>
  <c r="D32" i="1"/>
  <c r="F32" i="1" s="1"/>
  <c r="L31" i="1"/>
  <c r="I31" i="1"/>
  <c r="F31" i="1"/>
  <c r="L30" i="1"/>
  <c r="I30" i="1"/>
  <c r="F30" i="1"/>
  <c r="K28" i="1"/>
  <c r="J28" i="1"/>
  <c r="L28" i="1" s="1"/>
  <c r="H28" i="1"/>
  <c r="G28" i="1"/>
  <c r="I28" i="1" s="1"/>
  <c r="F28" i="1"/>
  <c r="E28" i="1"/>
  <c r="D28" i="1"/>
  <c r="L27" i="1"/>
  <c r="I27" i="1"/>
  <c r="G27" i="1"/>
  <c r="F27" i="1"/>
  <c r="L26" i="1"/>
  <c r="I26" i="1"/>
  <c r="F26" i="1"/>
  <c r="K24" i="1"/>
  <c r="J24" i="1"/>
  <c r="L24" i="1" s="1"/>
  <c r="H24" i="1"/>
  <c r="G24" i="1"/>
  <c r="I24" i="1" s="1"/>
  <c r="F24" i="1"/>
  <c r="E24" i="1"/>
  <c r="D24" i="1"/>
  <c r="L23" i="1"/>
  <c r="I23" i="1"/>
  <c r="F23" i="1"/>
  <c r="K21" i="1"/>
  <c r="K129" i="1" s="1"/>
  <c r="J21" i="1"/>
  <c r="L21" i="1" s="1"/>
  <c r="H21" i="1"/>
  <c r="H129" i="1" s="1"/>
  <c r="G21" i="1"/>
  <c r="I21" i="1" s="1"/>
  <c r="F21" i="1"/>
  <c r="E21" i="1"/>
  <c r="E129" i="1" s="1"/>
  <c r="D21" i="1"/>
  <c r="D129" i="1" s="1"/>
  <c r="L20" i="1"/>
  <c r="I20" i="1"/>
  <c r="F20" i="1"/>
  <c r="L19" i="1"/>
  <c r="I19" i="1"/>
  <c r="F19" i="1"/>
  <c r="K17" i="1"/>
  <c r="K128" i="1" s="1"/>
  <c r="J17" i="1"/>
  <c r="L17" i="1" s="1"/>
  <c r="I17" i="1"/>
  <c r="H17" i="1"/>
  <c r="H128" i="1" s="1"/>
  <c r="G17" i="1"/>
  <c r="G128" i="1" s="1"/>
  <c r="I128" i="1" s="1"/>
  <c r="F17" i="1"/>
  <c r="E17" i="1"/>
  <c r="E128" i="1" s="1"/>
  <c r="D17" i="1"/>
  <c r="D128" i="1" s="1"/>
  <c r="F128" i="1" s="1"/>
  <c r="K16" i="1"/>
  <c r="K125" i="1" s="1"/>
  <c r="J16" i="1"/>
  <c r="J125" i="1" s="1"/>
  <c r="H16" i="1"/>
  <c r="H125" i="1" s="1"/>
  <c r="G16" i="1"/>
  <c r="G125" i="1" s="1"/>
  <c r="I125" i="1" s="1"/>
  <c r="F16" i="1"/>
  <c r="E16" i="1"/>
  <c r="E125" i="1" s="1"/>
  <c r="D16" i="1"/>
  <c r="D125" i="1" s="1"/>
  <c r="F125" i="1" s="1"/>
  <c r="L15" i="1"/>
  <c r="K15" i="1"/>
  <c r="J15" i="1"/>
  <c r="H15" i="1"/>
  <c r="G15" i="1"/>
  <c r="I15" i="1" s="1"/>
  <c r="E15" i="1"/>
  <c r="D15" i="1"/>
  <c r="F15" i="1" s="1"/>
  <c r="K13" i="1"/>
  <c r="K122" i="1" s="1"/>
  <c r="J13" i="1"/>
  <c r="J122" i="1" s="1"/>
  <c r="L122" i="1" s="1"/>
  <c r="H13" i="1"/>
  <c r="H122" i="1" s="1"/>
  <c r="G13" i="1"/>
  <c r="G122" i="1" s="1"/>
  <c r="E13" i="1"/>
  <c r="E122" i="1" s="1"/>
  <c r="D13" i="1"/>
  <c r="I122" i="1" l="1"/>
  <c r="L125" i="1"/>
  <c r="F129" i="1"/>
  <c r="F126" i="1"/>
  <c r="L126" i="1"/>
  <c r="I131" i="1"/>
  <c r="L13" i="1"/>
  <c r="F46" i="1"/>
  <c r="F77" i="1"/>
  <c r="I78" i="1"/>
  <c r="D116" i="1"/>
  <c r="F116" i="1" s="1"/>
  <c r="G126" i="1"/>
  <c r="I126" i="1" s="1"/>
  <c r="J128" i="1"/>
  <c r="L128" i="1" s="1"/>
  <c r="J129" i="1"/>
  <c r="L129" i="1" s="1"/>
  <c r="I13" i="1"/>
  <c r="F13" i="1"/>
  <c r="L16" i="1"/>
  <c r="L46" i="1"/>
  <c r="D57" i="1"/>
  <c r="L57" i="1"/>
  <c r="L77" i="1"/>
  <c r="G124" i="1"/>
  <c r="I124" i="1" s="1"/>
  <c r="G129" i="1"/>
  <c r="I129" i="1" s="1"/>
  <c r="I16" i="1"/>
  <c r="I57" i="1"/>
  <c r="L78" i="1"/>
  <c r="D42" i="1" l="1"/>
  <c r="D130" i="1"/>
  <c r="F130" i="1" s="1"/>
  <c r="F57" i="1"/>
  <c r="F42" i="1" l="1"/>
  <c r="D122" i="1"/>
  <c r="F122" i="1" s="1"/>
</calcChain>
</file>

<file path=xl/sharedStrings.xml><?xml version="1.0" encoding="utf-8"?>
<sst xmlns="http://schemas.openxmlformats.org/spreadsheetml/2006/main" count="351" uniqueCount="198">
  <si>
    <t>ПРИЛОЖЕНИЕ 3</t>
  </si>
  <si>
    <t>к решению</t>
  </si>
  <si>
    <t>Пермской городской Думы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</si>
  <si>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</si>
  <si>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</si>
  <si>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>тыс. руб.</t>
  </si>
  <si>
    <t>№ п/п</t>
  </si>
  <si>
    <t>Объект</t>
  </si>
  <si>
    <t>Исполнитель</t>
  </si>
  <si>
    <t>2025 год</t>
  </si>
  <si>
    <t>Поправки</t>
  </si>
  <si>
    <t>2026 год</t>
  </si>
  <si>
    <t>2027 год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</si>
  <si>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</si>
  <si>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</si>
  <si>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</si>
  <si>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</si>
  <si>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</si>
  <si>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</si>
  <si>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>1.</t>
  </si>
  <si>
    <t>Строительство здания общеобразовательного учреждения в Ленинском районе города Перми</t>
  </si>
  <si>
    <t>Управление капитального строительства</t>
  </si>
  <si>
    <t>0720141970</t>
  </si>
  <si>
    <t>07201SH070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</si>
  <si>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</si>
  <si>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</si>
  <si>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</si>
  <si>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0720142550</t>
  </si>
  <si>
    <t>3.</t>
  </si>
  <si>
    <t>Строительство нового корпуса МАОУ «Инженерная школа» г. Перми по ул. Академика Веденеева</t>
  </si>
  <si>
    <t>0720141680</t>
  </si>
  <si>
    <t>4.</t>
  </si>
  <si>
    <t>Реконструкция здания по ул. Уральской, 110 для размещения общеобразовательной организации г. Перми</t>
  </si>
  <si>
    <t>0720143360</t>
  </si>
  <si>
    <t>5.</t>
  </si>
  <si>
    <t>Строительство спортивного зала МАОУ «СОШ № 79» г. Перми</t>
  </si>
  <si>
    <t>0730142640</t>
  </si>
  <si>
    <t>6.</t>
  </si>
  <si>
    <t>Строительство спортивного зала МАОУ «СОШ № 81» г. Перми</t>
  </si>
  <si>
    <t>0730143510</t>
  </si>
  <si>
    <t>Жилищно-коммунальное хозяйство</t>
  </si>
  <si>
    <t>федеральный бюджет</t>
  </si>
  <si>
    <t>7.</t>
  </si>
  <si>
    <t>Реконструкция системы очистки сточных вод в микрорайоне «Крым» Кировского района города Перми</t>
  </si>
  <si>
    <t>1330041090</t>
  </si>
  <si>
    <t>8.</t>
  </si>
  <si>
    <t>Строительство водопроводных сетей в микрорайоне «Вышка-1» Мотовилихинского района города Перми</t>
  </si>
  <si>
    <t>1330041220</t>
  </si>
  <si>
    <t>9.</t>
  </si>
  <si>
    <t>Строительство сетей водоснабжения в микрорайоне «Заозерье» для земельных участков многодетных семей</t>
  </si>
  <si>
    <t>1330043480</t>
  </si>
  <si>
    <t>10.</t>
  </si>
  <si>
    <t>Реконструкция канализационной насосной станции «Речник» Дзержинского района города Перми</t>
  </si>
  <si>
    <t>1330042360</t>
  </si>
  <si>
    <t>11.</t>
  </si>
  <si>
    <t>Строительство водопроводных сетей в микрорайоне Турбино</t>
  </si>
  <si>
    <t>1330041770</t>
  </si>
  <si>
    <t>12.</t>
  </si>
  <si>
    <t>Строительство водопроводных сетей по ул. 2-я Мулянская Дзержинского района города Перми</t>
  </si>
  <si>
    <t>1330041780</t>
  </si>
  <si>
    <t>13.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</si>
  <si>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</si>
  <si>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</si>
  <si>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1330141320</t>
  </si>
  <si>
    <t>14.</t>
  </si>
  <si>
    <t>Выкуп центрального теплового пункта № 10 по адресу: г. Пермь, ул. И.Франко, 38а</t>
  </si>
  <si>
    <t>1330142020</t>
  </si>
  <si>
    <t>15.</t>
  </si>
  <si>
    <t>Строительство водопроводных сетей в микрорайоне Левшино</t>
  </si>
  <si>
    <t>1330142000</t>
  </si>
  <si>
    <t>16.</t>
  </si>
  <si>
    <t>Строительство водопроводных сетей в микрорайоне Энергетик</t>
  </si>
  <si>
    <t>1330142010</t>
  </si>
  <si>
    <t>17.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</si>
  <si>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</si>
  <si>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</si>
  <si>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1530121480, 15201SЖ180</t>
  </si>
  <si>
    <t>151F367484</t>
  </si>
  <si>
    <t>18.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</si>
  <si>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</si>
  <si>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19.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</si>
  <si>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</si>
  <si>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</si>
  <si>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20.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</si>
  <si>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</si>
  <si>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</si>
  <si>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Внешнее благоустройство</t>
  </si>
  <si>
    <t>21.</t>
  </si>
  <si>
    <t>Строительство городского питомника растений на земельном участке с кадастровым номером 59:01:0000000:91384</t>
  </si>
  <si>
    <t>1430043570</t>
  </si>
  <si>
    <t>22.</t>
  </si>
  <si>
    <t>Строительство крематория на кладбище «Восточное» города Перми</t>
  </si>
  <si>
    <t>Департамент дорог и благоустройства</t>
  </si>
  <si>
    <t>1030441120</t>
  </si>
  <si>
    <t>Дорожное хозяйство</t>
  </si>
  <si>
    <t>дорожный фонд Пермского края</t>
  </si>
  <si>
    <t>23.</t>
  </si>
  <si>
    <t>Реконструкция автомобильной дороги по ул. Н. Островского на участке от ул. Революции до ул. Белинского</t>
  </si>
  <si>
    <t>10201SД110</t>
  </si>
  <si>
    <t>24.</t>
  </si>
  <si>
    <t>Строительство автомобильной дороги по ул. Углеуральской</t>
  </si>
  <si>
    <t>103019Д012</t>
  </si>
  <si>
    <t>25.</t>
  </si>
  <si>
    <t>Реконструкция ул. Карпинского от ул. Архитектора Свиязева до ул. Космонавта Леонова</t>
  </si>
  <si>
    <t>103019Д010</t>
  </si>
  <si>
    <t>26.</t>
  </si>
  <si>
    <t>Строительство автомобильной дороги по ул. Агатовой</t>
  </si>
  <si>
    <t>103019Д011</t>
  </si>
  <si>
    <t>27.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</si>
  <si>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</si>
  <si>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</si>
  <si>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28.</t>
  </si>
  <si>
    <t>Строительство очистных сооружений и водоотвода ливневых стоков по ул. Куйбышева, 1 от ул. Петропавловской до выпуска</t>
  </si>
  <si>
    <t>103019Д014</t>
  </si>
  <si>
    <t>29.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</si>
  <si>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</si>
  <si>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</si>
  <si>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30.</t>
  </si>
  <si>
    <t>Реконструкция ул. Пермской от ул. Плеханова до ул. Попова</t>
  </si>
  <si>
    <t>31.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</si>
  <si>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</si>
  <si>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Культура и молодежная политика</t>
  </si>
  <si>
    <t>32.</t>
  </si>
  <si>
    <t>Приобретение в собственность муниципального образования город Пермь нежилого здания</t>
  </si>
  <si>
    <t>Департамент имущественных отношений</t>
  </si>
  <si>
    <t>0330141980</t>
  </si>
  <si>
    <t>Физическая культура и спорт</t>
  </si>
  <si>
    <t>33.</t>
  </si>
  <si>
    <t>Строительство плавательного бассейна по адресу: ул. Гайвинская, 50</t>
  </si>
  <si>
    <t>0530141880</t>
  </si>
  <si>
    <t>34.</t>
  </si>
  <si>
    <t>Строительство спортивной трассы для лыжероллеров по адресу: г. Пермь, ул. Агрономическая, 23</t>
  </si>
  <si>
    <t>0530141950</t>
  </si>
  <si>
    <t>Общественная безопасность</t>
  </si>
  <si>
    <t>35.</t>
  </si>
  <si>
    <t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</si>
  <si>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</si>
  <si>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36.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</si>
  <si>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</si>
  <si>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0230143170</t>
  </si>
  <si>
    <t>37.</t>
  </si>
  <si>
    <t>Строительство пожарного резервуара по ул. Борцов Революции Ленинского района города Перми</t>
  </si>
  <si>
    <t>0230143180</t>
  </si>
  <si>
    <t>38.</t>
  </si>
  <si>
    <t>Строительство пожарного резервуара в микрорайоне Вышка-2 по ул. Омской Мотовилихинского района города Перми</t>
  </si>
  <si>
    <t>0230143620</t>
  </si>
  <si>
    <t>39.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</si>
  <si>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</si>
  <si>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</si>
  <si>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40.</t>
  </si>
  <si>
    <t>Строительство пожарного резервуара в микрорайоне Социалистический Орджоникидзевского района города Перми</t>
  </si>
  <si>
    <t>0230141630</t>
  </si>
  <si>
    <t>41.</t>
  </si>
  <si>
    <t>Строительство пожарного резервуара в микрорайоне Химики Орджоникидзевского района города Перми</t>
  </si>
  <si>
    <t>0230143630</t>
  </si>
  <si>
    <t>42.</t>
  </si>
  <si>
    <t>Строительство пожарного резервуара в микрорайоне Новобродовский Свердловского района города Перми</t>
  </si>
  <si>
    <t>0230141650</t>
  </si>
  <si>
    <t>43.</t>
  </si>
  <si>
    <t>Строительство пожарного резервуара в микрорайоне Пихтовая стрелка Мотовилихинского района города Перми</t>
  </si>
  <si>
    <t>0230141890</t>
  </si>
  <si>
    <t>44.</t>
  </si>
  <si>
    <t>Строительство пожарного резервуара в микрорайоне Акуловский по ул. Красноборская Дзержинского района города Перми</t>
  </si>
  <si>
    <t>0230141900</t>
  </si>
  <si>
    <t>45.</t>
  </si>
  <si>
    <t>Строительство пожарного резервуара в микрорайоне Верхняя Васильевка Орджоникидзевского района города Перми</t>
  </si>
  <si>
    <t>0230141920</t>
  </si>
  <si>
    <t>46.</t>
  </si>
  <si>
    <t>Строительство пожарного резервуара в микрорайоне Нижняя Васильевка Орджоникидзевского района города Перми</t>
  </si>
  <si>
    <t>0230141960</t>
  </si>
  <si>
    <t>47.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</si>
  <si>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</si>
  <si>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</si>
  <si>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48.</t>
  </si>
  <si>
    <t>Строительство пожарного резервуара в микрорайоне Свободный Орджоникидзевского района города Перми</t>
  </si>
  <si>
    <t>0230141940</t>
  </si>
  <si>
    <t>Прочие объекты</t>
  </si>
  <si>
    <t>49.</t>
  </si>
  <si>
    <t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</si>
  <si>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</si>
  <si>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50.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</si>
  <si>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</si>
  <si>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</si>
  <si>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51.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</si>
  <si>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</si>
  <si>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</si>
  <si>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52.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</si>
  <si>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</si>
  <si>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</si>
  <si>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53.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</si>
  <si>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</si>
  <si>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</si>
  <si>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</si>
  <si>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</si>
  <si>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</si>
  <si>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</si>
  <si>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</si>
  <si>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>от 17.12.2024 №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</si>
</sst>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color theme="1"/>
      <name val="Arial Cyr"/>
    </font>
    <font>
      <sz val="14"/>
      <name val="Times New Roman"/>
    </font>
    <font>
      <sz val="12"/>
      <name val="Times New Roman"/>
    </font>
    <font>
      <b/>
      <sz val="14"/>
      <name val="Times New Roman"/>
    </font>
    <font>
      <b/>
      <sz val="14"/>
      <color theme="0"/>
      <name val="Times New Roman"/>
    </font>
    <font>
      <b/>
      <sz val="12"/>
      <name val="Times New Roman"/>
    </font>
    <font>
      <sz val="14"/>
      <color theme="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165" fontId="3" fillId="5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9" fontId="5" fillId="5" borderId="0" xfId="0" applyNumberFormat="1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2" fillId="5" borderId="0" xfId="0" applyNumberFormat="1" applyFont="1" applyFill="1" applyAlignment="1">
      <alignment horizontal="left" vertical="center"/>
    </xf>
    <xf numFmtId="49" fontId="1" fillId="5" borderId="0" xfId="0" applyNumberFormat="1" applyFont="1" applyFill="1" applyAlignment="1">
      <alignment horizontal="left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top"/>
    </xf>
    <xf numFmtId="49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165" fontId="1" fillId="5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49" fontId="2" fillId="5" borderId="0" xfId="0" applyNumberFormat="1" applyFont="1" applyFill="1" applyAlignment="1">
      <alignment horizontal="left"/>
    </xf>
    <xf numFmtId="1" fontId="1" fillId="5" borderId="0" xfId="0" applyNumberFormat="1" applyFont="1" applyFill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7" fillId="6" borderId="1" xfId="0" applyNumberFormat="1" applyFont="1" applyFill="1" applyBorder="1" applyAlignment="1">
      <alignment horizontal="left" vertical="top" wrapText="1"/>
    </xf>
    <xf numFmtId="49" fontId="6" fillId="6" borderId="1" xfId="0" applyNumberFormat="1" applyFont="1" applyFill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7" fillId="6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 shrinkToFit="1"/>
    </xf>
    <xf numFmtId="165" fontId="1" fillId="3" borderId="1" xfId="0" applyNumberFormat="1" applyFont="1" applyFill="1" applyBorder="1" applyAlignment="1">
      <alignment horizontal="right" vertical="center" shrinkToFit="1"/>
    </xf>
    <xf numFmtId="164" fontId="1" fillId="2" borderId="1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/>
    <xf numFmtId="165" fontId="1" fillId="2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left" vertical="center" shrinkToFit="1"/>
    </xf>
    <xf numFmtId="49" fontId="3" fillId="4" borderId="3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top" shrinkToFit="1"/>
    </xf>
    <xf numFmtId="49" fontId="1" fillId="2" borderId="1" xfId="0" applyNumberFormat="1" applyFont="1" applyFill="1" applyBorder="1" applyAlignment="1">
      <alignment horizontal="left" vertical="top" wrapText="1" shrinkToFit="1"/>
    </xf>
    <xf numFmtId="49" fontId="0" fillId="2" borderId="1" xfId="0" applyNumberFormat="1" applyFill="1" applyBorder="1" applyAlignment="1">
      <alignment horizontal="left" vertical="top" wrapText="1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49" fontId="1" fillId="2" borderId="1" xfId="0" applyNumberFormat="1" applyFont="1" applyFill="1" applyBorder="1" applyAlignment="1">
      <alignment horizontal="left" shrinkToFit="1"/>
    </xf>
    <xf numFmtId="0" fontId="1" fillId="2" borderId="1" xfId="0" applyFont="1" applyFill="1" applyBorder="1" applyAlignment="1">
      <alignment horizontal="left" shrinkToFi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35"/>
  <sheetViews>
    <sheetView tabSelected="1" zoomScale="70" workbookViewId="0">
      <selection activeCell="C21" sqref="C21"/>
    </sheetView>
  </sheetViews>
  <sheetFormatPr defaultColWidth="9.109375" defaultRowHeight="18" x14ac:dyDescent="0.35"/>
  <cols>
    <col min="1" max="1" width="5.5546875" style="1" customWidth="1"/>
    <col min="2" max="2" width="82.6640625" style="2" customWidth="1"/>
    <col min="3" max="3" width="21.33203125" style="2" customWidth="1"/>
    <col min="4" max="4" width="17.5546875" style="3" hidden="1" customWidth="1"/>
    <col min="5" max="5" width="17.5546875" style="4" hidden="1" customWidth="1"/>
    <col min="6" max="6" width="17.5546875" style="3" customWidth="1"/>
    <col min="7" max="7" width="17.5546875" style="3" hidden="1" customWidth="1"/>
    <col min="8" max="8" width="17.5546875" style="4" hidden="1" customWidth="1"/>
    <col min="9" max="9" width="17.5546875" style="3" customWidth="1"/>
    <col min="10" max="10" width="17.5546875" style="3" hidden="1" customWidth="1"/>
    <col min="11" max="11" width="17.5546875" style="4" hidden="1" customWidth="1"/>
    <col min="12" max="12" width="17.5546875" style="3" customWidth="1"/>
    <col min="13" max="13" width="17.109375" style="5" hidden="1" customWidth="1"/>
    <col min="14" max="14" width="10" style="6" hidden="1" customWidth="1"/>
    <col min="15" max="15" width="9.44140625" style="1" hidden="1" customWidth="1"/>
    <col min="16" max="17" width="9.109375" style="1" customWidth="1"/>
    <col min="18" max="16384" width="9.109375" style="1"/>
  </cols>
  <sheetData>
    <row r="1" spans="1:15" x14ac:dyDescent="0.35">
      <c r="J1" s="7"/>
      <c r="K1" s="8"/>
      <c r="L1" s="7" t="s">
        <v>0</v>
      </c>
    </row>
    <row r="2" spans="1:15" x14ac:dyDescent="0.35">
      <c r="J2" s="7"/>
      <c r="K2" s="8"/>
      <c r="L2" s="7" t="s">
        <v>1</v>
      </c>
    </row>
    <row r="3" spans="1:15" x14ac:dyDescent="0.35">
      <c r="J3" s="7"/>
      <c r="K3" s="8"/>
      <c r="L3" s="7" t="s">
        <v>2</v>
      </c>
    </row>
    <row r="4" spans="1:15" x14ac:dyDescent="0.35">
      <c r="I4" s="100" t="s">
        <v>197</v>
      </c>
      <c r="J4" s="99"/>
      <c r="K4" s="99"/>
      <c r="L4" s="100"/>
    </row>
    <row r="6" spans="1:15" ht="15.75" customHeight="1" x14ac:dyDescent="0.35">
      <c r="A6" s="78" t="s">
        <v>3</v>
      </c>
      <c r="B6" s="78"/>
      <c r="C6" s="78"/>
      <c r="D6" s="78"/>
      <c r="E6" s="79"/>
      <c r="F6" s="78"/>
      <c r="G6" s="78"/>
      <c r="H6" s="79"/>
      <c r="I6" s="78"/>
      <c r="J6" s="78"/>
      <c r="K6" s="79"/>
      <c r="L6" s="78"/>
      <c r="M6" s="11"/>
    </row>
    <row r="7" spans="1:15" ht="19.5" customHeight="1" x14ac:dyDescent="0.35">
      <c r="A7" s="78" t="s">
        <v>4</v>
      </c>
      <c r="B7" s="78"/>
      <c r="C7" s="78"/>
      <c r="D7" s="78"/>
      <c r="E7" s="79"/>
      <c r="F7" s="78"/>
      <c r="G7" s="78"/>
      <c r="H7" s="79"/>
      <c r="I7" s="78"/>
      <c r="J7" s="78"/>
      <c r="K7" s="79"/>
      <c r="L7" s="78"/>
      <c r="M7" s="11"/>
    </row>
    <row r="8" spans="1:15" x14ac:dyDescent="0.35">
      <c r="A8" s="78"/>
      <c r="B8" s="78"/>
      <c r="C8" s="78"/>
      <c r="D8" s="78"/>
      <c r="E8" s="79"/>
      <c r="F8" s="78"/>
      <c r="G8" s="78"/>
      <c r="H8" s="79"/>
      <c r="I8" s="78"/>
      <c r="J8" s="78"/>
      <c r="K8" s="79"/>
      <c r="L8" s="78"/>
      <c r="M8" s="11"/>
    </row>
    <row r="9" spans="1:15" x14ac:dyDescent="0.35">
      <c r="A9" s="9"/>
      <c r="B9" s="9"/>
      <c r="C9" s="9"/>
      <c r="D9" s="9"/>
      <c r="E9" s="10"/>
      <c r="F9" s="9"/>
      <c r="G9" s="9"/>
      <c r="H9" s="10"/>
      <c r="I9" s="9"/>
      <c r="J9" s="9"/>
      <c r="K9" s="10"/>
      <c r="L9" s="9"/>
      <c r="M9" s="11"/>
    </row>
    <row r="10" spans="1:15" x14ac:dyDescent="0.35">
      <c r="A10" s="12"/>
      <c r="B10" s="13"/>
      <c r="C10" s="13"/>
      <c r="J10" s="7"/>
      <c r="K10" s="8"/>
      <c r="L10" s="7" t="s">
        <v>5</v>
      </c>
    </row>
    <row r="11" spans="1:15" ht="18.75" customHeight="1" x14ac:dyDescent="0.35">
      <c r="A11" s="80" t="s">
        <v>6</v>
      </c>
      <c r="B11" s="80" t="s">
        <v>7</v>
      </c>
      <c r="C11" s="80" t="s">
        <v>8</v>
      </c>
      <c r="D11" s="83" t="s">
        <v>9</v>
      </c>
      <c r="E11" s="84" t="s">
        <v>10</v>
      </c>
      <c r="F11" s="83" t="s">
        <v>9</v>
      </c>
      <c r="G11" s="83" t="s">
        <v>11</v>
      </c>
      <c r="H11" s="84" t="s">
        <v>10</v>
      </c>
      <c r="I11" s="86" t="s">
        <v>11</v>
      </c>
      <c r="J11" s="83" t="s">
        <v>12</v>
      </c>
      <c r="K11" s="84" t="s">
        <v>10</v>
      </c>
      <c r="L11" s="86" t="s">
        <v>12</v>
      </c>
      <c r="M11" s="11"/>
    </row>
    <row r="12" spans="1:15" x14ac:dyDescent="0.35">
      <c r="A12" s="81"/>
      <c r="B12" s="82"/>
      <c r="C12" s="81"/>
      <c r="D12" s="83"/>
      <c r="E12" s="84"/>
      <c r="F12" s="83"/>
      <c r="G12" s="85"/>
      <c r="H12" s="84"/>
      <c r="I12" s="87"/>
      <c r="J12" s="85"/>
      <c r="K12" s="84"/>
      <c r="L12" s="87"/>
    </row>
    <row r="13" spans="1:15" s="14" customFormat="1" ht="33.75" customHeight="1" x14ac:dyDescent="0.25">
      <c r="A13" s="15"/>
      <c r="B13" s="16" t="s">
        <v>13</v>
      </c>
      <c r="C13" s="17" t="s">
        <v>14</v>
      </c>
      <c r="D13" s="18">
        <f>D17+D24+D28+D35+D40+D41+D21+D32+D39</f>
        <v>1569194.9999999998</v>
      </c>
      <c r="E13" s="19">
        <f>E17+E24+E28+E35+E40+E41+E21+E32+E39</f>
        <v>0</v>
      </c>
      <c r="F13" s="20">
        <f>D13+E13</f>
        <v>1569194.9999999998</v>
      </c>
      <c r="G13" s="21">
        <f>G17+G24+G28+G35+G40+G41+G21+G32+G39</f>
        <v>1989897</v>
      </c>
      <c r="H13" s="22">
        <f>H17+H24+H28+H35+H40+H41+H21+H32+H39</f>
        <v>0</v>
      </c>
      <c r="I13" s="20">
        <f>G13+H13</f>
        <v>1989897</v>
      </c>
      <c r="J13" s="21">
        <f>J17+J24+J28+J35+J40+J41+J21+J32+J39</f>
        <v>1477335.5</v>
      </c>
      <c r="K13" s="22">
        <f>K17+K24+K28+K35+K40+K41+K21+K32+K39</f>
        <v>0</v>
      </c>
      <c r="L13" s="20">
        <f>J13+K13</f>
        <v>1477335.5</v>
      </c>
      <c r="M13" s="23"/>
      <c r="N13" s="24"/>
      <c r="O13" s="25"/>
    </row>
    <row r="14" spans="1:15" s="26" customFormat="1" x14ac:dyDescent="0.35">
      <c r="A14" s="27"/>
      <c r="B14" s="28" t="s">
        <v>15</v>
      </c>
      <c r="C14" s="28"/>
      <c r="D14" s="29"/>
      <c r="E14" s="30"/>
      <c r="F14" s="31"/>
      <c r="G14" s="32"/>
      <c r="H14" s="33"/>
      <c r="I14" s="31"/>
      <c r="J14" s="32"/>
      <c r="K14" s="33"/>
      <c r="L14" s="31"/>
      <c r="M14" s="34"/>
      <c r="N14" s="35"/>
      <c r="O14" s="36"/>
    </row>
    <row r="15" spans="1:15" s="36" customFormat="1" hidden="1" x14ac:dyDescent="0.35">
      <c r="A15" s="37"/>
      <c r="B15" s="38" t="s">
        <v>16</v>
      </c>
      <c r="C15" s="39"/>
      <c r="D15" s="40">
        <f>D19+D26+D30+D37+D40+D41+D39</f>
        <v>206017.2</v>
      </c>
      <c r="E15" s="41">
        <f>E19+E26+E30+E37+E40+E41+E39</f>
        <v>0</v>
      </c>
      <c r="F15" s="40">
        <f t="shared" ref="F15:F78" si="0">D15+E15</f>
        <v>206017.2</v>
      </c>
      <c r="G15" s="40">
        <f>G19+G26+G30+G37+G40+G41+G39</f>
        <v>1989.9000000000233</v>
      </c>
      <c r="H15" s="41">
        <f>H19+H26+H30+H37+H40+H41+H39</f>
        <v>0</v>
      </c>
      <c r="I15" s="40">
        <f t="shared" ref="I15:I78" si="1">G15+H15</f>
        <v>1989.9000000000233</v>
      </c>
      <c r="J15" s="40">
        <f>J19+J26+J30+J37+J40+J41+J39</f>
        <v>1477.3</v>
      </c>
      <c r="K15" s="41">
        <f>K19+K26+K30+K37+K40+K41+K39</f>
        <v>0</v>
      </c>
      <c r="L15" s="40">
        <f t="shared" ref="L15:L78" si="2">J15+K15</f>
        <v>1477.3</v>
      </c>
      <c r="M15" s="42"/>
      <c r="N15" s="35" t="s">
        <v>17</v>
      </c>
      <c r="O15" s="43"/>
    </row>
    <row r="16" spans="1:15" s="26" customFormat="1" x14ac:dyDescent="0.35">
      <c r="A16" s="27"/>
      <c r="B16" s="44" t="s">
        <v>18</v>
      </c>
      <c r="C16" s="45" t="s">
        <v>14</v>
      </c>
      <c r="D16" s="29">
        <f>D20+D27+D31+D38+D34+D23</f>
        <v>1363177.7999999998</v>
      </c>
      <c r="E16" s="30">
        <f>E20+E27+E31+E38+E34+E23</f>
        <v>0</v>
      </c>
      <c r="F16" s="31">
        <f t="shared" si="0"/>
        <v>1363177.7999999998</v>
      </c>
      <c r="G16" s="32">
        <f>G20+G27+G31+G38+G34+G23</f>
        <v>1987907.0999999999</v>
      </c>
      <c r="H16" s="33">
        <f>H20+H27+H31+H38+H34+H23</f>
        <v>0</v>
      </c>
      <c r="I16" s="31">
        <f t="shared" si="1"/>
        <v>1987907.0999999999</v>
      </c>
      <c r="J16" s="32">
        <f>J20+J27+J31+J38+J34+J23</f>
        <v>1475858.2</v>
      </c>
      <c r="K16" s="33">
        <f>K20+K27+K31+K38+K34+K23</f>
        <v>0</v>
      </c>
      <c r="L16" s="31">
        <f t="shared" si="2"/>
        <v>1475858.2</v>
      </c>
      <c r="M16" s="34"/>
      <c r="N16" s="35"/>
      <c r="O16" s="43"/>
    </row>
    <row r="17" spans="1:15" ht="54" x14ac:dyDescent="0.35">
      <c r="A17" s="46" t="s">
        <v>19</v>
      </c>
      <c r="B17" s="47" t="s">
        <v>20</v>
      </c>
      <c r="C17" s="48" t="s">
        <v>21</v>
      </c>
      <c r="D17" s="49">
        <f>D19+D20</f>
        <v>35000</v>
      </c>
      <c r="E17" s="30">
        <f>E19+E20</f>
        <v>0</v>
      </c>
      <c r="F17" s="50">
        <f t="shared" si="0"/>
        <v>35000</v>
      </c>
      <c r="G17" s="50">
        <f>G19+G20</f>
        <v>540000</v>
      </c>
      <c r="H17" s="33">
        <f>H19+H20</f>
        <v>0</v>
      </c>
      <c r="I17" s="50">
        <f t="shared" si="1"/>
        <v>540000</v>
      </c>
      <c r="J17" s="50">
        <f>J19+J20</f>
        <v>1077335.5</v>
      </c>
      <c r="K17" s="33">
        <f>K19+K20</f>
        <v>0</v>
      </c>
      <c r="L17" s="50">
        <f t="shared" si="2"/>
        <v>1077335.5</v>
      </c>
      <c r="O17" s="51"/>
    </row>
    <row r="18" spans="1:15" x14ac:dyDescent="0.35">
      <c r="A18" s="46"/>
      <c r="B18" s="47" t="s">
        <v>15</v>
      </c>
      <c r="C18" s="52"/>
      <c r="D18" s="49"/>
      <c r="E18" s="30"/>
      <c r="F18" s="50"/>
      <c r="G18" s="50"/>
      <c r="H18" s="33"/>
      <c r="I18" s="50"/>
      <c r="J18" s="50"/>
      <c r="K18" s="33"/>
      <c r="L18" s="50"/>
      <c r="O18" s="51"/>
    </row>
    <row r="19" spans="1:15" hidden="1" x14ac:dyDescent="0.35">
      <c r="A19" s="53"/>
      <c r="B19" s="54" t="s">
        <v>16</v>
      </c>
      <c r="C19" s="54"/>
      <c r="D19" s="55">
        <v>35</v>
      </c>
      <c r="E19" s="30"/>
      <c r="F19" s="55">
        <f t="shared" si="0"/>
        <v>35</v>
      </c>
      <c r="G19" s="55">
        <v>540</v>
      </c>
      <c r="H19" s="30"/>
      <c r="I19" s="55">
        <f t="shared" si="1"/>
        <v>540</v>
      </c>
      <c r="J19" s="55">
        <v>1077.3</v>
      </c>
      <c r="K19" s="30"/>
      <c r="L19" s="55">
        <f t="shared" si="2"/>
        <v>1077.3</v>
      </c>
      <c r="M19" s="5" t="s">
        <v>22</v>
      </c>
      <c r="N19" s="6" t="s">
        <v>17</v>
      </c>
      <c r="O19" s="51"/>
    </row>
    <row r="20" spans="1:15" x14ac:dyDescent="0.35">
      <c r="A20" s="46"/>
      <c r="B20" s="47" t="s">
        <v>18</v>
      </c>
      <c r="C20" s="56" t="s">
        <v>14</v>
      </c>
      <c r="D20" s="49">
        <v>34965</v>
      </c>
      <c r="E20" s="30"/>
      <c r="F20" s="50">
        <f t="shared" si="0"/>
        <v>34965</v>
      </c>
      <c r="G20" s="50">
        <v>539460</v>
      </c>
      <c r="H20" s="33"/>
      <c r="I20" s="50">
        <f t="shared" si="1"/>
        <v>539460</v>
      </c>
      <c r="J20" s="50">
        <v>1076258.2</v>
      </c>
      <c r="K20" s="33"/>
      <c r="L20" s="50">
        <f t="shared" si="2"/>
        <v>1076258.2</v>
      </c>
      <c r="M20" s="5" t="s">
        <v>23</v>
      </c>
      <c r="O20" s="51"/>
    </row>
    <row r="21" spans="1:15" ht="36" x14ac:dyDescent="0.35">
      <c r="A21" s="88" t="s">
        <v>24</v>
      </c>
      <c r="B21" s="57" t="s">
        <v>25</v>
      </c>
      <c r="C21" s="58" t="s">
        <v>26</v>
      </c>
      <c r="D21" s="49">
        <f>D23</f>
        <v>0</v>
      </c>
      <c r="E21" s="30">
        <f>E23</f>
        <v>0</v>
      </c>
      <c r="F21" s="50">
        <f t="shared" si="0"/>
        <v>0</v>
      </c>
      <c r="G21" s="50">
        <f>G23</f>
        <v>54620.7</v>
      </c>
      <c r="H21" s="33">
        <f>H23</f>
        <v>0</v>
      </c>
      <c r="I21" s="50">
        <f t="shared" si="1"/>
        <v>54620.7</v>
      </c>
      <c r="J21" s="50">
        <f>J23</f>
        <v>0</v>
      </c>
      <c r="K21" s="33">
        <f>K23</f>
        <v>0</v>
      </c>
      <c r="L21" s="50">
        <f t="shared" si="2"/>
        <v>0</v>
      </c>
      <c r="O21" s="51"/>
    </row>
    <row r="22" spans="1:15" x14ac:dyDescent="0.35">
      <c r="A22" s="88"/>
      <c r="B22" s="47" t="s">
        <v>15</v>
      </c>
      <c r="C22" s="58"/>
      <c r="D22" s="49"/>
      <c r="E22" s="30"/>
      <c r="F22" s="50"/>
      <c r="G22" s="50"/>
      <c r="H22" s="33"/>
      <c r="I22" s="50"/>
      <c r="J22" s="50"/>
      <c r="K22" s="33"/>
      <c r="L22" s="50"/>
      <c r="O22" s="51"/>
    </row>
    <row r="23" spans="1:15" x14ac:dyDescent="0.35">
      <c r="A23" s="88"/>
      <c r="B23" s="47" t="s">
        <v>18</v>
      </c>
      <c r="C23" s="59" t="s">
        <v>14</v>
      </c>
      <c r="D23" s="49">
        <v>0</v>
      </c>
      <c r="E23" s="30"/>
      <c r="F23" s="50">
        <f t="shared" si="0"/>
        <v>0</v>
      </c>
      <c r="G23" s="50">
        <v>54620.7</v>
      </c>
      <c r="H23" s="33"/>
      <c r="I23" s="50">
        <f t="shared" si="1"/>
        <v>54620.7</v>
      </c>
      <c r="J23" s="50">
        <v>0</v>
      </c>
      <c r="K23" s="33"/>
      <c r="L23" s="50">
        <f t="shared" si="2"/>
        <v>0</v>
      </c>
      <c r="M23" s="5" t="s">
        <v>23</v>
      </c>
      <c r="O23" s="51"/>
    </row>
    <row r="24" spans="1:15" ht="54" x14ac:dyDescent="0.35">
      <c r="A24" s="88"/>
      <c r="B24" s="57" t="s">
        <v>25</v>
      </c>
      <c r="C24" s="48" t="s">
        <v>21</v>
      </c>
      <c r="D24" s="49">
        <f>D26+D27</f>
        <v>558438.40000000002</v>
      </c>
      <c r="E24" s="30">
        <f>E26+E27</f>
        <v>0</v>
      </c>
      <c r="F24" s="50">
        <f t="shared" si="0"/>
        <v>558438.40000000002</v>
      </c>
      <c r="G24" s="50">
        <f>G26+G27</f>
        <v>743778.3</v>
      </c>
      <c r="H24" s="33">
        <f>H26+H27</f>
        <v>0</v>
      </c>
      <c r="I24" s="50">
        <f t="shared" si="1"/>
        <v>743778.3</v>
      </c>
      <c r="J24" s="50">
        <f>J26+J27</f>
        <v>200000</v>
      </c>
      <c r="K24" s="33">
        <f>K26+K27</f>
        <v>0</v>
      </c>
      <c r="L24" s="50">
        <f t="shared" si="2"/>
        <v>200000</v>
      </c>
      <c r="O24" s="51"/>
    </row>
    <row r="25" spans="1:15" x14ac:dyDescent="0.35">
      <c r="A25" s="88"/>
      <c r="B25" s="47" t="s">
        <v>15</v>
      </c>
      <c r="C25" s="47"/>
      <c r="D25" s="49"/>
      <c r="E25" s="30"/>
      <c r="F25" s="50"/>
      <c r="G25" s="50"/>
      <c r="H25" s="33"/>
      <c r="I25" s="50"/>
      <c r="J25" s="50"/>
      <c r="K25" s="33"/>
      <c r="L25" s="50"/>
      <c r="O25" s="51"/>
    </row>
    <row r="26" spans="1:15" hidden="1" x14ac:dyDescent="0.35">
      <c r="A26" s="88"/>
      <c r="B26" s="54" t="s">
        <v>16</v>
      </c>
      <c r="C26" s="54"/>
      <c r="D26" s="55">
        <v>558.40000000002328</v>
      </c>
      <c r="E26" s="30"/>
      <c r="F26" s="55">
        <f t="shared" si="0"/>
        <v>558.40000000002328</v>
      </c>
      <c r="G26" s="55">
        <v>798.40000000002328</v>
      </c>
      <c r="H26" s="30"/>
      <c r="I26" s="55">
        <f t="shared" si="1"/>
        <v>798.40000000002328</v>
      </c>
      <c r="J26" s="55">
        <v>200</v>
      </c>
      <c r="K26" s="30"/>
      <c r="L26" s="55">
        <f t="shared" si="2"/>
        <v>200</v>
      </c>
      <c r="M26" s="5" t="s">
        <v>27</v>
      </c>
      <c r="N26" s="6" t="s">
        <v>17</v>
      </c>
      <c r="O26" s="51"/>
    </row>
    <row r="27" spans="1:15" x14ac:dyDescent="0.35">
      <c r="A27" s="88"/>
      <c r="B27" s="47" t="s">
        <v>18</v>
      </c>
      <c r="C27" s="56" t="s">
        <v>14</v>
      </c>
      <c r="D27" s="49">
        <v>557880</v>
      </c>
      <c r="E27" s="30"/>
      <c r="F27" s="50">
        <f t="shared" si="0"/>
        <v>557880</v>
      </c>
      <c r="G27" s="50">
        <f>797600.6-54620.7</f>
        <v>742979.9</v>
      </c>
      <c r="H27" s="33"/>
      <c r="I27" s="50">
        <f t="shared" si="1"/>
        <v>742979.9</v>
      </c>
      <c r="J27" s="50">
        <v>199800</v>
      </c>
      <c r="K27" s="33"/>
      <c r="L27" s="50">
        <f t="shared" si="2"/>
        <v>199800</v>
      </c>
      <c r="M27" s="5" t="s">
        <v>23</v>
      </c>
      <c r="O27" s="51"/>
    </row>
    <row r="28" spans="1:15" ht="54" x14ac:dyDescent="0.35">
      <c r="A28" s="46" t="s">
        <v>28</v>
      </c>
      <c r="B28" s="47" t="s">
        <v>29</v>
      </c>
      <c r="C28" s="48" t="s">
        <v>21</v>
      </c>
      <c r="D28" s="49">
        <f>D30+D31</f>
        <v>453000</v>
      </c>
      <c r="E28" s="30">
        <f>E30+E31</f>
        <v>0</v>
      </c>
      <c r="F28" s="50">
        <f t="shared" si="0"/>
        <v>453000</v>
      </c>
      <c r="G28" s="50">
        <f>G30+G31</f>
        <v>651498</v>
      </c>
      <c r="H28" s="33">
        <f>H30+H31</f>
        <v>0</v>
      </c>
      <c r="I28" s="50">
        <f t="shared" si="1"/>
        <v>651498</v>
      </c>
      <c r="J28" s="50">
        <f>J30+J31</f>
        <v>200000</v>
      </c>
      <c r="K28" s="33">
        <f>K30+K31</f>
        <v>0</v>
      </c>
      <c r="L28" s="50">
        <f t="shared" si="2"/>
        <v>200000</v>
      </c>
      <c r="O28" s="51"/>
    </row>
    <row r="29" spans="1:15" x14ac:dyDescent="0.35">
      <c r="A29" s="46"/>
      <c r="B29" s="47" t="s">
        <v>15</v>
      </c>
      <c r="C29" s="47"/>
      <c r="D29" s="49"/>
      <c r="E29" s="30"/>
      <c r="F29" s="50"/>
      <c r="G29" s="50"/>
      <c r="H29" s="33"/>
      <c r="I29" s="50"/>
      <c r="J29" s="50"/>
      <c r="K29" s="33"/>
      <c r="L29" s="50"/>
      <c r="O29" s="51"/>
    </row>
    <row r="30" spans="1:15" hidden="1" x14ac:dyDescent="0.35">
      <c r="A30" s="53"/>
      <c r="B30" s="54" t="s">
        <v>16</v>
      </c>
      <c r="C30" s="54"/>
      <c r="D30" s="55">
        <v>453</v>
      </c>
      <c r="E30" s="30"/>
      <c r="F30" s="55">
        <f t="shared" si="0"/>
        <v>453</v>
      </c>
      <c r="G30" s="55">
        <v>651.5</v>
      </c>
      <c r="H30" s="30"/>
      <c r="I30" s="55">
        <f t="shared" si="1"/>
        <v>651.5</v>
      </c>
      <c r="J30" s="55">
        <v>200</v>
      </c>
      <c r="K30" s="30"/>
      <c r="L30" s="55">
        <f t="shared" si="2"/>
        <v>200</v>
      </c>
      <c r="M30" s="5" t="s">
        <v>30</v>
      </c>
      <c r="N30" s="6" t="s">
        <v>17</v>
      </c>
      <c r="O30" s="51"/>
    </row>
    <row r="31" spans="1:15" x14ac:dyDescent="0.35">
      <c r="A31" s="46"/>
      <c r="B31" s="47" t="s">
        <v>18</v>
      </c>
      <c r="C31" s="56" t="s">
        <v>14</v>
      </c>
      <c r="D31" s="49">
        <v>452547</v>
      </c>
      <c r="E31" s="30"/>
      <c r="F31" s="50">
        <f t="shared" si="0"/>
        <v>452547</v>
      </c>
      <c r="G31" s="50">
        <v>650846.5</v>
      </c>
      <c r="H31" s="33"/>
      <c r="I31" s="50">
        <f t="shared" si="1"/>
        <v>650846.5</v>
      </c>
      <c r="J31" s="50">
        <v>199800</v>
      </c>
      <c r="K31" s="33"/>
      <c r="L31" s="50">
        <f t="shared" si="2"/>
        <v>199800</v>
      </c>
      <c r="M31" s="5" t="s">
        <v>23</v>
      </c>
      <c r="O31" s="51"/>
    </row>
    <row r="32" spans="1:15" ht="36" x14ac:dyDescent="0.35">
      <c r="A32" s="88" t="s">
        <v>31</v>
      </c>
      <c r="B32" s="57" t="s">
        <v>32</v>
      </c>
      <c r="C32" s="58" t="s">
        <v>26</v>
      </c>
      <c r="D32" s="49">
        <f>D34</f>
        <v>66317.899999999994</v>
      </c>
      <c r="E32" s="30">
        <f>E34</f>
        <v>0</v>
      </c>
      <c r="F32" s="50">
        <f t="shared" si="0"/>
        <v>66317.899999999994</v>
      </c>
      <c r="G32" s="50">
        <f>G34</f>
        <v>0</v>
      </c>
      <c r="H32" s="33">
        <f>H34</f>
        <v>0</v>
      </c>
      <c r="I32" s="50">
        <f t="shared" si="1"/>
        <v>0</v>
      </c>
      <c r="J32" s="50">
        <f>J34</f>
        <v>0</v>
      </c>
      <c r="K32" s="33">
        <f>K34</f>
        <v>0</v>
      </c>
      <c r="L32" s="50">
        <f t="shared" si="2"/>
        <v>0</v>
      </c>
      <c r="O32" s="51"/>
    </row>
    <row r="33" spans="1:15" x14ac:dyDescent="0.35">
      <c r="A33" s="88"/>
      <c r="B33" s="47" t="s">
        <v>15</v>
      </c>
      <c r="C33" s="47"/>
      <c r="D33" s="49"/>
      <c r="E33" s="30"/>
      <c r="F33" s="50"/>
      <c r="G33" s="50"/>
      <c r="H33" s="33"/>
      <c r="I33" s="50"/>
      <c r="J33" s="50"/>
      <c r="K33" s="33"/>
      <c r="L33" s="50"/>
      <c r="O33" s="51"/>
    </row>
    <row r="34" spans="1:15" x14ac:dyDescent="0.35">
      <c r="A34" s="88"/>
      <c r="B34" s="47" t="s">
        <v>18</v>
      </c>
      <c r="C34" s="56" t="s">
        <v>14</v>
      </c>
      <c r="D34" s="49">
        <v>66317.899999999994</v>
      </c>
      <c r="E34" s="30"/>
      <c r="F34" s="50">
        <f t="shared" si="0"/>
        <v>66317.899999999994</v>
      </c>
      <c r="G34" s="50">
        <v>0</v>
      </c>
      <c r="H34" s="33"/>
      <c r="I34" s="50">
        <f t="shared" si="1"/>
        <v>0</v>
      </c>
      <c r="J34" s="50">
        <v>0</v>
      </c>
      <c r="K34" s="33"/>
      <c r="L34" s="50">
        <f t="shared" si="2"/>
        <v>0</v>
      </c>
      <c r="M34" s="5" t="s">
        <v>23</v>
      </c>
      <c r="O34" s="51"/>
    </row>
    <row r="35" spans="1:15" ht="57" customHeight="1" x14ac:dyDescent="0.35">
      <c r="A35" s="88"/>
      <c r="B35" s="57" t="s">
        <v>32</v>
      </c>
      <c r="C35" s="48" t="s">
        <v>21</v>
      </c>
      <c r="D35" s="49">
        <f>D37+D38</f>
        <v>251785.99999999997</v>
      </c>
      <c r="E35" s="30">
        <f>E37+E38</f>
        <v>0</v>
      </c>
      <c r="F35" s="50">
        <f t="shared" si="0"/>
        <v>251785.99999999997</v>
      </c>
      <c r="G35" s="50">
        <f>G37+G38</f>
        <v>0</v>
      </c>
      <c r="H35" s="33">
        <f>H37+H38</f>
        <v>0</v>
      </c>
      <c r="I35" s="50">
        <f t="shared" si="1"/>
        <v>0</v>
      </c>
      <c r="J35" s="50">
        <f>J37+J38</f>
        <v>0</v>
      </c>
      <c r="K35" s="33">
        <f>K37+K38</f>
        <v>0</v>
      </c>
      <c r="L35" s="50">
        <f t="shared" si="2"/>
        <v>0</v>
      </c>
      <c r="O35" s="51"/>
    </row>
    <row r="36" spans="1:15" x14ac:dyDescent="0.35">
      <c r="A36" s="46"/>
      <c r="B36" s="47" t="s">
        <v>15</v>
      </c>
      <c r="C36" s="47"/>
      <c r="D36" s="49"/>
      <c r="E36" s="30"/>
      <c r="F36" s="50"/>
      <c r="G36" s="50"/>
      <c r="H36" s="33"/>
      <c r="I36" s="50"/>
      <c r="J36" s="50"/>
      <c r="K36" s="33"/>
      <c r="L36" s="50"/>
      <c r="O36" s="51"/>
    </row>
    <row r="37" spans="1:15" hidden="1" x14ac:dyDescent="0.35">
      <c r="A37" s="53"/>
      <c r="B37" s="54" t="s">
        <v>16</v>
      </c>
      <c r="C37" s="54"/>
      <c r="D37" s="55">
        <v>318.09999999997672</v>
      </c>
      <c r="E37" s="30"/>
      <c r="F37" s="55">
        <f t="shared" si="0"/>
        <v>318.09999999997672</v>
      </c>
      <c r="G37" s="55">
        <v>0</v>
      </c>
      <c r="H37" s="30"/>
      <c r="I37" s="55">
        <f t="shared" si="1"/>
        <v>0</v>
      </c>
      <c r="J37" s="55">
        <v>0</v>
      </c>
      <c r="K37" s="30"/>
      <c r="L37" s="55">
        <f t="shared" si="2"/>
        <v>0</v>
      </c>
      <c r="M37" s="5" t="s">
        <v>33</v>
      </c>
      <c r="N37" s="6" t="s">
        <v>17</v>
      </c>
      <c r="O37" s="51"/>
    </row>
    <row r="38" spans="1:15" x14ac:dyDescent="0.35">
      <c r="A38" s="46"/>
      <c r="B38" s="47" t="s">
        <v>18</v>
      </c>
      <c r="C38" s="56" t="s">
        <v>14</v>
      </c>
      <c r="D38" s="49">
        <f>317785.8-66317.9</f>
        <v>251467.9</v>
      </c>
      <c r="E38" s="30"/>
      <c r="F38" s="50">
        <f t="shared" si="0"/>
        <v>251467.9</v>
      </c>
      <c r="G38" s="50">
        <v>0</v>
      </c>
      <c r="H38" s="33"/>
      <c r="I38" s="50">
        <f t="shared" si="1"/>
        <v>0</v>
      </c>
      <c r="J38" s="50">
        <v>0</v>
      </c>
      <c r="K38" s="33"/>
      <c r="L38" s="50">
        <f t="shared" si="2"/>
        <v>0</v>
      </c>
      <c r="M38" s="5" t="s">
        <v>23</v>
      </c>
      <c r="O38" s="51"/>
    </row>
    <row r="39" spans="1:15" ht="36" x14ac:dyDescent="0.35">
      <c r="A39" s="88" t="s">
        <v>34</v>
      </c>
      <c r="B39" s="89" t="s">
        <v>35</v>
      </c>
      <c r="C39" s="58" t="s">
        <v>26</v>
      </c>
      <c r="D39" s="49">
        <v>1410.5</v>
      </c>
      <c r="E39" s="30"/>
      <c r="F39" s="50">
        <f t="shared" si="0"/>
        <v>1410.5</v>
      </c>
      <c r="G39" s="50">
        <v>0</v>
      </c>
      <c r="H39" s="33"/>
      <c r="I39" s="50">
        <f t="shared" si="1"/>
        <v>0</v>
      </c>
      <c r="J39" s="50">
        <v>0</v>
      </c>
      <c r="K39" s="33"/>
      <c r="L39" s="50">
        <f t="shared" si="2"/>
        <v>0</v>
      </c>
      <c r="M39" s="5" t="s">
        <v>36</v>
      </c>
      <c r="O39" s="51"/>
    </row>
    <row r="40" spans="1:15" ht="52.5" customHeight="1" x14ac:dyDescent="0.35">
      <c r="A40" s="88"/>
      <c r="B40" s="89"/>
      <c r="C40" s="48" t="s">
        <v>21</v>
      </c>
      <c r="D40" s="49">
        <f>103232.8-1410.5</f>
        <v>101822.3</v>
      </c>
      <c r="E40" s="30"/>
      <c r="F40" s="50">
        <f t="shared" si="0"/>
        <v>101822.3</v>
      </c>
      <c r="G40" s="50">
        <v>0</v>
      </c>
      <c r="H40" s="33"/>
      <c r="I40" s="50">
        <f t="shared" si="1"/>
        <v>0</v>
      </c>
      <c r="J40" s="50">
        <v>0</v>
      </c>
      <c r="K40" s="33"/>
      <c r="L40" s="50">
        <f t="shared" si="2"/>
        <v>0</v>
      </c>
      <c r="M40" s="5" t="s">
        <v>36</v>
      </c>
      <c r="O40" s="51"/>
    </row>
    <row r="41" spans="1:15" ht="54" x14ac:dyDescent="0.35">
      <c r="A41" s="46" t="s">
        <v>37</v>
      </c>
      <c r="B41" s="47" t="s">
        <v>38</v>
      </c>
      <c r="C41" s="48" t="s">
        <v>21</v>
      </c>
      <c r="D41" s="49">
        <v>101419.9</v>
      </c>
      <c r="E41" s="30"/>
      <c r="F41" s="50">
        <f t="shared" si="0"/>
        <v>101419.9</v>
      </c>
      <c r="G41" s="50">
        <v>0</v>
      </c>
      <c r="H41" s="33"/>
      <c r="I41" s="50">
        <f t="shared" si="1"/>
        <v>0</v>
      </c>
      <c r="J41" s="50">
        <v>0</v>
      </c>
      <c r="K41" s="33"/>
      <c r="L41" s="50">
        <f t="shared" si="2"/>
        <v>0</v>
      </c>
      <c r="M41" s="5" t="s">
        <v>39</v>
      </c>
      <c r="O41" s="51"/>
    </row>
    <row r="42" spans="1:15" s="14" customFormat="1" ht="33.75" customHeight="1" x14ac:dyDescent="0.25">
      <c r="A42" s="15"/>
      <c r="B42" s="16" t="s">
        <v>40</v>
      </c>
      <c r="C42" s="17" t="s">
        <v>14</v>
      </c>
      <c r="D42" s="18">
        <f>D57+D61+D64+D67+D47+D48+D49+D50+D51+D52+D53+D55+D56+D54</f>
        <v>1957174.5</v>
      </c>
      <c r="E42" s="19">
        <f>E57+E61+E64+E67+E47+E48+E49+E50+E51+E52+E53+E55+E56+E54</f>
        <v>0</v>
      </c>
      <c r="F42" s="20">
        <f t="shared" si="0"/>
        <v>1957174.5</v>
      </c>
      <c r="G42" s="21">
        <f>G57+G61+G64+G67+G47+G48+G49+G50+G51+G52+G53+G55+G56+G54</f>
        <v>1994617.2</v>
      </c>
      <c r="H42" s="22">
        <f>H57+H61+H64+H67+H47+H48+H49+H50+H51+H52+H53+H55+H56+H54</f>
        <v>0</v>
      </c>
      <c r="I42" s="20">
        <f t="shared" si="1"/>
        <v>1994617.2</v>
      </c>
      <c r="J42" s="21">
        <f>J57+J61+J64+J67+J47+J48+J49+J50+J51+J52+J53+J55+J56+J54</f>
        <v>1679548.2999999998</v>
      </c>
      <c r="K42" s="22">
        <f>K57+K61+K64+K67+K47+K48+K49+K50+K51+K52+K53+K55+K56+K54</f>
        <v>0</v>
      </c>
      <c r="L42" s="20">
        <f t="shared" si="2"/>
        <v>1679548.2999999998</v>
      </c>
      <c r="M42" s="23"/>
      <c r="N42" s="24"/>
      <c r="O42" s="25"/>
    </row>
    <row r="43" spans="1:15" s="26" customFormat="1" x14ac:dyDescent="0.35">
      <c r="A43" s="27"/>
      <c r="B43" s="28" t="s">
        <v>15</v>
      </c>
      <c r="C43" s="60"/>
      <c r="D43" s="29"/>
      <c r="E43" s="30"/>
      <c r="F43" s="31"/>
      <c r="G43" s="32"/>
      <c r="H43" s="33"/>
      <c r="I43" s="31"/>
      <c r="J43" s="32"/>
      <c r="K43" s="33"/>
      <c r="L43" s="31"/>
      <c r="M43" s="34"/>
      <c r="N43" s="35"/>
      <c r="O43" s="43"/>
    </row>
    <row r="44" spans="1:15" s="36" customFormat="1" hidden="1" x14ac:dyDescent="0.35">
      <c r="A44" s="37"/>
      <c r="B44" s="38" t="s">
        <v>16</v>
      </c>
      <c r="C44" s="61"/>
      <c r="D44" s="29">
        <f>D59+D47+D48+D49+D50+D51+D52+D53+D55+D56+D54</f>
        <v>904283.50000000012</v>
      </c>
      <c r="E44" s="30">
        <f>E59+E47+E48+E49+E50+E51+E52+E53+E55+E56+E54</f>
        <v>0</v>
      </c>
      <c r="F44" s="29">
        <f t="shared" si="0"/>
        <v>904283.50000000012</v>
      </c>
      <c r="G44" s="29">
        <f>G59+G47+G48+G49+G50+G51+G52+G53+G55+G56+G54</f>
        <v>1323402.8</v>
      </c>
      <c r="H44" s="30">
        <f>H59+H47+H48+H49+H50+H51+H52+H53+H55+H56+H54</f>
        <v>0</v>
      </c>
      <c r="I44" s="29">
        <f t="shared" si="1"/>
        <v>1323402.8</v>
      </c>
      <c r="J44" s="29">
        <f>J59+J47+J48+J49+J50+J51+J52+J53+J55+J56+J54</f>
        <v>918578.5</v>
      </c>
      <c r="K44" s="30">
        <f>K59+K47+K48+K49+K50+K51+K52+K53+K55+K56+K54</f>
        <v>0</v>
      </c>
      <c r="L44" s="29">
        <f t="shared" si="2"/>
        <v>918578.5</v>
      </c>
      <c r="M44" s="34"/>
      <c r="N44" s="35" t="s">
        <v>17</v>
      </c>
      <c r="O44" s="43"/>
    </row>
    <row r="45" spans="1:15" s="26" customFormat="1" x14ac:dyDescent="0.35">
      <c r="A45" s="27"/>
      <c r="B45" s="44" t="s">
        <v>18</v>
      </c>
      <c r="C45" s="62" t="s">
        <v>14</v>
      </c>
      <c r="D45" s="29">
        <f>D60+D63+D66+D69</f>
        <v>835094.7</v>
      </c>
      <c r="E45" s="30">
        <f>E60+E63+E66+E69</f>
        <v>0</v>
      </c>
      <c r="F45" s="31">
        <f t="shared" si="0"/>
        <v>835094.7</v>
      </c>
      <c r="G45" s="32">
        <f>G60+G63+G66+G69</f>
        <v>452260.2</v>
      </c>
      <c r="H45" s="33">
        <f>H60+H63+H66+H69</f>
        <v>0</v>
      </c>
      <c r="I45" s="31">
        <f t="shared" si="1"/>
        <v>452260.2</v>
      </c>
      <c r="J45" s="32">
        <f>J60+J63+J66+J69</f>
        <v>542015.6</v>
      </c>
      <c r="K45" s="33">
        <f>K60+K63+K66+K69</f>
        <v>0</v>
      </c>
      <c r="L45" s="31">
        <f t="shared" si="2"/>
        <v>542015.6</v>
      </c>
      <c r="M45" s="34"/>
      <c r="N45" s="35"/>
      <c r="O45" s="43"/>
    </row>
    <row r="46" spans="1:15" s="26" customFormat="1" x14ac:dyDescent="0.35">
      <c r="A46" s="27"/>
      <c r="B46" s="44" t="s">
        <v>41</v>
      </c>
      <c r="C46" s="62" t="s">
        <v>14</v>
      </c>
      <c r="D46" s="29">
        <f>D70</f>
        <v>217796.3</v>
      </c>
      <c r="E46" s="30">
        <f>E70</f>
        <v>0</v>
      </c>
      <c r="F46" s="31">
        <f t="shared" si="0"/>
        <v>217796.3</v>
      </c>
      <c r="G46" s="32">
        <f>G70</f>
        <v>218954.2</v>
      </c>
      <c r="H46" s="33">
        <f>H70</f>
        <v>0</v>
      </c>
      <c r="I46" s="31">
        <f t="shared" si="1"/>
        <v>218954.2</v>
      </c>
      <c r="J46" s="32">
        <f>J70</f>
        <v>218954.2</v>
      </c>
      <c r="K46" s="33">
        <f>K70</f>
        <v>0</v>
      </c>
      <c r="L46" s="31">
        <f t="shared" si="2"/>
        <v>218954.2</v>
      </c>
      <c r="M46" s="34"/>
      <c r="N46" s="35"/>
      <c r="O46" s="43"/>
    </row>
    <row r="47" spans="1:15" ht="54" x14ac:dyDescent="0.35">
      <c r="A47" s="46" t="s">
        <v>42</v>
      </c>
      <c r="B47" s="47" t="s">
        <v>43</v>
      </c>
      <c r="C47" s="48" t="s">
        <v>21</v>
      </c>
      <c r="D47" s="49">
        <v>96899.3</v>
      </c>
      <c r="E47" s="30"/>
      <c r="F47" s="50">
        <f t="shared" si="0"/>
        <v>96899.3</v>
      </c>
      <c r="G47" s="50">
        <v>301615.5</v>
      </c>
      <c r="H47" s="33"/>
      <c r="I47" s="50">
        <f t="shared" si="1"/>
        <v>301615.5</v>
      </c>
      <c r="J47" s="50">
        <v>0</v>
      </c>
      <c r="K47" s="33"/>
      <c r="L47" s="50">
        <f t="shared" si="2"/>
        <v>0</v>
      </c>
      <c r="M47" s="5" t="s">
        <v>44</v>
      </c>
      <c r="O47" s="51"/>
    </row>
    <row r="48" spans="1:15" ht="54" x14ac:dyDescent="0.35">
      <c r="A48" s="46" t="s">
        <v>45</v>
      </c>
      <c r="B48" s="47" t="s">
        <v>46</v>
      </c>
      <c r="C48" s="48" t="s">
        <v>21</v>
      </c>
      <c r="D48" s="49">
        <v>23507.200000000001</v>
      </c>
      <c r="E48" s="30"/>
      <c r="F48" s="50">
        <f t="shared" si="0"/>
        <v>23507.200000000001</v>
      </c>
      <c r="G48" s="50">
        <v>50000</v>
      </c>
      <c r="H48" s="33"/>
      <c r="I48" s="50">
        <f t="shared" si="1"/>
        <v>50000</v>
      </c>
      <c r="J48" s="50">
        <v>0</v>
      </c>
      <c r="K48" s="33"/>
      <c r="L48" s="50">
        <f t="shared" si="2"/>
        <v>0</v>
      </c>
      <c r="M48" s="5" t="s">
        <v>47</v>
      </c>
      <c r="O48" s="51"/>
    </row>
    <row r="49" spans="1:15" ht="54" x14ac:dyDescent="0.35">
      <c r="A49" s="46" t="s">
        <v>48</v>
      </c>
      <c r="B49" s="47" t="s">
        <v>49</v>
      </c>
      <c r="C49" s="48" t="s">
        <v>21</v>
      </c>
      <c r="D49" s="49">
        <v>80000</v>
      </c>
      <c r="E49" s="30"/>
      <c r="F49" s="50">
        <f t="shared" si="0"/>
        <v>80000</v>
      </c>
      <c r="G49" s="50">
        <v>100530.1</v>
      </c>
      <c r="H49" s="33"/>
      <c r="I49" s="50">
        <f t="shared" si="1"/>
        <v>100530.1</v>
      </c>
      <c r="J49" s="50">
        <v>118578.5</v>
      </c>
      <c r="K49" s="33"/>
      <c r="L49" s="50">
        <f t="shared" si="2"/>
        <v>118578.5</v>
      </c>
      <c r="M49" s="5" t="s">
        <v>50</v>
      </c>
      <c r="O49" s="51"/>
    </row>
    <row r="50" spans="1:15" ht="54" x14ac:dyDescent="0.35">
      <c r="A50" s="46" t="s">
        <v>51</v>
      </c>
      <c r="B50" s="47" t="s">
        <v>52</v>
      </c>
      <c r="C50" s="48" t="s">
        <v>21</v>
      </c>
      <c r="D50" s="49">
        <v>43764.3</v>
      </c>
      <c r="E50" s="30"/>
      <c r="F50" s="50">
        <f t="shared" si="0"/>
        <v>43764.3</v>
      </c>
      <c r="G50" s="50">
        <v>0</v>
      </c>
      <c r="H50" s="33"/>
      <c r="I50" s="50">
        <f t="shared" si="1"/>
        <v>0</v>
      </c>
      <c r="J50" s="50">
        <v>0</v>
      </c>
      <c r="K50" s="33"/>
      <c r="L50" s="50">
        <f t="shared" si="2"/>
        <v>0</v>
      </c>
      <c r="M50" s="5" t="s">
        <v>53</v>
      </c>
      <c r="O50" s="51"/>
    </row>
    <row r="51" spans="1:15" ht="54" x14ac:dyDescent="0.35">
      <c r="A51" s="46" t="s">
        <v>54</v>
      </c>
      <c r="B51" s="47" t="s">
        <v>55</v>
      </c>
      <c r="C51" s="48" t="s">
        <v>21</v>
      </c>
      <c r="D51" s="49">
        <v>4784.2999999999993</v>
      </c>
      <c r="E51" s="30"/>
      <c r="F51" s="50">
        <f t="shared" si="0"/>
        <v>4784.2999999999993</v>
      </c>
      <c r="G51" s="50">
        <v>0</v>
      </c>
      <c r="H51" s="33"/>
      <c r="I51" s="50">
        <f t="shared" si="1"/>
        <v>0</v>
      </c>
      <c r="J51" s="50">
        <v>0</v>
      </c>
      <c r="K51" s="33"/>
      <c r="L51" s="50">
        <f t="shared" si="2"/>
        <v>0</v>
      </c>
      <c r="M51" s="5" t="s">
        <v>56</v>
      </c>
      <c r="N51" s="63"/>
      <c r="O51" s="51"/>
    </row>
    <row r="52" spans="1:15" ht="54" x14ac:dyDescent="0.35">
      <c r="A52" s="46" t="s">
        <v>57</v>
      </c>
      <c r="B52" s="47" t="s">
        <v>58</v>
      </c>
      <c r="C52" s="48" t="s">
        <v>21</v>
      </c>
      <c r="D52" s="49">
        <v>26891</v>
      </c>
      <c r="E52" s="30"/>
      <c r="F52" s="50">
        <f t="shared" si="0"/>
        <v>26891</v>
      </c>
      <c r="G52" s="50">
        <v>0</v>
      </c>
      <c r="H52" s="33"/>
      <c r="I52" s="50">
        <f t="shared" si="1"/>
        <v>0</v>
      </c>
      <c r="J52" s="50">
        <v>0</v>
      </c>
      <c r="K52" s="33"/>
      <c r="L52" s="50">
        <f t="shared" si="2"/>
        <v>0</v>
      </c>
      <c r="M52" s="5" t="s">
        <v>59</v>
      </c>
      <c r="O52" s="51"/>
    </row>
    <row r="53" spans="1:15" ht="72" x14ac:dyDescent="0.35">
      <c r="A53" s="46" t="s">
        <v>60</v>
      </c>
      <c r="B53" s="47" t="s">
        <v>61</v>
      </c>
      <c r="C53" s="64" t="s">
        <v>62</v>
      </c>
      <c r="D53" s="49">
        <v>8990</v>
      </c>
      <c r="E53" s="30"/>
      <c r="F53" s="50">
        <f t="shared" si="0"/>
        <v>8990</v>
      </c>
      <c r="G53" s="50">
        <v>0</v>
      </c>
      <c r="H53" s="33"/>
      <c r="I53" s="50">
        <f t="shared" si="1"/>
        <v>0</v>
      </c>
      <c r="J53" s="50">
        <v>0</v>
      </c>
      <c r="K53" s="33"/>
      <c r="L53" s="50">
        <f t="shared" si="2"/>
        <v>0</v>
      </c>
      <c r="M53" s="5" t="s">
        <v>63</v>
      </c>
      <c r="O53" s="51"/>
    </row>
    <row r="54" spans="1:15" ht="72" x14ac:dyDescent="0.35">
      <c r="A54" s="46" t="s">
        <v>64</v>
      </c>
      <c r="B54" s="57" t="s">
        <v>65</v>
      </c>
      <c r="C54" s="64" t="s">
        <v>62</v>
      </c>
      <c r="D54" s="49">
        <v>9201</v>
      </c>
      <c r="E54" s="30"/>
      <c r="F54" s="50">
        <f t="shared" si="0"/>
        <v>9201</v>
      </c>
      <c r="G54" s="50">
        <v>0</v>
      </c>
      <c r="H54" s="33"/>
      <c r="I54" s="50">
        <f t="shared" si="1"/>
        <v>0</v>
      </c>
      <c r="J54" s="50">
        <v>0</v>
      </c>
      <c r="K54" s="33"/>
      <c r="L54" s="50">
        <f t="shared" si="2"/>
        <v>0</v>
      </c>
      <c r="M54" s="5" t="s">
        <v>66</v>
      </c>
      <c r="O54" s="51"/>
    </row>
    <row r="55" spans="1:15" ht="54" x14ac:dyDescent="0.35">
      <c r="A55" s="46" t="s">
        <v>67</v>
      </c>
      <c r="B55" s="47" t="s">
        <v>68</v>
      </c>
      <c r="C55" s="48" t="s">
        <v>21</v>
      </c>
      <c r="D55" s="49">
        <v>4000</v>
      </c>
      <c r="E55" s="30"/>
      <c r="F55" s="50">
        <f t="shared" si="0"/>
        <v>4000</v>
      </c>
      <c r="G55" s="50">
        <v>34485.800000000003</v>
      </c>
      <c r="H55" s="33"/>
      <c r="I55" s="50">
        <f t="shared" si="1"/>
        <v>34485.800000000003</v>
      </c>
      <c r="J55" s="50">
        <v>0</v>
      </c>
      <c r="K55" s="33"/>
      <c r="L55" s="50">
        <f t="shared" si="2"/>
        <v>0</v>
      </c>
      <c r="M55" s="5" t="s">
        <v>69</v>
      </c>
      <c r="O55" s="51"/>
    </row>
    <row r="56" spans="1:15" ht="54" x14ac:dyDescent="0.35">
      <c r="A56" s="46" t="s">
        <v>70</v>
      </c>
      <c r="B56" s="47" t="s">
        <v>71</v>
      </c>
      <c r="C56" s="48" t="s">
        <v>21</v>
      </c>
      <c r="D56" s="49">
        <f>6000+246.4</f>
        <v>6246.4</v>
      </c>
      <c r="E56" s="30"/>
      <c r="F56" s="50">
        <f t="shared" si="0"/>
        <v>6246.4</v>
      </c>
      <c r="G56" s="50">
        <v>36771.4</v>
      </c>
      <c r="H56" s="33"/>
      <c r="I56" s="50">
        <f t="shared" si="1"/>
        <v>36771.4</v>
      </c>
      <c r="J56" s="50">
        <v>0</v>
      </c>
      <c r="K56" s="33"/>
      <c r="L56" s="50">
        <f t="shared" si="2"/>
        <v>0</v>
      </c>
      <c r="M56" s="5" t="s">
        <v>72</v>
      </c>
      <c r="O56" s="51"/>
    </row>
    <row r="57" spans="1:15" ht="54" x14ac:dyDescent="0.35">
      <c r="A57" s="46" t="s">
        <v>73</v>
      </c>
      <c r="B57" s="47" t="s">
        <v>74</v>
      </c>
      <c r="C57" s="48" t="s">
        <v>75</v>
      </c>
      <c r="D57" s="49">
        <f>D59+D60</f>
        <v>895059.2</v>
      </c>
      <c r="E57" s="30">
        <f>E59+E60</f>
        <v>0</v>
      </c>
      <c r="F57" s="50">
        <f t="shared" si="0"/>
        <v>895059.2</v>
      </c>
      <c r="G57" s="50">
        <f>G59+G60</f>
        <v>800000</v>
      </c>
      <c r="H57" s="33">
        <f>H59+H60</f>
        <v>0</v>
      </c>
      <c r="I57" s="50">
        <f t="shared" si="1"/>
        <v>800000</v>
      </c>
      <c r="J57" s="50">
        <f>J59+J60</f>
        <v>800000</v>
      </c>
      <c r="K57" s="33">
        <f>K59+K60</f>
        <v>0</v>
      </c>
      <c r="L57" s="50">
        <f t="shared" si="2"/>
        <v>800000</v>
      </c>
      <c r="O57" s="51"/>
    </row>
    <row r="58" spans="1:15" x14ac:dyDescent="0.35">
      <c r="A58" s="46"/>
      <c r="B58" s="57" t="s">
        <v>15</v>
      </c>
      <c r="C58" s="65"/>
      <c r="D58" s="49"/>
      <c r="E58" s="30"/>
      <c r="F58" s="50"/>
      <c r="G58" s="50"/>
      <c r="H58" s="33"/>
      <c r="I58" s="50"/>
      <c r="J58" s="50"/>
      <c r="K58" s="33"/>
      <c r="L58" s="50"/>
      <c r="O58" s="51"/>
    </row>
    <row r="59" spans="1:15" hidden="1" x14ac:dyDescent="0.35">
      <c r="A59" s="53"/>
      <c r="B59" s="54" t="s">
        <v>16</v>
      </c>
      <c r="C59" s="66"/>
      <c r="D59" s="55">
        <f>600000</f>
        <v>600000</v>
      </c>
      <c r="E59" s="30"/>
      <c r="F59" s="55">
        <f t="shared" si="0"/>
        <v>600000</v>
      </c>
      <c r="G59" s="55">
        <f>800000</f>
        <v>800000</v>
      </c>
      <c r="H59" s="30"/>
      <c r="I59" s="55">
        <f t="shared" si="1"/>
        <v>800000</v>
      </c>
      <c r="J59" s="55">
        <f>800000</f>
        <v>800000</v>
      </c>
      <c r="K59" s="30"/>
      <c r="L59" s="55">
        <f t="shared" si="2"/>
        <v>800000</v>
      </c>
      <c r="M59" s="5" t="s">
        <v>76</v>
      </c>
      <c r="N59" s="6" t="s">
        <v>17</v>
      </c>
      <c r="O59" s="51"/>
    </row>
    <row r="60" spans="1:15" x14ac:dyDescent="0.35">
      <c r="A60" s="46"/>
      <c r="B60" s="47" t="s">
        <v>18</v>
      </c>
      <c r="C60" s="67" t="s">
        <v>14</v>
      </c>
      <c r="D60" s="49">
        <f>248115.7+46943.5</f>
        <v>295059.20000000001</v>
      </c>
      <c r="E60" s="30"/>
      <c r="F60" s="50">
        <f t="shared" si="0"/>
        <v>295059.20000000001</v>
      </c>
      <c r="G60" s="50">
        <v>0</v>
      </c>
      <c r="H60" s="33"/>
      <c r="I60" s="50">
        <f t="shared" si="1"/>
        <v>0</v>
      </c>
      <c r="J60" s="50">
        <v>0</v>
      </c>
      <c r="K60" s="33"/>
      <c r="L60" s="50">
        <f t="shared" si="2"/>
        <v>0</v>
      </c>
      <c r="M60" s="5" t="s">
        <v>77</v>
      </c>
      <c r="O60" s="51"/>
    </row>
    <row r="61" spans="1:15" ht="72" x14ac:dyDescent="0.35">
      <c r="A61" s="46" t="s">
        <v>78</v>
      </c>
      <c r="B61" s="47" t="s">
        <v>79</v>
      </c>
      <c r="C61" s="48" t="s">
        <v>21</v>
      </c>
      <c r="D61" s="49">
        <f>D63</f>
        <v>152958.39999999999</v>
      </c>
      <c r="E61" s="30">
        <f>E63</f>
        <v>0</v>
      </c>
      <c r="F61" s="50">
        <f t="shared" si="0"/>
        <v>152958.39999999999</v>
      </c>
      <c r="G61" s="50">
        <f>G63</f>
        <v>0</v>
      </c>
      <c r="H61" s="33">
        <f>H63</f>
        <v>0</v>
      </c>
      <c r="I61" s="50">
        <f t="shared" si="1"/>
        <v>0</v>
      </c>
      <c r="J61" s="50">
        <f>J63</f>
        <v>0</v>
      </c>
      <c r="K61" s="33">
        <f>K63</f>
        <v>0</v>
      </c>
      <c r="L61" s="50">
        <f t="shared" si="2"/>
        <v>0</v>
      </c>
      <c r="O61" s="51"/>
    </row>
    <row r="62" spans="1:15" x14ac:dyDescent="0.35">
      <c r="A62" s="46"/>
      <c r="B62" s="57" t="s">
        <v>15</v>
      </c>
      <c r="C62" s="65"/>
      <c r="D62" s="49"/>
      <c r="E62" s="30"/>
      <c r="F62" s="50"/>
      <c r="G62" s="50"/>
      <c r="H62" s="33"/>
      <c r="I62" s="50"/>
      <c r="J62" s="50"/>
      <c r="K62" s="33"/>
      <c r="L62" s="50"/>
      <c r="O62" s="51"/>
    </row>
    <row r="63" spans="1:15" x14ac:dyDescent="0.35">
      <c r="A63" s="46"/>
      <c r="B63" s="47" t="s">
        <v>18</v>
      </c>
      <c r="C63" s="67" t="s">
        <v>14</v>
      </c>
      <c r="D63" s="49">
        <f>199901.9-46943.5</f>
        <v>152958.39999999999</v>
      </c>
      <c r="E63" s="30"/>
      <c r="F63" s="50">
        <f t="shared" si="0"/>
        <v>152958.39999999999</v>
      </c>
      <c r="G63" s="50">
        <v>0</v>
      </c>
      <c r="H63" s="33"/>
      <c r="I63" s="50">
        <f t="shared" si="1"/>
        <v>0</v>
      </c>
      <c r="J63" s="50">
        <v>0</v>
      </c>
      <c r="K63" s="33"/>
      <c r="L63" s="50">
        <f t="shared" si="2"/>
        <v>0</v>
      </c>
      <c r="M63" s="5" t="s">
        <v>77</v>
      </c>
      <c r="O63" s="51"/>
    </row>
    <row r="64" spans="1:15" ht="90" x14ac:dyDescent="0.35">
      <c r="A64" s="46" t="s">
        <v>80</v>
      </c>
      <c r="B64" s="47" t="s">
        <v>81</v>
      </c>
      <c r="C64" s="48" t="s">
        <v>75</v>
      </c>
      <c r="D64" s="49">
        <f>D66</f>
        <v>314478.40000000002</v>
      </c>
      <c r="E64" s="30">
        <f>E66</f>
        <v>0</v>
      </c>
      <c r="F64" s="50">
        <f t="shared" si="0"/>
        <v>314478.40000000002</v>
      </c>
      <c r="G64" s="50">
        <f>G66</f>
        <v>379275.5</v>
      </c>
      <c r="H64" s="33">
        <f>H66</f>
        <v>0</v>
      </c>
      <c r="I64" s="50">
        <f t="shared" si="1"/>
        <v>379275.5</v>
      </c>
      <c r="J64" s="50">
        <f>J66</f>
        <v>469030.9</v>
      </c>
      <c r="K64" s="33">
        <f>K66</f>
        <v>0</v>
      </c>
      <c r="L64" s="50">
        <f t="shared" si="2"/>
        <v>469030.9</v>
      </c>
      <c r="O64" s="51"/>
    </row>
    <row r="65" spans="1:15" x14ac:dyDescent="0.35">
      <c r="A65" s="46"/>
      <c r="B65" s="47" t="s">
        <v>15</v>
      </c>
      <c r="C65" s="65"/>
      <c r="D65" s="49"/>
      <c r="E65" s="30"/>
      <c r="F65" s="50"/>
      <c r="G65" s="50"/>
      <c r="H65" s="33"/>
      <c r="I65" s="50"/>
      <c r="J65" s="50"/>
      <c r="K65" s="33"/>
      <c r="L65" s="50"/>
      <c r="O65" s="51"/>
    </row>
    <row r="66" spans="1:15" x14ac:dyDescent="0.35">
      <c r="A66" s="46"/>
      <c r="B66" s="47" t="s">
        <v>18</v>
      </c>
      <c r="C66" s="67" t="s">
        <v>14</v>
      </c>
      <c r="D66" s="49">
        <v>314478.40000000002</v>
      </c>
      <c r="E66" s="30"/>
      <c r="F66" s="50">
        <f t="shared" si="0"/>
        <v>314478.40000000002</v>
      </c>
      <c r="G66" s="50">
        <v>379275.5</v>
      </c>
      <c r="H66" s="33"/>
      <c r="I66" s="50">
        <f t="shared" si="1"/>
        <v>379275.5</v>
      </c>
      <c r="J66" s="50">
        <v>469030.9</v>
      </c>
      <c r="K66" s="33"/>
      <c r="L66" s="50">
        <f t="shared" si="2"/>
        <v>469030.9</v>
      </c>
      <c r="M66" s="5" t="s">
        <v>82</v>
      </c>
      <c r="O66" s="51"/>
    </row>
    <row r="67" spans="1:15" ht="54" x14ac:dyDescent="0.35">
      <c r="A67" s="46" t="s">
        <v>83</v>
      </c>
      <c r="B67" s="47" t="s">
        <v>84</v>
      </c>
      <c r="C67" s="48" t="s">
        <v>75</v>
      </c>
      <c r="D67" s="49">
        <f>D69+D70</f>
        <v>290395</v>
      </c>
      <c r="E67" s="30">
        <f>E69+E70</f>
        <v>0</v>
      </c>
      <c r="F67" s="50">
        <f t="shared" si="0"/>
        <v>290395</v>
      </c>
      <c r="G67" s="50">
        <f>G69+G70</f>
        <v>291938.90000000002</v>
      </c>
      <c r="H67" s="33">
        <f>H69+H70</f>
        <v>0</v>
      </c>
      <c r="I67" s="50">
        <f t="shared" si="1"/>
        <v>291938.90000000002</v>
      </c>
      <c r="J67" s="50">
        <f>J69+J70</f>
        <v>291938.90000000002</v>
      </c>
      <c r="K67" s="33">
        <f>K69+K70</f>
        <v>0</v>
      </c>
      <c r="L67" s="50">
        <f t="shared" si="2"/>
        <v>291938.90000000002</v>
      </c>
      <c r="O67" s="51"/>
    </row>
    <row r="68" spans="1:15" x14ac:dyDescent="0.35">
      <c r="A68" s="46"/>
      <c r="B68" s="47" t="s">
        <v>15</v>
      </c>
      <c r="C68" s="65"/>
      <c r="D68" s="49"/>
      <c r="E68" s="30"/>
      <c r="F68" s="50"/>
      <c r="G68" s="50"/>
      <c r="H68" s="33"/>
      <c r="I68" s="50"/>
      <c r="J68" s="50"/>
      <c r="K68" s="33"/>
      <c r="L68" s="50"/>
      <c r="O68" s="51"/>
    </row>
    <row r="69" spans="1:15" x14ac:dyDescent="0.35">
      <c r="A69" s="46"/>
      <c r="B69" s="47" t="s">
        <v>18</v>
      </c>
      <c r="C69" s="67" t="s">
        <v>14</v>
      </c>
      <c r="D69" s="49">
        <v>72598.7</v>
      </c>
      <c r="E69" s="30"/>
      <c r="F69" s="50">
        <f t="shared" si="0"/>
        <v>72598.7</v>
      </c>
      <c r="G69" s="50">
        <v>72984.7</v>
      </c>
      <c r="H69" s="33"/>
      <c r="I69" s="50">
        <f t="shared" si="1"/>
        <v>72984.7</v>
      </c>
      <c r="J69" s="50">
        <v>72984.7</v>
      </c>
      <c r="K69" s="33"/>
      <c r="L69" s="50">
        <f t="shared" si="2"/>
        <v>72984.7</v>
      </c>
      <c r="M69" s="5" t="s">
        <v>85</v>
      </c>
      <c r="O69" s="51"/>
    </row>
    <row r="70" spans="1:15" x14ac:dyDescent="0.35">
      <c r="A70" s="46"/>
      <c r="B70" s="47" t="s">
        <v>41</v>
      </c>
      <c r="C70" s="67" t="s">
        <v>14</v>
      </c>
      <c r="D70" s="49">
        <v>217796.3</v>
      </c>
      <c r="E70" s="30"/>
      <c r="F70" s="50">
        <f t="shared" si="0"/>
        <v>217796.3</v>
      </c>
      <c r="G70" s="50">
        <v>218954.2</v>
      </c>
      <c r="H70" s="33"/>
      <c r="I70" s="50">
        <f t="shared" si="1"/>
        <v>218954.2</v>
      </c>
      <c r="J70" s="50">
        <v>218954.2</v>
      </c>
      <c r="K70" s="33"/>
      <c r="L70" s="50">
        <f t="shared" si="2"/>
        <v>218954.2</v>
      </c>
      <c r="M70" s="5" t="s">
        <v>85</v>
      </c>
      <c r="O70" s="51"/>
    </row>
    <row r="71" spans="1:15" s="14" customFormat="1" ht="33.75" customHeight="1" x14ac:dyDescent="0.25">
      <c r="A71" s="15"/>
      <c r="B71" s="16" t="s">
        <v>86</v>
      </c>
      <c r="C71" s="17" t="s">
        <v>14</v>
      </c>
      <c r="D71" s="18">
        <f>D73+D72</f>
        <v>154441.5</v>
      </c>
      <c r="E71" s="19">
        <f>E73+E72</f>
        <v>-9784.9</v>
      </c>
      <c r="F71" s="20">
        <f t="shared" si="0"/>
        <v>144656.6</v>
      </c>
      <c r="G71" s="21">
        <f>G73+G72</f>
        <v>0</v>
      </c>
      <c r="H71" s="22">
        <f>H73+H72</f>
        <v>0</v>
      </c>
      <c r="I71" s="20">
        <f t="shared" si="1"/>
        <v>0</v>
      </c>
      <c r="J71" s="21">
        <f>J73+J72</f>
        <v>478982.8</v>
      </c>
      <c r="K71" s="22">
        <f>K73+K72</f>
        <v>0</v>
      </c>
      <c r="L71" s="20">
        <f t="shared" si="2"/>
        <v>478982.8</v>
      </c>
      <c r="M71" s="23"/>
      <c r="N71" s="24"/>
      <c r="O71" s="25"/>
    </row>
    <row r="72" spans="1:15" ht="54" x14ac:dyDescent="0.35">
      <c r="A72" s="46" t="s">
        <v>87</v>
      </c>
      <c r="B72" s="47" t="s">
        <v>88</v>
      </c>
      <c r="C72" s="48" t="s">
        <v>21</v>
      </c>
      <c r="D72" s="49">
        <v>144656.6</v>
      </c>
      <c r="E72" s="30"/>
      <c r="F72" s="50">
        <f t="shared" si="0"/>
        <v>144656.6</v>
      </c>
      <c r="G72" s="50">
        <v>0</v>
      </c>
      <c r="H72" s="33"/>
      <c r="I72" s="50">
        <f t="shared" si="1"/>
        <v>0</v>
      </c>
      <c r="J72" s="50">
        <v>0</v>
      </c>
      <c r="K72" s="33"/>
      <c r="L72" s="50">
        <f t="shared" si="2"/>
        <v>0</v>
      </c>
      <c r="M72" s="5" t="s">
        <v>89</v>
      </c>
      <c r="O72" s="51"/>
    </row>
    <row r="73" spans="1:15" ht="54" x14ac:dyDescent="0.35">
      <c r="A73" s="46" t="s">
        <v>90</v>
      </c>
      <c r="B73" s="52" t="s">
        <v>91</v>
      </c>
      <c r="C73" s="65" t="s">
        <v>92</v>
      </c>
      <c r="D73" s="49">
        <v>9784.9</v>
      </c>
      <c r="E73" s="30">
        <v>-9784.9</v>
      </c>
      <c r="F73" s="50">
        <f t="shared" si="0"/>
        <v>0</v>
      </c>
      <c r="G73" s="50">
        <v>0</v>
      </c>
      <c r="H73" s="33"/>
      <c r="I73" s="50">
        <f t="shared" si="1"/>
        <v>0</v>
      </c>
      <c r="J73" s="50">
        <v>478982.8</v>
      </c>
      <c r="K73" s="33"/>
      <c r="L73" s="50">
        <f t="shared" si="2"/>
        <v>478982.8</v>
      </c>
      <c r="M73" s="5" t="s">
        <v>93</v>
      </c>
      <c r="O73" s="51"/>
    </row>
    <row r="74" spans="1:15" s="14" customFormat="1" ht="33.75" customHeight="1" x14ac:dyDescent="0.25">
      <c r="A74" s="15"/>
      <c r="B74" s="16" t="s">
        <v>94</v>
      </c>
      <c r="C74" s="17" t="s">
        <v>14</v>
      </c>
      <c r="D74" s="18">
        <f>D78+D82+D83+D84+D85+D86+D87+D88+D92</f>
        <v>866523.3</v>
      </c>
      <c r="E74" s="19">
        <f>E78+E82+E83+E84+E85+E86+E87+E88+E92</f>
        <v>-22851.5</v>
      </c>
      <c r="F74" s="20">
        <f t="shared" si="0"/>
        <v>843671.8</v>
      </c>
      <c r="G74" s="21">
        <f>G78+G82+G83+G84+G85+G86+G87+G88+G92</f>
        <v>521975.9</v>
      </c>
      <c r="H74" s="22">
        <f>H78+H82+H83+H84+H85+H86+H87+H88+H92</f>
        <v>-135.30000000000001</v>
      </c>
      <c r="I74" s="20">
        <f t="shared" si="1"/>
        <v>521840.60000000003</v>
      </c>
      <c r="J74" s="21">
        <f>J78+J82+J83+J84+J85+J86+J87+J88+J92</f>
        <v>401690.6</v>
      </c>
      <c r="K74" s="22">
        <f>K78+K82+K83+K84+K85+K86+K87+K88+K92</f>
        <v>0</v>
      </c>
      <c r="L74" s="20">
        <f t="shared" si="2"/>
        <v>401690.6</v>
      </c>
      <c r="M74" s="23"/>
      <c r="N74" s="24"/>
      <c r="O74" s="25"/>
    </row>
    <row r="75" spans="1:15" s="26" customFormat="1" x14ac:dyDescent="0.35">
      <c r="A75" s="27"/>
      <c r="B75" s="28" t="s">
        <v>15</v>
      </c>
      <c r="C75" s="68" t="s">
        <v>14</v>
      </c>
      <c r="D75" s="29"/>
      <c r="E75" s="30"/>
      <c r="F75" s="31"/>
      <c r="G75" s="32"/>
      <c r="H75" s="33"/>
      <c r="I75" s="31"/>
      <c r="J75" s="32"/>
      <c r="K75" s="33"/>
      <c r="L75" s="31"/>
      <c r="M75" s="34"/>
      <c r="N75" s="35"/>
      <c r="O75" s="43"/>
    </row>
    <row r="76" spans="1:15" s="36" customFormat="1" hidden="1" x14ac:dyDescent="0.35">
      <c r="A76" s="37"/>
      <c r="B76" s="38" t="s">
        <v>16</v>
      </c>
      <c r="C76" s="69"/>
      <c r="D76" s="40">
        <f>D80+D82+D83+D84+D85+D86+D87+D90+D94</f>
        <v>747446.3</v>
      </c>
      <c r="E76" s="41">
        <f>E80+E82+E83+E84+E85+E86+E87+E90+E94</f>
        <v>-22851.5</v>
      </c>
      <c r="F76" s="40">
        <f t="shared" si="0"/>
        <v>724594.8</v>
      </c>
      <c r="G76" s="40">
        <f>G80+G82+G83+G84+G85+G86+G87+G90+G94</f>
        <v>491814.2</v>
      </c>
      <c r="H76" s="41">
        <f>H80+H82+H83+H84+H85+H86+H87+H90+H94</f>
        <v>-135.30000000000001</v>
      </c>
      <c r="I76" s="40">
        <f t="shared" si="1"/>
        <v>491678.9</v>
      </c>
      <c r="J76" s="40">
        <f>J80+J82+J83+J84+J85+J86+J87+J90+J94</f>
        <v>401690.6</v>
      </c>
      <c r="K76" s="41">
        <f>K80+K82+K83+K84+K85+K86+K87+K90+K94</f>
        <v>0</v>
      </c>
      <c r="L76" s="40">
        <f t="shared" si="2"/>
        <v>401690.6</v>
      </c>
      <c r="M76" s="42"/>
      <c r="N76" s="35" t="s">
        <v>17</v>
      </c>
      <c r="O76" s="43"/>
    </row>
    <row r="77" spans="1:15" s="26" customFormat="1" x14ac:dyDescent="0.35">
      <c r="A77" s="27"/>
      <c r="B77" s="44" t="s">
        <v>95</v>
      </c>
      <c r="C77" s="68" t="s">
        <v>14</v>
      </c>
      <c r="D77" s="29">
        <f>D81+D91+D95</f>
        <v>119077</v>
      </c>
      <c r="E77" s="30">
        <f>E81+E91+E95</f>
        <v>0</v>
      </c>
      <c r="F77" s="31">
        <f t="shared" si="0"/>
        <v>119077</v>
      </c>
      <c r="G77" s="32">
        <f>G81+G91+G95</f>
        <v>30161.7</v>
      </c>
      <c r="H77" s="33">
        <f>H81+H91+H95</f>
        <v>0</v>
      </c>
      <c r="I77" s="31">
        <f t="shared" si="1"/>
        <v>30161.7</v>
      </c>
      <c r="J77" s="32">
        <f>J81+J91+J95</f>
        <v>0</v>
      </c>
      <c r="K77" s="33">
        <f>K81+K91+K95</f>
        <v>0</v>
      </c>
      <c r="L77" s="31">
        <f t="shared" si="2"/>
        <v>0</v>
      </c>
      <c r="M77" s="34"/>
      <c r="N77" s="35"/>
      <c r="O77" s="43"/>
    </row>
    <row r="78" spans="1:15" ht="54" x14ac:dyDescent="0.35">
      <c r="A78" s="46" t="s">
        <v>96</v>
      </c>
      <c r="B78" s="47" t="s">
        <v>97</v>
      </c>
      <c r="C78" s="65" t="s">
        <v>92</v>
      </c>
      <c r="D78" s="49">
        <f>D80+D81</f>
        <v>0</v>
      </c>
      <c r="E78" s="30">
        <f>E80+E81</f>
        <v>0</v>
      </c>
      <c r="F78" s="50">
        <f t="shared" si="0"/>
        <v>0</v>
      </c>
      <c r="G78" s="50">
        <f>G80+G81</f>
        <v>40215.599999999999</v>
      </c>
      <c r="H78" s="33">
        <f>H80+H81</f>
        <v>0</v>
      </c>
      <c r="I78" s="50">
        <f t="shared" si="1"/>
        <v>40215.599999999999</v>
      </c>
      <c r="J78" s="50">
        <f>J80+J81</f>
        <v>0</v>
      </c>
      <c r="K78" s="33">
        <f>K80+K81</f>
        <v>0</v>
      </c>
      <c r="L78" s="50">
        <f t="shared" si="2"/>
        <v>0</v>
      </c>
      <c r="O78" s="51"/>
    </row>
    <row r="79" spans="1:15" x14ac:dyDescent="0.35">
      <c r="A79" s="46"/>
      <c r="B79" s="47" t="s">
        <v>15</v>
      </c>
      <c r="C79" s="47"/>
      <c r="D79" s="49"/>
      <c r="E79" s="30"/>
      <c r="F79" s="50"/>
      <c r="G79" s="50"/>
      <c r="H79" s="33"/>
      <c r="I79" s="50"/>
      <c r="J79" s="50"/>
      <c r="K79" s="33"/>
      <c r="L79" s="50"/>
      <c r="O79" s="51"/>
    </row>
    <row r="80" spans="1:15" hidden="1" x14ac:dyDescent="0.35">
      <c r="A80" s="53"/>
      <c r="B80" s="54" t="s">
        <v>16</v>
      </c>
      <c r="C80" s="70"/>
      <c r="D80" s="55">
        <v>0</v>
      </c>
      <c r="E80" s="30"/>
      <c r="F80" s="55">
        <f t="shared" ref="F80:F122" si="3">D80+E80</f>
        <v>0</v>
      </c>
      <c r="G80" s="55">
        <v>10053.9</v>
      </c>
      <c r="H80" s="30"/>
      <c r="I80" s="55">
        <f t="shared" ref="I80:I122" si="4">G80+H80</f>
        <v>10053.9</v>
      </c>
      <c r="J80" s="55">
        <v>0</v>
      </c>
      <c r="K80" s="30"/>
      <c r="L80" s="55">
        <f t="shared" ref="L80:L122" si="5">J80+K80</f>
        <v>0</v>
      </c>
      <c r="M80" s="5" t="s">
        <v>98</v>
      </c>
      <c r="N80" s="6" t="s">
        <v>17</v>
      </c>
      <c r="O80" s="51"/>
    </row>
    <row r="81" spans="1:15" x14ac:dyDescent="0.35">
      <c r="A81" s="46"/>
      <c r="B81" s="47" t="s">
        <v>95</v>
      </c>
      <c r="C81" s="56" t="s">
        <v>14</v>
      </c>
      <c r="D81" s="49">
        <v>0</v>
      </c>
      <c r="E81" s="30"/>
      <c r="F81" s="50">
        <f t="shared" si="3"/>
        <v>0</v>
      </c>
      <c r="G81" s="50">
        <v>30161.7</v>
      </c>
      <c r="H81" s="33"/>
      <c r="I81" s="50">
        <f t="shared" si="4"/>
        <v>30161.7</v>
      </c>
      <c r="J81" s="50">
        <v>0</v>
      </c>
      <c r="K81" s="33"/>
      <c r="L81" s="50">
        <f t="shared" si="5"/>
        <v>0</v>
      </c>
      <c r="M81" s="5" t="s">
        <v>98</v>
      </c>
      <c r="O81" s="51"/>
    </row>
    <row r="82" spans="1:15" ht="51.75" customHeight="1" x14ac:dyDescent="0.35">
      <c r="A82" s="46" t="s">
        <v>99</v>
      </c>
      <c r="B82" s="47" t="s">
        <v>100</v>
      </c>
      <c r="C82" s="65" t="s">
        <v>92</v>
      </c>
      <c r="D82" s="49">
        <v>0</v>
      </c>
      <c r="E82" s="30"/>
      <c r="F82" s="50">
        <f t="shared" si="3"/>
        <v>0</v>
      </c>
      <c r="G82" s="50">
        <v>29234.799999999999</v>
      </c>
      <c r="H82" s="33"/>
      <c r="I82" s="50">
        <f t="shared" si="4"/>
        <v>29234.799999999999</v>
      </c>
      <c r="J82" s="50">
        <v>0</v>
      </c>
      <c r="K82" s="33"/>
      <c r="L82" s="50">
        <f t="shared" si="5"/>
        <v>0</v>
      </c>
      <c r="M82" s="5" t="s">
        <v>101</v>
      </c>
      <c r="O82" s="51"/>
    </row>
    <row r="83" spans="1:15" ht="54" x14ac:dyDescent="0.35">
      <c r="A83" s="46" t="s">
        <v>102</v>
      </c>
      <c r="B83" s="47" t="s">
        <v>103</v>
      </c>
      <c r="C83" s="65" t="s">
        <v>92</v>
      </c>
      <c r="D83" s="49">
        <v>0</v>
      </c>
      <c r="E83" s="30"/>
      <c r="F83" s="50">
        <f t="shared" si="3"/>
        <v>0</v>
      </c>
      <c r="G83" s="50">
        <v>401690.6</v>
      </c>
      <c r="H83" s="33">
        <v>-135.30000000000001</v>
      </c>
      <c r="I83" s="50">
        <f t="shared" si="4"/>
        <v>401555.3</v>
      </c>
      <c r="J83" s="50">
        <v>401690.6</v>
      </c>
      <c r="K83" s="33"/>
      <c r="L83" s="50">
        <f t="shared" si="5"/>
        <v>401690.6</v>
      </c>
      <c r="M83" s="5" t="s">
        <v>104</v>
      </c>
      <c r="O83" s="51"/>
    </row>
    <row r="84" spans="1:15" ht="49.5" customHeight="1" x14ac:dyDescent="0.35">
      <c r="A84" s="46" t="s">
        <v>105</v>
      </c>
      <c r="B84" s="47" t="s">
        <v>106</v>
      </c>
      <c r="C84" s="65" t="s">
        <v>92</v>
      </c>
      <c r="D84" s="49">
        <v>51663.399999999994</v>
      </c>
      <c r="E84" s="30">
        <v>30694.9</v>
      </c>
      <c r="F84" s="50">
        <f t="shared" si="3"/>
        <v>82358.299999999988</v>
      </c>
      <c r="G84" s="50">
        <v>50834.9</v>
      </c>
      <c r="H84" s="33"/>
      <c r="I84" s="50">
        <f t="shared" si="4"/>
        <v>50834.9</v>
      </c>
      <c r="J84" s="50">
        <v>0</v>
      </c>
      <c r="K84" s="33"/>
      <c r="L84" s="50">
        <f t="shared" si="5"/>
        <v>0</v>
      </c>
      <c r="M84" s="5" t="s">
        <v>107</v>
      </c>
      <c r="N84" s="63"/>
      <c r="O84" s="51"/>
    </row>
    <row r="85" spans="1:15" ht="54" x14ac:dyDescent="0.35">
      <c r="A85" s="46" t="s">
        <v>108</v>
      </c>
      <c r="B85" s="47" t="s">
        <v>109</v>
      </c>
      <c r="C85" s="65" t="s">
        <v>92</v>
      </c>
      <c r="D85" s="49">
        <v>420626.60000000003</v>
      </c>
      <c r="E85" s="30">
        <v>-53126.3</v>
      </c>
      <c r="F85" s="50">
        <f t="shared" si="3"/>
        <v>367500.30000000005</v>
      </c>
      <c r="G85" s="50">
        <v>0</v>
      </c>
      <c r="H85" s="33"/>
      <c r="I85" s="50">
        <f t="shared" si="4"/>
        <v>0</v>
      </c>
      <c r="J85" s="50">
        <v>0</v>
      </c>
      <c r="K85" s="33"/>
      <c r="L85" s="50">
        <f t="shared" si="5"/>
        <v>0</v>
      </c>
      <c r="M85" s="5" t="s">
        <v>110</v>
      </c>
      <c r="O85" s="51"/>
    </row>
    <row r="86" spans="1:15" ht="54" x14ac:dyDescent="0.35">
      <c r="A86" s="46" t="s">
        <v>111</v>
      </c>
      <c r="B86" s="57" t="s">
        <v>112</v>
      </c>
      <c r="C86" s="65" t="s">
        <v>92</v>
      </c>
      <c r="D86" s="49">
        <v>130463.40000000001</v>
      </c>
      <c r="E86" s="30">
        <v>-195</v>
      </c>
      <c r="F86" s="50">
        <f t="shared" si="3"/>
        <v>130268.40000000001</v>
      </c>
      <c r="G86" s="50">
        <v>0</v>
      </c>
      <c r="H86" s="33"/>
      <c r="I86" s="50">
        <f t="shared" si="4"/>
        <v>0</v>
      </c>
      <c r="J86" s="50">
        <v>0</v>
      </c>
      <c r="K86" s="33"/>
      <c r="L86" s="50">
        <f t="shared" si="5"/>
        <v>0</v>
      </c>
      <c r="M86" s="5" t="s">
        <v>113</v>
      </c>
      <c r="O86" s="51"/>
    </row>
    <row r="87" spans="1:15" ht="54" x14ac:dyDescent="0.35">
      <c r="A87" s="46" t="s">
        <v>114</v>
      </c>
      <c r="B87" s="47" t="s">
        <v>115</v>
      </c>
      <c r="C87" s="65" t="s">
        <v>92</v>
      </c>
      <c r="D87" s="49">
        <v>105000.5</v>
      </c>
      <c r="E87" s="30">
        <v>-225.1</v>
      </c>
      <c r="F87" s="50">
        <f t="shared" si="3"/>
        <v>104775.4</v>
      </c>
      <c r="G87" s="50">
        <v>0</v>
      </c>
      <c r="H87" s="33"/>
      <c r="I87" s="50">
        <f t="shared" si="4"/>
        <v>0</v>
      </c>
      <c r="J87" s="50">
        <v>0</v>
      </c>
      <c r="K87" s="33"/>
      <c r="L87" s="50">
        <f t="shared" si="5"/>
        <v>0</v>
      </c>
      <c r="M87" s="5" t="s">
        <v>116</v>
      </c>
      <c r="O87" s="51"/>
    </row>
    <row r="88" spans="1:15" ht="54" x14ac:dyDescent="0.35">
      <c r="A88" s="46" t="s">
        <v>117</v>
      </c>
      <c r="B88" s="47" t="s">
        <v>118</v>
      </c>
      <c r="C88" s="65" t="s">
        <v>92</v>
      </c>
      <c r="D88" s="49">
        <f>D90+D91</f>
        <v>7655.9</v>
      </c>
      <c r="E88" s="30">
        <f>E90+E91</f>
        <v>0</v>
      </c>
      <c r="F88" s="50">
        <f t="shared" si="3"/>
        <v>7655.9</v>
      </c>
      <c r="G88" s="50">
        <f>G90+G91</f>
        <v>0</v>
      </c>
      <c r="H88" s="33">
        <f>H90+H91</f>
        <v>0</v>
      </c>
      <c r="I88" s="50">
        <f t="shared" si="4"/>
        <v>0</v>
      </c>
      <c r="J88" s="50">
        <f>J90+J91</f>
        <v>0</v>
      </c>
      <c r="K88" s="33">
        <f>K90+K91</f>
        <v>0</v>
      </c>
      <c r="L88" s="50">
        <f t="shared" si="5"/>
        <v>0</v>
      </c>
      <c r="O88" s="51"/>
    </row>
    <row r="89" spans="1:15" x14ac:dyDescent="0.35">
      <c r="A89" s="46"/>
      <c r="B89" s="47" t="s">
        <v>15</v>
      </c>
      <c r="C89" s="65"/>
      <c r="D89" s="49"/>
      <c r="E89" s="30"/>
      <c r="F89" s="50"/>
      <c r="G89" s="50"/>
      <c r="H89" s="33"/>
      <c r="I89" s="50"/>
      <c r="J89" s="50"/>
      <c r="K89" s="33"/>
      <c r="L89" s="50"/>
      <c r="O89" s="51"/>
    </row>
    <row r="90" spans="1:15" hidden="1" x14ac:dyDescent="0.35">
      <c r="A90" s="46"/>
      <c r="B90" s="47" t="s">
        <v>16</v>
      </c>
      <c r="C90" s="71"/>
      <c r="D90" s="49">
        <v>1914</v>
      </c>
      <c r="E90" s="30"/>
      <c r="F90" s="49">
        <f t="shared" si="3"/>
        <v>1914</v>
      </c>
      <c r="G90" s="49">
        <v>0</v>
      </c>
      <c r="H90" s="30"/>
      <c r="I90" s="49">
        <f t="shared" si="4"/>
        <v>0</v>
      </c>
      <c r="J90" s="49">
        <v>0</v>
      </c>
      <c r="K90" s="30"/>
      <c r="L90" s="49">
        <f t="shared" si="5"/>
        <v>0</v>
      </c>
      <c r="M90" s="5" t="s">
        <v>98</v>
      </c>
      <c r="N90" s="6" t="s">
        <v>17</v>
      </c>
      <c r="O90" s="51"/>
    </row>
    <row r="91" spans="1:15" x14ac:dyDescent="0.35">
      <c r="A91" s="46"/>
      <c r="B91" s="47" t="s">
        <v>95</v>
      </c>
      <c r="C91" s="67" t="s">
        <v>14</v>
      </c>
      <c r="D91" s="49">
        <v>5741.9</v>
      </c>
      <c r="E91" s="30"/>
      <c r="F91" s="50">
        <f t="shared" si="3"/>
        <v>5741.9</v>
      </c>
      <c r="G91" s="50">
        <v>0</v>
      </c>
      <c r="H91" s="33"/>
      <c r="I91" s="50">
        <f t="shared" si="4"/>
        <v>0</v>
      </c>
      <c r="J91" s="50">
        <v>0</v>
      </c>
      <c r="K91" s="33"/>
      <c r="L91" s="50">
        <f t="shared" si="5"/>
        <v>0</v>
      </c>
      <c r="M91" s="5" t="s">
        <v>98</v>
      </c>
      <c r="O91" s="51"/>
    </row>
    <row r="92" spans="1:15" ht="54" x14ac:dyDescent="0.35">
      <c r="A92" s="46" t="s">
        <v>119</v>
      </c>
      <c r="B92" s="47" t="s">
        <v>120</v>
      </c>
      <c r="C92" s="65" t="s">
        <v>92</v>
      </c>
      <c r="D92" s="49">
        <f>D94+D95</f>
        <v>151113.5</v>
      </c>
      <c r="E92" s="30">
        <f>E94+E95</f>
        <v>0</v>
      </c>
      <c r="F92" s="50">
        <f t="shared" si="3"/>
        <v>151113.5</v>
      </c>
      <c r="G92" s="50">
        <f>G94+G95</f>
        <v>0</v>
      </c>
      <c r="H92" s="33">
        <f>H94+H95</f>
        <v>0</v>
      </c>
      <c r="I92" s="50">
        <f t="shared" si="4"/>
        <v>0</v>
      </c>
      <c r="J92" s="50">
        <f>J94+J95</f>
        <v>0</v>
      </c>
      <c r="K92" s="33">
        <f>K94+K95</f>
        <v>0</v>
      </c>
      <c r="L92" s="50">
        <f t="shared" si="5"/>
        <v>0</v>
      </c>
      <c r="O92" s="51"/>
    </row>
    <row r="93" spans="1:15" x14ac:dyDescent="0.35">
      <c r="A93" s="46"/>
      <c r="B93" s="47" t="s">
        <v>15</v>
      </c>
      <c r="C93" s="65"/>
      <c r="D93" s="49"/>
      <c r="E93" s="30"/>
      <c r="F93" s="50"/>
      <c r="G93" s="50"/>
      <c r="H93" s="33"/>
      <c r="I93" s="50"/>
      <c r="J93" s="50"/>
      <c r="K93" s="33"/>
      <c r="L93" s="50"/>
      <c r="O93" s="51"/>
    </row>
    <row r="94" spans="1:15" hidden="1" x14ac:dyDescent="0.35">
      <c r="A94" s="53"/>
      <c r="B94" s="54" t="s">
        <v>16</v>
      </c>
      <c r="C94" s="66"/>
      <c r="D94" s="55">
        <v>37778.400000000001</v>
      </c>
      <c r="E94" s="30"/>
      <c r="F94" s="55">
        <f t="shared" si="3"/>
        <v>37778.400000000001</v>
      </c>
      <c r="G94" s="55">
        <v>0</v>
      </c>
      <c r="H94" s="30"/>
      <c r="I94" s="55">
        <f t="shared" si="4"/>
        <v>0</v>
      </c>
      <c r="J94" s="55">
        <v>0</v>
      </c>
      <c r="K94" s="30"/>
      <c r="L94" s="55">
        <f t="shared" si="5"/>
        <v>0</v>
      </c>
      <c r="M94" s="5" t="s">
        <v>98</v>
      </c>
      <c r="N94" s="6" t="s">
        <v>17</v>
      </c>
      <c r="O94" s="51"/>
    </row>
    <row r="95" spans="1:15" x14ac:dyDescent="0.35">
      <c r="A95" s="46"/>
      <c r="B95" s="47" t="s">
        <v>95</v>
      </c>
      <c r="C95" s="67" t="s">
        <v>14</v>
      </c>
      <c r="D95" s="49">
        <v>113335.1</v>
      </c>
      <c r="E95" s="30"/>
      <c r="F95" s="50">
        <f t="shared" si="3"/>
        <v>113335.1</v>
      </c>
      <c r="G95" s="50">
        <v>0</v>
      </c>
      <c r="H95" s="33"/>
      <c r="I95" s="50">
        <f t="shared" si="4"/>
        <v>0</v>
      </c>
      <c r="J95" s="50">
        <v>0</v>
      </c>
      <c r="K95" s="33"/>
      <c r="L95" s="50">
        <f t="shared" si="5"/>
        <v>0</v>
      </c>
      <c r="M95" s="5" t="s">
        <v>98</v>
      </c>
      <c r="O95" s="51"/>
    </row>
    <row r="96" spans="1:15" s="14" customFormat="1" ht="33.75" customHeight="1" x14ac:dyDescent="0.25">
      <c r="A96" s="15"/>
      <c r="B96" s="16" t="s">
        <v>121</v>
      </c>
      <c r="C96" s="17" t="s">
        <v>14</v>
      </c>
      <c r="D96" s="18">
        <f>D97</f>
        <v>260000</v>
      </c>
      <c r="E96" s="19">
        <f>E97</f>
        <v>0</v>
      </c>
      <c r="F96" s="20">
        <f t="shared" si="3"/>
        <v>260000</v>
      </c>
      <c r="G96" s="21">
        <f>G97</f>
        <v>0</v>
      </c>
      <c r="H96" s="22">
        <f>H97</f>
        <v>0</v>
      </c>
      <c r="I96" s="20">
        <f t="shared" si="4"/>
        <v>0</v>
      </c>
      <c r="J96" s="21">
        <f>J97</f>
        <v>0</v>
      </c>
      <c r="K96" s="22">
        <f>K97</f>
        <v>0</v>
      </c>
      <c r="L96" s="20">
        <f t="shared" si="5"/>
        <v>0</v>
      </c>
      <c r="M96" s="23"/>
      <c r="N96" s="24"/>
      <c r="O96" s="25"/>
    </row>
    <row r="97" spans="1:15" ht="54" x14ac:dyDescent="0.35">
      <c r="A97" s="46" t="s">
        <v>122</v>
      </c>
      <c r="B97" s="57" t="s">
        <v>123</v>
      </c>
      <c r="C97" s="65" t="s">
        <v>124</v>
      </c>
      <c r="D97" s="49">
        <v>260000</v>
      </c>
      <c r="E97" s="30"/>
      <c r="F97" s="50">
        <f t="shared" si="3"/>
        <v>260000</v>
      </c>
      <c r="G97" s="50">
        <v>0</v>
      </c>
      <c r="H97" s="33"/>
      <c r="I97" s="50">
        <f t="shared" si="4"/>
        <v>0</v>
      </c>
      <c r="J97" s="50">
        <v>0</v>
      </c>
      <c r="K97" s="33"/>
      <c r="L97" s="50">
        <f t="shared" si="5"/>
        <v>0</v>
      </c>
      <c r="M97" s="5" t="s">
        <v>125</v>
      </c>
      <c r="O97" s="51"/>
    </row>
    <row r="98" spans="1:15" s="14" customFormat="1" ht="33.75" customHeight="1" x14ac:dyDescent="0.25">
      <c r="A98" s="15"/>
      <c r="B98" s="16" t="s">
        <v>126</v>
      </c>
      <c r="C98" s="17" t="s">
        <v>14</v>
      </c>
      <c r="D98" s="18">
        <f>D100+D99</f>
        <v>345489.1</v>
      </c>
      <c r="E98" s="19">
        <f>E100+E99</f>
        <v>0</v>
      </c>
      <c r="F98" s="20">
        <f t="shared" si="3"/>
        <v>345489.1</v>
      </c>
      <c r="G98" s="21">
        <f>G100+G99</f>
        <v>313169.8</v>
      </c>
      <c r="H98" s="22">
        <f>H100+H99</f>
        <v>0</v>
      </c>
      <c r="I98" s="20">
        <f t="shared" si="4"/>
        <v>313169.8</v>
      </c>
      <c r="J98" s="21">
        <f>J100+J99</f>
        <v>0</v>
      </c>
      <c r="K98" s="22">
        <f>K100+K99</f>
        <v>0</v>
      </c>
      <c r="L98" s="20">
        <f t="shared" si="5"/>
        <v>0</v>
      </c>
      <c r="M98" s="23"/>
      <c r="N98" s="24"/>
      <c r="O98" s="25"/>
    </row>
    <row r="99" spans="1:15" ht="54" x14ac:dyDescent="0.35">
      <c r="A99" s="46" t="s">
        <v>127</v>
      </c>
      <c r="B99" s="47" t="s">
        <v>128</v>
      </c>
      <c r="C99" s="48" t="s">
        <v>21</v>
      </c>
      <c r="D99" s="49">
        <v>190073.7</v>
      </c>
      <c r="E99" s="30"/>
      <c r="F99" s="50">
        <f t="shared" si="3"/>
        <v>190073.7</v>
      </c>
      <c r="G99" s="50">
        <v>313169.8</v>
      </c>
      <c r="H99" s="33"/>
      <c r="I99" s="50">
        <f t="shared" si="4"/>
        <v>313169.8</v>
      </c>
      <c r="J99" s="50">
        <v>0</v>
      </c>
      <c r="K99" s="33"/>
      <c r="L99" s="50">
        <f t="shared" si="5"/>
        <v>0</v>
      </c>
      <c r="M99" s="5" t="s">
        <v>129</v>
      </c>
      <c r="N99" s="63"/>
      <c r="O99" s="51"/>
    </row>
    <row r="100" spans="1:15" ht="54" x14ac:dyDescent="0.35">
      <c r="A100" s="46" t="s">
        <v>130</v>
      </c>
      <c r="B100" s="47" t="s">
        <v>131</v>
      </c>
      <c r="C100" s="48" t="s">
        <v>21</v>
      </c>
      <c r="D100" s="49">
        <v>155415.4</v>
      </c>
      <c r="E100" s="30"/>
      <c r="F100" s="50">
        <f t="shared" si="3"/>
        <v>155415.4</v>
      </c>
      <c r="G100" s="50">
        <v>0</v>
      </c>
      <c r="H100" s="33"/>
      <c r="I100" s="50">
        <f t="shared" si="4"/>
        <v>0</v>
      </c>
      <c r="J100" s="50">
        <v>0</v>
      </c>
      <c r="K100" s="33"/>
      <c r="L100" s="50">
        <f t="shared" si="5"/>
        <v>0</v>
      </c>
      <c r="M100" s="5" t="s">
        <v>132</v>
      </c>
      <c r="N100" s="63"/>
      <c r="O100" s="51"/>
    </row>
    <row r="101" spans="1:15" s="14" customFormat="1" ht="33.75" customHeight="1" x14ac:dyDescent="0.25">
      <c r="A101" s="15"/>
      <c r="B101" s="16" t="s">
        <v>133</v>
      </c>
      <c r="C101" s="17" t="s">
        <v>14</v>
      </c>
      <c r="D101" s="18">
        <f>D103+D104+D105+D106+D107+D108+D109+D110+D111+D112+D113+D114+D115+D102</f>
        <v>56273.3</v>
      </c>
      <c r="E101" s="19">
        <f>E103+E104+E105+E106+E107+E108+E109+E110+E111+E112+E113+E114+E115+E102</f>
        <v>0</v>
      </c>
      <c r="F101" s="20">
        <f t="shared" si="3"/>
        <v>56273.3</v>
      </c>
      <c r="G101" s="21">
        <f>G103+G104+G105+G106+G107+G108+G109+G110+G111+G112+G113+G114+G115+G102</f>
        <v>25127.5</v>
      </c>
      <c r="H101" s="22">
        <f>H103+H104+H105+H106+H107+H108+H109+H110+H111+H112+H113+H114+H115+H102</f>
        <v>0</v>
      </c>
      <c r="I101" s="20">
        <f t="shared" si="4"/>
        <v>25127.5</v>
      </c>
      <c r="J101" s="21">
        <f>J103+J104+J105+J106+J107+J108+J109+J110+J111+J112+J113+J114+J115+J102</f>
        <v>57799.69999999999</v>
      </c>
      <c r="K101" s="22">
        <f>K103+K104+K105+K106+K107+K108+K109+K110+K111+K112+K113+K114+K115+K102</f>
        <v>0</v>
      </c>
      <c r="L101" s="20">
        <f t="shared" si="5"/>
        <v>57799.69999999999</v>
      </c>
      <c r="M101" s="23"/>
      <c r="N101" s="24"/>
      <c r="O101" s="25"/>
    </row>
    <row r="102" spans="1:15" ht="54" x14ac:dyDescent="0.35">
      <c r="A102" s="46" t="s">
        <v>134</v>
      </c>
      <c r="B102" s="47" t="s">
        <v>135</v>
      </c>
      <c r="C102" s="48" t="s">
        <v>21</v>
      </c>
      <c r="D102" s="49">
        <v>35549</v>
      </c>
      <c r="E102" s="30"/>
      <c r="F102" s="50">
        <f t="shared" si="3"/>
        <v>35549</v>
      </c>
      <c r="G102" s="50">
        <v>0</v>
      </c>
      <c r="H102" s="33"/>
      <c r="I102" s="50">
        <f t="shared" si="4"/>
        <v>0</v>
      </c>
      <c r="J102" s="50">
        <v>0</v>
      </c>
      <c r="K102" s="33"/>
      <c r="L102" s="50">
        <f t="shared" si="5"/>
        <v>0</v>
      </c>
      <c r="M102" s="5" t="s">
        <v>136</v>
      </c>
      <c r="O102" s="51"/>
    </row>
    <row r="103" spans="1:15" ht="54" x14ac:dyDescent="0.35">
      <c r="A103" s="46" t="s">
        <v>137</v>
      </c>
      <c r="B103" s="47" t="s">
        <v>138</v>
      </c>
      <c r="C103" s="48" t="s">
        <v>21</v>
      </c>
      <c r="D103" s="49">
        <v>9209.2999999999993</v>
      </c>
      <c r="E103" s="30"/>
      <c r="F103" s="50">
        <f t="shared" si="3"/>
        <v>9209.2999999999993</v>
      </c>
      <c r="G103" s="50">
        <v>0</v>
      </c>
      <c r="H103" s="33"/>
      <c r="I103" s="50">
        <f t="shared" si="4"/>
        <v>0</v>
      </c>
      <c r="J103" s="50">
        <v>0</v>
      </c>
      <c r="K103" s="33"/>
      <c r="L103" s="50">
        <f t="shared" si="5"/>
        <v>0</v>
      </c>
      <c r="M103" s="5" t="s">
        <v>139</v>
      </c>
      <c r="O103" s="51"/>
    </row>
    <row r="104" spans="1:15" ht="54" x14ac:dyDescent="0.35">
      <c r="A104" s="46" t="s">
        <v>140</v>
      </c>
      <c r="B104" s="47" t="s">
        <v>141</v>
      </c>
      <c r="C104" s="48" t="s">
        <v>21</v>
      </c>
      <c r="D104" s="49">
        <v>9849.2000000000007</v>
      </c>
      <c r="E104" s="30"/>
      <c r="F104" s="50">
        <f t="shared" si="3"/>
        <v>9849.2000000000007</v>
      </c>
      <c r="G104" s="50">
        <v>0</v>
      </c>
      <c r="H104" s="33"/>
      <c r="I104" s="50">
        <f t="shared" si="4"/>
        <v>0</v>
      </c>
      <c r="J104" s="50">
        <v>0</v>
      </c>
      <c r="K104" s="33"/>
      <c r="L104" s="50">
        <f t="shared" si="5"/>
        <v>0</v>
      </c>
      <c r="M104" s="5" t="s">
        <v>142</v>
      </c>
      <c r="O104" s="51"/>
    </row>
    <row r="105" spans="1:15" ht="54" x14ac:dyDescent="0.35">
      <c r="A105" s="46" t="s">
        <v>143</v>
      </c>
      <c r="B105" s="57" t="s">
        <v>144</v>
      </c>
      <c r="C105" s="48" t="s">
        <v>21</v>
      </c>
      <c r="D105" s="49">
        <v>0</v>
      </c>
      <c r="E105" s="30"/>
      <c r="F105" s="50">
        <f t="shared" si="3"/>
        <v>0</v>
      </c>
      <c r="G105" s="50">
        <v>877.1</v>
      </c>
      <c r="H105" s="33"/>
      <c r="I105" s="50">
        <f t="shared" si="4"/>
        <v>877.1</v>
      </c>
      <c r="J105" s="50">
        <v>10827.4</v>
      </c>
      <c r="K105" s="33"/>
      <c r="L105" s="50">
        <f t="shared" si="5"/>
        <v>10827.4</v>
      </c>
      <c r="M105" s="5" t="s">
        <v>145</v>
      </c>
      <c r="O105" s="51"/>
    </row>
    <row r="106" spans="1:15" ht="54" x14ac:dyDescent="0.35">
      <c r="A106" s="46" t="s">
        <v>146</v>
      </c>
      <c r="B106" s="57" t="s">
        <v>147</v>
      </c>
      <c r="C106" s="48" t="s">
        <v>21</v>
      </c>
      <c r="D106" s="49">
        <v>0</v>
      </c>
      <c r="E106" s="30"/>
      <c r="F106" s="50">
        <f t="shared" si="3"/>
        <v>0</v>
      </c>
      <c r="G106" s="50">
        <v>877.09999999999991</v>
      </c>
      <c r="H106" s="33"/>
      <c r="I106" s="50">
        <f t="shared" si="4"/>
        <v>877.09999999999991</v>
      </c>
      <c r="J106" s="50">
        <v>10827.4</v>
      </c>
      <c r="K106" s="33"/>
      <c r="L106" s="50">
        <f t="shared" si="5"/>
        <v>10827.4</v>
      </c>
      <c r="M106" s="5" t="s">
        <v>148</v>
      </c>
      <c r="O106" s="51"/>
    </row>
    <row r="107" spans="1:15" ht="54" x14ac:dyDescent="0.35">
      <c r="A107" s="46" t="s">
        <v>149</v>
      </c>
      <c r="B107" s="47" t="s">
        <v>150</v>
      </c>
      <c r="C107" s="48" t="s">
        <v>21</v>
      </c>
      <c r="D107" s="49">
        <v>832.90000000000009</v>
      </c>
      <c r="E107" s="30"/>
      <c r="F107" s="50">
        <f t="shared" si="3"/>
        <v>832.90000000000009</v>
      </c>
      <c r="G107" s="50">
        <v>10371</v>
      </c>
      <c r="H107" s="33"/>
      <c r="I107" s="50">
        <f t="shared" si="4"/>
        <v>10371</v>
      </c>
      <c r="J107" s="50">
        <v>0</v>
      </c>
      <c r="K107" s="33"/>
      <c r="L107" s="50">
        <f t="shared" si="5"/>
        <v>0</v>
      </c>
      <c r="M107" s="5" t="s">
        <v>151</v>
      </c>
      <c r="O107" s="51"/>
    </row>
    <row r="108" spans="1:15" ht="54" x14ac:dyDescent="0.35">
      <c r="A108" s="46" t="s">
        <v>152</v>
      </c>
      <c r="B108" s="57" t="s">
        <v>153</v>
      </c>
      <c r="C108" s="48" t="s">
        <v>21</v>
      </c>
      <c r="D108" s="49">
        <v>0</v>
      </c>
      <c r="E108" s="30"/>
      <c r="F108" s="50">
        <f t="shared" si="3"/>
        <v>0</v>
      </c>
      <c r="G108" s="50">
        <v>877.1</v>
      </c>
      <c r="H108" s="33"/>
      <c r="I108" s="50">
        <f t="shared" si="4"/>
        <v>877.1</v>
      </c>
      <c r="J108" s="50">
        <v>10827.4</v>
      </c>
      <c r="K108" s="33"/>
      <c r="L108" s="50">
        <f t="shared" si="5"/>
        <v>10827.4</v>
      </c>
      <c r="M108" s="5" t="s">
        <v>154</v>
      </c>
      <c r="O108" s="51"/>
    </row>
    <row r="109" spans="1:15" ht="54" x14ac:dyDescent="0.35">
      <c r="A109" s="46" t="s">
        <v>155</v>
      </c>
      <c r="B109" s="47" t="s">
        <v>156</v>
      </c>
      <c r="C109" s="48" t="s">
        <v>21</v>
      </c>
      <c r="D109" s="49">
        <v>832.90000000000009</v>
      </c>
      <c r="E109" s="30"/>
      <c r="F109" s="50">
        <f t="shared" si="3"/>
        <v>832.90000000000009</v>
      </c>
      <c r="G109" s="50">
        <v>10371</v>
      </c>
      <c r="H109" s="33"/>
      <c r="I109" s="50">
        <f t="shared" si="4"/>
        <v>10371</v>
      </c>
      <c r="J109" s="50">
        <v>0</v>
      </c>
      <c r="K109" s="33"/>
      <c r="L109" s="50">
        <f t="shared" si="5"/>
        <v>0</v>
      </c>
      <c r="M109" s="5" t="s">
        <v>157</v>
      </c>
      <c r="O109" s="51"/>
    </row>
    <row r="110" spans="1:15" ht="54" x14ac:dyDescent="0.35">
      <c r="A110" s="46" t="s">
        <v>158</v>
      </c>
      <c r="B110" s="47" t="s">
        <v>159</v>
      </c>
      <c r="C110" s="48" t="s">
        <v>21</v>
      </c>
      <c r="D110" s="49">
        <v>0</v>
      </c>
      <c r="E110" s="30"/>
      <c r="F110" s="50">
        <f t="shared" si="3"/>
        <v>0</v>
      </c>
      <c r="G110" s="50">
        <v>877.1</v>
      </c>
      <c r="H110" s="33"/>
      <c r="I110" s="50">
        <f t="shared" si="4"/>
        <v>877.1</v>
      </c>
      <c r="J110" s="50">
        <v>10827.4</v>
      </c>
      <c r="K110" s="33"/>
      <c r="L110" s="50">
        <f t="shared" si="5"/>
        <v>10827.4</v>
      </c>
      <c r="M110" s="5" t="s">
        <v>160</v>
      </c>
      <c r="O110" s="51"/>
    </row>
    <row r="111" spans="1:15" ht="54" x14ac:dyDescent="0.35">
      <c r="A111" s="46" t="s">
        <v>161</v>
      </c>
      <c r="B111" s="47" t="s">
        <v>162</v>
      </c>
      <c r="C111" s="48" t="s">
        <v>21</v>
      </c>
      <c r="D111" s="49">
        <v>0</v>
      </c>
      <c r="E111" s="30"/>
      <c r="F111" s="50">
        <f t="shared" si="3"/>
        <v>0</v>
      </c>
      <c r="G111" s="50">
        <v>877.1</v>
      </c>
      <c r="H111" s="33"/>
      <c r="I111" s="50">
        <f t="shared" si="4"/>
        <v>877.1</v>
      </c>
      <c r="J111" s="50">
        <v>10827.4</v>
      </c>
      <c r="K111" s="33"/>
      <c r="L111" s="50">
        <f t="shared" si="5"/>
        <v>10827.4</v>
      </c>
      <c r="M111" s="5" t="s">
        <v>163</v>
      </c>
      <c r="O111" s="51"/>
    </row>
    <row r="112" spans="1:15" ht="54" x14ac:dyDescent="0.35">
      <c r="A112" s="46" t="s">
        <v>164</v>
      </c>
      <c r="B112" s="47" t="s">
        <v>165</v>
      </c>
      <c r="C112" s="48" t="s">
        <v>21</v>
      </c>
      <c r="D112" s="49">
        <v>0</v>
      </c>
      <c r="E112" s="30"/>
      <c r="F112" s="50">
        <f t="shared" si="3"/>
        <v>0</v>
      </c>
      <c r="G112" s="50">
        <v>0</v>
      </c>
      <c r="H112" s="33"/>
      <c r="I112" s="50">
        <f t="shared" si="4"/>
        <v>0</v>
      </c>
      <c r="J112" s="50">
        <v>915.7</v>
      </c>
      <c r="K112" s="33"/>
      <c r="L112" s="50">
        <f t="shared" si="5"/>
        <v>915.7</v>
      </c>
      <c r="M112" s="5" t="s">
        <v>166</v>
      </c>
      <c r="O112" s="51"/>
    </row>
    <row r="113" spans="1:15" ht="54" x14ac:dyDescent="0.35">
      <c r="A113" s="46" t="s">
        <v>167</v>
      </c>
      <c r="B113" s="47" t="s">
        <v>168</v>
      </c>
      <c r="C113" s="48" t="s">
        <v>21</v>
      </c>
      <c r="D113" s="49">
        <v>0</v>
      </c>
      <c r="E113" s="30"/>
      <c r="F113" s="50">
        <f t="shared" si="3"/>
        <v>0</v>
      </c>
      <c r="G113" s="50">
        <v>0</v>
      </c>
      <c r="H113" s="33"/>
      <c r="I113" s="50">
        <f t="shared" si="4"/>
        <v>0</v>
      </c>
      <c r="J113" s="50">
        <v>915.7</v>
      </c>
      <c r="K113" s="33"/>
      <c r="L113" s="50">
        <f t="shared" si="5"/>
        <v>915.7</v>
      </c>
      <c r="M113" s="5" t="s">
        <v>169</v>
      </c>
      <c r="O113" s="51"/>
    </row>
    <row r="114" spans="1:15" ht="54" x14ac:dyDescent="0.35">
      <c r="A114" s="46" t="s">
        <v>170</v>
      </c>
      <c r="B114" s="47" t="s">
        <v>171</v>
      </c>
      <c r="C114" s="48" t="s">
        <v>21</v>
      </c>
      <c r="D114" s="49">
        <v>0</v>
      </c>
      <c r="E114" s="30"/>
      <c r="F114" s="50">
        <f t="shared" si="3"/>
        <v>0</v>
      </c>
      <c r="G114" s="50">
        <v>0</v>
      </c>
      <c r="H114" s="33"/>
      <c r="I114" s="50">
        <f t="shared" si="4"/>
        <v>0</v>
      </c>
      <c r="J114" s="50">
        <v>915.7</v>
      </c>
      <c r="K114" s="33"/>
      <c r="L114" s="50">
        <f t="shared" si="5"/>
        <v>915.7</v>
      </c>
      <c r="M114" s="5" t="s">
        <v>172</v>
      </c>
      <c r="O114" s="51"/>
    </row>
    <row r="115" spans="1:15" ht="54" x14ac:dyDescent="0.35">
      <c r="A115" s="46" t="s">
        <v>173</v>
      </c>
      <c r="B115" s="47" t="s">
        <v>174</v>
      </c>
      <c r="C115" s="48" t="s">
        <v>21</v>
      </c>
      <c r="D115" s="49">
        <v>0</v>
      </c>
      <c r="E115" s="30"/>
      <c r="F115" s="50">
        <f t="shared" si="3"/>
        <v>0</v>
      </c>
      <c r="G115" s="50">
        <v>0</v>
      </c>
      <c r="H115" s="33"/>
      <c r="I115" s="50">
        <f t="shared" si="4"/>
        <v>0</v>
      </c>
      <c r="J115" s="50">
        <v>915.6</v>
      </c>
      <c r="K115" s="33"/>
      <c r="L115" s="50">
        <f t="shared" si="5"/>
        <v>915.6</v>
      </c>
      <c r="M115" s="5" t="s">
        <v>175</v>
      </c>
      <c r="O115" s="51"/>
    </row>
    <row r="116" spans="1:15" s="14" customFormat="1" ht="33.75" customHeight="1" x14ac:dyDescent="0.25">
      <c r="A116" s="15"/>
      <c r="B116" s="16" t="s">
        <v>176</v>
      </c>
      <c r="C116" s="17" t="s">
        <v>14</v>
      </c>
      <c r="D116" s="18">
        <f>D121+D120+D119+D118+D117</f>
        <v>64748.000000000007</v>
      </c>
      <c r="E116" s="19">
        <f>E121+E120+E119+E118+E117</f>
        <v>0</v>
      </c>
      <c r="F116" s="20">
        <f t="shared" si="3"/>
        <v>64748.000000000007</v>
      </c>
      <c r="G116" s="21">
        <f>G121+G120+G119+G118+G117</f>
        <v>32708.6</v>
      </c>
      <c r="H116" s="22">
        <f>H121+H120+H119+H118+H117</f>
        <v>0</v>
      </c>
      <c r="I116" s="20">
        <f t="shared" si="4"/>
        <v>32708.6</v>
      </c>
      <c r="J116" s="21">
        <f>J121+J120+J119+J118+J117</f>
        <v>0</v>
      </c>
      <c r="K116" s="22">
        <f>K121+K120+K119+K118+K117</f>
        <v>0</v>
      </c>
      <c r="L116" s="20">
        <f t="shared" si="5"/>
        <v>0</v>
      </c>
      <c r="M116" s="23"/>
      <c r="N116" s="24"/>
      <c r="O116" s="25"/>
    </row>
    <row r="117" spans="1:15" ht="54" x14ac:dyDescent="0.35">
      <c r="A117" s="46" t="s">
        <v>177</v>
      </c>
      <c r="B117" s="47" t="s">
        <v>178</v>
      </c>
      <c r="C117" s="48" t="s">
        <v>21</v>
      </c>
      <c r="D117" s="49">
        <f>5844.6+120.7</f>
        <v>5965.3</v>
      </c>
      <c r="E117" s="30"/>
      <c r="F117" s="50">
        <f t="shared" si="3"/>
        <v>5965.3</v>
      </c>
      <c r="G117" s="50">
        <v>0</v>
      </c>
      <c r="H117" s="33"/>
      <c r="I117" s="50">
        <f t="shared" si="4"/>
        <v>0</v>
      </c>
      <c r="J117" s="50">
        <v>0</v>
      </c>
      <c r="K117" s="33"/>
      <c r="L117" s="50">
        <f t="shared" si="5"/>
        <v>0</v>
      </c>
      <c r="M117" s="5" t="s">
        <v>179</v>
      </c>
      <c r="O117" s="51"/>
    </row>
    <row r="118" spans="1:15" ht="54" x14ac:dyDescent="0.35">
      <c r="A118" s="46" t="s">
        <v>180</v>
      </c>
      <c r="B118" s="47" t="s">
        <v>181</v>
      </c>
      <c r="C118" s="48" t="s">
        <v>21</v>
      </c>
      <c r="D118" s="49">
        <f>17964-367.1</f>
        <v>17596.900000000001</v>
      </c>
      <c r="E118" s="30"/>
      <c r="F118" s="50">
        <f t="shared" si="3"/>
        <v>17596.900000000001</v>
      </c>
      <c r="G118" s="50">
        <v>0</v>
      </c>
      <c r="H118" s="33"/>
      <c r="I118" s="50">
        <f t="shared" si="4"/>
        <v>0</v>
      </c>
      <c r="J118" s="50">
        <v>0</v>
      </c>
      <c r="K118" s="33"/>
      <c r="L118" s="50">
        <f t="shared" si="5"/>
        <v>0</v>
      </c>
      <c r="M118" s="5" t="s">
        <v>182</v>
      </c>
      <c r="O118" s="51"/>
    </row>
    <row r="119" spans="1:15" ht="54" x14ac:dyDescent="0.35">
      <c r="A119" s="46" t="s">
        <v>183</v>
      </c>
      <c r="B119" s="47" t="s">
        <v>184</v>
      </c>
      <c r="C119" s="48" t="s">
        <v>21</v>
      </c>
      <c r="D119" s="49">
        <v>9975.2999999999993</v>
      </c>
      <c r="E119" s="30"/>
      <c r="F119" s="50">
        <f t="shared" si="3"/>
        <v>9975.2999999999993</v>
      </c>
      <c r="G119" s="50">
        <v>0</v>
      </c>
      <c r="H119" s="33"/>
      <c r="I119" s="50">
        <f t="shared" si="4"/>
        <v>0</v>
      </c>
      <c r="J119" s="50">
        <v>0</v>
      </c>
      <c r="K119" s="33"/>
      <c r="L119" s="50">
        <f t="shared" si="5"/>
        <v>0</v>
      </c>
      <c r="M119" s="5" t="s">
        <v>185</v>
      </c>
      <c r="O119" s="51"/>
    </row>
    <row r="120" spans="1:15" ht="54" x14ac:dyDescent="0.35">
      <c r="A120" s="46" t="s">
        <v>186</v>
      </c>
      <c r="B120" s="47" t="s">
        <v>187</v>
      </c>
      <c r="C120" s="48" t="s">
        <v>21</v>
      </c>
      <c r="D120" s="49">
        <v>31210.5</v>
      </c>
      <c r="E120" s="30"/>
      <c r="F120" s="50">
        <f t="shared" si="3"/>
        <v>31210.5</v>
      </c>
      <c r="G120" s="50">
        <v>0</v>
      </c>
      <c r="H120" s="33"/>
      <c r="I120" s="50">
        <f t="shared" si="4"/>
        <v>0</v>
      </c>
      <c r="J120" s="50">
        <v>0</v>
      </c>
      <c r="K120" s="33"/>
      <c r="L120" s="50">
        <f t="shared" si="5"/>
        <v>0</v>
      </c>
      <c r="M120" s="5" t="s">
        <v>188</v>
      </c>
      <c r="O120" s="51"/>
    </row>
    <row r="121" spans="1:15" ht="54" x14ac:dyDescent="0.35">
      <c r="A121" s="46" t="s">
        <v>189</v>
      </c>
      <c r="B121" s="47" t="s">
        <v>190</v>
      </c>
      <c r="C121" s="48" t="s">
        <v>21</v>
      </c>
      <c r="D121" s="49">
        <v>0</v>
      </c>
      <c r="E121" s="30"/>
      <c r="F121" s="50">
        <f t="shared" si="3"/>
        <v>0</v>
      </c>
      <c r="G121" s="50">
        <v>32708.6</v>
      </c>
      <c r="H121" s="33"/>
      <c r="I121" s="50">
        <f t="shared" si="4"/>
        <v>32708.6</v>
      </c>
      <c r="J121" s="50">
        <v>0</v>
      </c>
      <c r="K121" s="33"/>
      <c r="L121" s="50">
        <f t="shared" si="5"/>
        <v>0</v>
      </c>
      <c r="M121" s="5" t="s">
        <v>191</v>
      </c>
      <c r="O121" s="51"/>
    </row>
    <row r="122" spans="1:15" s="14" customFormat="1" ht="33.75" customHeight="1" x14ac:dyDescent="0.25">
      <c r="A122" s="15"/>
      <c r="B122" s="90" t="s">
        <v>192</v>
      </c>
      <c r="C122" s="91"/>
      <c r="D122" s="18">
        <f>D13+D42+D71+D74+D98+D101+D116+D96</f>
        <v>5273844.6999999993</v>
      </c>
      <c r="E122" s="19">
        <f>E13+E42+E71+E74+E98+E101+E116+E96</f>
        <v>-32636.400000000001</v>
      </c>
      <c r="F122" s="20">
        <f t="shared" si="3"/>
        <v>5241208.2999999989</v>
      </c>
      <c r="G122" s="21">
        <f>G13+G42+G71+G74+G98+G101+G116+G96</f>
        <v>4877496</v>
      </c>
      <c r="H122" s="22">
        <f>H13+H42+H71+H74+H98+H101+H116+H96</f>
        <v>-135.30000000000001</v>
      </c>
      <c r="I122" s="20">
        <f t="shared" si="4"/>
        <v>4877360.7</v>
      </c>
      <c r="J122" s="21">
        <f>J13+J42+J71+J74+J98+J101+J116+J96</f>
        <v>4095356.9</v>
      </c>
      <c r="K122" s="22">
        <f>K13+K42+K71+K74+K98+K101+K116+K96</f>
        <v>0</v>
      </c>
      <c r="L122" s="20">
        <f t="shared" si="5"/>
        <v>4095356.9</v>
      </c>
      <c r="M122" s="23"/>
      <c r="N122" s="24"/>
      <c r="O122" s="25"/>
    </row>
    <row r="123" spans="1:15" x14ac:dyDescent="0.35">
      <c r="A123" s="46"/>
      <c r="B123" s="92" t="s">
        <v>193</v>
      </c>
      <c r="C123" s="92"/>
      <c r="D123" s="49"/>
      <c r="E123" s="30"/>
      <c r="F123" s="50"/>
      <c r="G123" s="50"/>
      <c r="H123" s="33"/>
      <c r="I123" s="50"/>
      <c r="J123" s="50"/>
      <c r="K123" s="33"/>
      <c r="L123" s="50"/>
      <c r="O123" s="51"/>
    </row>
    <row r="124" spans="1:15" x14ac:dyDescent="0.35">
      <c r="A124" s="46"/>
      <c r="B124" s="92" t="s">
        <v>95</v>
      </c>
      <c r="C124" s="92"/>
      <c r="D124" s="49">
        <f>D77</f>
        <v>119077</v>
      </c>
      <c r="E124" s="30">
        <f>E77</f>
        <v>0</v>
      </c>
      <c r="F124" s="50">
        <f t="shared" ref="F124:F133" si="6">D124+E124</f>
        <v>119077</v>
      </c>
      <c r="G124" s="50">
        <f>G77</f>
        <v>30161.7</v>
      </c>
      <c r="H124" s="33">
        <f>H77</f>
        <v>0</v>
      </c>
      <c r="I124" s="50">
        <f t="shared" ref="I124:I133" si="7">G124+H124</f>
        <v>30161.7</v>
      </c>
      <c r="J124" s="50">
        <f>J77</f>
        <v>0</v>
      </c>
      <c r="K124" s="33">
        <f>K77</f>
        <v>0</v>
      </c>
      <c r="L124" s="50">
        <f t="shared" ref="L124:L133" si="8">J124+K124</f>
        <v>0</v>
      </c>
      <c r="O124" s="51"/>
    </row>
    <row r="125" spans="1:15" x14ac:dyDescent="0.35">
      <c r="A125" s="46"/>
      <c r="B125" s="93" t="s">
        <v>18</v>
      </c>
      <c r="C125" s="94"/>
      <c r="D125" s="49">
        <f>D16+D45</f>
        <v>2198272.5</v>
      </c>
      <c r="E125" s="30">
        <f>E16+E45</f>
        <v>0</v>
      </c>
      <c r="F125" s="50">
        <f t="shared" si="6"/>
        <v>2198272.5</v>
      </c>
      <c r="G125" s="50">
        <f>G16+G45</f>
        <v>2440167.2999999998</v>
      </c>
      <c r="H125" s="33">
        <f>H16+H45</f>
        <v>0</v>
      </c>
      <c r="I125" s="50">
        <f t="shared" si="7"/>
        <v>2440167.2999999998</v>
      </c>
      <c r="J125" s="50">
        <f>J16+J45</f>
        <v>2017873.7999999998</v>
      </c>
      <c r="K125" s="33">
        <f>K16+K45</f>
        <v>0</v>
      </c>
      <c r="L125" s="50">
        <f t="shared" si="8"/>
        <v>2017873.7999999998</v>
      </c>
      <c r="O125" s="51"/>
    </row>
    <row r="126" spans="1:15" x14ac:dyDescent="0.35">
      <c r="A126" s="46"/>
      <c r="B126" s="93" t="s">
        <v>41</v>
      </c>
      <c r="C126" s="94"/>
      <c r="D126" s="49">
        <f>D46</f>
        <v>217796.3</v>
      </c>
      <c r="E126" s="30">
        <f>E46</f>
        <v>0</v>
      </c>
      <c r="F126" s="50">
        <f t="shared" si="6"/>
        <v>217796.3</v>
      </c>
      <c r="G126" s="50">
        <f>G46</f>
        <v>218954.2</v>
      </c>
      <c r="H126" s="33">
        <f>H46</f>
        <v>0</v>
      </c>
      <c r="I126" s="50">
        <f t="shared" si="7"/>
        <v>218954.2</v>
      </c>
      <c r="J126" s="50">
        <f>J46</f>
        <v>218954.2</v>
      </c>
      <c r="K126" s="33">
        <f>K46</f>
        <v>0</v>
      </c>
      <c r="L126" s="50">
        <f t="shared" si="8"/>
        <v>218954.2</v>
      </c>
      <c r="O126" s="51"/>
    </row>
    <row r="127" spans="1:15" x14ac:dyDescent="0.35">
      <c r="A127" s="46"/>
      <c r="B127" s="92" t="s">
        <v>194</v>
      </c>
      <c r="C127" s="92"/>
      <c r="D127" s="72"/>
      <c r="E127" s="73"/>
      <c r="F127" s="74"/>
      <c r="G127" s="50"/>
      <c r="H127" s="33"/>
      <c r="I127" s="50"/>
      <c r="J127" s="50"/>
      <c r="K127" s="33"/>
      <c r="L127" s="50"/>
      <c r="O127" s="51"/>
    </row>
    <row r="128" spans="1:15" x14ac:dyDescent="0.35">
      <c r="A128" s="46"/>
      <c r="B128" s="95" t="s">
        <v>195</v>
      </c>
      <c r="C128" s="95"/>
      <c r="D128" s="49">
        <f>D17+D24+D28+D35+D40+D41+D47+D48+D49+D50+D51+D52+D55+D56+D61+D72+D99+D100+D102+D103+D104+D105+D106+D107+D108+D109+D110+D111+D112+D113+D114+D115+D117+D118+D119+D120+D121</f>
        <v>2551684.4999999991</v>
      </c>
      <c r="E128" s="30">
        <f>E17+E24+E28+E35+E40+E41+E47+E48+E49+E50+E51+E52+E55+E56+E61+E72+E99+E100+E102+E103+E104+E105+E106+E107+E108+E109+E110+E111+E112+E113+E114+E115+E117+E118+E119+E120+E121</f>
        <v>0</v>
      </c>
      <c r="F128" s="50">
        <f t="shared" si="6"/>
        <v>2551684.4999999991</v>
      </c>
      <c r="G128" s="50">
        <f>G17+G24+G28+G35+G40+G41+G47+G48+G49+G50+G51+G52+G55+G56+G61+G72+G99+G100+G102+G103+G104+G105+G106+G107+G108+G109+G110+G111+G112+G113+G114+G115+G117+G118+G119+G120+G121</f>
        <v>2829685</v>
      </c>
      <c r="H128" s="33">
        <f>H17+H24+H28+H35+H40+H41+H47+H48+H49+H50+H51+H52+H55+H56+H61+H72+H99+H100+H102+H103+H104+H105+H106+H107+H108+H109+H110+H111+H112+H113+H114+H115+H117+H118+H119+H120+H121</f>
        <v>0</v>
      </c>
      <c r="I128" s="50">
        <f t="shared" si="7"/>
        <v>2829685</v>
      </c>
      <c r="J128" s="50">
        <f>J17+J24+J28+J35+J40+J41+J47+J48+J49+J50+J51+J52+J55+J56+J61+J72+J99+J100+J102+J103+J104+J105+J106+J107+J108+J109+J110+J111+J112+J113+J114+J115+J117+J118+J119+J120+J121</f>
        <v>1653713.6999999995</v>
      </c>
      <c r="K128" s="33">
        <f>K17+K24+K28+K35+K40+K41+K47+K48+K49+K50+K51+K52+K55+K56+K61+K72+K99+K100+K102+K103+K104+K105+K106+K107+K108+K109+K110+K111+K112+K113+K114+K115+K117+K118+K119+K120+K121</f>
        <v>0</v>
      </c>
      <c r="L128" s="50">
        <f t="shared" si="8"/>
        <v>1653713.6999999995</v>
      </c>
      <c r="O128" s="51"/>
    </row>
    <row r="129" spans="1:15" x14ac:dyDescent="0.35">
      <c r="A129" s="46"/>
      <c r="B129" s="95" t="s">
        <v>26</v>
      </c>
      <c r="C129" s="95"/>
      <c r="D129" s="49">
        <f>D21+D32+D39</f>
        <v>67728.399999999994</v>
      </c>
      <c r="E129" s="30">
        <f>E21+E32+E39</f>
        <v>0</v>
      </c>
      <c r="F129" s="50">
        <f t="shared" si="6"/>
        <v>67728.399999999994</v>
      </c>
      <c r="G129" s="50">
        <f>G21+G32+G39</f>
        <v>54620.7</v>
      </c>
      <c r="H129" s="33">
        <f>H21+H32+H39</f>
        <v>0</v>
      </c>
      <c r="I129" s="50">
        <f t="shared" si="7"/>
        <v>54620.7</v>
      </c>
      <c r="J129" s="50">
        <f>J21+J32+J39</f>
        <v>0</v>
      </c>
      <c r="K129" s="33">
        <f>K21+K32+K39</f>
        <v>0</v>
      </c>
      <c r="L129" s="50">
        <f t="shared" si="8"/>
        <v>0</v>
      </c>
      <c r="O129" s="51"/>
    </row>
    <row r="130" spans="1:15" x14ac:dyDescent="0.35">
      <c r="A130" s="46"/>
      <c r="B130" s="96" t="s">
        <v>75</v>
      </c>
      <c r="C130" s="97"/>
      <c r="D130" s="49">
        <f>D57+D64+D67</f>
        <v>1499932.6</v>
      </c>
      <c r="E130" s="30">
        <f>E57+E64+E67</f>
        <v>0</v>
      </c>
      <c r="F130" s="50">
        <f t="shared" si="6"/>
        <v>1499932.6</v>
      </c>
      <c r="G130" s="50">
        <f>G57+G64+G67</f>
        <v>1471214.4</v>
      </c>
      <c r="H130" s="33">
        <f>H57+H64+H67</f>
        <v>0</v>
      </c>
      <c r="I130" s="50">
        <f t="shared" si="7"/>
        <v>1471214.4</v>
      </c>
      <c r="J130" s="50">
        <f>J57+J64+J67</f>
        <v>1560969.7999999998</v>
      </c>
      <c r="K130" s="33">
        <f>K57+K64+K67</f>
        <v>0</v>
      </c>
      <c r="L130" s="50">
        <f t="shared" si="8"/>
        <v>1560969.7999999998</v>
      </c>
      <c r="O130" s="51"/>
    </row>
    <row r="131" spans="1:15" x14ac:dyDescent="0.35">
      <c r="A131" s="46"/>
      <c r="B131" s="93" t="s">
        <v>196</v>
      </c>
      <c r="C131" s="97"/>
      <c r="D131" s="49">
        <f>D73+D78+D82+D83+D84+D85+D86+D87+D88+D92</f>
        <v>876308.20000000007</v>
      </c>
      <c r="E131" s="30">
        <f>E73+E78+E82+E83+E84+E85+E86+E87+E88+E92</f>
        <v>-32636.400000000001</v>
      </c>
      <c r="F131" s="50">
        <f t="shared" si="6"/>
        <v>843671.8</v>
      </c>
      <c r="G131" s="50">
        <f>G73+G78+G82+G83+G84+G85+G86+G87+G88+G92</f>
        <v>521975.9</v>
      </c>
      <c r="H131" s="33">
        <f>H73+H78+H82+H83+H84+H85+H86+H87+H88+H92</f>
        <v>-135.30000000000001</v>
      </c>
      <c r="I131" s="50">
        <f t="shared" si="7"/>
        <v>521840.60000000003</v>
      </c>
      <c r="J131" s="50">
        <f>J73+J78+J82+J83+J84+J85+J86+J87+J88+J92</f>
        <v>880673.39999999991</v>
      </c>
      <c r="K131" s="33">
        <f>K73+K78+K82+K83+K84+K85+K86+K87+K88+K92</f>
        <v>0</v>
      </c>
      <c r="L131" s="50">
        <f t="shared" si="8"/>
        <v>880673.39999999991</v>
      </c>
      <c r="O131" s="51"/>
    </row>
    <row r="132" spans="1:15" x14ac:dyDescent="0.35">
      <c r="A132" s="46"/>
      <c r="B132" s="97" t="s">
        <v>62</v>
      </c>
      <c r="C132" s="97"/>
      <c r="D132" s="49">
        <f>D53+D54</f>
        <v>18191</v>
      </c>
      <c r="E132" s="30">
        <f>E53+E54</f>
        <v>0</v>
      </c>
      <c r="F132" s="50">
        <f t="shared" si="6"/>
        <v>18191</v>
      </c>
      <c r="G132" s="50">
        <f>G53+G54</f>
        <v>0</v>
      </c>
      <c r="H132" s="33">
        <f>H53+H54</f>
        <v>0</v>
      </c>
      <c r="I132" s="50">
        <f t="shared" si="7"/>
        <v>0</v>
      </c>
      <c r="J132" s="50">
        <f>J53+J54</f>
        <v>0</v>
      </c>
      <c r="K132" s="33">
        <f>K53+K54</f>
        <v>0</v>
      </c>
      <c r="L132" s="50">
        <f t="shared" si="8"/>
        <v>0</v>
      </c>
    </row>
    <row r="133" spans="1:15" x14ac:dyDescent="0.35">
      <c r="A133" s="75"/>
      <c r="B133" s="98" t="s">
        <v>124</v>
      </c>
      <c r="C133" s="98"/>
      <c r="D133" s="49">
        <f>D97</f>
        <v>260000</v>
      </c>
      <c r="E133" s="30">
        <f>E97</f>
        <v>0</v>
      </c>
      <c r="F133" s="50">
        <f t="shared" si="6"/>
        <v>260000</v>
      </c>
      <c r="G133" s="50">
        <f>G97</f>
        <v>0</v>
      </c>
      <c r="H133" s="33">
        <f>H97</f>
        <v>0</v>
      </c>
      <c r="I133" s="50">
        <f t="shared" si="7"/>
        <v>0</v>
      </c>
      <c r="J133" s="50">
        <f>J97</f>
        <v>0</v>
      </c>
      <c r="K133" s="33">
        <f>K97</f>
        <v>0</v>
      </c>
      <c r="L133" s="50">
        <f t="shared" si="8"/>
        <v>0</v>
      </c>
    </row>
    <row r="134" spans="1:15" x14ac:dyDescent="0.35">
      <c r="D134" s="76"/>
      <c r="E134" s="77"/>
      <c r="F134" s="76"/>
      <c r="G134" s="76"/>
      <c r="H134" s="77"/>
      <c r="I134" s="76"/>
      <c r="J134" s="76"/>
      <c r="K134" s="77"/>
      <c r="L134" s="76"/>
    </row>
    <row r="135" spans="1:15" x14ac:dyDescent="0.35">
      <c r="D135" s="76"/>
      <c r="E135" s="77"/>
      <c r="F135" s="76"/>
      <c r="G135" s="76"/>
      <c r="H135" s="77"/>
      <c r="I135" s="76"/>
      <c r="J135" s="76"/>
      <c r="K135" s="77"/>
      <c r="L135" s="76"/>
    </row>
  </sheetData>
  <sheetProtection password="CF5C" sheet="1" objects="1" scenarios="1"/>
  <autoFilter ref="A12:O133">
    <filterColumn colId="13">
      <filters blank="1"/>
    </filterColumn>
  </autoFilter>
  <mergeCells count="31">
    <mergeCell ref="B133:C133"/>
    <mergeCell ref="I4:L4"/>
    <mergeCell ref="B128:C128"/>
    <mergeCell ref="B129:C129"/>
    <mergeCell ref="B130:C130"/>
    <mergeCell ref="B131:C131"/>
    <mergeCell ref="B132:C132"/>
    <mergeCell ref="B123:C123"/>
    <mergeCell ref="B124:C124"/>
    <mergeCell ref="B125:C125"/>
    <mergeCell ref="B126:C126"/>
    <mergeCell ref="B127:C127"/>
    <mergeCell ref="A21:A27"/>
    <mergeCell ref="A32:A35"/>
    <mergeCell ref="A39:A40"/>
    <mergeCell ref="B39:B40"/>
    <mergeCell ref="B122:C122"/>
    <mergeCell ref="A6:L6"/>
    <mergeCell ref="A7:L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</mergeCells>
  <pageMargins left="0.78740157480314965" right="0.15748031496062992" top="0.39370078740157483" bottom="0.55118110236220474" header="0.51181102362204722" footer="0.11811023622047245"/>
  <pageSetup paperSize="9" scale="58" fitToHeight="0" orientation="portrait" useFirstPageNumber="1" verticalDpi="2147483648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'2025-2027'!Print_Titles</vt:lpstr>
      <vt:lpstr>'2025-2027'!Заголовки_для_печати</vt:lpstr>
      <vt:lpstr>'2025-2027'!Область_печати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50</cp:revision>
  <cp:lastPrinted>2024-12-18T09:26:07Z</cp:lastPrinted>
  <dcterms:created xsi:type="dcterms:W3CDTF">2014-02-04T08:37:28Z</dcterms:created>
  <dcterms:modified xsi:type="dcterms:W3CDTF">2024-12-18T09:26:22Z</dcterms:modified>
</cp:coreProperties>
</file>