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Бюджет!$A$10:$C$11</definedName>
  </definedNames>
  <calcPr calcId="145621"/>
</workbook>
</file>

<file path=xl/calcChain.xml><?xml version="1.0" encoding="utf-8"?>
<calcChain xmlns="http://schemas.openxmlformats.org/spreadsheetml/2006/main">
  <c r="D524" i="3" l="1"/>
  <c r="C524" i="3"/>
  <c r="D653" i="3" l="1"/>
  <c r="E653" i="3" s="1"/>
  <c r="C653" i="3"/>
  <c r="D643" i="3"/>
  <c r="D642" i="3" s="1"/>
  <c r="C643" i="3"/>
  <c r="C642" i="3" s="1"/>
  <c r="D641" i="3"/>
  <c r="C641" i="3"/>
  <c r="D640" i="3"/>
  <c r="C640" i="3"/>
  <c r="D638" i="3"/>
  <c r="C638" i="3"/>
  <c r="D637" i="3"/>
  <c r="C637" i="3"/>
  <c r="D636" i="3"/>
  <c r="C636" i="3"/>
  <c r="D635" i="3"/>
  <c r="C635" i="3"/>
  <c r="E639" i="3"/>
  <c r="D616" i="3"/>
  <c r="D615" i="3" s="1"/>
  <c r="C616" i="3"/>
  <c r="C615" i="3" s="1"/>
  <c r="E627" i="3"/>
  <c r="E628" i="3"/>
  <c r="E629" i="3"/>
  <c r="E630" i="3"/>
  <c r="E631" i="3"/>
  <c r="E632" i="3"/>
  <c r="E633" i="3"/>
  <c r="E634" i="3"/>
  <c r="E645" i="3"/>
  <c r="E646" i="3"/>
  <c r="E618" i="3"/>
  <c r="E613" i="3"/>
  <c r="E614" i="3"/>
  <c r="D604" i="3"/>
  <c r="D603" i="3" s="1"/>
  <c r="C604" i="3"/>
  <c r="E606" i="3"/>
  <c r="D597" i="3"/>
  <c r="D596" i="3" s="1"/>
  <c r="C597" i="3"/>
  <c r="C596" i="3" s="1"/>
  <c r="E599" i="3"/>
  <c r="D591" i="3"/>
  <c r="D590" i="3" s="1"/>
  <c r="C591" i="3"/>
  <c r="C590" i="3" s="1"/>
  <c r="E593" i="3"/>
  <c r="D573" i="3"/>
  <c r="C573" i="3"/>
  <c r="D570" i="3"/>
  <c r="C570" i="3"/>
  <c r="D565" i="3"/>
  <c r="D564" i="3" s="1"/>
  <c r="C565" i="3"/>
  <c r="E584" i="3"/>
  <c r="E585" i="3"/>
  <c r="E586" i="3"/>
  <c r="E587" i="3"/>
  <c r="E588" i="3"/>
  <c r="E589" i="3"/>
  <c r="E567" i="3"/>
  <c r="D539" i="3"/>
  <c r="D538" i="3" s="1"/>
  <c r="C539" i="3"/>
  <c r="C538" i="3" s="1"/>
  <c r="E558" i="3"/>
  <c r="E559" i="3"/>
  <c r="E560" i="3"/>
  <c r="E561" i="3"/>
  <c r="E562" i="3"/>
  <c r="E563" i="3"/>
  <c r="E541" i="3"/>
  <c r="D530" i="3"/>
  <c r="D529" i="3" s="1"/>
  <c r="C530" i="3"/>
  <c r="C529" i="3" s="1"/>
  <c r="E532" i="3"/>
  <c r="E527" i="3"/>
  <c r="E528" i="3"/>
  <c r="D518" i="3"/>
  <c r="D517" i="3" s="1"/>
  <c r="C518" i="3"/>
  <c r="E520" i="3"/>
  <c r="E515" i="3"/>
  <c r="E516" i="3"/>
  <c r="D499" i="3"/>
  <c r="D498" i="3" s="1"/>
  <c r="C499" i="3"/>
  <c r="E501" i="3"/>
  <c r="E495" i="3"/>
  <c r="E496" i="3"/>
  <c r="E497" i="3"/>
  <c r="D487" i="3"/>
  <c r="D486" i="3" s="1"/>
  <c r="C487" i="3"/>
  <c r="E489" i="3"/>
  <c r="D485" i="3"/>
  <c r="C485" i="3"/>
  <c r="E482" i="3"/>
  <c r="E483" i="3"/>
  <c r="E484" i="3"/>
  <c r="D465" i="3"/>
  <c r="D464" i="3" s="1"/>
  <c r="C465" i="3"/>
  <c r="C464" i="3" s="1"/>
  <c r="E467" i="3"/>
  <c r="D463" i="3"/>
  <c r="C463" i="3"/>
  <c r="D462" i="3"/>
  <c r="C462" i="3"/>
  <c r="D455" i="3"/>
  <c r="C455" i="3"/>
  <c r="E460" i="3"/>
  <c r="E461" i="3"/>
  <c r="D437" i="3"/>
  <c r="D436" i="3" s="1"/>
  <c r="C437" i="3"/>
  <c r="C436" i="3" s="1"/>
  <c r="E447" i="3"/>
  <c r="E448" i="3"/>
  <c r="E449" i="3"/>
  <c r="E450" i="3"/>
  <c r="E451" i="3"/>
  <c r="E452" i="3"/>
  <c r="E453" i="3"/>
  <c r="E454" i="3"/>
  <c r="E456" i="3"/>
  <c r="E457" i="3"/>
  <c r="E458" i="3"/>
  <c r="E459" i="3"/>
  <c r="E439" i="3"/>
  <c r="D435" i="3"/>
  <c r="C435" i="3"/>
  <c r="D400" i="3"/>
  <c r="D399" i="3" s="1"/>
  <c r="C400" i="3"/>
  <c r="C399" i="3" s="1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02" i="3"/>
  <c r="E642" i="3" l="1"/>
  <c r="E640" i="3"/>
  <c r="E643" i="3"/>
  <c r="E615" i="3"/>
  <c r="E637" i="3"/>
  <c r="E638" i="3"/>
  <c r="E641" i="3"/>
  <c r="E635" i="3"/>
  <c r="E636" i="3"/>
  <c r="E604" i="3"/>
  <c r="E565" i="3"/>
  <c r="E596" i="3"/>
  <c r="E616" i="3"/>
  <c r="E590" i="3"/>
  <c r="C603" i="3"/>
  <c r="E603" i="3" s="1"/>
  <c r="E463" i="3"/>
  <c r="E591" i="3"/>
  <c r="E597" i="3"/>
  <c r="C564" i="3"/>
  <c r="E564" i="3" s="1"/>
  <c r="E499" i="3"/>
  <c r="E529" i="3"/>
  <c r="E538" i="3"/>
  <c r="E539" i="3"/>
  <c r="E530" i="3"/>
  <c r="E518" i="3"/>
  <c r="C517" i="3"/>
  <c r="E517" i="3" s="1"/>
  <c r="C498" i="3"/>
  <c r="E498" i="3" s="1"/>
  <c r="E485" i="3"/>
  <c r="E464" i="3"/>
  <c r="E487" i="3"/>
  <c r="C486" i="3"/>
  <c r="E486" i="3" s="1"/>
  <c r="E455" i="3"/>
  <c r="E462" i="3"/>
  <c r="E465" i="3"/>
  <c r="E436" i="3"/>
  <c r="E435" i="3"/>
  <c r="E437" i="3"/>
  <c r="E399" i="3"/>
  <c r="E400" i="3"/>
  <c r="D378" i="3" l="1"/>
  <c r="D377" i="3" s="1"/>
  <c r="C378" i="3"/>
  <c r="C377" i="3" s="1"/>
  <c r="E380" i="3"/>
  <c r="E375" i="3"/>
  <c r="E376" i="3"/>
  <c r="D350" i="3"/>
  <c r="D349" i="3" s="1"/>
  <c r="C350" i="3"/>
  <c r="C349" i="3" s="1"/>
  <c r="E352" i="3"/>
  <c r="D319" i="3"/>
  <c r="D318" i="3" s="1"/>
  <c r="C319" i="3"/>
  <c r="C318" i="3" s="1"/>
  <c r="E347" i="3"/>
  <c r="E348" i="3"/>
  <c r="E321" i="3"/>
  <c r="D289" i="3"/>
  <c r="C289" i="3"/>
  <c r="C288" i="3" s="1"/>
  <c r="E316" i="3"/>
  <c r="E317" i="3"/>
  <c r="E291" i="3"/>
  <c r="E349" i="3" l="1"/>
  <c r="E377" i="3"/>
  <c r="E318" i="3"/>
  <c r="E289" i="3"/>
  <c r="E319" i="3"/>
  <c r="E350" i="3"/>
  <c r="E378" i="3"/>
  <c r="D288" i="3"/>
  <c r="E288" i="3" s="1"/>
  <c r="D259" i="3"/>
  <c r="D258" i="3" s="1"/>
  <c r="C259" i="3"/>
  <c r="C258" i="3" s="1"/>
  <c r="E286" i="3"/>
  <c r="E287" i="3"/>
  <c r="E261" i="3"/>
  <c r="D227" i="3"/>
  <c r="D226" i="3" s="1"/>
  <c r="C227" i="3"/>
  <c r="C226" i="3" s="1"/>
  <c r="E254" i="3"/>
  <c r="E255" i="3"/>
  <c r="E256" i="3"/>
  <c r="E257" i="3"/>
  <c r="E229" i="3"/>
  <c r="D199" i="3"/>
  <c r="D198" i="3" s="1"/>
  <c r="C199" i="3"/>
  <c r="E224" i="3"/>
  <c r="E225" i="3"/>
  <c r="E201" i="3"/>
  <c r="E196" i="3"/>
  <c r="E197" i="3"/>
  <c r="D169" i="3"/>
  <c r="C169" i="3"/>
  <c r="C168" i="3" s="1"/>
  <c r="D162" i="3"/>
  <c r="C162" i="3"/>
  <c r="D154" i="3"/>
  <c r="C154" i="3"/>
  <c r="D150" i="3"/>
  <c r="C150" i="3"/>
  <c r="E151" i="3"/>
  <c r="E152" i="3"/>
  <c r="E153" i="3"/>
  <c r="E155" i="3"/>
  <c r="E156" i="3"/>
  <c r="E157" i="3"/>
  <c r="E158" i="3"/>
  <c r="E159" i="3"/>
  <c r="E160" i="3"/>
  <c r="E161" i="3"/>
  <c r="E163" i="3"/>
  <c r="E164" i="3"/>
  <c r="E165" i="3"/>
  <c r="E166" i="3"/>
  <c r="E167" i="3"/>
  <c r="D110" i="3"/>
  <c r="C110" i="3"/>
  <c r="D149" i="3" l="1"/>
  <c r="E199" i="3"/>
  <c r="E169" i="3"/>
  <c r="C198" i="3"/>
  <c r="E198" i="3" s="1"/>
  <c r="E259" i="3"/>
  <c r="C149" i="3"/>
  <c r="E162" i="3"/>
  <c r="E226" i="3"/>
  <c r="E227" i="3"/>
  <c r="E258" i="3"/>
  <c r="D168" i="3"/>
  <c r="E168" i="3" s="1"/>
  <c r="E154" i="3"/>
  <c r="E150" i="3"/>
  <c r="D147" i="3"/>
  <c r="C147" i="3"/>
  <c r="E144" i="3"/>
  <c r="E145" i="3"/>
  <c r="E146" i="3"/>
  <c r="E148" i="3"/>
  <c r="D135" i="3"/>
  <c r="C135" i="3"/>
  <c r="D134" i="3"/>
  <c r="C134" i="3"/>
  <c r="D133" i="3"/>
  <c r="C133" i="3"/>
  <c r="D132" i="3"/>
  <c r="C132" i="3"/>
  <c r="D123" i="3"/>
  <c r="C123" i="3"/>
  <c r="D120" i="3"/>
  <c r="C120" i="3"/>
  <c r="D119" i="3"/>
  <c r="C119" i="3"/>
  <c r="D118" i="3"/>
  <c r="C118" i="3"/>
  <c r="D117" i="3"/>
  <c r="C117" i="3"/>
  <c r="D116" i="3"/>
  <c r="C116" i="3"/>
  <c r="D114" i="3"/>
  <c r="C114" i="3"/>
  <c r="C113" i="3"/>
  <c r="D113" i="3"/>
  <c r="E98" i="3"/>
  <c r="E99" i="3"/>
  <c r="E100" i="3"/>
  <c r="E101" i="3"/>
  <c r="E102" i="3"/>
  <c r="E103" i="3"/>
  <c r="D89" i="3"/>
  <c r="C89" i="3"/>
  <c r="D81" i="3"/>
  <c r="C81" i="3"/>
  <c r="D79" i="3"/>
  <c r="C79" i="3"/>
  <c r="D68" i="3"/>
  <c r="C68" i="3"/>
  <c r="D75" i="3"/>
  <c r="D74" i="3" s="1"/>
  <c r="C75" i="3"/>
  <c r="C74" i="3" s="1"/>
  <c r="E96" i="3"/>
  <c r="E97" i="3"/>
  <c r="E77" i="3"/>
  <c r="E78" i="3"/>
  <c r="E80" i="3"/>
  <c r="E67" i="3"/>
  <c r="E69" i="3"/>
  <c r="E70" i="3"/>
  <c r="E71" i="3"/>
  <c r="E72" i="3"/>
  <c r="E73" i="3"/>
  <c r="D57" i="3"/>
  <c r="C57" i="3"/>
  <c r="C56" i="3" s="1"/>
  <c r="E64" i="3"/>
  <c r="E65" i="3"/>
  <c r="E66" i="3"/>
  <c r="E59" i="3"/>
  <c r="E60" i="3"/>
  <c r="E61" i="3"/>
  <c r="E62" i="3"/>
  <c r="D49" i="3"/>
  <c r="D48" i="3" s="1"/>
  <c r="C49" i="3"/>
  <c r="C48" i="3" s="1"/>
  <c r="E51" i="3"/>
  <c r="E52" i="3"/>
  <c r="E53" i="3"/>
  <c r="E54" i="3"/>
  <c r="E55" i="3"/>
  <c r="D42" i="3"/>
  <c r="C42" i="3"/>
  <c r="E46" i="3"/>
  <c r="E47" i="3"/>
  <c r="D27" i="3"/>
  <c r="C27" i="3"/>
  <c r="E29" i="3"/>
  <c r="D40" i="3"/>
  <c r="D654" i="3" s="1"/>
  <c r="C40" i="3"/>
  <c r="E41" i="3"/>
  <c r="D16" i="3"/>
  <c r="C16" i="3"/>
  <c r="D17" i="3"/>
  <c r="C17" i="3"/>
  <c r="E19" i="3"/>
  <c r="E20" i="3"/>
  <c r="E21" i="3"/>
  <c r="E22" i="3"/>
  <c r="C5" i="3"/>
  <c r="C4" i="3" s="1"/>
  <c r="D5" i="3"/>
  <c r="D4" i="3" s="1"/>
  <c r="E7" i="3"/>
  <c r="E8" i="3"/>
  <c r="E9" i="3"/>
  <c r="E10" i="3"/>
  <c r="E11" i="3"/>
  <c r="E12" i="3"/>
  <c r="E13" i="3"/>
  <c r="E14" i="3"/>
  <c r="E15" i="3"/>
  <c r="E23" i="3"/>
  <c r="E24" i="3"/>
  <c r="E25" i="3"/>
  <c r="E30" i="3"/>
  <c r="E31" i="3"/>
  <c r="E32" i="3"/>
  <c r="E33" i="3"/>
  <c r="E34" i="3"/>
  <c r="E35" i="3"/>
  <c r="E36" i="3"/>
  <c r="E37" i="3"/>
  <c r="E38" i="3"/>
  <c r="E39" i="3"/>
  <c r="E63" i="3"/>
  <c r="E82" i="3"/>
  <c r="E83" i="3"/>
  <c r="E84" i="3"/>
  <c r="E85" i="3"/>
  <c r="E86" i="3"/>
  <c r="E87" i="3"/>
  <c r="E88" i="3"/>
  <c r="E90" i="3"/>
  <c r="E91" i="3"/>
  <c r="E92" i="3"/>
  <c r="E93" i="3"/>
  <c r="E94" i="3"/>
  <c r="E95" i="3"/>
  <c r="E108" i="3"/>
  <c r="E109" i="3"/>
  <c r="E110" i="3"/>
  <c r="E111" i="3"/>
  <c r="E112" i="3"/>
  <c r="E115" i="3"/>
  <c r="E121" i="3"/>
  <c r="E122" i="3"/>
  <c r="E124" i="3"/>
  <c r="E125" i="3"/>
  <c r="E126" i="3"/>
  <c r="E127" i="3"/>
  <c r="E128" i="3"/>
  <c r="E129" i="3"/>
  <c r="E130" i="3"/>
  <c r="E131" i="3"/>
  <c r="E136" i="3"/>
  <c r="E137" i="3"/>
  <c r="E138" i="3"/>
  <c r="E139" i="3"/>
  <c r="E140" i="3"/>
  <c r="E141" i="3"/>
  <c r="E142" i="3"/>
  <c r="E143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40" i="3"/>
  <c r="E441" i="3"/>
  <c r="E442" i="3"/>
  <c r="E443" i="3"/>
  <c r="E444" i="3"/>
  <c r="E445" i="3"/>
  <c r="E446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90" i="3"/>
  <c r="E491" i="3"/>
  <c r="E492" i="3"/>
  <c r="E493" i="3"/>
  <c r="E494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21" i="3"/>
  <c r="E522" i="3"/>
  <c r="E523" i="3"/>
  <c r="E524" i="3"/>
  <c r="E525" i="3"/>
  <c r="E526" i="3"/>
  <c r="E533" i="3"/>
  <c r="E534" i="3"/>
  <c r="E535" i="3"/>
  <c r="E536" i="3"/>
  <c r="E537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94" i="3"/>
  <c r="E595" i="3"/>
  <c r="E600" i="3"/>
  <c r="E601" i="3"/>
  <c r="E602" i="3"/>
  <c r="E607" i="3"/>
  <c r="E608" i="3"/>
  <c r="E609" i="3"/>
  <c r="E610" i="3"/>
  <c r="E611" i="3"/>
  <c r="E612" i="3"/>
  <c r="E619" i="3"/>
  <c r="E620" i="3"/>
  <c r="E621" i="3"/>
  <c r="E622" i="3"/>
  <c r="E623" i="3"/>
  <c r="E624" i="3"/>
  <c r="E625" i="3"/>
  <c r="E626" i="3"/>
  <c r="E647" i="3"/>
  <c r="E648" i="3"/>
  <c r="C654" i="3" l="1"/>
  <c r="E654" i="3" s="1"/>
  <c r="E149" i="3"/>
  <c r="D107" i="3"/>
  <c r="C107" i="3"/>
  <c r="C652" i="3" s="1"/>
  <c r="C650" i="3" s="1"/>
  <c r="E147" i="3"/>
  <c r="E113" i="3"/>
  <c r="E120" i="3"/>
  <c r="E132" i="3"/>
  <c r="E123" i="3"/>
  <c r="E133" i="3"/>
  <c r="E135" i="3"/>
  <c r="E134" i="3"/>
  <c r="E119" i="3"/>
  <c r="E116" i="3"/>
  <c r="E114" i="3"/>
  <c r="E117" i="3"/>
  <c r="E118" i="3"/>
  <c r="E79" i="3"/>
  <c r="E81" i="3"/>
  <c r="C26" i="3"/>
  <c r="E89" i="3"/>
  <c r="E75" i="3"/>
  <c r="E40" i="3"/>
  <c r="E57" i="3"/>
  <c r="E27" i="3"/>
  <c r="E74" i="3"/>
  <c r="D56" i="3"/>
  <c r="E56" i="3" s="1"/>
  <c r="E68" i="3"/>
  <c r="E48" i="3"/>
  <c r="E16" i="3"/>
  <c r="E17" i="3"/>
  <c r="E49" i="3"/>
  <c r="E5" i="3"/>
  <c r="D26" i="3"/>
  <c r="E42" i="3"/>
  <c r="E4" i="3"/>
  <c r="D105" i="3" l="1"/>
  <c r="D104" i="3" s="1"/>
  <c r="D652" i="3"/>
  <c r="D649" i="3"/>
  <c r="E26" i="3"/>
  <c r="E107" i="3"/>
  <c r="C105" i="3"/>
  <c r="D650" i="3" l="1"/>
  <c r="E650" i="3" s="1"/>
  <c r="E652" i="3"/>
  <c r="E105" i="3"/>
  <c r="C104" i="3"/>
  <c r="E104" i="3" l="1"/>
  <c r="C649" i="3"/>
  <c r="E649" i="3" s="1"/>
</calcChain>
</file>

<file path=xl/sharedStrings.xml><?xml version="1.0" encoding="utf-8"?>
<sst xmlns="http://schemas.openxmlformats.org/spreadsheetml/2006/main" count="1208" uniqueCount="749">
  <si>
    <t>Департамент финансов администрации города Перми</t>
  </si>
  <si>
    <t>тыс. руб.</t>
  </si>
  <si>
    <t/>
  </si>
  <si>
    <t>КЦСР</t>
  </si>
  <si>
    <t>Наименование КЦСР</t>
  </si>
  <si>
    <t>Кассовый план 9 мес.</t>
  </si>
  <si>
    <t>Департамент имущественных отношений администрации города Перми</t>
  </si>
  <si>
    <t>0020500</t>
  </si>
  <si>
    <t>Функциональные органы администрации города</t>
  </si>
  <si>
    <t>0900200</t>
  </si>
  <si>
    <t>Оценка недвижимости, признание прав и регулирование отношений по государственной  и муниципальной собственности</t>
  </si>
  <si>
    <t>0900300</t>
  </si>
  <si>
    <t>Обеспечение приватизации и проведение предпродажной подготовки объектов приватизации</t>
  </si>
  <si>
    <t>0920301</t>
  </si>
  <si>
    <t>Средства на исполнение решений судов, вступивших в законную силу</t>
  </si>
  <si>
    <t>7965400</t>
  </si>
  <si>
    <t>Ведомственная целевая программа «Управление и распоряжение муниципальным имуществом города Перми»</t>
  </si>
  <si>
    <t>902</t>
  </si>
  <si>
    <t>0700500</t>
  </si>
  <si>
    <t>Резервный фонд администрации города Перми</t>
  </si>
  <si>
    <t>0920313</t>
  </si>
  <si>
    <t>Мероприятия, направленные на создание модели «Публичный бюджет города Перми»</t>
  </si>
  <si>
    <t>7800200</t>
  </si>
  <si>
    <t>Резерв на мероприятия по развитию микрорайонов города Перми</t>
  </si>
  <si>
    <t>7960100</t>
  </si>
  <si>
    <t>Ведомственная целевая программа Переход на электронный документооборот в сфере управления финансами города Перми</t>
  </si>
  <si>
    <t>903</t>
  </si>
  <si>
    <t>Департамент градостроительства и архитектуры администрации города Перми</t>
  </si>
  <si>
    <t>3380103</t>
  </si>
  <si>
    <t>Прочие мероприятия в области застройки территории города</t>
  </si>
  <si>
    <t>3380105</t>
  </si>
  <si>
    <t>Формирование земельных участков для предоставления многодетным семьям</t>
  </si>
  <si>
    <t>3389901</t>
  </si>
  <si>
    <t>Субсидии в части выполнения мероприятий по капитальному ремонту здания «Дом Архитектора»</t>
  </si>
  <si>
    <t>3389902</t>
  </si>
  <si>
    <t>Субсидии в части выполнения мероприятий по проведению исследований в области градостроительного проектирования территорий в целях внесения изменений в Генеральный план города Перми</t>
  </si>
  <si>
    <t>7961500</t>
  </si>
  <si>
    <t>Ведомственная целевая программа Наполнение автоматизированной информационной системы обеспечения градостроительной деятельности</t>
  </si>
  <si>
    <t>7962000</t>
  </si>
  <si>
    <t>Ведомственная целевая программа «Разработка документации по планировке территорий города Перми»</t>
  </si>
  <si>
    <t>7964700</t>
  </si>
  <si>
    <t>Ведомственная целевая программа Сопровождение автоматизированной информационной системы обеспечения градостроительной деятельности</t>
  </si>
  <si>
    <t>7970700</t>
  </si>
  <si>
    <t>Долгосрочная целевая программа Планировка территорий и благоустройство центральных улиц города Перми</t>
  </si>
  <si>
    <t>915</t>
  </si>
  <si>
    <t>Управление по экологии и природопользованию администрации города Перми</t>
  </si>
  <si>
    <t>7965300</t>
  </si>
  <si>
    <t>Ведомственная целевая программа «Регулирование численности безнадзорных собак и кошек на территории города Перми»</t>
  </si>
  <si>
    <t>7965500</t>
  </si>
  <si>
    <t>Ведомственная целевая программа «Реализация природоохранных мероприятий на территории города Перми на 2013-2015 годы»</t>
  </si>
  <si>
    <t>7965600</t>
  </si>
  <si>
    <t>Ведомственная целевая программа «Охрана, защита, воспроизводство городских лесов и обустройство мест отдыха на 2013-2015 годы»</t>
  </si>
  <si>
    <t>920</t>
  </si>
  <si>
    <t>Управление здравоохранения администрации города Перми</t>
  </si>
  <si>
    <t>2190200</t>
  </si>
  <si>
    <t>Создание и содержание в целях гражданской обороны резерва медицинских ресурсов</t>
  </si>
  <si>
    <t>5058502</t>
  </si>
  <si>
    <t>Решение Пермской городской Думы от 25.09.2007 № 224 Об обеспечении путевками на санаторно-курортное лечение и оздоровление работников муниципальных учреждений города Перми на 2007-2013 годы» - средства города Перми</t>
  </si>
  <si>
    <t>7800400</t>
  </si>
  <si>
    <t>Мероприятия по развитию микрорайонов – финансовое обеспечение отдельных государственных полномочий в сфере здравоохранения</t>
  </si>
  <si>
    <t>924</t>
  </si>
  <si>
    <t>Департамент культуры и молодежной политики администрации города Перми</t>
  </si>
  <si>
    <t>4239902</t>
  </si>
  <si>
    <t>Учреждения по внешкольной работе с детьми, без учета средств региональных проектов</t>
  </si>
  <si>
    <t>4361000</t>
  </si>
  <si>
    <t>Денежная компенсация на приобретение книгоиздательской продукции и периодических изданий педагогическим работникам</t>
  </si>
  <si>
    <t>4409902</t>
  </si>
  <si>
    <t>Обеспечение деятельности подведомственных учреждений без учета средств регионального проекта Приведение в нормативное состояние объектов социальной сферы</t>
  </si>
  <si>
    <t>5058503</t>
  </si>
  <si>
    <t>Социальные гарантии и льготы педагогическим работникам МОУ города</t>
  </si>
  <si>
    <t>7010100</t>
  </si>
  <si>
    <t>Мероприятия в сфере культуры</t>
  </si>
  <si>
    <t>7800100</t>
  </si>
  <si>
    <t>Мероприятия по развитию микрорайонов города Перми</t>
  </si>
  <si>
    <t>7964501</t>
  </si>
  <si>
    <t>Создание системы поддержки одаренных детей города Перми в сфере культуры и искусства</t>
  </si>
  <si>
    <t>7964502</t>
  </si>
  <si>
    <t>Стипендии одаренным детям, обучающимся в образовательных учреждениях дополнительного образования в сфере культуры</t>
  </si>
  <si>
    <t>7964600</t>
  </si>
  <si>
    <t>Ведомственная целевая программа Приведение в нормативное состояние учреждений в сфере культуры</t>
  </si>
  <si>
    <t>7965000</t>
  </si>
  <si>
    <t>Ведомственная целевая программа Обеспечение и развитие театрально-концертной деятельности муниципальных учреждений культуры города Перми</t>
  </si>
  <si>
    <t>7965100</t>
  </si>
  <si>
    <t>Ведомственная целевая программа 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</t>
  </si>
  <si>
    <t>7965200</t>
  </si>
  <si>
    <t>Ведомственная целевая программа Городские культурно-массовые мероприятия</t>
  </si>
  <si>
    <t>7970902</t>
  </si>
  <si>
    <t>Организация предоставления сертификата на оздоровление и (или) отдых детей родителей (законных представителей); предоставление субсидий хозяйствующим субъектам (за исключением субсидий государственным (муниципальным) учреждениям) независимо от организационно-правовой формы и формы собственности, некоммерческим организациям</t>
  </si>
  <si>
    <t>7971200</t>
  </si>
  <si>
    <t>Долгосрочная целевая программа Молодежь города Перми</t>
  </si>
  <si>
    <t>7971300</t>
  </si>
  <si>
    <t>Долгосрочная целевая программа по развитию взаимодействия органов городского самоуправления и некоммерческих организаций в городе Перми Общественное участие на 2010-2013 годы</t>
  </si>
  <si>
    <t>7971900</t>
  </si>
  <si>
    <t>Долгосрочная целевая программа «Профилактика правонарушений на территории города Перми на 2013 – 2015 годы»</t>
  </si>
  <si>
    <t>930</t>
  </si>
  <si>
    <t>Департамент образования администрации города Перми</t>
  </si>
  <si>
    <t>4209902</t>
  </si>
  <si>
    <t>Обеспечение деятельности учреждений без учета средств регионального проекта Новая школа</t>
  </si>
  <si>
    <t>4215200</t>
  </si>
  <si>
    <t>Организация подвоза учащихся на учебные занятия и обратно из отдаленных микрорайонов</t>
  </si>
  <si>
    <t>4215300</t>
  </si>
  <si>
    <t>Организация подвоза учащихся на учебные занятия и обратно школ, закрытых на капитальный ремонт в другие общеобразовательные учреждения</t>
  </si>
  <si>
    <t>4215400</t>
  </si>
  <si>
    <t>Организация питания учащихся в кадетской школе</t>
  </si>
  <si>
    <t>4215500</t>
  </si>
  <si>
    <t>Дополнительная образовательная услуга по созданию основы подготовки несовершеннолетних граждан, обучающихся в кадетской школе, к служению Отечеству на поприще военной службы</t>
  </si>
  <si>
    <t>4215600</t>
  </si>
  <si>
    <t>Прочие производители товаров, работ и услуг в области общего образования</t>
  </si>
  <si>
    <t>4215700</t>
  </si>
  <si>
    <t>Дополнительное образование (обучение, воспитание и развитие способностей учащихся) несовершеннолетних граждан в кадетской школе</t>
  </si>
  <si>
    <t>4215800</t>
  </si>
  <si>
    <t>Сохранение и использование мемориального музея Дом Дягилева в культурно-образовательной деятельности с детьми и взрослыми</t>
  </si>
  <si>
    <t>4219902</t>
  </si>
  <si>
    <t>4359900</t>
  </si>
  <si>
    <t>Обеспечение деятельности подведомственных учреждений</t>
  </si>
  <si>
    <t>4360900</t>
  </si>
  <si>
    <t>Проведение мероприятий для детей и молодежи</t>
  </si>
  <si>
    <t>4529900</t>
  </si>
  <si>
    <t>5058501</t>
  </si>
  <si>
    <t>Бесплатное питание отдельных категорий учащихся в МОУ города Перми</t>
  </si>
  <si>
    <t>7800300</t>
  </si>
  <si>
    <t>Мероприятия по развитию микрорайонов - финансовое обеспечение отдельных государственных полномочий в сфере образования</t>
  </si>
  <si>
    <t>7962801</t>
  </si>
  <si>
    <t>Реализация регионального проекта  Новая школа - средства города Перми</t>
  </si>
  <si>
    <t>7962802</t>
  </si>
  <si>
    <t>ВЦП Лицензирование образовательных учреждений без учета средств  регионального проекта Новая школа</t>
  </si>
  <si>
    <t>7964400</t>
  </si>
  <si>
    <t>Ведомственная целевая программа Развитие системы образования города  Перми</t>
  </si>
  <si>
    <t>7966200</t>
  </si>
  <si>
    <t>ВЦП «Создание условий и реализация услуги дополнительного образования культурно-эстетической направленности детей – спортсменов, занимающихся киокусинкай, в муниципальном автономном общеобразовательном учреждении «Средняя общеобразовательная школа № 32 им. Г.А. Сборщикова» г.Перми»</t>
  </si>
  <si>
    <t>7966300</t>
  </si>
  <si>
    <t>ВЦП «Создание условий и реализация услуги дополнительного образования детей инженерно-технической направленности в муниципальном автономном общеобразовательном учреждении «Средняя общеобразовательная школа № 16» г. Перми»</t>
  </si>
  <si>
    <t>7966400</t>
  </si>
  <si>
    <t>ВЦП «Создание условий и реализация услуги дополнительного образования детей дизайнерской направленности в муниципальном автономном общеобразовательном учреждении «Средняя общеобразовательная школа № 43» г. Перми»</t>
  </si>
  <si>
    <t>7966500</t>
  </si>
  <si>
    <t>ВЦП «Создание условий и реализация услуги дополнительного образования детей по направлению «Информационно-коммуникационные технологии» в муниципальном автономном общеобразовательном учреждении «Средняя общеобразовательная школа № 10» г. Перми»</t>
  </si>
  <si>
    <t>7966800</t>
  </si>
  <si>
    <t>ВЦП «Модернизация образовательных программ дополнительного образования детей в городе Перми»</t>
  </si>
  <si>
    <t>7970301</t>
  </si>
  <si>
    <t>Субсидии негосударственным (немуниципальным) ДОУ, оказывающим услугу дошкольного образования в части расходов на содержание ребенка (присмотра и ухода за ребенком)</t>
  </si>
  <si>
    <t>7970303</t>
  </si>
  <si>
    <t>Администрирование расходов по предоставлению пособий семьям, имеющим детей в возрасте от 1,5 до 5 лет</t>
  </si>
  <si>
    <t>7970305</t>
  </si>
  <si>
    <t>Восстановление закрытых ДОУ</t>
  </si>
  <si>
    <t>7970307</t>
  </si>
  <si>
    <t>Субсидии негосударственным (немуниципальным) ДОУ, оказывающим услугу дошкольного образования в части расходов на образовательную деятельность</t>
  </si>
  <si>
    <t>7970308</t>
  </si>
  <si>
    <t>Восстановление закрытых ДОУ, средства г. Перми участвующие в региональном проекте «Новая школа»</t>
  </si>
  <si>
    <t>931</t>
  </si>
  <si>
    <t>Администрация Ленинского района Перми</t>
  </si>
  <si>
    <t>7961901</t>
  </si>
  <si>
    <t>Ремонт пешеходных дорожек и тротуаров</t>
  </si>
  <si>
    <t>7963101</t>
  </si>
  <si>
    <t>Руководство и управление в сфере установленных функций органов городского самоуправления города Перми на территории Ленинского района</t>
  </si>
  <si>
    <t>7963102</t>
  </si>
  <si>
    <t>Оказание содействия органам территориального общественного самоуправления (ОТОС) на территории Ленинского района</t>
  </si>
  <si>
    <t>7963103</t>
  </si>
  <si>
    <t>Средства на содержание общественных центров на территории Ленинского района</t>
  </si>
  <si>
    <t>7963104</t>
  </si>
  <si>
    <t>Оказание содействия советам ветеранов войны, труда ВС и правоохранительных органов на территории Ленинского района</t>
  </si>
  <si>
    <t>7963105</t>
  </si>
  <si>
    <t>Подготовка населения и организаций к действиям в чрезвычайной ситуации в мирное и военное время на территории Ленинского района</t>
  </si>
  <si>
    <t>7963108</t>
  </si>
  <si>
    <t>Мероприятия в области культуры на территории Ленинского района</t>
  </si>
  <si>
    <t>7963110</t>
  </si>
  <si>
    <t>Мероприятия по землеустройству и землепользованию на территории Ленинского района</t>
  </si>
  <si>
    <t>7963111</t>
  </si>
  <si>
    <t>Мероприятия по развитию потребительского рынка на территории Ленинского района</t>
  </si>
  <si>
    <t>7963113</t>
  </si>
  <si>
    <t>Мероприятия в области коммунального хозяйства на территории Ленинского района</t>
  </si>
  <si>
    <t>7963114</t>
  </si>
  <si>
    <t>Содержание автомобильных дорог и инженерных сооружений на них на территории Ленинского района</t>
  </si>
  <si>
    <t>7963115</t>
  </si>
  <si>
    <t>Мероприятия по благоустройству объектов озеленения на территории Ленинского района</t>
  </si>
  <si>
    <t>7963116</t>
  </si>
  <si>
    <t>Обеспечение деятельности подведомственных учреждений на территории Ленинского района</t>
  </si>
  <si>
    <t>7963117</t>
  </si>
  <si>
    <t>Прочие мероприятия по благоустройству городских округов и поселений на территории Ленинского района</t>
  </si>
  <si>
    <t>7963118</t>
  </si>
  <si>
    <t>Мероприятия по благоустройству мест массового отдыха у воды на территории Ленинского района</t>
  </si>
  <si>
    <t>7963119</t>
  </si>
  <si>
    <t>Содержание и ремонт остановочных комплексов на территории Ленинского района</t>
  </si>
  <si>
    <t>7963121</t>
  </si>
  <si>
    <t>Природоохранные мероприятия на территории Ленинского района</t>
  </si>
  <si>
    <t>7970400</t>
  </si>
  <si>
    <t>Долгосрочная целевая программа Развитие физической культуры и спорта в городе Перми</t>
  </si>
  <si>
    <t>7970601</t>
  </si>
  <si>
    <t>Содержание и паспортизация мест массового отдыха</t>
  </si>
  <si>
    <t>7971400</t>
  </si>
  <si>
    <t>Долгосрочная целевая программа Обеспечение первичных мер пожарной безопасности на территории города Перми на 2010-2016 годы</t>
  </si>
  <si>
    <t>932</t>
  </si>
  <si>
    <t>Администрация Свердловского района Перми</t>
  </si>
  <si>
    <t>7963201</t>
  </si>
  <si>
    <t>Руководство и управление в сфере установленных функций органов городского самоуправления города Перми на территории Свердловского района</t>
  </si>
  <si>
    <t>7963202</t>
  </si>
  <si>
    <t>Оказание содействия органам территориального общественного самоуправления (ОТОС) на территории Свердловского района</t>
  </si>
  <si>
    <t>7963203</t>
  </si>
  <si>
    <t>Средства на содержание общественных центров на территории Свердловского района</t>
  </si>
  <si>
    <t>7963204</t>
  </si>
  <si>
    <t>Оказание содействия советам ветеранов войны, труда ВС и правоохранительных органов на территории Свердловского района</t>
  </si>
  <si>
    <t>7963205</t>
  </si>
  <si>
    <t>Подготовка населения и организаций к действиям в чрезвычайной ситуации в мирное время на территории Свердловского района</t>
  </si>
  <si>
    <t>7963208</t>
  </si>
  <si>
    <t>Мероприятия в области культуры на территории Свердловского района</t>
  </si>
  <si>
    <t>7963210</t>
  </si>
  <si>
    <t>Мероприятия по землеустройству и землепользованию на территории Свердловского района</t>
  </si>
  <si>
    <t>7963211</t>
  </si>
  <si>
    <t>Мероприятия по развитию потребительского рынка на территории Свердловского района</t>
  </si>
  <si>
    <t>7963213</t>
  </si>
  <si>
    <t>Мероприятия в области коммунального хозяйства на территории Свердловского района</t>
  </si>
  <si>
    <t>7963214</t>
  </si>
  <si>
    <t>Содержание автомобильных дорог и инженерных сооружений на них на территории Свердловского района</t>
  </si>
  <si>
    <t>7963215</t>
  </si>
  <si>
    <t>Мероприятия по благоустройству объектов озеленения на территории Свердловского района</t>
  </si>
  <si>
    <t>7963216</t>
  </si>
  <si>
    <t>Обеспечение деятельности подведомственных учреждений на территории Свердловского района</t>
  </si>
  <si>
    <t>7963217</t>
  </si>
  <si>
    <t>Прочие мероприятия по благоустройству городских округов и поселений на территории Свердловского района</t>
  </si>
  <si>
    <t>7963219</t>
  </si>
  <si>
    <t>Содержание и ремонт остановочных комплексов на территории Свердловского района</t>
  </si>
  <si>
    <t>7963221</t>
  </si>
  <si>
    <t>Природоохранные мероприятия на территории Свердловского района</t>
  </si>
  <si>
    <t>933</t>
  </si>
  <si>
    <t>Администрация Мотовилихинского района Перми</t>
  </si>
  <si>
    <t>7963301</t>
  </si>
  <si>
    <t>Руководство и управление в сфере установленных функций органов городского самоуправления города Перми на территории Мотовилихинского района</t>
  </si>
  <si>
    <t>7963302</t>
  </si>
  <si>
    <t>Оказание содействия органам территориального общественного самоупраления (ОТОС) на территории Мотовилихинского района</t>
  </si>
  <si>
    <t>7963303</t>
  </si>
  <si>
    <t>Средства на содержание общественных центров на территории Мотовилихинского района</t>
  </si>
  <si>
    <t>7963304</t>
  </si>
  <si>
    <t>Оказание содействия советам ветеранов войны, труда ВС и правоохранительных органов на территории Мотовилихинского района</t>
  </si>
  <si>
    <t>7963305</t>
  </si>
  <si>
    <t>Подготовка населения и организаций к действиям в чрезвычайной ситуации в мирное и военное время на территории Мотовилихинского района</t>
  </si>
  <si>
    <t>7963308</t>
  </si>
  <si>
    <t>Мероприятия в области культуры на территории Мотовилихинского района</t>
  </si>
  <si>
    <t>7963313</t>
  </si>
  <si>
    <t>Мероприятия в области коммунального хозяйства на территории Мотовилихинского района</t>
  </si>
  <si>
    <t>7963314</t>
  </si>
  <si>
    <t>Содержание автомобильных дорог и инженерных сооружений на них на территории Мотовилихинского района</t>
  </si>
  <si>
    <t>7963315</t>
  </si>
  <si>
    <t>Мероприятия по благоустройству объектов озеленения на территории Мотовилихинского района</t>
  </si>
  <si>
    <t>7963316</t>
  </si>
  <si>
    <t>Обеспечение деятельности подведомственных учреждений на территории Мотовилихинского района</t>
  </si>
  <si>
    <t>7963317</t>
  </si>
  <si>
    <t>Прочие мероприятия по благоустройству городских округов и поселений на территории Мотовилихинского района</t>
  </si>
  <si>
    <t>7963318</t>
  </si>
  <si>
    <t>Мероприятия по благоустройству мест массового отдыха у воды на территории Мотовилихинского района</t>
  </si>
  <si>
    <t>7963319</t>
  </si>
  <si>
    <t>Содержание и ремонт остановочных комплексов на территории Мотовилихинского района</t>
  </si>
  <si>
    <t>7963321</t>
  </si>
  <si>
    <t>Природоохранные мероприятия на территории Мотовилихинского района</t>
  </si>
  <si>
    <t>934</t>
  </si>
  <si>
    <t>Администрация Дзержинского района Перми</t>
  </si>
  <si>
    <t>7963401</t>
  </si>
  <si>
    <t>Руководство и управление в сфере установленных функций органов городского самоуправления города Перми на территории Дзержинского района</t>
  </si>
  <si>
    <t>7963402</t>
  </si>
  <si>
    <t>Оказание содействия органам территориального общественного самоуправления (ОТОС) на территории Дзержинского района</t>
  </si>
  <si>
    <t>7963403</t>
  </si>
  <si>
    <t>Средства на содержание общественных центров на территории Дзержинского района</t>
  </si>
  <si>
    <t>7963404</t>
  </si>
  <si>
    <t>Оказание содействия советам ветеранов войны, труда ВС и правоохранительных органов на территории Дзержинского района</t>
  </si>
  <si>
    <t>7963405</t>
  </si>
  <si>
    <t>Подготовка населения и организаций к действиям в чрезвычайной ситуации в мирное и военное время на территории Дзержинского района</t>
  </si>
  <si>
    <t>7963408</t>
  </si>
  <si>
    <t>Мероприятия в области культуры на территории Дзержинского района</t>
  </si>
  <si>
    <t>7963410</t>
  </si>
  <si>
    <t>Мероприятия по землеустройству и землепользованию на территории Дзержинского района</t>
  </si>
  <si>
    <t>7963411</t>
  </si>
  <si>
    <t>Мероприятия по развитию потребительского рынка на территории Дзержинского района</t>
  </si>
  <si>
    <t>7963413</t>
  </si>
  <si>
    <t>Мероприятия в области коммунального хозяйства на территории Дзержинского района</t>
  </si>
  <si>
    <t>7963414</t>
  </si>
  <si>
    <t>Содержание автомобильных дорог и инженерных сооружений на них на территории Дзержинского района</t>
  </si>
  <si>
    <t>7963415</t>
  </si>
  <si>
    <t>Мероприятия по благоустройству объектов озеленения на территории Дзержинского района</t>
  </si>
  <si>
    <t>7963416</t>
  </si>
  <si>
    <t>Обеспечение деятельности подведомственных учреждений на территории Дзержинского района</t>
  </si>
  <si>
    <t>7963417</t>
  </si>
  <si>
    <t>Прочие мероприятия по благоустройству городских округов и поселений на территории Дзержинского района</t>
  </si>
  <si>
    <t>7963419</t>
  </si>
  <si>
    <t>Содержание и ремонт остановочных комплексов на территории Дзержинского района</t>
  </si>
  <si>
    <t>7963421</t>
  </si>
  <si>
    <t>Природоохранные мероприятия на территории Дзержинского района</t>
  </si>
  <si>
    <t>935</t>
  </si>
  <si>
    <t>Администрация Индустриального района Перми</t>
  </si>
  <si>
    <t>7963501</t>
  </si>
  <si>
    <t>Руководство и управление в сфере установленных функций органов городского самоуправления города Перми на территории Индустриального района</t>
  </si>
  <si>
    <t>7963502</t>
  </si>
  <si>
    <t>Оказание содействия органам территориального общественного самоуправления (ОТОС) на территории Индустриального района</t>
  </si>
  <si>
    <t>7963503</t>
  </si>
  <si>
    <t>Средства на содержание общественных центров на территории Индустриального района</t>
  </si>
  <si>
    <t>7963504</t>
  </si>
  <si>
    <t>Оказание содействия советам ветеранов войны, труда ВС и правоохранительных органов на территории Индустриального района</t>
  </si>
  <si>
    <t>7963505</t>
  </si>
  <si>
    <t>Подготовка населения и организаций к действиям в чрезвычайной ситуации в мирное и военное время на территории Индустриального района</t>
  </si>
  <si>
    <t>7963508</t>
  </si>
  <si>
    <t>Мероприятия в области культуры на территории Индустриального района</t>
  </si>
  <si>
    <t>7963510</t>
  </si>
  <si>
    <t>Мероприятия по землеустройству и землепользованию на территории Индустриального района</t>
  </si>
  <si>
    <t>7963511</t>
  </si>
  <si>
    <t>Мероприятия по развитию потребительского рынка на территории Индустриального района</t>
  </si>
  <si>
    <t>7963513</t>
  </si>
  <si>
    <t>Мероприятия в области коммунального хозяйства на территории Индустриального района</t>
  </si>
  <si>
    <t>7963514</t>
  </si>
  <si>
    <t>Содержание автомобильных дорог и инженерных сооружений на них на территории Индустриального района</t>
  </si>
  <si>
    <t>7963515</t>
  </si>
  <si>
    <t>Мероприятия по благоустройству объектов озеленения на территориии Индустриального района</t>
  </si>
  <si>
    <t>7963516</t>
  </si>
  <si>
    <t>Обеспечение деятельности подведомственных учреждений на территории Индустриального района</t>
  </si>
  <si>
    <t>7963517</t>
  </si>
  <si>
    <t>Прочие мероприятия по благоустройству городских округов и поселений на территории Индустриального района</t>
  </si>
  <si>
    <t>7963519</t>
  </si>
  <si>
    <t>Содержание и ремонт остановочных комплексов на территории Индустриального района</t>
  </si>
  <si>
    <t>7963521</t>
  </si>
  <si>
    <t>Природоохранные мероприятия на территории Индустриального района</t>
  </si>
  <si>
    <t>936</t>
  </si>
  <si>
    <t>Администрация Кировского района Перми</t>
  </si>
  <si>
    <t>7963601</t>
  </si>
  <si>
    <t>Руководство и управление в сфере установленных функций органов городского самоуправления города Перми на территории Кировского района</t>
  </si>
  <si>
    <t>7963602</t>
  </si>
  <si>
    <t>Оказание содействия органам территориального общественного самоуправления (ОТОС) на территории Кировского района</t>
  </si>
  <si>
    <t>7963603</t>
  </si>
  <si>
    <t>Средства на содержание общественных центров на территории Кировского района</t>
  </si>
  <si>
    <t>7963604</t>
  </si>
  <si>
    <t>Оказание содействия советам ветеранов войны, труда ВС и правоохранительных органов на территории Кировского района</t>
  </si>
  <si>
    <t>7963605</t>
  </si>
  <si>
    <t>Подготовка населения и организаций к действиям в чрезвычайной ситуации и военное время на территории Кировского района</t>
  </si>
  <si>
    <t>7963608</t>
  </si>
  <si>
    <t>Мероприятия в области культуры на территории Кировского района</t>
  </si>
  <si>
    <t>7963610</t>
  </si>
  <si>
    <t>Мероприятия по землеустройству и землепользованию на территории Кировского района</t>
  </si>
  <si>
    <t>7963611</t>
  </si>
  <si>
    <t>Мероприятия по развитию потребительского рынка на территории Кировского  района</t>
  </si>
  <si>
    <t>7963613</t>
  </si>
  <si>
    <t>Мероприятия в области коммунального хозяйства на территории Кировского района</t>
  </si>
  <si>
    <t>7963614</t>
  </si>
  <si>
    <t>Содержание автомобильных дорог и инженерных сооружений на них на территории Кировского района</t>
  </si>
  <si>
    <t>7963615</t>
  </si>
  <si>
    <t>Мероприятия по благоустройству объектов озеленения на территории Кировского района</t>
  </si>
  <si>
    <t>7963616</t>
  </si>
  <si>
    <t>Обеспечение деятельности подведомственных учреждений на территории Кировского района</t>
  </si>
  <si>
    <t>7963617</t>
  </si>
  <si>
    <t>Прочие мероприятия по благоустройству городских округов и поселений на территории Кировского района</t>
  </si>
  <si>
    <t>7963618</t>
  </si>
  <si>
    <t>Мероприятия по благоустройству мест массового отдыха у воды на территории Кировского района</t>
  </si>
  <si>
    <t>7963619</t>
  </si>
  <si>
    <t>Содержание и ремонт остановочных комплексов на территории Кировского района</t>
  </si>
  <si>
    <t>7963621</t>
  </si>
  <si>
    <t>Природоохранные мероприятия на территории Кировского района</t>
  </si>
  <si>
    <t>937</t>
  </si>
  <si>
    <t>Администрация Орджоникидзевского района Перми</t>
  </si>
  <si>
    <t>7963701</t>
  </si>
  <si>
    <t>Руководство и управление в сфере установленных функций органов городского самоуправления города Перми на территории Орджоникидзевского района</t>
  </si>
  <si>
    <t>7963702</t>
  </si>
  <si>
    <t>Оказание содействия органам территориального общественного самоуправления (ОТОС) на территории Орджоникидзевского района</t>
  </si>
  <si>
    <t>7963703</t>
  </si>
  <si>
    <t>Средства на содержание общественных центров на территории Орджоникидзевского района</t>
  </si>
  <si>
    <t>7963704</t>
  </si>
  <si>
    <t>Оказание содействия советам ветеранов войны, труда ВС и правоохранительных  органов на территории Орджоникидзевского района</t>
  </si>
  <si>
    <t>7963705</t>
  </si>
  <si>
    <t>Подготовка населения и организаций к действиям в чрезвычайной ситуации в мирное и военное время на территории Орджоникидзевского района</t>
  </si>
  <si>
    <t>7963708</t>
  </si>
  <si>
    <t>Мероприятия в области культуры на территории Орджоникидзевского района</t>
  </si>
  <si>
    <t>7963710</t>
  </si>
  <si>
    <t>Мероприятия по землеустройству и землепользованию на территории Орджоникидзевского района</t>
  </si>
  <si>
    <t>7963711</t>
  </si>
  <si>
    <t>Мероприятия по развитию потребительского рынка  на территории Орджоникидзевского района</t>
  </si>
  <si>
    <t>7963714</t>
  </si>
  <si>
    <t>Содержание автомобильных дорог и инженерных сооружений на них на территории Орджоникидзевского района</t>
  </si>
  <si>
    <t>7963715</t>
  </si>
  <si>
    <t>Мероприятия по благоустройству объектов озеленения на территории Орджоникидзевского района</t>
  </si>
  <si>
    <t>7963716</t>
  </si>
  <si>
    <t>Обеспечение деятельности подведомственных учреждений на территории Орджоникидзевского района</t>
  </si>
  <si>
    <t>7963717</t>
  </si>
  <si>
    <t>Прочие мероприятия по благоустройству городских округов и поселений на территории Орджоникидзевского района</t>
  </si>
  <si>
    <t>7963718</t>
  </si>
  <si>
    <t>Мероприятия по благоустройству мест массового отдыха у воды на территории Орджоникидзевского района</t>
  </si>
  <si>
    <t>7963719</t>
  </si>
  <si>
    <t>Содержание и ремонт остановочных комплексов на территории Орджоникидзевского  района</t>
  </si>
  <si>
    <t>7963721</t>
  </si>
  <si>
    <t>Природоохранные мероприятия на территории Орджоникидзевского района</t>
  </si>
  <si>
    <t>938</t>
  </si>
  <si>
    <t>7963801</t>
  </si>
  <si>
    <t>Руководство и управление в сфере установленных функций органов городского самоуправления города Перми на территории п.Новые Ляды</t>
  </si>
  <si>
    <t>7963802</t>
  </si>
  <si>
    <t>Оказание содействия органам территориального общественного самоуправления (ОТОС) на территории п.Новые Ляды</t>
  </si>
  <si>
    <t>7963804</t>
  </si>
  <si>
    <t>Оказание содействия советам ветеранов войны, труда ВС и правоохранительных органов на территории п.Новые Ляды</t>
  </si>
  <si>
    <t>7963808</t>
  </si>
  <si>
    <t>Мероприятия в области культуры на территории п.Новые Ляды</t>
  </si>
  <si>
    <t>7963810</t>
  </si>
  <si>
    <t>Мероприятия по землеустройству и землепользованию на территории п.Новые Ляды</t>
  </si>
  <si>
    <t>7963811</t>
  </si>
  <si>
    <t>Мероприятия по развитию потребительского рынка на территории п.Новые Ляды</t>
  </si>
  <si>
    <t>7963814</t>
  </si>
  <si>
    <t>Содержание автомобильных дорог и инженерных сооружений на них на территории п.Новые Ляды</t>
  </si>
  <si>
    <t>7963815</t>
  </si>
  <si>
    <t>Мероприятия по благоустройству объектов озеленения на территории п.Новые Ляды</t>
  </si>
  <si>
    <t>7963816</t>
  </si>
  <si>
    <t>Обеспечение деятельности подведомственных учреждений на территории п.Новые Ляды</t>
  </si>
  <si>
    <t>7963817</t>
  </si>
  <si>
    <t>Прочие мероприятия по благоустройству городских округов и поселений на территории п.Новые Ляды</t>
  </si>
  <si>
    <t>7963818</t>
  </si>
  <si>
    <t>Мероприятия по благоустройству мест массового отдыха у воды на территории п.Новые Ляды</t>
  </si>
  <si>
    <t>7963819</t>
  </si>
  <si>
    <t>Содержание и ремонт остановочных комплексов на территории п.Новые Ляды района</t>
  </si>
  <si>
    <t>940</t>
  </si>
  <si>
    <t>Департамент жилищно-коммунального хозяйства администрации города Перми</t>
  </si>
  <si>
    <t>0980201</t>
  </si>
  <si>
    <t>Обеспечение мероприятий по капитальному ремонту многоквартирных домов</t>
  </si>
  <si>
    <t>1120205</t>
  </si>
  <si>
    <t>Расширение и реконструкция (II очередь) канализации в г.Перми</t>
  </si>
  <si>
    <t>1120208</t>
  </si>
  <si>
    <t>Инвестиционный проект Организация противооползневых мероприятий в районе жилых домов по ул. Ким, 5, ул. Ивановская, 19 и ул. Чехова, 2</t>
  </si>
  <si>
    <t>3500500</t>
  </si>
  <si>
    <t>Мероприятия, направленные на приведение специализированного жилищного фонда в соответствие с требованиями законодательства</t>
  </si>
  <si>
    <t>3510500</t>
  </si>
  <si>
    <t>Мероприятия в области коммунального хозяйства</t>
  </si>
  <si>
    <t>3519900</t>
  </si>
  <si>
    <t>7965700</t>
  </si>
  <si>
    <t>Ведомственная целевая программа «Капитальный ремонт общего имущества в многоквартирных домах в городе Перми»</t>
  </si>
  <si>
    <t>7965800</t>
  </si>
  <si>
    <t>Ведомственная целевая программа «Эффективное управление муниципальной долей собственности в многоквартирных домах в городе Перми»</t>
  </si>
  <si>
    <t>7966000</t>
  </si>
  <si>
    <t>Ведомственная целевая программа «Формирование рыночных механизмов и института собственников в сфере управления многоквартирными домами в городе Перми на 2013-2015 годы»</t>
  </si>
  <si>
    <t>7966600</t>
  </si>
  <si>
    <t>Ведомственная целевая программа « Капитальный ремонт фасадов многоквартирных домов центральных улиц в городе Перми»</t>
  </si>
  <si>
    <t>7970309</t>
  </si>
  <si>
    <t>Присоединение к сетям инженерно-технического обеспечения детского сада по адресу ул. Нефтяникова,22а</t>
  </si>
  <si>
    <t>7970403</t>
  </si>
  <si>
    <t>Строительство ФОКа в Мотовилихинском районе в рамках долгосрочной целевой программы Развитие физической культуры и спорта в городе Перми</t>
  </si>
  <si>
    <t>7971502</t>
  </si>
  <si>
    <t>Мероприятия по газификации в микрорайонах индивидуальной застройки города Перми в рамках долгосрочной целевой программы "Газификация в микрорайонах индивидуальной застройки города Перми на 2012-2017 годы"</t>
  </si>
  <si>
    <t>7971800</t>
  </si>
  <si>
    <t>Долгосрочная целевая программа «Создание эффективной системы обращения с твердыми бытовыми отходами на период 2012-2020 годы»</t>
  </si>
  <si>
    <t>944</t>
  </si>
  <si>
    <t>Управление внешнего благоустройства администрации города Перми</t>
  </si>
  <si>
    <t>6000100</t>
  </si>
  <si>
    <t>Уличное освещение</t>
  </si>
  <si>
    <t>6000202</t>
  </si>
  <si>
    <t>Содержание и текущий ремонт автомобильных дорог и инженерных сооружений на них, без учета средств регионального проекта «Благоустройство»</t>
  </si>
  <si>
    <t>6009900</t>
  </si>
  <si>
    <t>7960503</t>
  </si>
  <si>
    <t>Ремонт автомобильных дорог общего пользования местного значения, включенных в приоритетный региональный проект «Благоустройство»</t>
  </si>
  <si>
    <t>7960700</t>
  </si>
  <si>
    <t>Ведомственная целевая программа Светлый город</t>
  </si>
  <si>
    <t>7965900</t>
  </si>
  <si>
    <t>Ведомственная целевая программа «Организация ритуальных услуг и содержания мест захоронения в городе Перми на 2013-2015 годы»</t>
  </si>
  <si>
    <t>945</t>
  </si>
  <si>
    <t>Департамент дорог и транспорта администрации города Перми</t>
  </si>
  <si>
    <t>3030201</t>
  </si>
  <si>
    <t>Субсидии на возмещение затрат хозяйствующим субъектам, осуществляющим пассажирские перевозки на маршрутах регулярных перевозок города Перми</t>
  </si>
  <si>
    <t>3030203</t>
  </si>
  <si>
    <t>Субсидии на возмещение недополученных доходов хозяйствующим субъектам, осуществляющим пассажирские перевозки на маршрутах регулярных перевозок города Перми</t>
  </si>
  <si>
    <t>3030206</t>
  </si>
  <si>
    <t>Прочие расходы</t>
  </si>
  <si>
    <t>3030207</t>
  </si>
  <si>
    <t>Организация работы по автомобильному транспортному обеспечению населения по межмуниципальным автобусным маршрутам пригородного сообщения</t>
  </si>
  <si>
    <t>3170201</t>
  </si>
  <si>
    <t>Организация перевозок пассажиров городским электрическим транспортом</t>
  </si>
  <si>
    <t>3170203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</si>
  <si>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</t>
  </si>
  <si>
    <t>6000203</t>
  </si>
  <si>
    <t>Обустройство остановочных павильонов</t>
  </si>
  <si>
    <t>6000204</t>
  </si>
  <si>
    <t>Содержание и ремонт остановочных пунктов</t>
  </si>
  <si>
    <t>7960601</t>
  </si>
  <si>
    <t>Ведомственная целевая программа Организация дорожного движения в городе Перми, обеспечение деятельности подведомственных учреждений</t>
  </si>
  <si>
    <t>7960602</t>
  </si>
  <si>
    <t>Ведомственная целевая программа Организация дорожного движения в городе Перми, отраслевые мероприятия в рамках программы</t>
  </si>
  <si>
    <t>7964200</t>
  </si>
  <si>
    <t>Ведомственная целевая программа Пермский трамвай</t>
  </si>
  <si>
    <t>951</t>
  </si>
  <si>
    <t>Департамент промышленной политики, инвестиций и предпринимательства администрации города Перми</t>
  </si>
  <si>
    <t>0920315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</si>
  <si>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</si>
  <si>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3400100</t>
  </si>
  <si>
    <t>Мероприятия в области экономической политики</t>
  </si>
  <si>
    <t>3450300</t>
  </si>
  <si>
    <t>Мероприятия в области поддержки малого и среднего предпринимательства</t>
  </si>
  <si>
    <t>7961100</t>
  </si>
  <si>
    <t>Ведомственная  целевая программа Развитие малого и среднего предпринимательства в городе Перми на 2009-2015 годы</t>
  </si>
  <si>
    <t>955</t>
  </si>
  <si>
    <t>Комитет социальной защиты населения администрации города Перми</t>
  </si>
  <si>
    <t>4910100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</si>
  <si>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</si>
  <si>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5058801</t>
  </si>
  <si>
    <t>Меры социальной поддержки гражданам, проживающим в непригодном для проживания и аварийном жилищном фонде</t>
  </si>
  <si>
    <t>5059101</t>
  </si>
  <si>
    <t>Денежная муниципальная выплата города Перми студентам и учащимся, имеющих детей в возрасте до 1,5 лет</t>
  </si>
  <si>
    <t>7970302</t>
  </si>
  <si>
    <t>Предоставление пособий семьям, имеющим детей в возрасте от 1,5 до 5 лет</t>
  </si>
  <si>
    <t>7970901</t>
  </si>
  <si>
    <t>Финансовое обеспечение отдельных государственных полномочий по организации оздоровления и отдыха детей в части компенсации затрат организациям, имеющим имущество, на базе которого организован загородный детский оздоровительный лагерь</t>
  </si>
  <si>
    <t>7971001</t>
  </si>
  <si>
    <t>Дополнительные меры социальной поддержки отдельных категорий жителей города Перми</t>
  </si>
  <si>
    <t>7971002</t>
  </si>
  <si>
    <t>Мероприятия социальной направленности</t>
  </si>
  <si>
    <t>7971004</t>
  </si>
  <si>
    <t>Денежная муниципальная выплата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</t>
  </si>
  <si>
    <t>7971006</t>
  </si>
  <si>
    <t>Предоставление субсидий общественным объединениям инвалидов и общественным организациям</t>
  </si>
  <si>
    <t>964</t>
  </si>
  <si>
    <t>Департамент общественной безопасности администрации города Перми</t>
  </si>
  <si>
    <t>2190100</t>
  </si>
  <si>
    <t>Подготовка населения и организаций к действиям в чрезвычайной ситуации в мирное и военное время</t>
  </si>
  <si>
    <t>2190500</t>
  </si>
  <si>
    <t>Мероприятия по поддержке в состоянии постоянной готовности к использованию систем оповещения населения об опасности, объектов гражданской обороны</t>
  </si>
  <si>
    <t>2479900</t>
  </si>
  <si>
    <t>965</t>
  </si>
  <si>
    <t>Управление по развитию потребительского рынка администрации города Перми</t>
  </si>
  <si>
    <t>2190300</t>
  </si>
  <si>
    <t>Хранение и содержание в целях гражданской обороны запасов продовольственных и иных средств</t>
  </si>
  <si>
    <t>3450200</t>
  </si>
  <si>
    <t>Мероприятия по развитию потребительского рынка</t>
  </si>
  <si>
    <t>975</t>
  </si>
  <si>
    <t>Администрация города Перми</t>
  </si>
  <si>
    <t>0020400</t>
  </si>
  <si>
    <t>Аппарат органа городского самоуправления</t>
  </si>
  <si>
    <t>0020800</t>
  </si>
  <si>
    <t>Глава администрации города Перми</t>
  </si>
  <si>
    <t>0920304</t>
  </si>
  <si>
    <t>Мероприятия в области развития человеческого потенциала</t>
  </si>
  <si>
    <t>0920305</t>
  </si>
  <si>
    <t>Информирование населения по вопросам местного значения</t>
  </si>
  <si>
    <t>0920306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</si>
  <si>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</si>
  <si>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0920307</t>
  </si>
  <si>
    <t>Мероприятия по созданию механизмов эффективного управления социально-экономическим развитием города Перми</t>
  </si>
  <si>
    <t>0920311</t>
  </si>
  <si>
    <t>Оказание содействия советам ветеранов войны, труда, ВС и правоохранительных органов</t>
  </si>
  <si>
    <t>0920401</t>
  </si>
  <si>
    <t>Единовременные денежные вознаграждения и ежегодные денежные выплаты Почетным гражданам города Перми</t>
  </si>
  <si>
    <t>7960300</t>
  </si>
  <si>
    <t>Ведомственная целевая программа «Создание условий для повышения эффективности деятельности администрации города Перми за счет применения информационных технологий»</t>
  </si>
  <si>
    <t>7960400</t>
  </si>
  <si>
    <t>Ведомственная целевая программа Развитие муниципальной службы в администрации города в 2012-2014 годах</t>
  </si>
  <si>
    <t>7961600</t>
  </si>
  <si>
    <t>Ведомственная целевая программа Повышение эффективности управления имущественным комплексом административных зданий (помещений) города Перми в 2013-2015 годах</t>
  </si>
  <si>
    <t>7961700</t>
  </si>
  <si>
    <t>Ведомственная целевая программа Развитие архивного дела в городе Перми в 2013-2015 годах</t>
  </si>
  <si>
    <t>976</t>
  </si>
  <si>
    <t>Комитет по физической культуре и спорту администрации города Перми</t>
  </si>
  <si>
    <t>4235600</t>
  </si>
  <si>
    <t>Прочие производители товаров, работ и услуг по внешкольной работе с детьми</t>
  </si>
  <si>
    <t>4825600</t>
  </si>
  <si>
    <t>Прочие производители товаров, работ и услуг в области физической культуры и спорта</t>
  </si>
  <si>
    <t>4829902</t>
  </si>
  <si>
    <t>5129801</t>
  </si>
  <si>
    <t>Стипендии Главы города юным спортсменам города, победителям и призерам всероссийских и международных соревнований</t>
  </si>
  <si>
    <t>7961001</t>
  </si>
  <si>
    <t>Реализация регионального проекта «Приведение в нормативное состояние спортивных объектов»- средства г.Перми</t>
  </si>
  <si>
    <t>7961002</t>
  </si>
  <si>
    <t>ВЦП «Приведение в нормативное состояние спортивных объектов города Перми» без учета средств регионального проекта»</t>
  </si>
  <si>
    <t>7970402</t>
  </si>
  <si>
    <t>Строительство физкультурно-оздоровительного комплекса в Свердловском районе в рамках долгосрочной целевой программы Развитие физической культуры и спорта в городе Перми</t>
  </si>
  <si>
    <t>7970404</t>
  </si>
  <si>
    <t>Строительство физкультурно-оздоровительного комплекса в Дзержинском районе (м/р Парковый) в рамках долгосрочной целевой программы «Развитие физической культуры и спорта в городе Перми</t>
  </si>
  <si>
    <t>977</t>
  </si>
  <si>
    <t>Контрольно-счетная палата города Перми</t>
  </si>
  <si>
    <t>0022500</t>
  </si>
  <si>
    <t>Руководитель Контрольно-счетной палаты города Перми и его заместитель</t>
  </si>
  <si>
    <t>978</t>
  </si>
  <si>
    <t>Избирательная комиссия города Перми</t>
  </si>
  <si>
    <t>0200200</t>
  </si>
  <si>
    <t>Проведение выборов в Пермскую городскую Думу</t>
  </si>
  <si>
    <t>0200401</t>
  </si>
  <si>
    <t>Председатель избирательной комиссии города Перми и его заместитель</t>
  </si>
  <si>
    <t>0200403</t>
  </si>
  <si>
    <t>Аппарат избирательной комиссии города Перми</t>
  </si>
  <si>
    <t>985</t>
  </si>
  <si>
    <t>Пермская городская Дума</t>
  </si>
  <si>
    <t>0020300</t>
  </si>
  <si>
    <t>Глава города Перми</t>
  </si>
  <si>
    <t>0021200</t>
  </si>
  <si>
    <t>Депутаты Пермской городской Думы и их помощники</t>
  </si>
  <si>
    <t>0920308</t>
  </si>
  <si>
    <t>Единовременные выплаты к почетной грамоте</t>
  </si>
  <si>
    <t>0920309</t>
  </si>
  <si>
    <t>Оплата членских взносов в межмуниципальные ассоциации</t>
  </si>
  <si>
    <t>991</t>
  </si>
  <si>
    <t>Управление жилищных отношений администрации города Перми</t>
  </si>
  <si>
    <t>3500300</t>
  </si>
  <si>
    <t>Мероприятия в области жилищного хозяйства</t>
  </si>
  <si>
    <t>7960800</t>
  </si>
  <si>
    <t>Ведомственная целевая программа Переселение граждан города Перми из аварийного жилищного фонда</t>
  </si>
  <si>
    <t>7961400</t>
  </si>
  <si>
    <t>Ведомственная целевая программа Управление муниципальным жилищным фондом города Перми</t>
  </si>
  <si>
    <t>7964300</t>
  </si>
  <si>
    <t>Ведомственная целевая программа Обеспечение жильем молодых семей города Перми на 2011-2015 годы</t>
  </si>
  <si>
    <t>7970800</t>
  </si>
  <si>
    <t>Долгосрочная целевая программа Снос и реконструкция многоквартирных домов в целях развития застроенных территорий города Перми на 2009-2015 годы</t>
  </si>
  <si>
    <t>992</t>
  </si>
  <si>
    <t>Департамент земельных отношений администрации города Перми</t>
  </si>
  <si>
    <t>7960900</t>
  </si>
  <si>
    <t>Ведомственная целевая программа Обеспечение платности и законности использования земли на территории города Перми</t>
  </si>
  <si>
    <t>из них за счет собственных средств бюджета</t>
  </si>
  <si>
    <t>в том числе</t>
  </si>
  <si>
    <t>бюджет текущих расходов</t>
  </si>
  <si>
    <t>бюджет развития</t>
  </si>
  <si>
    <t>Исполнено на отчетную дату</t>
  </si>
  <si>
    <t>% исполнения</t>
  </si>
  <si>
    <t>за счет средств федерального бюджета и бюджета Пермского края</t>
  </si>
  <si>
    <t>Расходы на формирование земельных участков, находящихся в муниципальной собственности и государственная собственность на которые не разграничена и их постановку на государственный кадастровый учет для бесплатного предоставления многодетным семьям</t>
  </si>
  <si>
    <t>2970000</t>
  </si>
  <si>
    <t>910</t>
  </si>
  <si>
    <t>Управление записи актов гражданского состояния администрации города Перми</t>
  </si>
  <si>
    <t>0013800</t>
  </si>
  <si>
    <t>Государственная регистрация актов гражданского состояния</t>
  </si>
  <si>
    <t>Сведения об использовании выделенных бюджетных средств главными распорядителями бюджетных средств за 9 месяцев 2013 года</t>
  </si>
  <si>
    <t>1120214</t>
  </si>
  <si>
    <t>Проектирование здания поликлиники в Ленинском районе г.Перми по ул.Ленина,16</t>
  </si>
  <si>
    <t>1120251</t>
  </si>
  <si>
    <t>Реконструкция с надстройкой второго и третьего этажей поликлиники МАУЗ ГДП по ул.Докучаева, 30</t>
  </si>
  <si>
    <t>0923202</t>
  </si>
  <si>
    <t>Программа модернизации здравоохранения Пермского края в части внедрения современных информационных систем в здравоохранении за счет федерального бюджета</t>
  </si>
  <si>
    <t>5055000</t>
  </si>
  <si>
    <t>Закон Пермского края от 08.12.2006 № 30-КЗ Об обеспечении работников учреждений бюджетной сферы Пермского края  путевками на санаторно-курортное лечение и оздоровление</t>
  </si>
  <si>
    <t>5055100</t>
  </si>
  <si>
    <t>Предоставление мер социальной поддержки отдельным категориям граждан,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</si>
  <si>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5210210</t>
  </si>
  <si>
    <t>Оплата проезда пациентов, проживающих в г.Перми,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</t>
  </si>
  <si>
    <t>5210228</t>
  </si>
  <si>
    <t>Организация оказания медицинской помощи на территории Пермского края</t>
  </si>
  <si>
    <t>5221020</t>
  </si>
  <si>
    <t>Мероприятия по обеспечению пожарной безопасности</t>
  </si>
  <si>
    <t>7966700</t>
  </si>
  <si>
    <t>ВЦП «Капитальный ремонт территорий Пермского планетария и видовой площадки в Мотовилихинском районе города Перми»</t>
  </si>
  <si>
    <t>4400200</t>
  </si>
  <si>
    <t>Комплектование книжных фондов библиотек муниципальных образований</t>
  </si>
  <si>
    <t>4430600</t>
  </si>
  <si>
    <t>Предоставление грантов муниципальным театрам Пермского края на создание новых постановок в сфере театрального профессионального искусства</t>
  </si>
  <si>
    <t>5220600</t>
  </si>
  <si>
    <t>Долгосрочная целевая программа Семья и дети Пермского края на 2011 -2015 годы</t>
  </si>
  <si>
    <t>5222600</t>
  </si>
  <si>
    <t>Долгосрочная целевая программа «Противодействие наркомании и незаконному обороту наркотических средств, профилактика потребления психоактивных веществ на  территории  Пермского края на 2012-2015 годы»</t>
  </si>
  <si>
    <t>1120227</t>
  </si>
  <si>
    <t>Реконструкция корпуса МАОУ Лицей № 10</t>
  </si>
  <si>
    <t>1120241</t>
  </si>
  <si>
    <t>Реконструкция корпуса СОШ № 52 со спортивным залом</t>
  </si>
  <si>
    <t>1120272</t>
  </si>
  <si>
    <t>Инвестиционный проект « Строительство нового корпуса муниципального бюджетного общеобразовательного учреждения «Гимназия № 11 им. С.П.Дягилева»</t>
  </si>
  <si>
    <t>7970306</t>
  </si>
  <si>
    <t>Строительство нового корпуса ДОУ "Детский сад № 407" г. Перми</t>
  </si>
  <si>
    <t>3040000</t>
  </si>
  <si>
    <t>Мероприятия, направленные на снижение уровня преступности</t>
  </si>
  <si>
    <t>4362100</t>
  </si>
  <si>
    <t>Модернизация региональных систем общего образования</t>
  </si>
  <si>
    <t>5054700</t>
  </si>
  <si>
    <t>Предоставление мер социальной поддержки педагогическим работникам образовательных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</si>
  <si>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5055308</t>
  </si>
  <si>
    <t>Предоставление мер социальной поддержки учащимся из многодетных малоимущих семей</t>
  </si>
  <si>
    <t>5055309</t>
  </si>
  <si>
    <t>Предоставление мер социальной поддержки учащимся из малоимущих семей</t>
  </si>
  <si>
    <t>5056002</t>
  </si>
  <si>
    <t>Стипендиальное обеспечение обучающихся в 10-х и 11-х классах общеобразовательных учреждений</t>
  </si>
  <si>
    <t>5058509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</si>
  <si>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учреждениях общего, начального и среднего профессионального образования</t>
  </si>
  <si>
    <t>5058510</t>
  </si>
  <si>
    <t>Компенсация фактически произведенных расходов на приобретение абонементских билетов на проезд железнодорожным транспортом общего пользования пригородного сообщения</t>
  </si>
  <si>
    <t>5200900</t>
  </si>
  <si>
    <t>Ежемесячное денежное вознаграждение за классное руководство</t>
  </si>
  <si>
    <t>5201900</t>
  </si>
  <si>
    <t>Проект Ступени</t>
  </si>
  <si>
    <t>5202300</t>
  </si>
  <si>
    <t>Конкурс муниципальных районов и городских округов Пермского края по достижению наиболее результативных значений показателей социально-экономического развития муниципальных районов и городских округов Пермского края</t>
  </si>
  <si>
    <t>5210102</t>
  </si>
  <si>
    <t>Реализация региональных проектов</t>
  </si>
  <si>
    <t>5210211</t>
  </si>
  <si>
    <t>Обеспечение государственных гарантий на получение общедоступного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</t>
  </si>
  <si>
    <t>5210212</t>
  </si>
  <si>
    <t>Организация предоставления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специальных (коррекционных) образовательных учреждениях, для обучающихся, воспитанников с ограниченными возможностями здоровья, специальных учебно-воспитательных учреждениях открытого типа, оздоровительных учреждениях санаторного типа для детей, нуждающихся в длительном лечении</t>
  </si>
  <si>
    <t>5210214</t>
  </si>
  <si>
    <t>Обеспечение воспитания и обучения детей-инвалидов в дошкольных образовательных учреждениях и на дому (для непосещающих дошкольные образовательные учреждения)</t>
  </si>
  <si>
    <t>5210218</t>
  </si>
  <si>
    <t>Выплата компенсации части родительской платы за содержание ребенка в муниципальных образовательных организациях, реализующих основную общеобразовательную программу дошкольного образования (включая расходы на администрирование выплаты)</t>
  </si>
  <si>
    <t>5210224</t>
  </si>
  <si>
    <t>Предоставление социальных гарантий и льгот педагогическим работникам образовательных учреждений</t>
  </si>
  <si>
    <t>5210205</t>
  </si>
  <si>
    <t>Образование комиссий по делам несовершеннолетних и защите их прав и организация их деятельности</t>
  </si>
  <si>
    <t>1120206</t>
  </si>
  <si>
    <t>Инвестиционный проект Строительство резервуара для воды емкостью 5000 кубических метров на территории насосной станции "Заречная" г. Перми</t>
  </si>
  <si>
    <t>1120235</t>
  </si>
  <si>
    <t>Строительство канализации в микрорайоне Кислотные дачи Орджоникидзевского района г.Перми</t>
  </si>
  <si>
    <t>1120257</t>
  </si>
  <si>
    <t>Реконструкция системы очистки сточных вод в микрорайоне Крым Кировского района г.Перми</t>
  </si>
  <si>
    <t>7964900</t>
  </si>
  <si>
    <t>Ведомственная целевая программа Преобразование территории набережной реки Камы</t>
  </si>
  <si>
    <t>0980101</t>
  </si>
  <si>
    <t>5210101</t>
  </si>
  <si>
    <t>Государственная поддержка, предоставляемая местным бюджетам на объекты капитального строительства муниципальной собственности</t>
  </si>
  <si>
    <t>1120201</t>
  </si>
  <si>
    <t>Строительство очистных сооружений и водоотвода ливневых стоков набережной реки Камы</t>
  </si>
  <si>
    <t>1120202</t>
  </si>
  <si>
    <t>Инвестиционный проект «Реконструкция кладбища «Банная гора» (новое)»</t>
  </si>
  <si>
    <t>1120207</t>
  </si>
  <si>
    <t>Строительство кладбища Восточное, с крематорием</t>
  </si>
  <si>
    <t>1120280</t>
  </si>
  <si>
    <t>Строительство подпорной стенки по ул. Елькина, 43</t>
  </si>
  <si>
    <t>1120291</t>
  </si>
  <si>
    <t>Реконструкция ул. Героев Хасана от ПНИТИ до ул. Хлебозаводской</t>
  </si>
  <si>
    <t>7960501</t>
  </si>
  <si>
    <t>Капитальный ремонт автомобильных дорог общего пользования местного значения города Перми и инженерных сооружений на них</t>
  </si>
  <si>
    <t>7960502</t>
  </si>
  <si>
    <t>Капитальный ремонт автомобильных дорог общего пользования местного значения, включенных в приоритетный региональный проект «Муниципальные дороги»</t>
  </si>
  <si>
    <t>7961902</t>
  </si>
  <si>
    <t>Капитальный ремонт объектов озеленения</t>
  </si>
  <si>
    <t>7970608</t>
  </si>
  <si>
    <t>Реконструкция сквера по ул.Екатерининской</t>
  </si>
  <si>
    <t>7970614</t>
  </si>
  <si>
    <t>Обустройство площади на Эспланаде</t>
  </si>
  <si>
    <t>7970615</t>
  </si>
  <si>
    <t>Реконструкция парка культуры и отдыха им. А.П. Чехова</t>
  </si>
  <si>
    <t>3151100</t>
  </si>
  <si>
    <t>Проектирование и строительство (реконструкция) автомобильных дорог общего пользования местного значения административного центра Пермского края</t>
  </si>
  <si>
    <t>5053701</t>
  </si>
  <si>
    <t>Возмещение хозяйствующим субъектам недополученных доходов от перевозки отдельных категорий граждан с использованием федеральных социальных проездных документов</t>
  </si>
  <si>
    <t>3450100</t>
  </si>
  <si>
    <t>Субсидии на государственную поддержку малого и среднего предпринимательства, включая крестьянские (фермерские) хозяйства</t>
  </si>
  <si>
    <t>5221200</t>
  </si>
  <si>
    <t>Долгосрочная целевая программа «Развитие малого и среднего предпринимательства в Пермском крае на 2012-2014 годы»</t>
  </si>
  <si>
    <t>5210226</t>
  </si>
  <si>
    <t>Организация оздоровления и отдыха детей</t>
  </si>
  <si>
    <t>5210216</t>
  </si>
  <si>
    <t>Обеспечение обязательного государственного страхования жизни граждан, участвующих в обеспечении общественного порядка</t>
  </si>
  <si>
    <t>5210201</t>
  </si>
  <si>
    <t>Составление протоколов об административных правонарушениях</t>
  </si>
  <si>
    <t>0980202</t>
  </si>
  <si>
    <t>Обеспечение мероприятий по переселению граждан из аварийного жилищного фонда</t>
  </si>
  <si>
    <t>0980102</t>
  </si>
  <si>
    <t>1008820</t>
  </si>
  <si>
    <t>Субсидии на обеспечение жильем молодых семей в рамках подпрограммы «Обеспечение жильем молодых семей» ФЦП «Жилище» на 2011- 2015 годы</t>
  </si>
  <si>
    <t>5052102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</si>
  <si>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</si>
  <si>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5053401</t>
  </si>
  <si>
    <t>Обеспечение жильем отдельных категорий граждан, установленных Федеральным законом от 12 января 1995 года № 5-ФЗ О ветеранах, в соответствии с Указом Президента Российской Федерации от 7 мая 2008 года № 714 Об обеспечении жильем ветеранов Великой Отечественной войны 1941-1945 годов</t>
  </si>
  <si>
    <t>5053402</t>
  </si>
  <si>
    <t>Обеспечение жильем отдельных категорий граждан, установленных Федеральными законами от 12 января 1995 года N 5-ФЗ О ветеранах и от 24 ноября 1995 года N 181-ФЗ О социальной защите инвалидов в РФ</t>
  </si>
  <si>
    <t>5055532</t>
  </si>
  <si>
    <t>Обеспечение жилыми помещениями реабилитированных лиц, имеющих  инвалидность или являющихся пенсионерами, и проживающих совместно членов их семей</t>
  </si>
  <si>
    <t>5210217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</si>
  <si>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</si>
  <si>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5221300</t>
  </si>
  <si>
    <t>Долгосрочная целевая программа «Обеспечение жильем молодых семей в Пермском крае на 2011-2015 годы»</t>
  </si>
  <si>
    <t>9980000</t>
  </si>
  <si>
    <t>Прочие мероприятия, осуществляемые за счет межбюджетных трансфертов прошлых лет из федерального бюджета</t>
  </si>
  <si>
    <t>Всего</t>
  </si>
  <si>
    <t>Администрация поселка Новые Ляды города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</si>
</sst>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49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0" xfId="0" applyFont="1"/>
    <xf numFmtId="0" fontId="0" fillId="2" borderId="0" xfId="0" applyFill="1"/>
    <xf numFmtId="164" fontId="5" fillId="0" borderId="1" xfId="0" applyNumberFormat="1" applyFont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54"/>
  <sheetViews>
    <sheetView showGridLines="0" tabSelected="1" topLeftCell="B1" workbookViewId="0">
      <selection activeCell="C521" sqref="C521:C526"/>
    </sheetView>
  </sheetViews>
  <sheetFormatPr defaultRowHeight="12.75" customHeight="1" outlineLevelRow="1" x14ac:dyDescent="0.2"/>
  <cols>
    <col min="1" max="1" width="6.7109375" style="3" hidden="1" customWidth="1"/>
    <col min="2" max="2" width="55" style="3" customWidth="1"/>
    <col min="3" max="3" width="17.28515625" style="3" customWidth="1"/>
    <col min="4" max="4" width="16.28515625" style="3" customWidth="1"/>
    <col min="5" max="5" width="14.42578125" style="21" customWidth="1"/>
  </cols>
  <sheetData>
    <row r="1" spans="1:5" ht="24" customHeight="1" x14ac:dyDescent="0.2">
      <c r="A1" s="32"/>
      <c r="B1" s="33" t="s">
        <v>610</v>
      </c>
      <c r="C1" s="33"/>
      <c r="D1" s="33"/>
      <c r="E1" s="33"/>
    </row>
    <row r="2" spans="1:5" x14ac:dyDescent="0.2">
      <c r="A2" s="1"/>
      <c r="B2" s="1"/>
      <c r="C2" s="1"/>
      <c r="D2" s="1"/>
      <c r="E2" s="25" t="s">
        <v>1</v>
      </c>
    </row>
    <row r="3" spans="1:5" ht="25.5" x14ac:dyDescent="0.2">
      <c r="A3" s="2" t="s">
        <v>3</v>
      </c>
      <c r="B3" s="2" t="s">
        <v>4</v>
      </c>
      <c r="C3" s="2" t="s">
        <v>5</v>
      </c>
      <c r="D3" s="2" t="s">
        <v>601</v>
      </c>
      <c r="E3" s="8" t="s">
        <v>602</v>
      </c>
    </row>
    <row r="4" spans="1:5" ht="25.5" x14ac:dyDescent="0.2">
      <c r="A4" s="14"/>
      <c r="B4" s="15" t="s">
        <v>6</v>
      </c>
      <c r="C4" s="17">
        <f>C5</f>
        <v>144730.60999999999</v>
      </c>
      <c r="D4" s="17">
        <f>D5</f>
        <v>130797.25</v>
      </c>
      <c r="E4" s="18">
        <f>D4/C4</f>
        <v>0.90372900383685262</v>
      </c>
    </row>
    <row r="5" spans="1:5" x14ac:dyDescent="0.2">
      <c r="A5" s="2"/>
      <c r="B5" s="9" t="s">
        <v>597</v>
      </c>
      <c r="C5" s="16">
        <f>C7+C13</f>
        <v>144730.60999999999</v>
      </c>
      <c r="D5" s="16">
        <f>D7+D13</f>
        <v>130797.25</v>
      </c>
      <c r="E5" s="19">
        <f>D5/C5</f>
        <v>0.90372900383685262</v>
      </c>
    </row>
    <row r="6" spans="1:5" x14ac:dyDescent="0.2">
      <c r="A6" s="2"/>
      <c r="B6" s="9" t="s">
        <v>598</v>
      </c>
      <c r="C6" s="16"/>
      <c r="D6" s="16"/>
      <c r="E6" s="19"/>
    </row>
    <row r="7" spans="1:5" x14ac:dyDescent="0.2">
      <c r="A7" s="8" t="s">
        <v>2</v>
      </c>
      <c r="B7" s="9" t="s">
        <v>599</v>
      </c>
      <c r="C7" s="10">
        <v>141285.54999999999</v>
      </c>
      <c r="D7" s="10">
        <v>129168.49</v>
      </c>
      <c r="E7" s="19">
        <f t="shared" ref="E7:E15" si="0">D7/C7</f>
        <v>0.91423708935556403</v>
      </c>
    </row>
    <row r="8" spans="1:5" ht="25.5" outlineLevel="1" x14ac:dyDescent="0.2">
      <c r="A8" s="11" t="s">
        <v>7</v>
      </c>
      <c r="B8" s="12" t="s">
        <v>8</v>
      </c>
      <c r="C8" s="13">
        <v>32150.83</v>
      </c>
      <c r="D8" s="13">
        <v>31492.42</v>
      </c>
      <c r="E8" s="20">
        <f t="shared" si="0"/>
        <v>0.9795212129826818</v>
      </c>
    </row>
    <row r="9" spans="1:5" ht="38.25" outlineLevel="1" x14ac:dyDescent="0.2">
      <c r="A9" s="11" t="s">
        <v>9</v>
      </c>
      <c r="B9" s="12" t="s">
        <v>10</v>
      </c>
      <c r="C9" s="13">
        <v>331.9</v>
      </c>
      <c r="D9" s="13">
        <v>284.47000000000003</v>
      </c>
      <c r="E9" s="20">
        <f t="shared" si="0"/>
        <v>0.85709551069599288</v>
      </c>
    </row>
    <row r="10" spans="1:5" ht="25.5" outlineLevel="1" x14ac:dyDescent="0.2">
      <c r="A10" s="11" t="s">
        <v>11</v>
      </c>
      <c r="B10" s="12" t="s">
        <v>12</v>
      </c>
      <c r="C10" s="13">
        <v>43924.82</v>
      </c>
      <c r="D10" s="13">
        <v>43924.82</v>
      </c>
      <c r="E10" s="20">
        <f t="shared" si="0"/>
        <v>1</v>
      </c>
    </row>
    <row r="11" spans="1:5" ht="25.5" outlineLevel="1" x14ac:dyDescent="0.2">
      <c r="A11" s="11" t="s">
        <v>13</v>
      </c>
      <c r="B11" s="12" t="s">
        <v>14</v>
      </c>
      <c r="C11" s="13">
        <v>5819.92</v>
      </c>
      <c r="D11" s="13">
        <v>5819.92</v>
      </c>
      <c r="E11" s="20">
        <f t="shared" si="0"/>
        <v>1</v>
      </c>
    </row>
    <row r="12" spans="1:5" ht="25.5" outlineLevel="1" x14ac:dyDescent="0.2">
      <c r="A12" s="11" t="s">
        <v>15</v>
      </c>
      <c r="B12" s="12" t="s">
        <v>16</v>
      </c>
      <c r="C12" s="13">
        <v>59058.1</v>
      </c>
      <c r="D12" s="13">
        <v>47646.879999999997</v>
      </c>
      <c r="E12" s="20">
        <f t="shared" si="0"/>
        <v>0.80677976433376619</v>
      </c>
    </row>
    <row r="13" spans="1:5" ht="16.5" customHeight="1" outlineLevel="1" x14ac:dyDescent="0.2">
      <c r="A13" s="11"/>
      <c r="B13" s="9" t="s">
        <v>600</v>
      </c>
      <c r="C13" s="10">
        <v>3445.06</v>
      </c>
      <c r="D13" s="10">
        <v>1628.76</v>
      </c>
      <c r="E13" s="19">
        <f t="shared" si="0"/>
        <v>0.47278131585516653</v>
      </c>
    </row>
    <row r="14" spans="1:5" ht="25.5" outlineLevel="1" x14ac:dyDescent="0.2">
      <c r="A14" s="4" t="s">
        <v>72</v>
      </c>
      <c r="B14" s="5" t="s">
        <v>73</v>
      </c>
      <c r="C14" s="6">
        <v>70</v>
      </c>
      <c r="D14" s="6">
        <v>0</v>
      </c>
      <c r="E14" s="20">
        <f t="shared" si="0"/>
        <v>0</v>
      </c>
    </row>
    <row r="15" spans="1:5" ht="25.5" outlineLevel="1" x14ac:dyDescent="0.2">
      <c r="A15" s="4" t="s">
        <v>15</v>
      </c>
      <c r="B15" s="5" t="s">
        <v>16</v>
      </c>
      <c r="C15" s="6">
        <v>3375.06</v>
      </c>
      <c r="D15" s="6">
        <v>1628.76</v>
      </c>
      <c r="E15" s="20">
        <f t="shared" si="0"/>
        <v>0.48258697623153368</v>
      </c>
    </row>
    <row r="16" spans="1:5" outlineLevel="1" x14ac:dyDescent="0.2">
      <c r="A16" s="14" t="s">
        <v>17</v>
      </c>
      <c r="B16" s="15" t="s">
        <v>0</v>
      </c>
      <c r="C16" s="17">
        <f>C19</f>
        <v>507675.27</v>
      </c>
      <c r="D16" s="17">
        <f>D19</f>
        <v>474765.83</v>
      </c>
      <c r="E16" s="18">
        <f t="shared" ref="E16:E22" si="1">D16/C16</f>
        <v>0.93517620032978954</v>
      </c>
    </row>
    <row r="17" spans="1:5" outlineLevel="1" x14ac:dyDescent="0.2">
      <c r="A17" s="4"/>
      <c r="B17" s="9" t="s">
        <v>597</v>
      </c>
      <c r="C17" s="16">
        <f>C19</f>
        <v>507675.27</v>
      </c>
      <c r="D17" s="16">
        <f>D19</f>
        <v>474765.83</v>
      </c>
      <c r="E17" s="19">
        <f t="shared" si="1"/>
        <v>0.93517620032978954</v>
      </c>
    </row>
    <row r="18" spans="1:5" outlineLevel="1" x14ac:dyDescent="0.2">
      <c r="A18" s="4"/>
      <c r="B18" s="9" t="s">
        <v>598</v>
      </c>
      <c r="C18" s="6"/>
      <c r="D18" s="6"/>
      <c r="E18" s="19"/>
    </row>
    <row r="19" spans="1:5" x14ac:dyDescent="0.2">
      <c r="A19" s="8" t="s">
        <v>2</v>
      </c>
      <c r="B19" s="9" t="s">
        <v>599</v>
      </c>
      <c r="C19" s="10">
        <v>507675.27</v>
      </c>
      <c r="D19" s="10">
        <v>474765.83</v>
      </c>
      <c r="E19" s="19">
        <f t="shared" si="1"/>
        <v>0.93517620032978954</v>
      </c>
    </row>
    <row r="20" spans="1:5" ht="25.5" outlineLevel="1" x14ac:dyDescent="0.2">
      <c r="A20" s="4" t="s">
        <v>7</v>
      </c>
      <c r="B20" s="5" t="s">
        <v>8</v>
      </c>
      <c r="C20" s="6">
        <v>65422.78</v>
      </c>
      <c r="D20" s="6">
        <v>63303.74</v>
      </c>
      <c r="E20" s="20">
        <f t="shared" si="1"/>
        <v>0.96761005875934958</v>
      </c>
    </row>
    <row r="21" spans="1:5" ht="25.5" outlineLevel="1" x14ac:dyDescent="0.2">
      <c r="A21" s="4" t="s">
        <v>18</v>
      </c>
      <c r="B21" s="5" t="s">
        <v>19</v>
      </c>
      <c r="C21" s="6">
        <v>30523.03</v>
      </c>
      <c r="D21" s="6">
        <v>0</v>
      </c>
      <c r="E21" s="20">
        <f t="shared" si="1"/>
        <v>0</v>
      </c>
    </row>
    <row r="22" spans="1:5" ht="25.5" outlineLevel="1" x14ac:dyDescent="0.2">
      <c r="A22" s="4" t="s">
        <v>13</v>
      </c>
      <c r="B22" s="5" t="s">
        <v>14</v>
      </c>
      <c r="C22" s="6">
        <v>403467.09</v>
      </c>
      <c r="D22" s="6">
        <v>403313.38</v>
      </c>
      <c r="E22" s="20">
        <f t="shared" si="1"/>
        <v>0.99961902716774242</v>
      </c>
    </row>
    <row r="23" spans="1:5" ht="25.5" outlineLevel="1" x14ac:dyDescent="0.2">
      <c r="A23" s="4" t="s">
        <v>20</v>
      </c>
      <c r="B23" s="5" t="s">
        <v>21</v>
      </c>
      <c r="C23" s="6">
        <v>4110</v>
      </c>
      <c r="D23" s="6">
        <v>4110</v>
      </c>
      <c r="E23" s="20">
        <f>D23/C23</f>
        <v>1</v>
      </c>
    </row>
    <row r="24" spans="1:5" ht="25.5" outlineLevel="1" x14ac:dyDescent="0.2">
      <c r="A24" s="4" t="s">
        <v>22</v>
      </c>
      <c r="B24" s="5" t="s">
        <v>23</v>
      </c>
      <c r="C24" s="6">
        <v>61.79</v>
      </c>
      <c r="D24" s="6">
        <v>0</v>
      </c>
      <c r="E24" s="20">
        <f>D24/C24</f>
        <v>0</v>
      </c>
    </row>
    <row r="25" spans="1:5" ht="25.5" outlineLevel="1" x14ac:dyDescent="0.2">
      <c r="A25" s="4" t="s">
        <v>24</v>
      </c>
      <c r="B25" s="5" t="s">
        <v>25</v>
      </c>
      <c r="C25" s="6">
        <v>4090.59</v>
      </c>
      <c r="D25" s="6">
        <v>4038.71</v>
      </c>
      <c r="E25" s="20">
        <f>D25/C25</f>
        <v>0.98731723296639362</v>
      </c>
    </row>
    <row r="26" spans="1:5" ht="25.5" outlineLevel="1" x14ac:dyDescent="0.2">
      <c r="A26" s="14" t="s">
        <v>26</v>
      </c>
      <c r="B26" s="15" t="s">
        <v>27</v>
      </c>
      <c r="C26" s="17">
        <f>C27+C40</f>
        <v>127071.23999999999</v>
      </c>
      <c r="D26" s="17">
        <f>D27+D40</f>
        <v>123454.04</v>
      </c>
      <c r="E26" s="18">
        <f t="shared" ref="E26:E29" si="2">D26/C26</f>
        <v>0.97153407804944691</v>
      </c>
    </row>
    <row r="27" spans="1:5" outlineLevel="1" x14ac:dyDescent="0.2">
      <c r="A27" s="4"/>
      <c r="B27" s="9" t="s">
        <v>597</v>
      </c>
      <c r="C27" s="16">
        <f>C29</f>
        <v>126566.56</v>
      </c>
      <c r="D27" s="16">
        <f>D29</f>
        <v>122949.36</v>
      </c>
      <c r="E27" s="19">
        <f t="shared" si="2"/>
        <v>0.97142057112083957</v>
      </c>
    </row>
    <row r="28" spans="1:5" outlineLevel="1" x14ac:dyDescent="0.2">
      <c r="A28" s="4"/>
      <c r="B28" s="9" t="s">
        <v>598</v>
      </c>
      <c r="C28" s="6"/>
      <c r="D28" s="6"/>
      <c r="E28" s="19"/>
    </row>
    <row r="29" spans="1:5" x14ac:dyDescent="0.2">
      <c r="A29" s="8" t="s">
        <v>2</v>
      </c>
      <c r="B29" s="9" t="s">
        <v>599</v>
      </c>
      <c r="C29" s="10">
        <v>126566.56</v>
      </c>
      <c r="D29" s="10">
        <v>122949.36</v>
      </c>
      <c r="E29" s="19">
        <f t="shared" si="2"/>
        <v>0.97142057112083957</v>
      </c>
    </row>
    <row r="30" spans="1:5" ht="25.5" outlineLevel="1" x14ac:dyDescent="0.2">
      <c r="A30" s="4" t="s">
        <v>7</v>
      </c>
      <c r="B30" s="5" t="s">
        <v>8</v>
      </c>
      <c r="C30" s="6">
        <v>37394.61</v>
      </c>
      <c r="D30" s="6">
        <v>37139.03</v>
      </c>
      <c r="E30" s="20">
        <f t="shared" ref="E30:E39" si="3">D30/C30</f>
        <v>0.99316532516317191</v>
      </c>
    </row>
    <row r="31" spans="1:5" ht="25.5" outlineLevel="1" x14ac:dyDescent="0.2">
      <c r="A31" s="4" t="s">
        <v>13</v>
      </c>
      <c r="B31" s="5" t="s">
        <v>14</v>
      </c>
      <c r="C31" s="6">
        <v>42</v>
      </c>
      <c r="D31" s="6">
        <v>42</v>
      </c>
      <c r="E31" s="20">
        <f t="shared" si="3"/>
        <v>1</v>
      </c>
    </row>
    <row r="32" spans="1:5" ht="25.5" outlineLevel="1" x14ac:dyDescent="0.2">
      <c r="A32" s="4" t="s">
        <v>28</v>
      </c>
      <c r="B32" s="5" t="s">
        <v>29</v>
      </c>
      <c r="C32" s="6">
        <v>2275.9</v>
      </c>
      <c r="D32" s="6">
        <v>2125.17</v>
      </c>
      <c r="E32" s="20">
        <f t="shared" si="3"/>
        <v>0.93377125532756267</v>
      </c>
    </row>
    <row r="33" spans="1:5" ht="25.5" outlineLevel="1" x14ac:dyDescent="0.2">
      <c r="A33" s="4" t="s">
        <v>30</v>
      </c>
      <c r="B33" s="5" t="s">
        <v>31</v>
      </c>
      <c r="C33" s="6">
        <v>95.06</v>
      </c>
      <c r="D33" s="6">
        <v>95.06</v>
      </c>
      <c r="E33" s="20">
        <f t="shared" si="3"/>
        <v>1</v>
      </c>
    </row>
    <row r="34" spans="1:5" ht="25.5" outlineLevel="1" x14ac:dyDescent="0.2">
      <c r="A34" s="4" t="s">
        <v>32</v>
      </c>
      <c r="B34" s="5" t="s">
        <v>33</v>
      </c>
      <c r="C34" s="6">
        <v>1762.1</v>
      </c>
      <c r="D34" s="6">
        <v>1762.1</v>
      </c>
      <c r="E34" s="20">
        <f t="shared" si="3"/>
        <v>1</v>
      </c>
    </row>
    <row r="35" spans="1:5" ht="51" outlineLevel="1" x14ac:dyDescent="0.2">
      <c r="A35" s="4" t="s">
        <v>34</v>
      </c>
      <c r="B35" s="5" t="s">
        <v>35</v>
      </c>
      <c r="C35" s="6">
        <v>7142.73</v>
      </c>
      <c r="D35" s="6">
        <v>7142.73</v>
      </c>
      <c r="E35" s="20">
        <f t="shared" si="3"/>
        <v>1</v>
      </c>
    </row>
    <row r="36" spans="1:5" ht="38.25" outlineLevel="1" x14ac:dyDescent="0.2">
      <c r="A36" s="4" t="s">
        <v>36</v>
      </c>
      <c r="B36" s="5" t="s">
        <v>37</v>
      </c>
      <c r="C36" s="6">
        <v>1018.91</v>
      </c>
      <c r="D36" s="6">
        <v>1018.41</v>
      </c>
      <c r="E36" s="20">
        <f t="shared" si="3"/>
        <v>0.99950927952419744</v>
      </c>
    </row>
    <row r="37" spans="1:5" ht="25.5" outlineLevel="1" x14ac:dyDescent="0.2">
      <c r="A37" s="4" t="s">
        <v>38</v>
      </c>
      <c r="B37" s="5" t="s">
        <v>39</v>
      </c>
      <c r="C37" s="6">
        <v>55641.06</v>
      </c>
      <c r="D37" s="6">
        <v>55641.06</v>
      </c>
      <c r="E37" s="20">
        <f t="shared" si="3"/>
        <v>1</v>
      </c>
    </row>
    <row r="38" spans="1:5" ht="38.25" outlineLevel="1" x14ac:dyDescent="0.2">
      <c r="A38" s="4" t="s">
        <v>40</v>
      </c>
      <c r="B38" s="5" t="s">
        <v>41</v>
      </c>
      <c r="C38" s="6">
        <v>16437.7</v>
      </c>
      <c r="D38" s="6">
        <v>16437.57</v>
      </c>
      <c r="E38" s="20">
        <f t="shared" si="3"/>
        <v>0.99999209135097966</v>
      </c>
    </row>
    <row r="39" spans="1:5" ht="25.5" outlineLevel="1" x14ac:dyDescent="0.2">
      <c r="A39" s="4" t="s">
        <v>42</v>
      </c>
      <c r="B39" s="5" t="s">
        <v>43</v>
      </c>
      <c r="C39" s="6">
        <v>4756.4799999999996</v>
      </c>
      <c r="D39" s="6">
        <v>1546.23</v>
      </c>
      <c r="E39" s="20">
        <f t="shared" si="3"/>
        <v>0.32507862957481165</v>
      </c>
    </row>
    <row r="40" spans="1:5" ht="25.5" outlineLevel="1" x14ac:dyDescent="0.2">
      <c r="A40" s="4"/>
      <c r="B40" s="22" t="s">
        <v>603</v>
      </c>
      <c r="C40" s="16">
        <f>C41</f>
        <v>504.68</v>
      </c>
      <c r="D40" s="16">
        <f>D41</f>
        <v>504.68</v>
      </c>
      <c r="E40" s="19">
        <f t="shared" ref="E40:E62" si="4">D40/C40</f>
        <v>1</v>
      </c>
    </row>
    <row r="41" spans="1:5" ht="63.75" outlineLevel="1" x14ac:dyDescent="0.2">
      <c r="A41" s="4" t="s">
        <v>605</v>
      </c>
      <c r="B41" s="5" t="s">
        <v>604</v>
      </c>
      <c r="C41" s="6">
        <v>504.68</v>
      </c>
      <c r="D41" s="6">
        <v>504.68</v>
      </c>
      <c r="E41" s="20">
        <f t="shared" si="4"/>
        <v>1</v>
      </c>
    </row>
    <row r="42" spans="1:5" ht="25.5" outlineLevel="1" x14ac:dyDescent="0.2">
      <c r="A42" s="14" t="s">
        <v>606</v>
      </c>
      <c r="B42" s="15" t="s">
        <v>607</v>
      </c>
      <c r="C42" s="17">
        <f>C46</f>
        <v>20569.8</v>
      </c>
      <c r="D42" s="17">
        <f>D46</f>
        <v>20367.71</v>
      </c>
      <c r="E42" s="18">
        <f t="shared" si="4"/>
        <v>0.99017540277494187</v>
      </c>
    </row>
    <row r="43" spans="1:5" outlineLevel="1" x14ac:dyDescent="0.2">
      <c r="A43" s="4"/>
      <c r="B43" s="9" t="s">
        <v>597</v>
      </c>
      <c r="C43" s="16">
        <v>0</v>
      </c>
      <c r="D43" s="16">
        <v>0</v>
      </c>
      <c r="E43" s="19">
        <v>0</v>
      </c>
    </row>
    <row r="44" spans="1:5" outlineLevel="1" x14ac:dyDescent="0.2">
      <c r="A44" s="4"/>
      <c r="B44" s="9" t="s">
        <v>598</v>
      </c>
      <c r="C44" s="16"/>
      <c r="D44" s="16"/>
      <c r="E44" s="19"/>
    </row>
    <row r="45" spans="1:5" outlineLevel="1" x14ac:dyDescent="0.2">
      <c r="A45" s="4"/>
      <c r="B45" s="9" t="s">
        <v>599</v>
      </c>
      <c r="C45" s="16">
        <v>0</v>
      </c>
      <c r="D45" s="16">
        <v>0</v>
      </c>
      <c r="E45" s="19">
        <v>0</v>
      </c>
    </row>
    <row r="46" spans="1:5" ht="25.5" outlineLevel="1" x14ac:dyDescent="0.2">
      <c r="A46" s="4"/>
      <c r="B46" s="22" t="s">
        <v>603</v>
      </c>
      <c r="C46" s="16">
        <v>20569.8</v>
      </c>
      <c r="D46" s="16">
        <v>20367.71</v>
      </c>
      <c r="E46" s="19">
        <f t="shared" si="4"/>
        <v>0.99017540277494187</v>
      </c>
    </row>
    <row r="47" spans="1:5" ht="25.5" outlineLevel="1" x14ac:dyDescent="0.2">
      <c r="A47" s="4" t="s">
        <v>608</v>
      </c>
      <c r="B47" s="5" t="s">
        <v>609</v>
      </c>
      <c r="C47" s="6">
        <v>20569.8</v>
      </c>
      <c r="D47" s="6">
        <v>20367.71</v>
      </c>
      <c r="E47" s="20">
        <f t="shared" si="4"/>
        <v>0.99017540277494187</v>
      </c>
    </row>
    <row r="48" spans="1:5" ht="25.5" outlineLevel="1" x14ac:dyDescent="0.2">
      <c r="A48" s="14" t="s">
        <v>44</v>
      </c>
      <c r="B48" s="15" t="s">
        <v>45</v>
      </c>
      <c r="C48" s="17">
        <f>C49</f>
        <v>54867.23</v>
      </c>
      <c r="D48" s="17">
        <f>D49</f>
        <v>52450.29</v>
      </c>
      <c r="E48" s="18">
        <f t="shared" si="4"/>
        <v>0.95594929796893335</v>
      </c>
    </row>
    <row r="49" spans="1:5" outlineLevel="1" x14ac:dyDescent="0.2">
      <c r="A49" s="4"/>
      <c r="B49" s="9" t="s">
        <v>597</v>
      </c>
      <c r="C49" s="16">
        <f>C51</f>
        <v>54867.23</v>
      </c>
      <c r="D49" s="16">
        <f>D51</f>
        <v>52450.29</v>
      </c>
      <c r="E49" s="19">
        <f t="shared" si="4"/>
        <v>0.95594929796893335</v>
      </c>
    </row>
    <row r="50" spans="1:5" outlineLevel="1" x14ac:dyDescent="0.2">
      <c r="A50" s="4"/>
      <c r="B50" s="9" t="s">
        <v>598</v>
      </c>
      <c r="C50" s="16"/>
      <c r="D50" s="16"/>
      <c r="E50" s="19"/>
    </row>
    <row r="51" spans="1:5" x14ac:dyDescent="0.2">
      <c r="A51" s="8" t="s">
        <v>2</v>
      </c>
      <c r="B51" s="9" t="s">
        <v>599</v>
      </c>
      <c r="C51" s="10">
        <v>54867.23</v>
      </c>
      <c r="D51" s="10">
        <v>52450.29</v>
      </c>
      <c r="E51" s="19">
        <f t="shared" si="4"/>
        <v>0.95594929796893335</v>
      </c>
    </row>
    <row r="52" spans="1:5" ht="25.5" outlineLevel="1" x14ac:dyDescent="0.2">
      <c r="A52" s="4" t="s">
        <v>7</v>
      </c>
      <c r="B52" s="5" t="s">
        <v>8</v>
      </c>
      <c r="C52" s="6">
        <v>8089.29</v>
      </c>
      <c r="D52" s="6">
        <v>8062.31</v>
      </c>
      <c r="E52" s="20">
        <f t="shared" si="4"/>
        <v>0.99666472582884291</v>
      </c>
    </row>
    <row r="53" spans="1:5" ht="25.5" outlineLevel="1" x14ac:dyDescent="0.2">
      <c r="A53" s="4" t="s">
        <v>46</v>
      </c>
      <c r="B53" s="5" t="s">
        <v>47</v>
      </c>
      <c r="C53" s="6">
        <v>11969.3</v>
      </c>
      <c r="D53" s="6">
        <v>9764.81</v>
      </c>
      <c r="E53" s="20">
        <f t="shared" si="4"/>
        <v>0.81582130951684728</v>
      </c>
    </row>
    <row r="54" spans="1:5" ht="38.25" outlineLevel="1" x14ac:dyDescent="0.2">
      <c r="A54" s="4" t="s">
        <v>48</v>
      </c>
      <c r="B54" s="5" t="s">
        <v>49</v>
      </c>
      <c r="C54" s="6">
        <v>5531.37</v>
      </c>
      <c r="D54" s="6">
        <v>5443.2</v>
      </c>
      <c r="E54" s="20">
        <f t="shared" si="4"/>
        <v>0.98406000683375006</v>
      </c>
    </row>
    <row r="55" spans="1:5" ht="38.25" outlineLevel="1" x14ac:dyDescent="0.2">
      <c r="A55" s="4" t="s">
        <v>50</v>
      </c>
      <c r="B55" s="5" t="s">
        <v>51</v>
      </c>
      <c r="C55" s="6">
        <v>29277.279999999999</v>
      </c>
      <c r="D55" s="6">
        <v>29179.97</v>
      </c>
      <c r="E55" s="20">
        <f t="shared" si="4"/>
        <v>0.99667626227573058</v>
      </c>
    </row>
    <row r="56" spans="1:5" outlineLevel="1" x14ac:dyDescent="0.2">
      <c r="A56" s="14" t="s">
        <v>52</v>
      </c>
      <c r="B56" s="15" t="s">
        <v>53</v>
      </c>
      <c r="C56" s="17">
        <f>C57+C67</f>
        <v>913784.14</v>
      </c>
      <c r="D56" s="17">
        <f>D57+D67</f>
        <v>896712.85</v>
      </c>
      <c r="E56" s="18">
        <f t="shared" si="4"/>
        <v>0.98131802769087229</v>
      </c>
    </row>
    <row r="57" spans="1:5" outlineLevel="1" x14ac:dyDescent="0.2">
      <c r="A57" s="4"/>
      <c r="B57" s="9" t="s">
        <v>597</v>
      </c>
      <c r="C57" s="16">
        <f>C59+C64</f>
        <v>37883.810000000005</v>
      </c>
      <c r="D57" s="16">
        <f>D59+D64</f>
        <v>22717.75</v>
      </c>
      <c r="E57" s="19">
        <f t="shared" si="4"/>
        <v>0.59966909347291086</v>
      </c>
    </row>
    <row r="58" spans="1:5" outlineLevel="1" x14ac:dyDescent="0.2">
      <c r="A58" s="4"/>
      <c r="B58" s="9" t="s">
        <v>598</v>
      </c>
      <c r="C58" s="16"/>
      <c r="D58" s="16"/>
      <c r="E58" s="19"/>
    </row>
    <row r="59" spans="1:5" x14ac:dyDescent="0.2">
      <c r="A59" s="8" t="s">
        <v>2</v>
      </c>
      <c r="B59" s="9" t="s">
        <v>599</v>
      </c>
      <c r="C59" s="10">
        <v>1967.3</v>
      </c>
      <c r="D59" s="10">
        <v>1966.19</v>
      </c>
      <c r="E59" s="19">
        <f t="shared" si="4"/>
        <v>0.99943577491994107</v>
      </c>
    </row>
    <row r="60" spans="1:5" ht="25.5" outlineLevel="1" x14ac:dyDescent="0.2">
      <c r="A60" s="11" t="s">
        <v>13</v>
      </c>
      <c r="B60" s="12" t="s">
        <v>14</v>
      </c>
      <c r="C60" s="13">
        <v>94.4</v>
      </c>
      <c r="D60" s="13">
        <v>94.4</v>
      </c>
      <c r="E60" s="20">
        <f t="shared" si="4"/>
        <v>1</v>
      </c>
    </row>
    <row r="61" spans="1:5" ht="25.5" outlineLevel="1" x14ac:dyDescent="0.2">
      <c r="A61" s="11" t="s">
        <v>54</v>
      </c>
      <c r="B61" s="12" t="s">
        <v>55</v>
      </c>
      <c r="C61" s="13">
        <v>60.3</v>
      </c>
      <c r="D61" s="13">
        <v>60.3</v>
      </c>
      <c r="E61" s="20">
        <f t="shared" si="4"/>
        <v>1</v>
      </c>
    </row>
    <row r="62" spans="1:5" ht="51" outlineLevel="1" x14ac:dyDescent="0.2">
      <c r="A62" s="11" t="s">
        <v>56</v>
      </c>
      <c r="B62" s="12" t="s">
        <v>57</v>
      </c>
      <c r="C62" s="13">
        <v>1238.5999999999999</v>
      </c>
      <c r="D62" s="13">
        <v>1237.49</v>
      </c>
      <c r="E62" s="20">
        <f t="shared" si="4"/>
        <v>0.99910382690134025</v>
      </c>
    </row>
    <row r="63" spans="1:5" ht="38.25" outlineLevel="1" x14ac:dyDescent="0.2">
      <c r="A63" s="11" t="s">
        <v>58</v>
      </c>
      <c r="B63" s="12" t="s">
        <v>59</v>
      </c>
      <c r="C63" s="13">
        <v>574</v>
      </c>
      <c r="D63" s="13">
        <v>574</v>
      </c>
      <c r="E63" s="20">
        <f>D63/C63</f>
        <v>1</v>
      </c>
    </row>
    <row r="64" spans="1:5" outlineLevel="1" x14ac:dyDescent="0.2">
      <c r="A64" s="11"/>
      <c r="B64" s="9" t="s">
        <v>600</v>
      </c>
      <c r="C64" s="10">
        <v>35916.51</v>
      </c>
      <c r="D64" s="10">
        <v>20751.560000000001</v>
      </c>
      <c r="E64" s="19">
        <f t="shared" ref="E64:E80" si="5">D64/C64</f>
        <v>0.57777217218488097</v>
      </c>
    </row>
    <row r="65" spans="1:5" ht="25.5" outlineLevel="1" x14ac:dyDescent="0.2">
      <c r="A65" s="4" t="s">
        <v>611</v>
      </c>
      <c r="B65" s="5" t="s">
        <v>612</v>
      </c>
      <c r="C65" s="13">
        <v>15164.95</v>
      </c>
      <c r="D65" s="13">
        <v>0</v>
      </c>
      <c r="E65" s="20">
        <f t="shared" si="5"/>
        <v>0</v>
      </c>
    </row>
    <row r="66" spans="1:5" ht="25.5" outlineLevel="1" x14ac:dyDescent="0.2">
      <c r="A66" s="4" t="s">
        <v>613</v>
      </c>
      <c r="B66" s="5" t="s">
        <v>614</v>
      </c>
      <c r="C66" s="13">
        <v>20751.560000000001</v>
      </c>
      <c r="D66" s="13">
        <v>20751.560000000001</v>
      </c>
      <c r="E66" s="20">
        <f t="shared" si="5"/>
        <v>1</v>
      </c>
    </row>
    <row r="67" spans="1:5" ht="25.5" outlineLevel="1" x14ac:dyDescent="0.2">
      <c r="A67" s="11"/>
      <c r="B67" s="22" t="s">
        <v>603</v>
      </c>
      <c r="C67" s="10">
        <v>875900.33</v>
      </c>
      <c r="D67" s="10">
        <v>873995.1</v>
      </c>
      <c r="E67" s="19">
        <f t="shared" si="5"/>
        <v>0.99782483242128706</v>
      </c>
    </row>
    <row r="68" spans="1:5" ht="36" outlineLevel="1" x14ac:dyDescent="0.2">
      <c r="A68" s="23" t="s">
        <v>615</v>
      </c>
      <c r="B68" s="24" t="s">
        <v>616</v>
      </c>
      <c r="C68" s="13">
        <f>5123.62+5018.65</f>
        <v>10142.27</v>
      </c>
      <c r="D68" s="13">
        <f>5123.62+5018.65</f>
        <v>10142.27</v>
      </c>
      <c r="E68" s="20">
        <f t="shared" si="5"/>
        <v>1</v>
      </c>
    </row>
    <row r="69" spans="1:5" ht="36" outlineLevel="1" x14ac:dyDescent="0.2">
      <c r="A69" s="23" t="s">
        <v>617</v>
      </c>
      <c r="B69" s="24" t="s">
        <v>618</v>
      </c>
      <c r="C69" s="13">
        <v>2477.1999999999998</v>
      </c>
      <c r="D69" s="13">
        <v>2467.13</v>
      </c>
      <c r="E69" s="20">
        <f t="shared" si="5"/>
        <v>0.9959349265299533</v>
      </c>
    </row>
    <row r="70" spans="1:5" ht="48" outlineLevel="1" x14ac:dyDescent="0.2">
      <c r="A70" s="23" t="s">
        <v>619</v>
      </c>
      <c r="B70" s="24" t="s">
        <v>620</v>
      </c>
      <c r="C70" s="13">
        <v>197.07</v>
      </c>
      <c r="D70" s="13">
        <v>162.87</v>
      </c>
      <c r="E70" s="20">
        <f t="shared" si="5"/>
        <v>0.82645760389709244</v>
      </c>
    </row>
    <row r="71" spans="1:5" ht="48" outlineLevel="1" x14ac:dyDescent="0.2">
      <c r="A71" s="23" t="s">
        <v>621</v>
      </c>
      <c r="B71" s="24" t="s">
        <v>622</v>
      </c>
      <c r="C71" s="13">
        <v>3727.8</v>
      </c>
      <c r="D71" s="13">
        <v>3727.8</v>
      </c>
      <c r="E71" s="20">
        <f t="shared" si="5"/>
        <v>1</v>
      </c>
    </row>
    <row r="72" spans="1:5" ht="24" outlineLevel="1" x14ac:dyDescent="0.2">
      <c r="A72" s="23" t="s">
        <v>623</v>
      </c>
      <c r="B72" s="24" t="s">
        <v>624</v>
      </c>
      <c r="C72" s="13">
        <v>725071.49</v>
      </c>
      <c r="D72" s="13">
        <v>723210.53</v>
      </c>
      <c r="E72" s="20">
        <f t="shared" si="5"/>
        <v>0.99743341170399635</v>
      </c>
    </row>
    <row r="73" spans="1:5" ht="24" outlineLevel="1" x14ac:dyDescent="0.2">
      <c r="A73" s="23" t="s">
        <v>625</v>
      </c>
      <c r="B73" s="24" t="s">
        <v>626</v>
      </c>
      <c r="C73" s="13">
        <v>134284.5</v>
      </c>
      <c r="D73" s="13">
        <v>134284.5</v>
      </c>
      <c r="E73" s="20">
        <f t="shared" si="5"/>
        <v>1</v>
      </c>
    </row>
    <row r="74" spans="1:5" ht="25.5" outlineLevel="1" x14ac:dyDescent="0.2">
      <c r="A74" s="14" t="s">
        <v>60</v>
      </c>
      <c r="B74" s="15" t="s">
        <v>61</v>
      </c>
      <c r="C74" s="17">
        <f>C75+C98</f>
        <v>768750.87</v>
      </c>
      <c r="D74" s="17">
        <f>D75+D98</f>
        <v>758542.71000000008</v>
      </c>
      <c r="E74" s="18">
        <f t="shared" si="5"/>
        <v>0.9867211077107465</v>
      </c>
    </row>
    <row r="75" spans="1:5" outlineLevel="1" x14ac:dyDescent="0.2">
      <c r="A75" s="23"/>
      <c r="B75" s="9" t="s">
        <v>597</v>
      </c>
      <c r="C75" s="10">
        <f>C77+C96</f>
        <v>761095.37</v>
      </c>
      <c r="D75" s="10">
        <f>D77+D96</f>
        <v>753837.56</v>
      </c>
      <c r="E75" s="19">
        <f t="shared" si="5"/>
        <v>0.99046399401956686</v>
      </c>
    </row>
    <row r="76" spans="1:5" outlineLevel="1" x14ac:dyDescent="0.2">
      <c r="A76" s="23"/>
      <c r="B76" s="9" t="s">
        <v>598</v>
      </c>
      <c r="C76" s="10"/>
      <c r="D76" s="10"/>
      <c r="E76" s="19"/>
    </row>
    <row r="77" spans="1:5" x14ac:dyDescent="0.2">
      <c r="A77" s="8" t="s">
        <v>2</v>
      </c>
      <c r="B77" s="9" t="s">
        <v>599</v>
      </c>
      <c r="C77" s="10">
        <v>747612.62</v>
      </c>
      <c r="D77" s="10">
        <v>740565.05</v>
      </c>
      <c r="E77" s="19">
        <f t="shared" si="5"/>
        <v>0.99057323296655964</v>
      </c>
    </row>
    <row r="78" spans="1:5" ht="25.5" outlineLevel="1" x14ac:dyDescent="0.2">
      <c r="A78" s="4" t="s">
        <v>7</v>
      </c>
      <c r="B78" s="5" t="s">
        <v>8</v>
      </c>
      <c r="C78" s="6">
        <v>10268.82</v>
      </c>
      <c r="D78" s="6">
        <v>9788.99</v>
      </c>
      <c r="E78" s="20">
        <f t="shared" si="5"/>
        <v>0.95327311219789612</v>
      </c>
    </row>
    <row r="79" spans="1:5" ht="25.5" outlineLevel="1" x14ac:dyDescent="0.2">
      <c r="A79" s="4" t="s">
        <v>62</v>
      </c>
      <c r="B79" s="5" t="s">
        <v>63</v>
      </c>
      <c r="C79" s="6">
        <f>109065.26+19250.56</f>
        <v>128315.81999999999</v>
      </c>
      <c r="D79" s="6">
        <f>109065.26+19250.56</f>
        <v>128315.81999999999</v>
      </c>
      <c r="E79" s="20">
        <f t="shared" si="5"/>
        <v>1</v>
      </c>
    </row>
    <row r="80" spans="1:5" ht="38.25" outlineLevel="1" x14ac:dyDescent="0.2">
      <c r="A80" s="4" t="s">
        <v>64</v>
      </c>
      <c r="B80" s="5" t="s">
        <v>65</v>
      </c>
      <c r="C80" s="6">
        <v>451.43</v>
      </c>
      <c r="D80" s="6">
        <v>436.05</v>
      </c>
      <c r="E80" s="20">
        <f t="shared" si="5"/>
        <v>0.96593048756174826</v>
      </c>
    </row>
    <row r="81" spans="1:5" ht="38.25" outlineLevel="1" x14ac:dyDescent="0.2">
      <c r="A81" s="4" t="s">
        <v>66</v>
      </c>
      <c r="B81" s="5" t="s">
        <v>67</v>
      </c>
      <c r="C81" s="6">
        <f>94625.82+1185.83+16802.31+80052.95+60200+4110</f>
        <v>256976.91</v>
      </c>
      <c r="D81" s="6">
        <f>94625.78+1185.83+16802.31+80052.95+60200+4110</f>
        <v>256976.87</v>
      </c>
      <c r="E81" s="20">
        <f t="shared" ref="E81:E95" si="6">D81/C81</f>
        <v>0.99999984434399181</v>
      </c>
    </row>
    <row r="82" spans="1:5" ht="51" outlineLevel="1" x14ac:dyDescent="0.2">
      <c r="A82" s="4" t="s">
        <v>56</v>
      </c>
      <c r="B82" s="5" t="s">
        <v>57</v>
      </c>
      <c r="C82" s="6">
        <v>270.5</v>
      </c>
      <c r="D82" s="6">
        <v>269.58</v>
      </c>
      <c r="E82" s="20">
        <f t="shared" si="6"/>
        <v>0.9965988909426986</v>
      </c>
    </row>
    <row r="83" spans="1:5" ht="25.5" outlineLevel="1" x14ac:dyDescent="0.2">
      <c r="A83" s="4" t="s">
        <v>68</v>
      </c>
      <c r="B83" s="5" t="s">
        <v>69</v>
      </c>
      <c r="C83" s="6">
        <v>3570.58</v>
      </c>
      <c r="D83" s="6">
        <v>3175.94</v>
      </c>
      <c r="E83" s="20">
        <f t="shared" si="6"/>
        <v>0.88947453915050223</v>
      </c>
    </row>
    <row r="84" spans="1:5" ht="25.5" outlineLevel="1" x14ac:dyDescent="0.2">
      <c r="A84" s="4" t="s">
        <v>70</v>
      </c>
      <c r="B84" s="5" t="s">
        <v>71</v>
      </c>
      <c r="C84" s="6">
        <v>155.34</v>
      </c>
      <c r="D84" s="6">
        <v>155.34</v>
      </c>
      <c r="E84" s="20">
        <f t="shared" si="6"/>
        <v>1</v>
      </c>
    </row>
    <row r="85" spans="1:5" ht="25.5" outlineLevel="1" x14ac:dyDescent="0.2">
      <c r="A85" s="4" t="s">
        <v>72</v>
      </c>
      <c r="B85" s="5" t="s">
        <v>73</v>
      </c>
      <c r="C85" s="6">
        <v>3681.5</v>
      </c>
      <c r="D85" s="6">
        <v>3681.5</v>
      </c>
      <c r="E85" s="20">
        <f t="shared" si="6"/>
        <v>1</v>
      </c>
    </row>
    <row r="86" spans="1:5" ht="25.5" outlineLevel="1" x14ac:dyDescent="0.2">
      <c r="A86" s="4" t="s">
        <v>74</v>
      </c>
      <c r="B86" s="5" t="s">
        <v>75</v>
      </c>
      <c r="C86" s="6">
        <v>1206.1500000000001</v>
      </c>
      <c r="D86" s="6">
        <v>1101.1500000000001</v>
      </c>
      <c r="E86" s="20">
        <f t="shared" si="6"/>
        <v>0.91294615097624676</v>
      </c>
    </row>
    <row r="87" spans="1:5" ht="25.5" outlineLevel="1" x14ac:dyDescent="0.2">
      <c r="A87" s="4" t="s">
        <v>76</v>
      </c>
      <c r="B87" s="5" t="s">
        <v>77</v>
      </c>
      <c r="C87" s="6">
        <v>320</v>
      </c>
      <c r="D87" s="6">
        <v>320</v>
      </c>
      <c r="E87" s="20">
        <f t="shared" si="6"/>
        <v>1</v>
      </c>
    </row>
    <row r="88" spans="1:5" ht="25.5" outlineLevel="1" x14ac:dyDescent="0.2">
      <c r="A88" s="4" t="s">
        <v>78</v>
      </c>
      <c r="B88" s="5" t="s">
        <v>79</v>
      </c>
      <c r="C88" s="6">
        <v>49034.400000000001</v>
      </c>
      <c r="D88" s="6">
        <v>49034.37</v>
      </c>
      <c r="E88" s="20">
        <f t="shared" si="6"/>
        <v>0.99999938818462142</v>
      </c>
    </row>
    <row r="89" spans="1:5" ht="38.25" outlineLevel="1" x14ac:dyDescent="0.2">
      <c r="A89" s="4" t="s">
        <v>80</v>
      </c>
      <c r="B89" s="5" t="s">
        <v>81</v>
      </c>
      <c r="C89" s="6">
        <f>79565.63+17448.5+5000</f>
        <v>102014.13</v>
      </c>
      <c r="D89" s="6">
        <f>79565.63+17448.5+5000</f>
        <v>102014.13</v>
      </c>
      <c r="E89" s="20">
        <f t="shared" si="6"/>
        <v>1</v>
      </c>
    </row>
    <row r="90" spans="1:5" ht="51" outlineLevel="1" x14ac:dyDescent="0.2">
      <c r="A90" s="4" t="s">
        <v>82</v>
      </c>
      <c r="B90" s="5" t="s">
        <v>83</v>
      </c>
      <c r="C90" s="6">
        <v>3163.2</v>
      </c>
      <c r="D90" s="6">
        <v>3163.2</v>
      </c>
      <c r="E90" s="20">
        <f t="shared" si="6"/>
        <v>1</v>
      </c>
    </row>
    <row r="91" spans="1:5" ht="25.5" outlineLevel="1" x14ac:dyDescent="0.2">
      <c r="A91" s="4" t="s">
        <v>84</v>
      </c>
      <c r="B91" s="5" t="s">
        <v>85</v>
      </c>
      <c r="C91" s="6">
        <v>178070.46</v>
      </c>
      <c r="D91" s="6">
        <v>173835.36</v>
      </c>
      <c r="E91" s="20">
        <f t="shared" si="6"/>
        <v>0.97621671780934349</v>
      </c>
    </row>
    <row r="92" spans="1:5" ht="76.5" outlineLevel="1" x14ac:dyDescent="0.2">
      <c r="A92" s="4" t="s">
        <v>86</v>
      </c>
      <c r="B92" s="7" t="s">
        <v>87</v>
      </c>
      <c r="C92" s="6">
        <v>334.11</v>
      </c>
      <c r="D92" s="6">
        <v>334.11</v>
      </c>
      <c r="E92" s="20">
        <f t="shared" si="6"/>
        <v>1</v>
      </c>
    </row>
    <row r="93" spans="1:5" ht="25.5" outlineLevel="1" x14ac:dyDescent="0.2">
      <c r="A93" s="4" t="s">
        <v>88</v>
      </c>
      <c r="B93" s="5" t="s">
        <v>89</v>
      </c>
      <c r="C93" s="6">
        <v>7566.1</v>
      </c>
      <c r="D93" s="6">
        <v>7074.61</v>
      </c>
      <c r="E93" s="20">
        <f t="shared" si="6"/>
        <v>0.93504050964169116</v>
      </c>
    </row>
    <row r="94" spans="1:5" ht="51" outlineLevel="1" x14ac:dyDescent="0.2">
      <c r="A94" s="4" t="s">
        <v>90</v>
      </c>
      <c r="B94" s="5" t="s">
        <v>91</v>
      </c>
      <c r="C94" s="6">
        <v>943.8</v>
      </c>
      <c r="D94" s="6">
        <v>888.04</v>
      </c>
      <c r="E94" s="20">
        <f t="shared" si="6"/>
        <v>0.94091968637423185</v>
      </c>
    </row>
    <row r="95" spans="1:5" ht="38.25" outlineLevel="1" x14ac:dyDescent="0.2">
      <c r="A95" s="4" t="s">
        <v>92</v>
      </c>
      <c r="B95" s="5" t="s">
        <v>93</v>
      </c>
      <c r="C95" s="6">
        <v>1269.3800000000001</v>
      </c>
      <c r="D95" s="6">
        <v>0</v>
      </c>
      <c r="E95" s="20">
        <f t="shared" si="6"/>
        <v>0</v>
      </c>
    </row>
    <row r="96" spans="1:5" outlineLevel="1" x14ac:dyDescent="0.2">
      <c r="A96" s="4"/>
      <c r="B96" s="9" t="s">
        <v>600</v>
      </c>
      <c r="C96" s="16">
        <v>13482.75</v>
      </c>
      <c r="D96" s="16">
        <v>13272.51</v>
      </c>
      <c r="E96" s="19">
        <f t="shared" ref="E96:E107" si="7">D96/C96</f>
        <v>0.98440674194804478</v>
      </c>
    </row>
    <row r="97" spans="1:5" ht="25.5" outlineLevel="1" x14ac:dyDescent="0.2">
      <c r="A97" s="4" t="s">
        <v>627</v>
      </c>
      <c r="B97" s="5" t="s">
        <v>628</v>
      </c>
      <c r="C97" s="6">
        <v>13482.75</v>
      </c>
      <c r="D97" s="6">
        <v>13272.51</v>
      </c>
      <c r="E97" s="20">
        <f t="shared" si="7"/>
        <v>0.98440674194804478</v>
      </c>
    </row>
    <row r="98" spans="1:5" ht="25.5" outlineLevel="1" x14ac:dyDescent="0.2">
      <c r="A98" s="4"/>
      <c r="B98" s="22" t="s">
        <v>603</v>
      </c>
      <c r="C98" s="16">
        <v>7655.5</v>
      </c>
      <c r="D98" s="16">
        <v>4705.1499999999996</v>
      </c>
      <c r="E98" s="19">
        <f t="shared" si="7"/>
        <v>0.61461041081575329</v>
      </c>
    </row>
    <row r="99" spans="1:5" ht="25.5" outlineLevel="1" x14ac:dyDescent="0.2">
      <c r="A99" s="4" t="s">
        <v>629</v>
      </c>
      <c r="B99" s="5" t="s">
        <v>630</v>
      </c>
      <c r="C99" s="6">
        <v>2481.4</v>
      </c>
      <c r="D99" s="6">
        <v>0</v>
      </c>
      <c r="E99" s="20">
        <f t="shared" si="7"/>
        <v>0</v>
      </c>
    </row>
    <row r="100" spans="1:5" ht="38.25" outlineLevel="1" x14ac:dyDescent="0.2">
      <c r="A100" s="4" t="s">
        <v>631</v>
      </c>
      <c r="B100" s="5" t="s">
        <v>632</v>
      </c>
      <c r="C100" s="6">
        <v>4026</v>
      </c>
      <c r="D100" s="6">
        <v>4026</v>
      </c>
      <c r="E100" s="20">
        <f t="shared" si="7"/>
        <v>1</v>
      </c>
    </row>
    <row r="101" spans="1:5" ht="38.25" outlineLevel="1" x14ac:dyDescent="0.2">
      <c r="A101" s="4" t="s">
        <v>617</v>
      </c>
      <c r="B101" s="5" t="s">
        <v>618</v>
      </c>
      <c r="C101" s="6">
        <v>541</v>
      </c>
      <c r="D101" s="6">
        <v>539.15</v>
      </c>
      <c r="E101" s="20">
        <f t="shared" si="7"/>
        <v>0.99658040665434378</v>
      </c>
    </row>
    <row r="102" spans="1:5" ht="25.5" outlineLevel="1" x14ac:dyDescent="0.2">
      <c r="A102" s="4" t="s">
        <v>633</v>
      </c>
      <c r="B102" s="5" t="s">
        <v>634</v>
      </c>
      <c r="C102" s="6">
        <v>140</v>
      </c>
      <c r="D102" s="6">
        <v>140</v>
      </c>
      <c r="E102" s="20">
        <f t="shared" si="7"/>
        <v>1</v>
      </c>
    </row>
    <row r="103" spans="1:5" ht="51" outlineLevel="1" x14ac:dyDescent="0.2">
      <c r="A103" s="4" t="s">
        <v>635</v>
      </c>
      <c r="B103" s="5" t="s">
        <v>636</v>
      </c>
      <c r="C103" s="6">
        <v>467.1</v>
      </c>
      <c r="D103" s="6">
        <v>0</v>
      </c>
      <c r="E103" s="20">
        <f t="shared" si="7"/>
        <v>0</v>
      </c>
    </row>
    <row r="104" spans="1:5" outlineLevel="1" x14ac:dyDescent="0.2">
      <c r="A104" s="14" t="s">
        <v>94</v>
      </c>
      <c r="B104" s="15" t="s">
        <v>95</v>
      </c>
      <c r="C104" s="17">
        <f>C105+C149</f>
        <v>7398134.4800000004</v>
      </c>
      <c r="D104" s="17">
        <f>D105+D149</f>
        <v>7264827.9700000007</v>
      </c>
      <c r="E104" s="18">
        <f t="shared" si="7"/>
        <v>0.98198106423174947</v>
      </c>
    </row>
    <row r="105" spans="1:5" outlineLevel="1" x14ac:dyDescent="0.2">
      <c r="A105" s="4"/>
      <c r="B105" s="9" t="s">
        <v>597</v>
      </c>
      <c r="C105" s="16">
        <f>C107+C144</f>
        <v>4293231.41</v>
      </c>
      <c r="D105" s="16">
        <f>D107+D144</f>
        <v>4227864.03</v>
      </c>
      <c r="E105" s="19">
        <f t="shared" si="7"/>
        <v>0.98477431711513541</v>
      </c>
    </row>
    <row r="106" spans="1:5" outlineLevel="1" x14ac:dyDescent="0.2">
      <c r="A106" s="4"/>
      <c r="B106" s="9" t="s">
        <v>598</v>
      </c>
      <c r="C106" s="6"/>
      <c r="D106" s="6"/>
      <c r="E106" s="19"/>
    </row>
    <row r="107" spans="1:5" ht="15.75" customHeight="1" x14ac:dyDescent="0.2">
      <c r="A107" s="8" t="s">
        <v>2</v>
      </c>
      <c r="B107" s="9" t="s">
        <v>599</v>
      </c>
      <c r="C107" s="10">
        <f>SUM(C108:C143)</f>
        <v>4109136.4000000004</v>
      </c>
      <c r="D107" s="10">
        <f>SUM(D108:D143)</f>
        <v>4090638.69</v>
      </c>
      <c r="E107" s="19">
        <f t="shared" si="7"/>
        <v>0.99549839474785984</v>
      </c>
    </row>
    <row r="108" spans="1:5" ht="25.5" outlineLevel="1" x14ac:dyDescent="0.2">
      <c r="A108" s="4" t="s">
        <v>7</v>
      </c>
      <c r="B108" s="5" t="s">
        <v>8</v>
      </c>
      <c r="C108" s="13">
        <v>52760.52</v>
      </c>
      <c r="D108" s="6">
        <v>51278.05</v>
      </c>
      <c r="E108" s="20">
        <f t="shared" ref="E108:E143" si="8">D108/C108</f>
        <v>0.97190190695618628</v>
      </c>
    </row>
    <row r="109" spans="1:5" ht="25.5" outlineLevel="1" x14ac:dyDescent="0.2">
      <c r="A109" s="4" t="s">
        <v>13</v>
      </c>
      <c r="B109" s="5" t="s">
        <v>14</v>
      </c>
      <c r="C109" s="6">
        <v>86.22</v>
      </c>
      <c r="D109" s="6">
        <v>86.22</v>
      </c>
      <c r="E109" s="20">
        <f t="shared" si="8"/>
        <v>1</v>
      </c>
    </row>
    <row r="110" spans="1:5" ht="25.5" outlineLevel="1" x14ac:dyDescent="0.2">
      <c r="A110" s="4" t="s">
        <v>96</v>
      </c>
      <c r="B110" s="5" t="s">
        <v>97</v>
      </c>
      <c r="C110" s="6">
        <f>1803823.47+30404.33+607226.41</f>
        <v>2441454.21</v>
      </c>
      <c r="D110" s="6">
        <f>1803064.65+30404.33+607105.15</f>
        <v>2440574.13</v>
      </c>
      <c r="E110" s="20">
        <f t="shared" si="8"/>
        <v>0.999639526313295</v>
      </c>
    </row>
    <row r="111" spans="1:5" ht="25.5" outlineLevel="1" x14ac:dyDescent="0.2">
      <c r="A111" s="4" t="s">
        <v>98</v>
      </c>
      <c r="B111" s="5" t="s">
        <v>99</v>
      </c>
      <c r="C111" s="6">
        <v>684.4</v>
      </c>
      <c r="D111" s="6">
        <v>684.4</v>
      </c>
      <c r="E111" s="20">
        <f t="shared" si="8"/>
        <v>1</v>
      </c>
    </row>
    <row r="112" spans="1:5" ht="38.25" outlineLevel="1" x14ac:dyDescent="0.2">
      <c r="A112" s="4" t="s">
        <v>100</v>
      </c>
      <c r="B112" s="5" t="s">
        <v>101</v>
      </c>
      <c r="C112" s="6">
        <v>8015.5</v>
      </c>
      <c r="D112" s="6">
        <v>8015.5</v>
      </c>
      <c r="E112" s="20">
        <f t="shared" si="8"/>
        <v>1</v>
      </c>
    </row>
    <row r="113" spans="1:5" ht="25.5" outlineLevel="1" x14ac:dyDescent="0.2">
      <c r="A113" s="4" t="s">
        <v>102</v>
      </c>
      <c r="B113" s="5" t="s">
        <v>103</v>
      </c>
      <c r="C113" s="6">
        <f>11648.78+162.93</f>
        <v>11811.710000000001</v>
      </c>
      <c r="D113" s="6">
        <f>6289.4+109.53</f>
        <v>6398.9299999999994</v>
      </c>
      <c r="E113" s="20">
        <f t="shared" si="8"/>
        <v>0.54174459074934944</v>
      </c>
    </row>
    <row r="114" spans="1:5" ht="51" outlineLevel="1" x14ac:dyDescent="0.2">
      <c r="A114" s="4" t="s">
        <v>104</v>
      </c>
      <c r="B114" s="5" t="s">
        <v>105</v>
      </c>
      <c r="C114" s="6">
        <f>10415.82+1069.1</f>
        <v>11484.92</v>
      </c>
      <c r="D114" s="6">
        <f>9371.48+1069.1</f>
        <v>10440.58</v>
      </c>
      <c r="E114" s="20">
        <f t="shared" si="8"/>
        <v>0.9090685873301686</v>
      </c>
    </row>
    <row r="115" spans="1:5" ht="25.5" outlineLevel="1" x14ac:dyDescent="0.2">
      <c r="A115" s="4" t="s">
        <v>106</v>
      </c>
      <c r="B115" s="5" t="s">
        <v>107</v>
      </c>
      <c r="C115" s="6">
        <v>2925.97</v>
      </c>
      <c r="D115" s="6">
        <v>2925.97</v>
      </c>
      <c r="E115" s="20">
        <f t="shared" si="8"/>
        <v>1</v>
      </c>
    </row>
    <row r="116" spans="1:5" ht="38.25" outlineLevel="1" x14ac:dyDescent="0.2">
      <c r="A116" s="4" t="s">
        <v>108</v>
      </c>
      <c r="B116" s="5" t="s">
        <v>109</v>
      </c>
      <c r="C116" s="6">
        <f>4042.35+764.18</f>
        <v>4806.53</v>
      </c>
      <c r="D116" s="6">
        <f>4042.35+764.18</f>
        <v>4806.53</v>
      </c>
      <c r="E116" s="20">
        <f t="shared" si="8"/>
        <v>1</v>
      </c>
    </row>
    <row r="117" spans="1:5" ht="38.25" outlineLevel="1" x14ac:dyDescent="0.2">
      <c r="A117" s="4" t="s">
        <v>110</v>
      </c>
      <c r="B117" s="5" t="s">
        <v>111</v>
      </c>
      <c r="C117" s="6">
        <f>811.98+192.57</f>
        <v>1004.55</v>
      </c>
      <c r="D117" s="6">
        <f>811.98+192.57</f>
        <v>1004.55</v>
      </c>
      <c r="E117" s="20">
        <f t="shared" si="8"/>
        <v>1</v>
      </c>
    </row>
    <row r="118" spans="1:5" ht="25.5" outlineLevel="1" x14ac:dyDescent="0.2">
      <c r="A118" s="4" t="s">
        <v>112</v>
      </c>
      <c r="B118" s="5" t="s">
        <v>97</v>
      </c>
      <c r="C118" s="6">
        <f>502201.65+246777.59+8651.38+2435.91</f>
        <v>760066.53</v>
      </c>
      <c r="D118" s="6">
        <f>502201.65+246714.24+8651.38+2435.91</f>
        <v>760003.18</v>
      </c>
      <c r="E118" s="20">
        <f t="shared" si="8"/>
        <v>0.99991665203307933</v>
      </c>
    </row>
    <row r="119" spans="1:5" ht="25.5" outlineLevel="1" x14ac:dyDescent="0.2">
      <c r="A119" s="4" t="s">
        <v>62</v>
      </c>
      <c r="B119" s="5" t="s">
        <v>63</v>
      </c>
      <c r="C119" s="6">
        <f>263499.54+39355.39</f>
        <v>302854.93</v>
      </c>
      <c r="D119" s="6">
        <f>263221.32+39355.39</f>
        <v>302576.71000000002</v>
      </c>
      <c r="E119" s="20">
        <f t="shared" si="8"/>
        <v>0.99908134234433632</v>
      </c>
    </row>
    <row r="120" spans="1:5" ht="25.5" outlineLevel="1" x14ac:dyDescent="0.2">
      <c r="A120" s="4" t="s">
        <v>113</v>
      </c>
      <c r="B120" s="5" t="s">
        <v>114</v>
      </c>
      <c r="C120" s="6">
        <f>42070.08+7392.28</f>
        <v>49462.36</v>
      </c>
      <c r="D120" s="6">
        <f>41958.12+7389.98</f>
        <v>49348.100000000006</v>
      </c>
      <c r="E120" s="20">
        <f t="shared" si="8"/>
        <v>0.9976899606084304</v>
      </c>
    </row>
    <row r="121" spans="1:5" ht="25.5" outlineLevel="1" x14ac:dyDescent="0.2">
      <c r="A121" s="4" t="s">
        <v>115</v>
      </c>
      <c r="B121" s="5" t="s">
        <v>116</v>
      </c>
      <c r="C121" s="6">
        <v>9697.41</v>
      </c>
      <c r="D121" s="6">
        <v>9231.51</v>
      </c>
      <c r="E121" s="20">
        <f t="shared" si="8"/>
        <v>0.95195624398679646</v>
      </c>
    </row>
    <row r="122" spans="1:5" ht="38.25" outlineLevel="1" x14ac:dyDescent="0.2">
      <c r="A122" s="4" t="s">
        <v>64</v>
      </c>
      <c r="B122" s="5" t="s">
        <v>65</v>
      </c>
      <c r="C122" s="6">
        <v>4735.78</v>
      </c>
      <c r="D122" s="6">
        <v>4189.28</v>
      </c>
      <c r="E122" s="20">
        <f t="shared" si="8"/>
        <v>0.88460190296001928</v>
      </c>
    </row>
    <row r="123" spans="1:5" ht="25.5" outlineLevel="1" x14ac:dyDescent="0.2">
      <c r="A123" s="4" t="s">
        <v>117</v>
      </c>
      <c r="B123" s="5" t="s">
        <v>114</v>
      </c>
      <c r="C123" s="6">
        <f>6678.85+1378.17</f>
        <v>8057.02</v>
      </c>
      <c r="D123" s="6">
        <f>6566.76+1362.8</f>
        <v>7929.56</v>
      </c>
      <c r="E123" s="20">
        <f t="shared" si="8"/>
        <v>0.98418025523084218</v>
      </c>
    </row>
    <row r="124" spans="1:5" ht="25.5" outlineLevel="1" x14ac:dyDescent="0.2">
      <c r="A124" s="4" t="s">
        <v>118</v>
      </c>
      <c r="B124" s="5" t="s">
        <v>119</v>
      </c>
      <c r="C124" s="6">
        <v>25055.41</v>
      </c>
      <c r="D124" s="6">
        <v>25055.41</v>
      </c>
      <c r="E124" s="20">
        <f t="shared" si="8"/>
        <v>1</v>
      </c>
    </row>
    <row r="125" spans="1:5" ht="51" outlineLevel="1" x14ac:dyDescent="0.2">
      <c r="A125" s="4" t="s">
        <v>56</v>
      </c>
      <c r="B125" s="5" t="s">
        <v>57</v>
      </c>
      <c r="C125" s="6">
        <v>2391.75</v>
      </c>
      <c r="D125" s="6">
        <v>2383.4299999999998</v>
      </c>
      <c r="E125" s="20">
        <f t="shared" si="8"/>
        <v>0.99652137556182707</v>
      </c>
    </row>
    <row r="126" spans="1:5" ht="25.5" outlineLevel="1" x14ac:dyDescent="0.2">
      <c r="A126" s="4" t="s">
        <v>68</v>
      </c>
      <c r="B126" s="5" t="s">
        <v>69</v>
      </c>
      <c r="C126" s="6">
        <v>21503.119999999999</v>
      </c>
      <c r="D126" s="6">
        <v>16714.84</v>
      </c>
      <c r="E126" s="20">
        <f t="shared" si="8"/>
        <v>0.777321616584012</v>
      </c>
    </row>
    <row r="127" spans="1:5" ht="25.5" outlineLevel="1" x14ac:dyDescent="0.2">
      <c r="A127" s="4" t="s">
        <v>72</v>
      </c>
      <c r="B127" s="5" t="s">
        <v>73</v>
      </c>
      <c r="C127" s="6">
        <v>17005.7</v>
      </c>
      <c r="D127" s="6">
        <v>17005.7</v>
      </c>
      <c r="E127" s="20">
        <f t="shared" si="8"/>
        <v>1</v>
      </c>
    </row>
    <row r="128" spans="1:5" ht="38.25" outlineLevel="1" x14ac:dyDescent="0.2">
      <c r="A128" s="4" t="s">
        <v>120</v>
      </c>
      <c r="B128" s="5" t="s">
        <v>121</v>
      </c>
      <c r="C128" s="6">
        <v>4118.57</v>
      </c>
      <c r="D128" s="6">
        <v>4118.57</v>
      </c>
      <c r="E128" s="20">
        <f t="shared" si="8"/>
        <v>1</v>
      </c>
    </row>
    <row r="129" spans="1:5" ht="25.5" outlineLevel="1" x14ac:dyDescent="0.2">
      <c r="A129" s="4" t="s">
        <v>122</v>
      </c>
      <c r="B129" s="5" t="s">
        <v>123</v>
      </c>
      <c r="C129" s="6">
        <v>55291.199999999997</v>
      </c>
      <c r="D129" s="6">
        <v>55291.199999999997</v>
      </c>
      <c r="E129" s="20">
        <f t="shared" si="8"/>
        <v>1</v>
      </c>
    </row>
    <row r="130" spans="1:5" ht="25.5" outlineLevel="1" x14ac:dyDescent="0.2">
      <c r="A130" s="4" t="s">
        <v>124</v>
      </c>
      <c r="B130" s="5" t="s">
        <v>125</v>
      </c>
      <c r="C130" s="6">
        <v>131290.82999999999</v>
      </c>
      <c r="D130" s="6">
        <v>129290.83</v>
      </c>
      <c r="E130" s="20">
        <f t="shared" si="8"/>
        <v>0.98476664364144861</v>
      </c>
    </row>
    <row r="131" spans="1:5" ht="25.5" outlineLevel="1" x14ac:dyDescent="0.2">
      <c r="A131" s="4" t="s">
        <v>126</v>
      </c>
      <c r="B131" s="5" t="s">
        <v>127</v>
      </c>
      <c r="C131" s="6">
        <v>6808</v>
      </c>
      <c r="D131" s="6">
        <v>6808</v>
      </c>
      <c r="E131" s="20">
        <f t="shared" si="8"/>
        <v>1</v>
      </c>
    </row>
    <row r="132" spans="1:5" ht="76.5" outlineLevel="1" x14ac:dyDescent="0.2">
      <c r="A132" s="4" t="s">
        <v>128</v>
      </c>
      <c r="B132" s="7" t="s">
        <v>129</v>
      </c>
      <c r="C132" s="6">
        <f>3767.02+42.68</f>
        <v>3809.7</v>
      </c>
      <c r="D132" s="6">
        <f>3767.02+42.68</f>
        <v>3809.7</v>
      </c>
      <c r="E132" s="20">
        <f t="shared" si="8"/>
        <v>1</v>
      </c>
    </row>
    <row r="133" spans="1:5" ht="51" outlineLevel="1" x14ac:dyDescent="0.2">
      <c r="A133" s="4" t="s">
        <v>130</v>
      </c>
      <c r="B133" s="5" t="s">
        <v>131</v>
      </c>
      <c r="C133" s="6">
        <f>304.5+53.82</f>
        <v>358.32</v>
      </c>
      <c r="D133" s="6">
        <f>304.5+53.82</f>
        <v>358.32</v>
      </c>
      <c r="E133" s="20">
        <f t="shared" si="8"/>
        <v>1</v>
      </c>
    </row>
    <row r="134" spans="1:5" ht="51" outlineLevel="1" x14ac:dyDescent="0.2">
      <c r="A134" s="4" t="s">
        <v>132</v>
      </c>
      <c r="B134" s="5" t="s">
        <v>133</v>
      </c>
      <c r="C134" s="6">
        <f>797.4+14.84</f>
        <v>812.24</v>
      </c>
      <c r="D134" s="6">
        <f>797.4+14.84</f>
        <v>812.24</v>
      </c>
      <c r="E134" s="20">
        <f t="shared" si="8"/>
        <v>1</v>
      </c>
    </row>
    <row r="135" spans="1:5" ht="63.75" outlineLevel="1" x14ac:dyDescent="0.2">
      <c r="A135" s="4" t="s">
        <v>134</v>
      </c>
      <c r="B135" s="5" t="s">
        <v>135</v>
      </c>
      <c r="C135" s="6">
        <f>10127.4+16.33</f>
        <v>10143.73</v>
      </c>
      <c r="D135" s="6">
        <f>10127.4+16.33</f>
        <v>10143.73</v>
      </c>
      <c r="E135" s="20">
        <f t="shared" si="8"/>
        <v>1</v>
      </c>
    </row>
    <row r="136" spans="1:5" ht="25.5" outlineLevel="1" x14ac:dyDescent="0.2">
      <c r="A136" s="4" t="s">
        <v>136</v>
      </c>
      <c r="B136" s="5" t="s">
        <v>137</v>
      </c>
      <c r="C136" s="6">
        <v>3142.94</v>
      </c>
      <c r="D136" s="6">
        <v>3142.94</v>
      </c>
      <c r="E136" s="20">
        <f t="shared" si="8"/>
        <v>1</v>
      </c>
    </row>
    <row r="137" spans="1:5" ht="51" outlineLevel="1" x14ac:dyDescent="0.2">
      <c r="A137" s="4" t="s">
        <v>138</v>
      </c>
      <c r="B137" s="5" t="s">
        <v>139</v>
      </c>
      <c r="C137" s="6">
        <v>13698.55</v>
      </c>
      <c r="D137" s="6">
        <v>13144.52</v>
      </c>
      <c r="E137" s="20">
        <f t="shared" si="8"/>
        <v>0.95955557340010444</v>
      </c>
    </row>
    <row r="138" spans="1:5" ht="25.5" outlineLevel="1" x14ac:dyDescent="0.2">
      <c r="A138" s="4" t="s">
        <v>140</v>
      </c>
      <c r="B138" s="5" t="s">
        <v>141</v>
      </c>
      <c r="C138" s="6">
        <v>3183.02</v>
      </c>
      <c r="D138" s="6">
        <v>3139.8</v>
      </c>
      <c r="E138" s="20">
        <f t="shared" si="8"/>
        <v>0.98642170014640196</v>
      </c>
    </row>
    <row r="139" spans="1:5" ht="25.5" outlineLevel="1" x14ac:dyDescent="0.2">
      <c r="A139" s="4" t="s">
        <v>142</v>
      </c>
      <c r="B139" s="5" t="s">
        <v>143</v>
      </c>
      <c r="C139" s="6">
        <v>10800</v>
      </c>
      <c r="D139" s="6">
        <v>10800</v>
      </c>
      <c r="E139" s="20">
        <f t="shared" si="8"/>
        <v>1</v>
      </c>
    </row>
    <row r="140" spans="1:5" ht="38.25" outlineLevel="1" x14ac:dyDescent="0.2">
      <c r="A140" s="4" t="s">
        <v>144</v>
      </c>
      <c r="B140" s="5" t="s">
        <v>145</v>
      </c>
      <c r="C140" s="6">
        <v>5525.56</v>
      </c>
      <c r="D140" s="6">
        <v>5161.71</v>
      </c>
      <c r="E140" s="20">
        <f t="shared" si="8"/>
        <v>0.93415147062017234</v>
      </c>
    </row>
    <row r="141" spans="1:5" ht="25.5" outlineLevel="1" x14ac:dyDescent="0.2">
      <c r="A141" s="4" t="s">
        <v>146</v>
      </c>
      <c r="B141" s="5" t="s">
        <v>147</v>
      </c>
      <c r="C141" s="6">
        <v>81500</v>
      </c>
      <c r="D141" s="6">
        <v>81500</v>
      </c>
      <c r="E141" s="20">
        <f t="shared" si="8"/>
        <v>1</v>
      </c>
    </row>
    <row r="142" spans="1:5" ht="76.5" outlineLevel="1" x14ac:dyDescent="0.2">
      <c r="A142" s="4" t="s">
        <v>86</v>
      </c>
      <c r="B142" s="7" t="s">
        <v>87</v>
      </c>
      <c r="C142" s="6">
        <v>40231.699999999997</v>
      </c>
      <c r="D142" s="6">
        <v>39940.050000000003</v>
      </c>
      <c r="E142" s="20">
        <f t="shared" si="8"/>
        <v>0.99275074133084129</v>
      </c>
    </row>
    <row r="143" spans="1:5" ht="38.25" outlineLevel="1" x14ac:dyDescent="0.2">
      <c r="A143" s="4" t="s">
        <v>92</v>
      </c>
      <c r="B143" s="5" t="s">
        <v>93</v>
      </c>
      <c r="C143" s="6">
        <v>2557.5</v>
      </c>
      <c r="D143" s="6">
        <v>2524.5</v>
      </c>
      <c r="E143" s="20">
        <f t="shared" si="8"/>
        <v>0.98709677419354835</v>
      </c>
    </row>
    <row r="144" spans="1:5" outlineLevel="1" x14ac:dyDescent="0.2">
      <c r="A144" s="4"/>
      <c r="B144" s="9" t="s">
        <v>600</v>
      </c>
      <c r="C144" s="16">
        <v>184095.01</v>
      </c>
      <c r="D144" s="16">
        <v>137225.34</v>
      </c>
      <c r="E144" s="19">
        <f t="shared" ref="E144:E169" si="9">D144/C144</f>
        <v>0.74540499495342105</v>
      </c>
    </row>
    <row r="145" spans="1:5" ht="25.5" outlineLevel="1" x14ac:dyDescent="0.2">
      <c r="A145" s="4" t="s">
        <v>637</v>
      </c>
      <c r="B145" s="5" t="s">
        <v>638</v>
      </c>
      <c r="C145" s="6">
        <v>11470.87</v>
      </c>
      <c r="D145" s="6">
        <v>11470.87</v>
      </c>
      <c r="E145" s="20">
        <f t="shared" si="9"/>
        <v>1</v>
      </c>
    </row>
    <row r="146" spans="1:5" ht="25.5" outlineLevel="1" x14ac:dyDescent="0.2">
      <c r="A146" s="4" t="s">
        <v>639</v>
      </c>
      <c r="B146" s="5" t="s">
        <v>640</v>
      </c>
      <c r="C146" s="6">
        <v>2658.73</v>
      </c>
      <c r="D146" s="6">
        <v>2658.73</v>
      </c>
      <c r="E146" s="20">
        <f t="shared" si="9"/>
        <v>1</v>
      </c>
    </row>
    <row r="147" spans="1:5" ht="38.25" outlineLevel="1" x14ac:dyDescent="0.2">
      <c r="A147" s="4" t="s">
        <v>641</v>
      </c>
      <c r="B147" s="5" t="s">
        <v>642</v>
      </c>
      <c r="C147" s="6">
        <f>88809.92+1155.48</f>
        <v>89965.4</v>
      </c>
      <c r="D147" s="6">
        <f>41940.25+1155.48</f>
        <v>43095.73</v>
      </c>
      <c r="E147" s="20">
        <f t="shared" si="9"/>
        <v>0.4790256031763323</v>
      </c>
    </row>
    <row r="148" spans="1:5" ht="25.5" outlineLevel="1" x14ac:dyDescent="0.2">
      <c r="A148" s="4" t="s">
        <v>643</v>
      </c>
      <c r="B148" s="5" t="s">
        <v>644</v>
      </c>
      <c r="C148" s="6">
        <v>80000</v>
      </c>
      <c r="D148" s="6">
        <v>80000</v>
      </c>
      <c r="E148" s="20">
        <f t="shared" si="9"/>
        <v>1</v>
      </c>
    </row>
    <row r="149" spans="1:5" ht="25.5" outlineLevel="1" x14ac:dyDescent="0.2">
      <c r="A149" s="4"/>
      <c r="B149" s="22" t="s">
        <v>603</v>
      </c>
      <c r="C149" s="16">
        <f>SUM(C150:C167)</f>
        <v>3104903.0700000003</v>
      </c>
      <c r="D149" s="16">
        <f>SUM(D150:D167)</f>
        <v>3036963.94</v>
      </c>
      <c r="E149" s="19">
        <f t="shared" si="9"/>
        <v>0.9781187597588995</v>
      </c>
    </row>
    <row r="150" spans="1:5" ht="25.5" outlineLevel="1" x14ac:dyDescent="0.2">
      <c r="A150" s="4" t="s">
        <v>645</v>
      </c>
      <c r="B150" s="5" t="s">
        <v>646</v>
      </c>
      <c r="C150" s="6">
        <f>3952.5+107.95</f>
        <v>4060.45</v>
      </c>
      <c r="D150" s="6">
        <f>3952.5+107.95</f>
        <v>4060.45</v>
      </c>
      <c r="E150" s="20">
        <f t="shared" si="9"/>
        <v>1</v>
      </c>
    </row>
    <row r="151" spans="1:5" ht="25.5" outlineLevel="1" x14ac:dyDescent="0.2">
      <c r="A151" s="4" t="s">
        <v>647</v>
      </c>
      <c r="B151" s="5" t="s">
        <v>648</v>
      </c>
      <c r="C151" s="6">
        <v>52529.34</v>
      </c>
      <c r="D151" s="6">
        <v>51976.28</v>
      </c>
      <c r="E151" s="20">
        <f t="shared" si="9"/>
        <v>0.98947140778848552</v>
      </c>
    </row>
    <row r="152" spans="1:5" ht="63.75" outlineLevel="1" x14ac:dyDescent="0.2">
      <c r="A152" s="4" t="s">
        <v>649</v>
      </c>
      <c r="B152" s="5" t="s">
        <v>650</v>
      </c>
      <c r="C152" s="6">
        <v>1016.88</v>
      </c>
      <c r="D152" s="6">
        <v>1016.88</v>
      </c>
      <c r="E152" s="20">
        <f t="shared" si="9"/>
        <v>1</v>
      </c>
    </row>
    <row r="153" spans="1:5" ht="38.25" outlineLevel="1" x14ac:dyDescent="0.2">
      <c r="A153" s="4" t="s">
        <v>617</v>
      </c>
      <c r="B153" s="5" t="s">
        <v>618</v>
      </c>
      <c r="C153" s="6">
        <v>4783.5</v>
      </c>
      <c r="D153" s="6">
        <v>4766.8500000000004</v>
      </c>
      <c r="E153" s="20">
        <f t="shared" si="9"/>
        <v>0.99651928504233311</v>
      </c>
    </row>
    <row r="154" spans="1:5" ht="25.5" outlineLevel="1" x14ac:dyDescent="0.2">
      <c r="A154" s="4" t="s">
        <v>651</v>
      </c>
      <c r="B154" s="5" t="s">
        <v>652</v>
      </c>
      <c r="C154" s="6">
        <f>15523.9+33.8</f>
        <v>15557.699999999999</v>
      </c>
      <c r="D154" s="6">
        <f>15523.9+33.8</f>
        <v>15557.699999999999</v>
      </c>
      <c r="E154" s="20">
        <f t="shared" si="9"/>
        <v>1</v>
      </c>
    </row>
    <row r="155" spans="1:5" ht="25.5" outlineLevel="1" x14ac:dyDescent="0.2">
      <c r="A155" s="4" t="s">
        <v>653</v>
      </c>
      <c r="B155" s="5" t="s">
        <v>654</v>
      </c>
      <c r="C155" s="6">
        <v>23929</v>
      </c>
      <c r="D155" s="6">
        <v>23929</v>
      </c>
      <c r="E155" s="20">
        <f t="shared" si="9"/>
        <v>1</v>
      </c>
    </row>
    <row r="156" spans="1:5" ht="25.5" outlineLevel="1" x14ac:dyDescent="0.2">
      <c r="A156" s="4" t="s">
        <v>655</v>
      </c>
      <c r="B156" s="5" t="s">
        <v>656</v>
      </c>
      <c r="C156" s="6">
        <v>14815.1</v>
      </c>
      <c r="D156" s="6">
        <v>14680.78</v>
      </c>
      <c r="E156" s="20">
        <f t="shared" si="9"/>
        <v>0.99093357452869035</v>
      </c>
    </row>
    <row r="157" spans="1:5" ht="51" outlineLevel="1" x14ac:dyDescent="0.2">
      <c r="A157" s="4" t="s">
        <v>657</v>
      </c>
      <c r="B157" s="5" t="s">
        <v>658</v>
      </c>
      <c r="C157" s="6">
        <v>4923.7</v>
      </c>
      <c r="D157" s="6">
        <v>4908.42</v>
      </c>
      <c r="E157" s="20">
        <f t="shared" si="9"/>
        <v>0.99689664276864964</v>
      </c>
    </row>
    <row r="158" spans="1:5" ht="51" outlineLevel="1" x14ac:dyDescent="0.2">
      <c r="A158" s="4" t="s">
        <v>659</v>
      </c>
      <c r="B158" s="5" t="s">
        <v>660</v>
      </c>
      <c r="C158" s="6">
        <v>18.27</v>
      </c>
      <c r="D158" s="6">
        <v>6.25</v>
      </c>
      <c r="E158" s="20">
        <f t="shared" si="9"/>
        <v>0.34209085933223865</v>
      </c>
    </row>
    <row r="159" spans="1:5" ht="25.5" outlineLevel="1" x14ac:dyDescent="0.2">
      <c r="A159" s="4" t="s">
        <v>661</v>
      </c>
      <c r="B159" s="5" t="s">
        <v>662</v>
      </c>
      <c r="C159" s="6">
        <v>54500</v>
      </c>
      <c r="D159" s="6">
        <v>52888.28</v>
      </c>
      <c r="E159" s="20">
        <f t="shared" si="9"/>
        <v>0.97042715596330276</v>
      </c>
    </row>
    <row r="160" spans="1:5" ht="25.5" outlineLevel="1" x14ac:dyDescent="0.2">
      <c r="A160" s="4" t="s">
        <v>663</v>
      </c>
      <c r="B160" s="5" t="s">
        <v>664</v>
      </c>
      <c r="C160" s="6">
        <v>26</v>
      </c>
      <c r="D160" s="6">
        <v>26</v>
      </c>
      <c r="E160" s="20">
        <f t="shared" si="9"/>
        <v>1</v>
      </c>
    </row>
    <row r="161" spans="1:5" ht="51" outlineLevel="1" x14ac:dyDescent="0.2">
      <c r="A161" s="4" t="s">
        <v>665</v>
      </c>
      <c r="B161" s="5" t="s">
        <v>666</v>
      </c>
      <c r="C161" s="6">
        <v>3351.6</v>
      </c>
      <c r="D161" s="6">
        <v>3351.6</v>
      </c>
      <c r="E161" s="20">
        <f t="shared" si="9"/>
        <v>1</v>
      </c>
    </row>
    <row r="162" spans="1:5" ht="25.5" outlineLevel="1" x14ac:dyDescent="0.2">
      <c r="A162" s="4" t="s">
        <v>667</v>
      </c>
      <c r="B162" s="5" t="s">
        <v>668</v>
      </c>
      <c r="C162" s="6">
        <f>118881.8+198750+626.78+2154.18+29280.26+2106.13+11095.2+12000.11</f>
        <v>374894.46</v>
      </c>
      <c r="D162" s="6">
        <f>118881.8+150000+2154.18+29280.26+10685.19+3450</f>
        <v>314451.43</v>
      </c>
      <c r="E162" s="20">
        <f t="shared" si="9"/>
        <v>0.83877321099917024</v>
      </c>
    </row>
    <row r="163" spans="1:5" ht="63.75" outlineLevel="1" x14ac:dyDescent="0.2">
      <c r="A163" s="4" t="s">
        <v>669</v>
      </c>
      <c r="B163" s="5" t="s">
        <v>670</v>
      </c>
      <c r="C163" s="6">
        <v>2123609.77</v>
      </c>
      <c r="D163" s="6">
        <v>2121103.65</v>
      </c>
      <c r="E163" s="20">
        <f t="shared" si="9"/>
        <v>0.99881987734497935</v>
      </c>
    </row>
    <row r="164" spans="1:5" ht="114.75" outlineLevel="1" x14ac:dyDescent="0.2">
      <c r="A164" s="4" t="s">
        <v>671</v>
      </c>
      <c r="B164" s="5" t="s">
        <v>672</v>
      </c>
      <c r="C164" s="6">
        <v>330100</v>
      </c>
      <c r="D164" s="6">
        <v>330100</v>
      </c>
      <c r="E164" s="20">
        <f t="shared" si="9"/>
        <v>1</v>
      </c>
    </row>
    <row r="165" spans="1:5" ht="38.25" outlineLevel="1" x14ac:dyDescent="0.2">
      <c r="A165" s="4" t="s">
        <v>673</v>
      </c>
      <c r="B165" s="5" t="s">
        <v>674</v>
      </c>
      <c r="C165" s="6">
        <v>5102.1000000000004</v>
      </c>
      <c r="D165" s="6">
        <v>3757.47</v>
      </c>
      <c r="E165" s="20">
        <f t="shared" si="9"/>
        <v>0.7364555771153054</v>
      </c>
    </row>
    <row r="166" spans="1:5" ht="63.75" outlineLevel="1" x14ac:dyDescent="0.2">
      <c r="A166" s="4" t="s">
        <v>675</v>
      </c>
      <c r="B166" s="5" t="s">
        <v>676</v>
      </c>
      <c r="C166" s="6">
        <v>48973.5</v>
      </c>
      <c r="D166" s="6">
        <v>47867.75</v>
      </c>
      <c r="E166" s="20">
        <f t="shared" si="9"/>
        <v>0.97742146262774765</v>
      </c>
    </row>
    <row r="167" spans="1:5" ht="25.5" outlineLevel="1" x14ac:dyDescent="0.2">
      <c r="A167" s="4" t="s">
        <v>677</v>
      </c>
      <c r="B167" s="5" t="s">
        <v>678</v>
      </c>
      <c r="C167" s="6">
        <v>42711.7</v>
      </c>
      <c r="D167" s="6">
        <v>42515.15</v>
      </c>
      <c r="E167" s="20">
        <f t="shared" si="9"/>
        <v>0.99539821641376958</v>
      </c>
    </row>
    <row r="168" spans="1:5" ht="19.5" customHeight="1" outlineLevel="1" x14ac:dyDescent="0.2">
      <c r="A168" s="14" t="s">
        <v>148</v>
      </c>
      <c r="B168" s="15" t="s">
        <v>149</v>
      </c>
      <c r="C168" s="17">
        <f>C169+C196</f>
        <v>244412.43</v>
      </c>
      <c r="D168" s="17">
        <f>D169+D196</f>
        <v>244202.27</v>
      </c>
      <c r="E168" s="18">
        <f t="shared" si="9"/>
        <v>0.99914014193140666</v>
      </c>
    </row>
    <row r="169" spans="1:5" outlineLevel="1" x14ac:dyDescent="0.2">
      <c r="A169" s="11"/>
      <c r="B169" s="9" t="s">
        <v>597</v>
      </c>
      <c r="C169" s="10">
        <f>C171</f>
        <v>243940.6</v>
      </c>
      <c r="D169" s="10">
        <f>D171</f>
        <v>243733.8</v>
      </c>
      <c r="E169" s="19">
        <f t="shared" si="9"/>
        <v>0.99915225263855212</v>
      </c>
    </row>
    <row r="170" spans="1:5" outlineLevel="1" x14ac:dyDescent="0.2">
      <c r="A170" s="11"/>
      <c r="B170" s="9" t="s">
        <v>598</v>
      </c>
      <c r="C170" s="10"/>
      <c r="D170" s="10"/>
      <c r="E170" s="19"/>
    </row>
    <row r="171" spans="1:5" x14ac:dyDescent="0.2">
      <c r="A171" s="8" t="s">
        <v>2</v>
      </c>
      <c r="B171" s="9" t="s">
        <v>599</v>
      </c>
      <c r="C171" s="10">
        <v>243940.6</v>
      </c>
      <c r="D171" s="10">
        <v>243733.8</v>
      </c>
      <c r="E171" s="19">
        <f t="shared" ref="E171:E195" si="10">D171/C171</f>
        <v>0.99915225263855212</v>
      </c>
    </row>
    <row r="172" spans="1:5" ht="25.5" outlineLevel="1" x14ac:dyDescent="0.2">
      <c r="A172" s="4" t="s">
        <v>72</v>
      </c>
      <c r="B172" s="5" t="s">
        <v>73</v>
      </c>
      <c r="C172" s="6">
        <v>860</v>
      </c>
      <c r="D172" s="6">
        <v>853.71</v>
      </c>
      <c r="E172" s="20">
        <f t="shared" si="10"/>
        <v>0.99268604651162795</v>
      </c>
    </row>
    <row r="173" spans="1:5" ht="25.5" outlineLevel="1" x14ac:dyDescent="0.2">
      <c r="A173" s="4" t="s">
        <v>150</v>
      </c>
      <c r="B173" s="5" t="s">
        <v>151</v>
      </c>
      <c r="C173" s="6">
        <v>25088</v>
      </c>
      <c r="D173" s="6">
        <v>25088</v>
      </c>
      <c r="E173" s="20">
        <f t="shared" si="10"/>
        <v>1</v>
      </c>
    </row>
    <row r="174" spans="1:5" ht="38.25" outlineLevel="1" x14ac:dyDescent="0.2">
      <c r="A174" s="4" t="s">
        <v>152</v>
      </c>
      <c r="B174" s="5" t="s">
        <v>153</v>
      </c>
      <c r="C174" s="6">
        <v>20393.330000000002</v>
      </c>
      <c r="D174" s="6">
        <v>20392.86</v>
      </c>
      <c r="E174" s="20">
        <f t="shared" si="10"/>
        <v>0.99997695324892988</v>
      </c>
    </row>
    <row r="175" spans="1:5" ht="25.5" outlineLevel="1" x14ac:dyDescent="0.2">
      <c r="A175" s="4" t="s">
        <v>154</v>
      </c>
      <c r="B175" s="5" t="s">
        <v>155</v>
      </c>
      <c r="C175" s="6">
        <v>1082.43</v>
      </c>
      <c r="D175" s="6">
        <v>1082.43</v>
      </c>
      <c r="E175" s="20">
        <f t="shared" si="10"/>
        <v>1</v>
      </c>
    </row>
    <row r="176" spans="1:5" ht="25.5" outlineLevel="1" x14ac:dyDescent="0.2">
      <c r="A176" s="4" t="s">
        <v>156</v>
      </c>
      <c r="B176" s="5" t="s">
        <v>157</v>
      </c>
      <c r="C176" s="6">
        <v>1438.86</v>
      </c>
      <c r="D176" s="6">
        <v>1438.77</v>
      </c>
      <c r="E176" s="20">
        <f t="shared" si="10"/>
        <v>0.9999374504816313</v>
      </c>
    </row>
    <row r="177" spans="1:5" ht="25.5" outlineLevel="1" x14ac:dyDescent="0.2">
      <c r="A177" s="4" t="s">
        <v>158</v>
      </c>
      <c r="B177" s="5" t="s">
        <v>159</v>
      </c>
      <c r="C177" s="6">
        <v>204.15</v>
      </c>
      <c r="D177" s="6">
        <v>204.15</v>
      </c>
      <c r="E177" s="20">
        <f t="shared" si="10"/>
        <v>1</v>
      </c>
    </row>
    <row r="178" spans="1:5" ht="38.25" outlineLevel="1" x14ac:dyDescent="0.2">
      <c r="A178" s="4" t="s">
        <v>160</v>
      </c>
      <c r="B178" s="5" t="s">
        <v>161</v>
      </c>
      <c r="C178" s="6">
        <v>322.39</v>
      </c>
      <c r="D178" s="6">
        <v>322.39</v>
      </c>
      <c r="E178" s="20">
        <f t="shared" si="10"/>
        <v>1</v>
      </c>
    </row>
    <row r="179" spans="1:5" ht="25.5" outlineLevel="1" x14ac:dyDescent="0.2">
      <c r="A179" s="4" t="s">
        <v>162</v>
      </c>
      <c r="B179" s="5" t="s">
        <v>163</v>
      </c>
      <c r="C179" s="6">
        <v>856.46</v>
      </c>
      <c r="D179" s="6">
        <v>856.45</v>
      </c>
      <c r="E179" s="20">
        <f t="shared" si="10"/>
        <v>0.99998832403147841</v>
      </c>
    </row>
    <row r="180" spans="1:5" ht="25.5" outlineLevel="1" x14ac:dyDescent="0.2">
      <c r="A180" s="4" t="s">
        <v>164</v>
      </c>
      <c r="B180" s="5" t="s">
        <v>165</v>
      </c>
      <c r="C180" s="6">
        <v>185</v>
      </c>
      <c r="D180" s="6">
        <v>185</v>
      </c>
      <c r="E180" s="20">
        <f t="shared" si="10"/>
        <v>1</v>
      </c>
    </row>
    <row r="181" spans="1:5" ht="25.5" outlineLevel="1" x14ac:dyDescent="0.2">
      <c r="A181" s="4" t="s">
        <v>166</v>
      </c>
      <c r="B181" s="5" t="s">
        <v>167</v>
      </c>
      <c r="C181" s="6">
        <v>109.7</v>
      </c>
      <c r="D181" s="6">
        <v>109.7</v>
      </c>
      <c r="E181" s="20">
        <f t="shared" si="10"/>
        <v>1</v>
      </c>
    </row>
    <row r="182" spans="1:5" ht="25.5" outlineLevel="1" x14ac:dyDescent="0.2">
      <c r="A182" s="4" t="s">
        <v>168</v>
      </c>
      <c r="B182" s="5" t="s">
        <v>169</v>
      </c>
      <c r="C182" s="6">
        <v>90</v>
      </c>
      <c r="D182" s="6">
        <v>90</v>
      </c>
      <c r="E182" s="20">
        <f t="shared" si="10"/>
        <v>1</v>
      </c>
    </row>
    <row r="183" spans="1:5" ht="25.5" outlineLevel="1" x14ac:dyDescent="0.2">
      <c r="A183" s="4" t="s">
        <v>170</v>
      </c>
      <c r="B183" s="5" t="s">
        <v>171</v>
      </c>
      <c r="C183" s="6">
        <v>156924.01</v>
      </c>
      <c r="D183" s="6">
        <v>156808.39000000001</v>
      </c>
      <c r="E183" s="20">
        <f t="shared" si="10"/>
        <v>0.99926321026336251</v>
      </c>
    </row>
    <row r="184" spans="1:5" ht="25.5" outlineLevel="1" x14ac:dyDescent="0.2">
      <c r="A184" s="4" t="s">
        <v>172</v>
      </c>
      <c r="B184" s="5" t="s">
        <v>173</v>
      </c>
      <c r="C184" s="6">
        <v>15238.9</v>
      </c>
      <c r="D184" s="6">
        <v>15238.9</v>
      </c>
      <c r="E184" s="20">
        <f t="shared" si="10"/>
        <v>1</v>
      </c>
    </row>
    <row r="185" spans="1:5" ht="25.5" outlineLevel="1" x14ac:dyDescent="0.2">
      <c r="A185" s="4" t="s">
        <v>174</v>
      </c>
      <c r="B185" s="5" t="s">
        <v>175</v>
      </c>
      <c r="C185" s="6">
        <v>7276.17</v>
      </c>
      <c r="D185" s="6">
        <v>7206.77</v>
      </c>
      <c r="E185" s="20">
        <f t="shared" si="10"/>
        <v>0.99046201504362874</v>
      </c>
    </row>
    <row r="186" spans="1:5" ht="25.5" outlineLevel="1" x14ac:dyDescent="0.2">
      <c r="A186" s="4" t="s">
        <v>176</v>
      </c>
      <c r="B186" s="5" t="s">
        <v>177</v>
      </c>
      <c r="C186" s="6">
        <v>1400.4</v>
      </c>
      <c r="D186" s="6">
        <v>1400.4</v>
      </c>
      <c r="E186" s="20">
        <f t="shared" si="10"/>
        <v>1</v>
      </c>
    </row>
    <row r="187" spans="1:5" ht="25.5" outlineLevel="1" x14ac:dyDescent="0.2">
      <c r="A187" s="4" t="s">
        <v>178</v>
      </c>
      <c r="B187" s="5" t="s">
        <v>179</v>
      </c>
      <c r="C187" s="6">
        <v>1174.67</v>
      </c>
      <c r="D187" s="6">
        <v>1173.8900000000001</v>
      </c>
      <c r="E187" s="20">
        <f t="shared" si="10"/>
        <v>0.99933598372308818</v>
      </c>
    </row>
    <row r="188" spans="1:5" ht="25.5" outlineLevel="1" x14ac:dyDescent="0.2">
      <c r="A188" s="4" t="s">
        <v>180</v>
      </c>
      <c r="B188" s="5" t="s">
        <v>181</v>
      </c>
      <c r="C188" s="6">
        <v>2922.36</v>
      </c>
      <c r="D188" s="6">
        <v>2914.72</v>
      </c>
      <c r="E188" s="20">
        <f t="shared" si="10"/>
        <v>0.99738567459176819</v>
      </c>
    </row>
    <row r="189" spans="1:5" ht="25.5" outlineLevel="1" x14ac:dyDescent="0.2">
      <c r="A189" s="4" t="s">
        <v>182</v>
      </c>
      <c r="B189" s="5" t="s">
        <v>183</v>
      </c>
      <c r="C189" s="6">
        <v>245.6</v>
      </c>
      <c r="D189" s="6">
        <v>244.1</v>
      </c>
      <c r="E189" s="20">
        <f t="shared" si="10"/>
        <v>0.99389250814332253</v>
      </c>
    </row>
    <row r="190" spans="1:5" ht="25.5" outlineLevel="1" x14ac:dyDescent="0.2">
      <c r="A190" s="4" t="s">
        <v>184</v>
      </c>
      <c r="B190" s="5" t="s">
        <v>185</v>
      </c>
      <c r="C190" s="6">
        <v>808.77</v>
      </c>
      <c r="D190" s="6">
        <v>808.77</v>
      </c>
      <c r="E190" s="20">
        <f t="shared" si="10"/>
        <v>1</v>
      </c>
    </row>
    <row r="191" spans="1:5" ht="25.5" outlineLevel="1" x14ac:dyDescent="0.2">
      <c r="A191" s="4" t="s">
        <v>186</v>
      </c>
      <c r="B191" s="5" t="s">
        <v>187</v>
      </c>
      <c r="C191" s="6">
        <v>6105.7</v>
      </c>
      <c r="D191" s="6">
        <v>6100.73</v>
      </c>
      <c r="E191" s="20">
        <f t="shared" si="10"/>
        <v>0.99918600651849909</v>
      </c>
    </row>
    <row r="192" spans="1:5" ht="25.5" outlineLevel="1" x14ac:dyDescent="0.2">
      <c r="A192" s="4" t="s">
        <v>88</v>
      </c>
      <c r="B192" s="5" t="s">
        <v>89</v>
      </c>
      <c r="C192" s="6">
        <v>640.6</v>
      </c>
      <c r="D192" s="6">
        <v>640.57000000000005</v>
      </c>
      <c r="E192" s="20">
        <f t="shared" si="10"/>
        <v>0.99995316890415242</v>
      </c>
    </row>
    <row r="193" spans="1:5" ht="51" outlineLevel="1" x14ac:dyDescent="0.2">
      <c r="A193" s="4" t="s">
        <v>90</v>
      </c>
      <c r="B193" s="5" t="s">
        <v>91</v>
      </c>
      <c r="C193" s="6">
        <v>210.67</v>
      </c>
      <c r="D193" s="6">
        <v>210.67</v>
      </c>
      <c r="E193" s="20">
        <f t="shared" si="10"/>
        <v>1</v>
      </c>
    </row>
    <row r="194" spans="1:5" ht="38.25" outlineLevel="1" x14ac:dyDescent="0.2">
      <c r="A194" s="4" t="s">
        <v>188</v>
      </c>
      <c r="B194" s="5" t="s">
        <v>189</v>
      </c>
      <c r="C194" s="6">
        <v>262.42</v>
      </c>
      <c r="D194" s="6">
        <v>262.42</v>
      </c>
      <c r="E194" s="20">
        <f t="shared" si="10"/>
        <v>1</v>
      </c>
    </row>
    <row r="195" spans="1:5" ht="38.25" outlineLevel="1" x14ac:dyDescent="0.2">
      <c r="A195" s="4" t="s">
        <v>92</v>
      </c>
      <c r="B195" s="5" t="s">
        <v>93</v>
      </c>
      <c r="C195" s="6">
        <v>100</v>
      </c>
      <c r="D195" s="6">
        <v>100</v>
      </c>
      <c r="E195" s="20">
        <f t="shared" si="10"/>
        <v>1</v>
      </c>
    </row>
    <row r="196" spans="1:5" ht="25.5" outlineLevel="1" x14ac:dyDescent="0.2">
      <c r="A196" s="4"/>
      <c r="B196" s="22" t="s">
        <v>603</v>
      </c>
      <c r="C196" s="16">
        <v>471.83</v>
      </c>
      <c r="D196" s="16">
        <v>468.47</v>
      </c>
      <c r="E196" s="19">
        <f t="shared" ref="E196:E201" si="11">D196/C196</f>
        <v>0.99287879109001131</v>
      </c>
    </row>
    <row r="197" spans="1:5" ht="25.5" outlineLevel="1" x14ac:dyDescent="0.2">
      <c r="A197" s="4" t="s">
        <v>679</v>
      </c>
      <c r="B197" s="5" t="s">
        <v>680</v>
      </c>
      <c r="C197" s="6">
        <v>471.83</v>
      </c>
      <c r="D197" s="6">
        <v>468.47</v>
      </c>
      <c r="E197" s="20">
        <f t="shared" si="11"/>
        <v>0.99287879109001131</v>
      </c>
    </row>
    <row r="198" spans="1:5" ht="22.5" customHeight="1" outlineLevel="1" x14ac:dyDescent="0.2">
      <c r="A198" s="14" t="s">
        <v>190</v>
      </c>
      <c r="B198" s="15" t="s">
        <v>191</v>
      </c>
      <c r="C198" s="17">
        <f>C199+C224</f>
        <v>281528.61</v>
      </c>
      <c r="D198" s="17">
        <f>D199+D224</f>
        <v>272735.44</v>
      </c>
      <c r="E198" s="18">
        <f t="shared" si="11"/>
        <v>0.96876633603952367</v>
      </c>
    </row>
    <row r="199" spans="1:5" outlineLevel="1" x14ac:dyDescent="0.2">
      <c r="A199" s="11"/>
      <c r="B199" s="9" t="s">
        <v>597</v>
      </c>
      <c r="C199" s="10">
        <f>C201</f>
        <v>280217.37</v>
      </c>
      <c r="D199" s="10">
        <f>D201</f>
        <v>271481.78999999998</v>
      </c>
      <c r="E199" s="19">
        <f t="shared" si="11"/>
        <v>0.96882570127612</v>
      </c>
    </row>
    <row r="200" spans="1:5" outlineLevel="1" x14ac:dyDescent="0.2">
      <c r="A200" s="11"/>
      <c r="B200" s="9" t="s">
        <v>598</v>
      </c>
      <c r="C200" s="10"/>
      <c r="D200" s="10"/>
      <c r="E200" s="19"/>
    </row>
    <row r="201" spans="1:5" x14ac:dyDescent="0.2">
      <c r="A201" s="8" t="s">
        <v>2</v>
      </c>
      <c r="B201" s="9" t="s">
        <v>599</v>
      </c>
      <c r="C201" s="10">
        <v>280217.37</v>
      </c>
      <c r="D201" s="10">
        <v>271481.78999999998</v>
      </c>
      <c r="E201" s="19">
        <f t="shared" si="11"/>
        <v>0.96882570127612</v>
      </c>
    </row>
    <row r="202" spans="1:5" ht="25.5" outlineLevel="1" x14ac:dyDescent="0.2">
      <c r="A202" s="4" t="s">
        <v>72</v>
      </c>
      <c r="B202" s="5" t="s">
        <v>73</v>
      </c>
      <c r="C202" s="6">
        <v>3024.93</v>
      </c>
      <c r="D202" s="6">
        <v>1970.23</v>
      </c>
      <c r="E202" s="20">
        <f t="shared" ref="E202:E223" si="12">D202/C202</f>
        <v>0.65133077459643696</v>
      </c>
    </row>
    <row r="203" spans="1:5" ht="38.25" outlineLevel="1" x14ac:dyDescent="0.2">
      <c r="A203" s="4" t="s">
        <v>192</v>
      </c>
      <c r="B203" s="5" t="s">
        <v>193</v>
      </c>
      <c r="C203" s="6">
        <v>31230.51</v>
      </c>
      <c r="D203" s="6">
        <v>27260.28</v>
      </c>
      <c r="E203" s="20">
        <f t="shared" si="12"/>
        <v>0.8728733536532064</v>
      </c>
    </row>
    <row r="204" spans="1:5" ht="25.5" outlineLevel="1" x14ac:dyDescent="0.2">
      <c r="A204" s="4" t="s">
        <v>194</v>
      </c>
      <c r="B204" s="5" t="s">
        <v>195</v>
      </c>
      <c r="C204" s="6">
        <v>2605.6999999999998</v>
      </c>
      <c r="D204" s="6">
        <v>2605.6999999999998</v>
      </c>
      <c r="E204" s="20">
        <f t="shared" si="12"/>
        <v>1</v>
      </c>
    </row>
    <row r="205" spans="1:5" ht="25.5" outlineLevel="1" x14ac:dyDescent="0.2">
      <c r="A205" s="4" t="s">
        <v>196</v>
      </c>
      <c r="B205" s="5" t="s">
        <v>197</v>
      </c>
      <c r="C205" s="6">
        <v>2742.75</v>
      </c>
      <c r="D205" s="6">
        <v>2631.76</v>
      </c>
      <c r="E205" s="20">
        <f t="shared" si="12"/>
        <v>0.95953331510345463</v>
      </c>
    </row>
    <row r="206" spans="1:5" ht="38.25" outlineLevel="1" x14ac:dyDescent="0.2">
      <c r="A206" s="4" t="s">
        <v>198</v>
      </c>
      <c r="B206" s="5" t="s">
        <v>199</v>
      </c>
      <c r="C206" s="6">
        <v>459.6</v>
      </c>
      <c r="D206" s="6">
        <v>459.6</v>
      </c>
      <c r="E206" s="20">
        <f t="shared" si="12"/>
        <v>1</v>
      </c>
    </row>
    <row r="207" spans="1:5" ht="38.25" outlineLevel="1" x14ac:dyDescent="0.2">
      <c r="A207" s="4" t="s">
        <v>200</v>
      </c>
      <c r="B207" s="5" t="s">
        <v>201</v>
      </c>
      <c r="C207" s="6">
        <v>381.9</v>
      </c>
      <c r="D207" s="6">
        <v>381.4</v>
      </c>
      <c r="E207" s="20">
        <f t="shared" si="12"/>
        <v>0.99869075674260277</v>
      </c>
    </row>
    <row r="208" spans="1:5" ht="25.5" outlineLevel="1" x14ac:dyDescent="0.2">
      <c r="A208" s="4" t="s">
        <v>202</v>
      </c>
      <c r="B208" s="5" t="s">
        <v>203</v>
      </c>
      <c r="C208" s="6">
        <v>2604</v>
      </c>
      <c r="D208" s="6">
        <v>2341.0500000000002</v>
      </c>
      <c r="E208" s="20">
        <f t="shared" si="12"/>
        <v>0.89902073732718901</v>
      </c>
    </row>
    <row r="209" spans="1:5" ht="25.5" outlineLevel="1" x14ac:dyDescent="0.2">
      <c r="A209" s="4" t="s">
        <v>204</v>
      </c>
      <c r="B209" s="5" t="s">
        <v>205</v>
      </c>
      <c r="C209" s="6">
        <v>968.5</v>
      </c>
      <c r="D209" s="6">
        <v>677.6</v>
      </c>
      <c r="E209" s="20">
        <f t="shared" si="12"/>
        <v>0.69963861641713998</v>
      </c>
    </row>
    <row r="210" spans="1:5" ht="25.5" outlineLevel="1" x14ac:dyDescent="0.2">
      <c r="A210" s="4" t="s">
        <v>206</v>
      </c>
      <c r="B210" s="5" t="s">
        <v>207</v>
      </c>
      <c r="C210" s="6">
        <v>886.56</v>
      </c>
      <c r="D210" s="6">
        <v>777.23</v>
      </c>
      <c r="E210" s="20">
        <f t="shared" si="12"/>
        <v>0.87668065331167666</v>
      </c>
    </row>
    <row r="211" spans="1:5" ht="25.5" outlineLevel="1" x14ac:dyDescent="0.2">
      <c r="A211" s="4" t="s">
        <v>208</v>
      </c>
      <c r="B211" s="5" t="s">
        <v>209</v>
      </c>
      <c r="C211" s="6">
        <v>271.39999999999998</v>
      </c>
      <c r="D211" s="6">
        <v>271.39999999999998</v>
      </c>
      <c r="E211" s="20">
        <f t="shared" si="12"/>
        <v>1</v>
      </c>
    </row>
    <row r="212" spans="1:5" ht="25.5" outlineLevel="1" x14ac:dyDescent="0.2">
      <c r="A212" s="4" t="s">
        <v>210</v>
      </c>
      <c r="B212" s="5" t="s">
        <v>211</v>
      </c>
      <c r="C212" s="6">
        <v>195308.36</v>
      </c>
      <c r="D212" s="6">
        <v>195308.36</v>
      </c>
      <c r="E212" s="20">
        <f t="shared" si="12"/>
        <v>1</v>
      </c>
    </row>
    <row r="213" spans="1:5" ht="25.5" outlineLevel="1" x14ac:dyDescent="0.2">
      <c r="A213" s="4" t="s">
        <v>212</v>
      </c>
      <c r="B213" s="5" t="s">
        <v>213</v>
      </c>
      <c r="C213" s="6">
        <v>9600.41</v>
      </c>
      <c r="D213" s="6">
        <v>9510.48</v>
      </c>
      <c r="E213" s="20">
        <f t="shared" si="12"/>
        <v>0.99063269172879076</v>
      </c>
    </row>
    <row r="214" spans="1:5" ht="25.5" outlineLevel="1" x14ac:dyDescent="0.2">
      <c r="A214" s="4" t="s">
        <v>214</v>
      </c>
      <c r="B214" s="5" t="s">
        <v>215</v>
      </c>
      <c r="C214" s="6">
        <v>8195.48</v>
      </c>
      <c r="D214" s="6">
        <v>8066.95</v>
      </c>
      <c r="E214" s="20">
        <f t="shared" si="12"/>
        <v>0.98431696496117371</v>
      </c>
    </row>
    <row r="215" spans="1:5" ht="25.5" outlineLevel="1" x14ac:dyDescent="0.2">
      <c r="A215" s="4" t="s">
        <v>216</v>
      </c>
      <c r="B215" s="5" t="s">
        <v>217</v>
      </c>
      <c r="C215" s="6">
        <v>6643.83</v>
      </c>
      <c r="D215" s="6">
        <v>6643.83</v>
      </c>
      <c r="E215" s="20">
        <f t="shared" si="12"/>
        <v>1</v>
      </c>
    </row>
    <row r="216" spans="1:5" ht="25.5" outlineLevel="1" x14ac:dyDescent="0.2">
      <c r="A216" s="4" t="s">
        <v>218</v>
      </c>
      <c r="B216" s="5" t="s">
        <v>219</v>
      </c>
      <c r="C216" s="6">
        <v>4311.72</v>
      </c>
      <c r="D216" s="6">
        <v>4311.72</v>
      </c>
      <c r="E216" s="20">
        <f t="shared" si="12"/>
        <v>1</v>
      </c>
    </row>
    <row r="217" spans="1:5" ht="25.5" outlineLevel="1" x14ac:dyDescent="0.2">
      <c r="A217" s="4" t="s">
        <v>220</v>
      </c>
      <c r="B217" s="5" t="s">
        <v>221</v>
      </c>
      <c r="C217" s="6">
        <v>2131.1</v>
      </c>
      <c r="D217" s="6">
        <v>0</v>
      </c>
      <c r="E217" s="20">
        <f t="shared" si="12"/>
        <v>0</v>
      </c>
    </row>
    <row r="218" spans="1:5" ht="25.5" outlineLevel="1" x14ac:dyDescent="0.2">
      <c r="A218" s="4" t="s">
        <v>184</v>
      </c>
      <c r="B218" s="5" t="s">
        <v>185</v>
      </c>
      <c r="C218" s="6">
        <v>3269</v>
      </c>
      <c r="D218" s="6">
        <v>3143.59</v>
      </c>
      <c r="E218" s="20">
        <f t="shared" si="12"/>
        <v>0.9616365861119609</v>
      </c>
    </row>
    <row r="219" spans="1:5" ht="25.5" outlineLevel="1" x14ac:dyDescent="0.2">
      <c r="A219" s="4" t="s">
        <v>186</v>
      </c>
      <c r="B219" s="5" t="s">
        <v>187</v>
      </c>
      <c r="C219" s="6">
        <v>1682.96</v>
      </c>
      <c r="D219" s="6">
        <v>1682.96</v>
      </c>
      <c r="E219" s="20">
        <f t="shared" si="12"/>
        <v>1</v>
      </c>
    </row>
    <row r="220" spans="1:5" ht="25.5" outlineLevel="1" x14ac:dyDescent="0.2">
      <c r="A220" s="4" t="s">
        <v>88</v>
      </c>
      <c r="B220" s="5" t="s">
        <v>89</v>
      </c>
      <c r="C220" s="6">
        <v>2693.8</v>
      </c>
      <c r="D220" s="6">
        <v>2693.76</v>
      </c>
      <c r="E220" s="20">
        <f t="shared" si="12"/>
        <v>0.99998515108768282</v>
      </c>
    </row>
    <row r="221" spans="1:5" ht="51" outlineLevel="1" x14ac:dyDescent="0.2">
      <c r="A221" s="4" t="s">
        <v>90</v>
      </c>
      <c r="B221" s="5" t="s">
        <v>91</v>
      </c>
      <c r="C221" s="6">
        <v>902.62</v>
      </c>
      <c r="D221" s="6">
        <v>531.66999999999996</v>
      </c>
      <c r="E221" s="20">
        <f t="shared" si="12"/>
        <v>0.58902971350069788</v>
      </c>
    </row>
    <row r="222" spans="1:5" ht="38.25" outlineLevel="1" x14ac:dyDescent="0.2">
      <c r="A222" s="4" t="s">
        <v>188</v>
      </c>
      <c r="B222" s="5" t="s">
        <v>189</v>
      </c>
      <c r="C222" s="6">
        <v>52.24</v>
      </c>
      <c r="D222" s="6">
        <v>52.24</v>
      </c>
      <c r="E222" s="20">
        <f t="shared" si="12"/>
        <v>1</v>
      </c>
    </row>
    <row r="223" spans="1:5" ht="38.25" outlineLevel="1" x14ac:dyDescent="0.2">
      <c r="A223" s="4" t="s">
        <v>92</v>
      </c>
      <c r="B223" s="5" t="s">
        <v>93</v>
      </c>
      <c r="C223" s="6">
        <v>250</v>
      </c>
      <c r="D223" s="6">
        <v>160</v>
      </c>
      <c r="E223" s="20">
        <f t="shared" si="12"/>
        <v>0.64</v>
      </c>
    </row>
    <row r="224" spans="1:5" ht="25.5" outlineLevel="1" x14ac:dyDescent="0.2">
      <c r="A224" s="4"/>
      <c r="B224" s="22" t="s">
        <v>603</v>
      </c>
      <c r="C224" s="16">
        <v>1311.24</v>
      </c>
      <c r="D224" s="16">
        <v>1253.6500000000001</v>
      </c>
      <c r="E224" s="19">
        <f t="shared" ref="E224:E229" si="13">D224/C224</f>
        <v>0.95607974131356588</v>
      </c>
    </row>
    <row r="225" spans="1:5" ht="25.5" outlineLevel="1" x14ac:dyDescent="0.2">
      <c r="A225" s="4" t="s">
        <v>679</v>
      </c>
      <c r="B225" s="5" t="s">
        <v>680</v>
      </c>
      <c r="C225" s="6">
        <v>1311.24</v>
      </c>
      <c r="D225" s="6">
        <v>1253.6500000000001</v>
      </c>
      <c r="E225" s="20">
        <f t="shared" si="13"/>
        <v>0.95607974131356588</v>
      </c>
    </row>
    <row r="226" spans="1:5" outlineLevel="1" x14ac:dyDescent="0.2">
      <c r="A226" s="14" t="s">
        <v>222</v>
      </c>
      <c r="B226" s="15" t="s">
        <v>223</v>
      </c>
      <c r="C226" s="17">
        <f>C227+C256</f>
        <v>322357.32999999996</v>
      </c>
      <c r="D226" s="17">
        <f>D227+D256</f>
        <v>313664.09999999998</v>
      </c>
      <c r="E226" s="18">
        <f t="shared" si="13"/>
        <v>0.97303231789393474</v>
      </c>
    </row>
    <row r="227" spans="1:5" outlineLevel="1" x14ac:dyDescent="0.2">
      <c r="A227" s="4"/>
      <c r="B227" s="9" t="s">
        <v>597</v>
      </c>
      <c r="C227" s="16">
        <f>C229+C254</f>
        <v>321047.13999999996</v>
      </c>
      <c r="D227" s="16">
        <f>D229+D254</f>
        <v>312559.84999999998</v>
      </c>
      <c r="E227" s="19">
        <f t="shared" si="13"/>
        <v>0.97356372649823331</v>
      </c>
    </row>
    <row r="228" spans="1:5" outlineLevel="1" x14ac:dyDescent="0.2">
      <c r="A228" s="4"/>
      <c r="B228" s="9" t="s">
        <v>598</v>
      </c>
      <c r="C228" s="16"/>
      <c r="D228" s="16"/>
      <c r="E228" s="19"/>
    </row>
    <row r="229" spans="1:5" s="26" customFormat="1" x14ac:dyDescent="0.2">
      <c r="A229" s="8" t="s">
        <v>2</v>
      </c>
      <c r="B229" s="9" t="s">
        <v>599</v>
      </c>
      <c r="C229" s="10">
        <v>313010.48</v>
      </c>
      <c r="D229" s="10">
        <v>304523.19</v>
      </c>
      <c r="E229" s="19">
        <f t="shared" si="13"/>
        <v>0.97288496538518465</v>
      </c>
    </row>
    <row r="230" spans="1:5" ht="25.5" outlineLevel="1" x14ac:dyDescent="0.2">
      <c r="A230" s="4" t="s">
        <v>18</v>
      </c>
      <c r="B230" s="5" t="s">
        <v>19</v>
      </c>
      <c r="C230" s="6">
        <v>121.38</v>
      </c>
      <c r="D230" s="6">
        <v>121.38</v>
      </c>
      <c r="E230" s="20">
        <f t="shared" ref="E230:E253" si="14">D230/C230</f>
        <v>1</v>
      </c>
    </row>
    <row r="231" spans="1:5" ht="25.5" outlineLevel="1" x14ac:dyDescent="0.2">
      <c r="A231" s="4" t="s">
        <v>13</v>
      </c>
      <c r="B231" s="5" t="s">
        <v>14</v>
      </c>
      <c r="C231" s="6">
        <v>7</v>
      </c>
      <c r="D231" s="6">
        <v>7</v>
      </c>
      <c r="E231" s="20">
        <f t="shared" si="14"/>
        <v>1</v>
      </c>
    </row>
    <row r="232" spans="1:5" ht="25.5" outlineLevel="1" x14ac:dyDescent="0.2">
      <c r="A232" s="4" t="s">
        <v>72</v>
      </c>
      <c r="B232" s="5" t="s">
        <v>73</v>
      </c>
      <c r="C232" s="6">
        <v>4397.21</v>
      </c>
      <c r="D232" s="6">
        <v>2246.67</v>
      </c>
      <c r="E232" s="20">
        <f t="shared" si="14"/>
        <v>0.51093079475394632</v>
      </c>
    </row>
    <row r="233" spans="1:5" ht="25.5" outlineLevel="1" x14ac:dyDescent="0.2">
      <c r="A233" s="4" t="s">
        <v>150</v>
      </c>
      <c r="B233" s="5" t="s">
        <v>151</v>
      </c>
      <c r="C233" s="6">
        <v>14284.2</v>
      </c>
      <c r="D233" s="6">
        <v>14212.68</v>
      </c>
      <c r="E233" s="20">
        <f t="shared" si="14"/>
        <v>0.99499306926534214</v>
      </c>
    </row>
    <row r="234" spans="1:5" ht="38.25" outlineLevel="1" x14ac:dyDescent="0.2">
      <c r="A234" s="4" t="s">
        <v>224</v>
      </c>
      <c r="B234" s="5" t="s">
        <v>225</v>
      </c>
      <c r="C234" s="6">
        <v>23206.01</v>
      </c>
      <c r="D234" s="6">
        <v>22688.02</v>
      </c>
      <c r="E234" s="20">
        <f t="shared" si="14"/>
        <v>0.97767862721769072</v>
      </c>
    </row>
    <row r="235" spans="1:5" ht="38.25" outlineLevel="1" x14ac:dyDescent="0.2">
      <c r="A235" s="4" t="s">
        <v>226</v>
      </c>
      <c r="B235" s="5" t="s">
        <v>227</v>
      </c>
      <c r="C235" s="6">
        <v>3366.9</v>
      </c>
      <c r="D235" s="6">
        <v>3026.3</v>
      </c>
      <c r="E235" s="20">
        <f t="shared" si="14"/>
        <v>0.89883869434791652</v>
      </c>
    </row>
    <row r="236" spans="1:5" ht="25.5" outlineLevel="1" x14ac:dyDescent="0.2">
      <c r="A236" s="4" t="s">
        <v>228</v>
      </c>
      <c r="B236" s="5" t="s">
        <v>229</v>
      </c>
      <c r="C236" s="6">
        <v>2906.69</v>
      </c>
      <c r="D236" s="6">
        <v>2288.36</v>
      </c>
      <c r="E236" s="20">
        <f t="shared" si="14"/>
        <v>0.78727349665771029</v>
      </c>
    </row>
    <row r="237" spans="1:5" ht="38.25" outlineLevel="1" x14ac:dyDescent="0.2">
      <c r="A237" s="4" t="s">
        <v>230</v>
      </c>
      <c r="B237" s="5" t="s">
        <v>231</v>
      </c>
      <c r="C237" s="6">
        <v>390.6</v>
      </c>
      <c r="D237" s="6">
        <v>390.6</v>
      </c>
      <c r="E237" s="20">
        <f t="shared" si="14"/>
        <v>1</v>
      </c>
    </row>
    <row r="238" spans="1:5" ht="38.25" outlineLevel="1" x14ac:dyDescent="0.2">
      <c r="A238" s="4" t="s">
        <v>232</v>
      </c>
      <c r="B238" s="5" t="s">
        <v>233</v>
      </c>
      <c r="C238" s="6">
        <v>41.2</v>
      </c>
      <c r="D238" s="6">
        <v>41.2</v>
      </c>
      <c r="E238" s="20">
        <f t="shared" si="14"/>
        <v>1</v>
      </c>
    </row>
    <row r="239" spans="1:5" ht="25.5" outlineLevel="1" x14ac:dyDescent="0.2">
      <c r="A239" s="4" t="s">
        <v>234</v>
      </c>
      <c r="B239" s="5" t="s">
        <v>235</v>
      </c>
      <c r="C239" s="6">
        <v>2948.8</v>
      </c>
      <c r="D239" s="6">
        <v>2571.9499999999998</v>
      </c>
      <c r="E239" s="20">
        <f t="shared" si="14"/>
        <v>0.87220225176342903</v>
      </c>
    </row>
    <row r="240" spans="1:5" ht="25.5" outlineLevel="1" x14ac:dyDescent="0.2">
      <c r="A240" s="4" t="s">
        <v>236</v>
      </c>
      <c r="B240" s="5" t="s">
        <v>237</v>
      </c>
      <c r="C240" s="6">
        <v>150</v>
      </c>
      <c r="D240" s="6">
        <v>0</v>
      </c>
      <c r="E240" s="20">
        <f t="shared" si="14"/>
        <v>0</v>
      </c>
    </row>
    <row r="241" spans="1:5" ht="25.5" outlineLevel="1" x14ac:dyDescent="0.2">
      <c r="A241" s="4" t="s">
        <v>238</v>
      </c>
      <c r="B241" s="5" t="s">
        <v>239</v>
      </c>
      <c r="C241" s="6">
        <v>201213.02</v>
      </c>
      <c r="D241" s="6">
        <v>201213.02</v>
      </c>
      <c r="E241" s="20">
        <f t="shared" si="14"/>
        <v>1</v>
      </c>
    </row>
    <row r="242" spans="1:5" ht="25.5" outlineLevel="1" x14ac:dyDescent="0.2">
      <c r="A242" s="4" t="s">
        <v>240</v>
      </c>
      <c r="B242" s="5" t="s">
        <v>241</v>
      </c>
      <c r="C242" s="6">
        <v>31467.88</v>
      </c>
      <c r="D242" s="6">
        <v>30862.51</v>
      </c>
      <c r="E242" s="20">
        <f t="shared" si="14"/>
        <v>0.98076228840328605</v>
      </c>
    </row>
    <row r="243" spans="1:5" ht="25.5" outlineLevel="1" x14ac:dyDescent="0.2">
      <c r="A243" s="4" t="s">
        <v>242</v>
      </c>
      <c r="B243" s="5" t="s">
        <v>243</v>
      </c>
      <c r="C243" s="6">
        <v>9477.9599999999991</v>
      </c>
      <c r="D243" s="6">
        <v>8817.5400000000009</v>
      </c>
      <c r="E243" s="20">
        <f t="shared" si="14"/>
        <v>0.93032044870415176</v>
      </c>
    </row>
    <row r="244" spans="1:5" ht="25.5" outlineLevel="1" x14ac:dyDescent="0.2">
      <c r="A244" s="4" t="s">
        <v>244</v>
      </c>
      <c r="B244" s="5" t="s">
        <v>245</v>
      </c>
      <c r="C244" s="6">
        <v>3475.6</v>
      </c>
      <c r="D244" s="6">
        <v>3423.47</v>
      </c>
      <c r="E244" s="20">
        <f t="shared" si="14"/>
        <v>0.9850011508804235</v>
      </c>
    </row>
    <row r="245" spans="1:5" ht="25.5" outlineLevel="1" x14ac:dyDescent="0.2">
      <c r="A245" s="4" t="s">
        <v>246</v>
      </c>
      <c r="B245" s="5" t="s">
        <v>247</v>
      </c>
      <c r="C245" s="6">
        <v>514.4</v>
      </c>
      <c r="D245" s="6">
        <v>432.63</v>
      </c>
      <c r="E245" s="20">
        <f t="shared" si="14"/>
        <v>0.84103810264385692</v>
      </c>
    </row>
    <row r="246" spans="1:5" ht="25.5" outlineLevel="1" x14ac:dyDescent="0.2">
      <c r="A246" s="4" t="s">
        <v>248</v>
      </c>
      <c r="B246" s="5" t="s">
        <v>249</v>
      </c>
      <c r="C246" s="6">
        <v>2728.5</v>
      </c>
      <c r="D246" s="6">
        <v>1822.11</v>
      </c>
      <c r="E246" s="20">
        <f t="shared" si="14"/>
        <v>0.66780648708081358</v>
      </c>
    </row>
    <row r="247" spans="1:5" ht="25.5" outlineLevel="1" x14ac:dyDescent="0.2">
      <c r="A247" s="4" t="s">
        <v>250</v>
      </c>
      <c r="B247" s="5" t="s">
        <v>251</v>
      </c>
      <c r="C247" s="6">
        <v>2659.9</v>
      </c>
      <c r="D247" s="6">
        <v>2631.5</v>
      </c>
      <c r="E247" s="20">
        <f t="shared" si="14"/>
        <v>0.98932290687619828</v>
      </c>
    </row>
    <row r="248" spans="1:5" ht="25.5" outlineLevel="1" x14ac:dyDescent="0.2">
      <c r="A248" s="4" t="s">
        <v>184</v>
      </c>
      <c r="B248" s="5" t="s">
        <v>185</v>
      </c>
      <c r="C248" s="6">
        <v>2941.4</v>
      </c>
      <c r="D248" s="6">
        <v>1833.81</v>
      </c>
      <c r="E248" s="20">
        <f t="shared" si="14"/>
        <v>0.62344801795063576</v>
      </c>
    </row>
    <row r="249" spans="1:5" ht="25.5" outlineLevel="1" x14ac:dyDescent="0.2">
      <c r="A249" s="4" t="s">
        <v>186</v>
      </c>
      <c r="B249" s="5" t="s">
        <v>187</v>
      </c>
      <c r="C249" s="6">
        <v>2472.15</v>
      </c>
      <c r="D249" s="6">
        <v>2310.44</v>
      </c>
      <c r="E249" s="20">
        <f t="shared" si="14"/>
        <v>0.93458730255041156</v>
      </c>
    </row>
    <row r="250" spans="1:5" ht="25.5" outlineLevel="1" x14ac:dyDescent="0.2">
      <c r="A250" s="4" t="s">
        <v>88</v>
      </c>
      <c r="B250" s="5" t="s">
        <v>89</v>
      </c>
      <c r="C250" s="6">
        <v>2749.5</v>
      </c>
      <c r="D250" s="6">
        <v>2749.29</v>
      </c>
      <c r="E250" s="20">
        <f t="shared" si="14"/>
        <v>0.99992362247681399</v>
      </c>
    </row>
    <row r="251" spans="1:5" ht="51" outlineLevel="1" x14ac:dyDescent="0.2">
      <c r="A251" s="4" t="s">
        <v>90</v>
      </c>
      <c r="B251" s="5" t="s">
        <v>91</v>
      </c>
      <c r="C251" s="6">
        <v>1000.6</v>
      </c>
      <c r="D251" s="6">
        <v>682.65</v>
      </c>
      <c r="E251" s="20">
        <f t="shared" si="14"/>
        <v>0.68224065560663594</v>
      </c>
    </row>
    <row r="252" spans="1:5" ht="38.25" outlineLevel="1" x14ac:dyDescent="0.2">
      <c r="A252" s="4" t="s">
        <v>188</v>
      </c>
      <c r="B252" s="5" t="s">
        <v>189</v>
      </c>
      <c r="C252" s="6">
        <v>195.99</v>
      </c>
      <c r="D252" s="6">
        <v>150.07</v>
      </c>
      <c r="E252" s="20">
        <f t="shared" si="14"/>
        <v>0.76570233175161995</v>
      </c>
    </row>
    <row r="253" spans="1:5" ht="38.25" outlineLevel="1" x14ac:dyDescent="0.2">
      <c r="A253" s="4" t="s">
        <v>92</v>
      </c>
      <c r="B253" s="5" t="s">
        <v>93</v>
      </c>
      <c r="C253" s="6">
        <v>293.60000000000002</v>
      </c>
      <c r="D253" s="6">
        <v>0</v>
      </c>
      <c r="E253" s="20">
        <f t="shared" si="14"/>
        <v>0</v>
      </c>
    </row>
    <row r="254" spans="1:5" outlineLevel="1" x14ac:dyDescent="0.2">
      <c r="A254" s="4"/>
      <c r="B254" s="9" t="s">
        <v>600</v>
      </c>
      <c r="C254" s="16">
        <v>8036.66</v>
      </c>
      <c r="D254" s="16">
        <v>8036.66</v>
      </c>
      <c r="E254" s="19">
        <f t="shared" ref="E254:E255" si="15">D254/C254</f>
        <v>1</v>
      </c>
    </row>
    <row r="255" spans="1:5" ht="25.5" outlineLevel="1" x14ac:dyDescent="0.2">
      <c r="A255" s="4" t="s">
        <v>238</v>
      </c>
      <c r="B255" s="5" t="s">
        <v>239</v>
      </c>
      <c r="C255" s="6">
        <v>8036.66</v>
      </c>
      <c r="D255" s="6">
        <v>8036.66</v>
      </c>
      <c r="E255" s="20">
        <f t="shared" si="15"/>
        <v>1</v>
      </c>
    </row>
    <row r="256" spans="1:5" ht="25.5" outlineLevel="1" x14ac:dyDescent="0.2">
      <c r="A256" s="4"/>
      <c r="B256" s="22" t="s">
        <v>603</v>
      </c>
      <c r="C256" s="16">
        <v>1310.19</v>
      </c>
      <c r="D256" s="16">
        <v>1104.25</v>
      </c>
      <c r="E256" s="19">
        <f t="shared" ref="E256:E261" si="16">D256/C256</f>
        <v>0.84281669070898113</v>
      </c>
    </row>
    <row r="257" spans="1:5" ht="25.5" outlineLevel="1" x14ac:dyDescent="0.2">
      <c r="A257" s="4" t="s">
        <v>679</v>
      </c>
      <c r="B257" s="5" t="s">
        <v>680</v>
      </c>
      <c r="C257" s="6">
        <v>1310.19</v>
      </c>
      <c r="D257" s="6">
        <v>1104.25</v>
      </c>
      <c r="E257" s="20">
        <f t="shared" si="16"/>
        <v>0.84281669070898113</v>
      </c>
    </row>
    <row r="258" spans="1:5" outlineLevel="1" x14ac:dyDescent="0.2">
      <c r="A258" s="14" t="s">
        <v>252</v>
      </c>
      <c r="B258" s="15" t="s">
        <v>253</v>
      </c>
      <c r="C258" s="17">
        <f>C259+C286</f>
        <v>205723.36</v>
      </c>
      <c r="D258" s="17">
        <f>D259+D286</f>
        <v>203662.15000000002</v>
      </c>
      <c r="E258" s="18">
        <f t="shared" si="16"/>
        <v>0.9899806711303959</v>
      </c>
    </row>
    <row r="259" spans="1:5" outlineLevel="1" x14ac:dyDescent="0.2">
      <c r="A259" s="4"/>
      <c r="B259" s="9" t="s">
        <v>597</v>
      </c>
      <c r="C259" s="16">
        <f>C261</f>
        <v>204655.35999999999</v>
      </c>
      <c r="D259" s="16">
        <f>D261</f>
        <v>202866.64</v>
      </c>
      <c r="E259" s="19">
        <f t="shared" si="16"/>
        <v>0.99125984288904057</v>
      </c>
    </row>
    <row r="260" spans="1:5" outlineLevel="1" x14ac:dyDescent="0.2">
      <c r="A260" s="4"/>
      <c r="B260" s="9" t="s">
        <v>598</v>
      </c>
      <c r="C260" s="16"/>
      <c r="D260" s="16"/>
      <c r="E260" s="19"/>
    </row>
    <row r="261" spans="1:5" x14ac:dyDescent="0.2">
      <c r="A261" s="8" t="s">
        <v>2</v>
      </c>
      <c r="B261" s="9" t="s">
        <v>599</v>
      </c>
      <c r="C261" s="10">
        <v>204655.35999999999</v>
      </c>
      <c r="D261" s="10">
        <v>202866.64</v>
      </c>
      <c r="E261" s="19">
        <f t="shared" si="16"/>
        <v>0.99125984288904057</v>
      </c>
    </row>
    <row r="262" spans="1:5" ht="25.5" outlineLevel="1" x14ac:dyDescent="0.2">
      <c r="A262" s="4" t="s">
        <v>13</v>
      </c>
      <c r="B262" s="5" t="s">
        <v>14</v>
      </c>
      <c r="C262" s="6">
        <v>10</v>
      </c>
      <c r="D262" s="6">
        <v>10</v>
      </c>
      <c r="E262" s="20">
        <f t="shared" ref="E262:E285" si="17">D262/C262</f>
        <v>1</v>
      </c>
    </row>
    <row r="263" spans="1:5" ht="25.5" outlineLevel="1" x14ac:dyDescent="0.2">
      <c r="A263" s="4" t="s">
        <v>72</v>
      </c>
      <c r="B263" s="5" t="s">
        <v>73</v>
      </c>
      <c r="C263" s="6">
        <v>2174.16</v>
      </c>
      <c r="D263" s="6">
        <v>1159</v>
      </c>
      <c r="E263" s="20">
        <f t="shared" si="17"/>
        <v>0.53307944217536896</v>
      </c>
    </row>
    <row r="264" spans="1:5" ht="25.5" outlineLevel="1" x14ac:dyDescent="0.2">
      <c r="A264" s="4" t="s">
        <v>150</v>
      </c>
      <c r="B264" s="5" t="s">
        <v>151</v>
      </c>
      <c r="C264" s="6">
        <v>15797.43</v>
      </c>
      <c r="D264" s="6">
        <v>15797.43</v>
      </c>
      <c r="E264" s="20">
        <f t="shared" si="17"/>
        <v>1</v>
      </c>
    </row>
    <row r="265" spans="1:5" ht="38.25" outlineLevel="1" x14ac:dyDescent="0.2">
      <c r="A265" s="4" t="s">
        <v>254</v>
      </c>
      <c r="B265" s="5" t="s">
        <v>255</v>
      </c>
      <c r="C265" s="6">
        <v>18624.080000000002</v>
      </c>
      <c r="D265" s="6">
        <v>18388.310000000001</v>
      </c>
      <c r="E265" s="20">
        <f t="shared" si="17"/>
        <v>0.98734058272945557</v>
      </c>
    </row>
    <row r="266" spans="1:5" ht="25.5" outlineLevel="1" x14ac:dyDescent="0.2">
      <c r="A266" s="4" t="s">
        <v>256</v>
      </c>
      <c r="B266" s="5" t="s">
        <v>257</v>
      </c>
      <c r="C266" s="6">
        <v>2284.88</v>
      </c>
      <c r="D266" s="6">
        <v>2284.88</v>
      </c>
      <c r="E266" s="20">
        <f t="shared" si="17"/>
        <v>1</v>
      </c>
    </row>
    <row r="267" spans="1:5" ht="25.5" outlineLevel="1" x14ac:dyDescent="0.2">
      <c r="A267" s="4" t="s">
        <v>258</v>
      </c>
      <c r="B267" s="5" t="s">
        <v>259</v>
      </c>
      <c r="C267" s="6">
        <v>2022.6</v>
      </c>
      <c r="D267" s="6">
        <v>1993.46</v>
      </c>
      <c r="E267" s="20">
        <f t="shared" si="17"/>
        <v>0.98559280134480376</v>
      </c>
    </row>
    <row r="268" spans="1:5" ht="38.25" outlineLevel="1" x14ac:dyDescent="0.2">
      <c r="A268" s="4" t="s">
        <v>260</v>
      </c>
      <c r="B268" s="5" t="s">
        <v>261</v>
      </c>
      <c r="C268" s="6">
        <v>335.4</v>
      </c>
      <c r="D268" s="6">
        <v>335.4</v>
      </c>
      <c r="E268" s="20">
        <f t="shared" si="17"/>
        <v>1</v>
      </c>
    </row>
    <row r="269" spans="1:5" ht="38.25" outlineLevel="1" x14ac:dyDescent="0.2">
      <c r="A269" s="4" t="s">
        <v>262</v>
      </c>
      <c r="B269" s="5" t="s">
        <v>263</v>
      </c>
      <c r="C269" s="6">
        <v>263.97000000000003</v>
      </c>
      <c r="D269" s="6">
        <v>263.97000000000003</v>
      </c>
      <c r="E269" s="20">
        <f t="shared" si="17"/>
        <v>1</v>
      </c>
    </row>
    <row r="270" spans="1:5" ht="25.5" outlineLevel="1" x14ac:dyDescent="0.2">
      <c r="A270" s="4" t="s">
        <v>264</v>
      </c>
      <c r="B270" s="5" t="s">
        <v>265</v>
      </c>
      <c r="C270" s="6">
        <v>992.6</v>
      </c>
      <c r="D270" s="6">
        <v>919.6</v>
      </c>
      <c r="E270" s="20">
        <f t="shared" si="17"/>
        <v>0.92645577271811408</v>
      </c>
    </row>
    <row r="271" spans="1:5" ht="25.5" outlineLevel="1" x14ac:dyDescent="0.2">
      <c r="A271" s="4" t="s">
        <v>266</v>
      </c>
      <c r="B271" s="5" t="s">
        <v>267</v>
      </c>
      <c r="C271" s="6">
        <v>230</v>
      </c>
      <c r="D271" s="6">
        <v>230</v>
      </c>
      <c r="E271" s="20">
        <f t="shared" si="17"/>
        <v>1</v>
      </c>
    </row>
    <row r="272" spans="1:5" ht="25.5" outlineLevel="1" x14ac:dyDescent="0.2">
      <c r="A272" s="4" t="s">
        <v>268</v>
      </c>
      <c r="B272" s="5" t="s">
        <v>269</v>
      </c>
      <c r="C272" s="6">
        <v>1038.6300000000001</v>
      </c>
      <c r="D272" s="6">
        <v>853.17</v>
      </c>
      <c r="E272" s="20">
        <f t="shared" si="17"/>
        <v>0.82143785563675209</v>
      </c>
    </row>
    <row r="273" spans="1:5" ht="25.5" outlineLevel="1" x14ac:dyDescent="0.2">
      <c r="A273" s="4" t="s">
        <v>270</v>
      </c>
      <c r="B273" s="5" t="s">
        <v>271</v>
      </c>
      <c r="C273" s="6">
        <v>289.3</v>
      </c>
      <c r="D273" s="6">
        <v>284.5</v>
      </c>
      <c r="E273" s="20">
        <f t="shared" si="17"/>
        <v>0.98340822675423434</v>
      </c>
    </row>
    <row r="274" spans="1:5" ht="25.5" outlineLevel="1" x14ac:dyDescent="0.2">
      <c r="A274" s="4" t="s">
        <v>272</v>
      </c>
      <c r="B274" s="5" t="s">
        <v>273</v>
      </c>
      <c r="C274" s="6">
        <v>127107.53</v>
      </c>
      <c r="D274" s="6">
        <v>127107.53</v>
      </c>
      <c r="E274" s="20">
        <f t="shared" si="17"/>
        <v>1</v>
      </c>
    </row>
    <row r="275" spans="1:5" ht="25.5" outlineLevel="1" x14ac:dyDescent="0.2">
      <c r="A275" s="4" t="s">
        <v>274</v>
      </c>
      <c r="B275" s="5" t="s">
        <v>275</v>
      </c>
      <c r="C275" s="6">
        <v>9271.85</v>
      </c>
      <c r="D275" s="6">
        <v>9271.85</v>
      </c>
      <c r="E275" s="20">
        <f t="shared" si="17"/>
        <v>1</v>
      </c>
    </row>
    <row r="276" spans="1:5" ht="25.5" outlineLevel="1" x14ac:dyDescent="0.2">
      <c r="A276" s="4" t="s">
        <v>276</v>
      </c>
      <c r="B276" s="5" t="s">
        <v>277</v>
      </c>
      <c r="C276" s="6">
        <v>7020.45</v>
      </c>
      <c r="D276" s="6">
        <v>6893.23</v>
      </c>
      <c r="E276" s="20">
        <f t="shared" si="17"/>
        <v>0.98187865450220424</v>
      </c>
    </row>
    <row r="277" spans="1:5" ht="25.5" outlineLevel="1" x14ac:dyDescent="0.2">
      <c r="A277" s="4" t="s">
        <v>278</v>
      </c>
      <c r="B277" s="5" t="s">
        <v>279</v>
      </c>
      <c r="C277" s="6">
        <v>2772.15</v>
      </c>
      <c r="D277" s="6">
        <v>2772.15</v>
      </c>
      <c r="E277" s="20">
        <f t="shared" si="17"/>
        <v>1</v>
      </c>
    </row>
    <row r="278" spans="1:5" ht="25.5" outlineLevel="1" x14ac:dyDescent="0.2">
      <c r="A278" s="4" t="s">
        <v>280</v>
      </c>
      <c r="B278" s="5" t="s">
        <v>281</v>
      </c>
      <c r="C278" s="6">
        <v>2235.17</v>
      </c>
      <c r="D278" s="6">
        <v>2234.02</v>
      </c>
      <c r="E278" s="20">
        <f t="shared" si="17"/>
        <v>0.99948549774737483</v>
      </c>
    </row>
    <row r="279" spans="1:5" ht="25.5" outlineLevel="1" x14ac:dyDescent="0.2">
      <c r="A279" s="4" t="s">
        <v>282</v>
      </c>
      <c r="B279" s="5" t="s">
        <v>283</v>
      </c>
      <c r="C279" s="6">
        <v>83.34</v>
      </c>
      <c r="D279" s="6">
        <v>83.34</v>
      </c>
      <c r="E279" s="20">
        <f t="shared" si="17"/>
        <v>1</v>
      </c>
    </row>
    <row r="280" spans="1:5" ht="25.5" outlineLevel="1" x14ac:dyDescent="0.2">
      <c r="A280" s="4" t="s">
        <v>184</v>
      </c>
      <c r="B280" s="5" t="s">
        <v>185</v>
      </c>
      <c r="C280" s="6">
        <v>1802.13</v>
      </c>
      <c r="D280" s="6">
        <v>1791.93</v>
      </c>
      <c r="E280" s="20">
        <f t="shared" si="17"/>
        <v>0.99434003096335999</v>
      </c>
    </row>
    <row r="281" spans="1:5" ht="25.5" outlineLevel="1" x14ac:dyDescent="0.2">
      <c r="A281" s="4" t="s">
        <v>186</v>
      </c>
      <c r="B281" s="5" t="s">
        <v>187</v>
      </c>
      <c r="C281" s="6">
        <v>6624.09</v>
      </c>
      <c r="D281" s="6">
        <v>6550.79</v>
      </c>
      <c r="E281" s="20">
        <f t="shared" si="17"/>
        <v>0.98893432909275081</v>
      </c>
    </row>
    <row r="282" spans="1:5" ht="25.5" outlineLevel="1" x14ac:dyDescent="0.2">
      <c r="A282" s="4" t="s">
        <v>88</v>
      </c>
      <c r="B282" s="5" t="s">
        <v>89</v>
      </c>
      <c r="C282" s="6">
        <v>2298.5</v>
      </c>
      <c r="D282" s="6">
        <v>2298.4699999999998</v>
      </c>
      <c r="E282" s="20">
        <f t="shared" si="17"/>
        <v>0.99998694800957133</v>
      </c>
    </row>
    <row r="283" spans="1:5" ht="51" outlineLevel="1" x14ac:dyDescent="0.2">
      <c r="A283" s="4" t="s">
        <v>90</v>
      </c>
      <c r="B283" s="5" t="s">
        <v>91</v>
      </c>
      <c r="C283" s="6">
        <v>722.06</v>
      </c>
      <c r="D283" s="6">
        <v>722.06</v>
      </c>
      <c r="E283" s="20">
        <f t="shared" si="17"/>
        <v>1</v>
      </c>
    </row>
    <row r="284" spans="1:5" ht="38.25" outlineLevel="1" x14ac:dyDescent="0.2">
      <c r="A284" s="4" t="s">
        <v>188</v>
      </c>
      <c r="B284" s="5" t="s">
        <v>189</v>
      </c>
      <c r="C284" s="6">
        <v>455.04</v>
      </c>
      <c r="D284" s="6">
        <v>421.55</v>
      </c>
      <c r="E284" s="20">
        <f t="shared" si="17"/>
        <v>0.92640207454289736</v>
      </c>
    </row>
    <row r="285" spans="1:5" ht="38.25" outlineLevel="1" x14ac:dyDescent="0.2">
      <c r="A285" s="4" t="s">
        <v>92</v>
      </c>
      <c r="B285" s="5" t="s">
        <v>93</v>
      </c>
      <c r="C285" s="6">
        <v>200</v>
      </c>
      <c r="D285" s="6">
        <v>200</v>
      </c>
      <c r="E285" s="20">
        <f t="shared" si="17"/>
        <v>1</v>
      </c>
    </row>
    <row r="286" spans="1:5" ht="25.5" outlineLevel="1" x14ac:dyDescent="0.2">
      <c r="A286" s="4"/>
      <c r="B286" s="22" t="s">
        <v>603</v>
      </c>
      <c r="C286" s="16">
        <v>1068</v>
      </c>
      <c r="D286" s="16">
        <v>795.51</v>
      </c>
      <c r="E286" s="19">
        <f t="shared" ref="E286:E291" si="18">D286/C286</f>
        <v>0.74485955056179776</v>
      </c>
    </row>
    <row r="287" spans="1:5" ht="25.5" outlineLevel="1" x14ac:dyDescent="0.2">
      <c r="A287" s="4" t="s">
        <v>679</v>
      </c>
      <c r="B287" s="5" t="s">
        <v>680</v>
      </c>
      <c r="C287" s="6">
        <v>1068</v>
      </c>
      <c r="D287" s="6">
        <v>795.51</v>
      </c>
      <c r="E287" s="20">
        <f t="shared" si="18"/>
        <v>0.74485955056179776</v>
      </c>
    </row>
    <row r="288" spans="1:5" outlineLevel="1" x14ac:dyDescent="0.2">
      <c r="A288" s="14" t="s">
        <v>284</v>
      </c>
      <c r="B288" s="15" t="s">
        <v>285</v>
      </c>
      <c r="C288" s="17">
        <f>C289+C316</f>
        <v>180619.8</v>
      </c>
      <c r="D288" s="17">
        <f>D289+D316</f>
        <v>170325.18</v>
      </c>
      <c r="E288" s="18">
        <f t="shared" si="18"/>
        <v>0.94300392315792625</v>
      </c>
    </row>
    <row r="289" spans="1:5" outlineLevel="1" x14ac:dyDescent="0.2">
      <c r="A289" s="4"/>
      <c r="B289" s="9" t="s">
        <v>597</v>
      </c>
      <c r="C289" s="16">
        <f>C291</f>
        <v>179551.8</v>
      </c>
      <c r="D289" s="16">
        <f>D291</f>
        <v>169471.86</v>
      </c>
      <c r="E289" s="19">
        <f t="shared" si="18"/>
        <v>0.9438605460931051</v>
      </c>
    </row>
    <row r="290" spans="1:5" outlineLevel="1" x14ac:dyDescent="0.2">
      <c r="A290" s="4"/>
      <c r="B290" s="9" t="s">
        <v>598</v>
      </c>
      <c r="C290" s="16"/>
      <c r="D290" s="16"/>
      <c r="E290" s="19"/>
    </row>
    <row r="291" spans="1:5" x14ac:dyDescent="0.2">
      <c r="A291" s="8" t="s">
        <v>2</v>
      </c>
      <c r="B291" s="9" t="s">
        <v>599</v>
      </c>
      <c r="C291" s="10">
        <v>179551.8</v>
      </c>
      <c r="D291" s="10">
        <v>169471.86</v>
      </c>
      <c r="E291" s="19">
        <f t="shared" si="18"/>
        <v>0.9438605460931051</v>
      </c>
    </row>
    <row r="292" spans="1:5" ht="25.5" outlineLevel="1" x14ac:dyDescent="0.2">
      <c r="A292" s="4" t="s">
        <v>13</v>
      </c>
      <c r="B292" s="5" t="s">
        <v>14</v>
      </c>
      <c r="C292" s="6">
        <v>23.2</v>
      </c>
      <c r="D292" s="6">
        <v>23.2</v>
      </c>
      <c r="E292" s="20">
        <f t="shared" ref="E292:E364" si="19">D292/C292</f>
        <v>1</v>
      </c>
    </row>
    <row r="293" spans="1:5" ht="25.5" outlineLevel="1" x14ac:dyDescent="0.2">
      <c r="A293" s="4" t="s">
        <v>72</v>
      </c>
      <c r="B293" s="5" t="s">
        <v>73</v>
      </c>
      <c r="C293" s="6">
        <v>4284.93</v>
      </c>
      <c r="D293" s="6">
        <v>2859.6</v>
      </c>
      <c r="E293" s="20">
        <f t="shared" si="19"/>
        <v>0.66736212726929023</v>
      </c>
    </row>
    <row r="294" spans="1:5" ht="25.5" outlineLevel="1" x14ac:dyDescent="0.2">
      <c r="A294" s="4" t="s">
        <v>150</v>
      </c>
      <c r="B294" s="5" t="s">
        <v>151</v>
      </c>
      <c r="C294" s="6">
        <v>18968.080000000002</v>
      </c>
      <c r="D294" s="6">
        <v>14988.78</v>
      </c>
      <c r="E294" s="20">
        <f t="shared" si="19"/>
        <v>0.79021071189071324</v>
      </c>
    </row>
    <row r="295" spans="1:5" ht="38.25" outlineLevel="1" x14ac:dyDescent="0.2">
      <c r="A295" s="4" t="s">
        <v>286</v>
      </c>
      <c r="B295" s="5" t="s">
        <v>287</v>
      </c>
      <c r="C295" s="6">
        <v>24767.26</v>
      </c>
      <c r="D295" s="6">
        <v>23432.2</v>
      </c>
      <c r="E295" s="20">
        <f t="shared" si="19"/>
        <v>0.94609577321027849</v>
      </c>
    </row>
    <row r="296" spans="1:5" ht="25.5" outlineLevel="1" x14ac:dyDescent="0.2">
      <c r="A296" s="4" t="s">
        <v>288</v>
      </c>
      <c r="B296" s="5" t="s">
        <v>289</v>
      </c>
      <c r="C296" s="6">
        <v>2358</v>
      </c>
      <c r="D296" s="6">
        <v>2358</v>
      </c>
      <c r="E296" s="20">
        <f t="shared" si="19"/>
        <v>1</v>
      </c>
    </row>
    <row r="297" spans="1:5" ht="25.5" outlineLevel="1" x14ac:dyDescent="0.2">
      <c r="A297" s="4" t="s">
        <v>290</v>
      </c>
      <c r="B297" s="5" t="s">
        <v>291</v>
      </c>
      <c r="C297" s="6">
        <v>2558.6799999999998</v>
      </c>
      <c r="D297" s="6">
        <v>2163.84</v>
      </c>
      <c r="E297" s="20">
        <f t="shared" si="19"/>
        <v>0.8456860568730753</v>
      </c>
    </row>
    <row r="298" spans="1:5" ht="38.25" outlineLevel="1" x14ac:dyDescent="0.2">
      <c r="A298" s="4" t="s">
        <v>292</v>
      </c>
      <c r="B298" s="5" t="s">
        <v>293</v>
      </c>
      <c r="C298" s="6">
        <v>375.1</v>
      </c>
      <c r="D298" s="6">
        <v>375.1</v>
      </c>
      <c r="E298" s="20">
        <f t="shared" si="19"/>
        <v>1</v>
      </c>
    </row>
    <row r="299" spans="1:5" ht="38.25" outlineLevel="1" x14ac:dyDescent="0.2">
      <c r="A299" s="4" t="s">
        <v>294</v>
      </c>
      <c r="B299" s="5" t="s">
        <v>295</v>
      </c>
      <c r="C299" s="6">
        <v>456.9</v>
      </c>
      <c r="D299" s="6">
        <v>389.35</v>
      </c>
      <c r="E299" s="20">
        <f t="shared" si="19"/>
        <v>0.85215583278616769</v>
      </c>
    </row>
    <row r="300" spans="1:5" ht="25.5" outlineLevel="1" x14ac:dyDescent="0.2">
      <c r="A300" s="4" t="s">
        <v>296</v>
      </c>
      <c r="B300" s="5" t="s">
        <v>297</v>
      </c>
      <c r="C300" s="6">
        <v>1641</v>
      </c>
      <c r="D300" s="6">
        <v>1504.27</v>
      </c>
      <c r="E300" s="20">
        <f t="shared" si="19"/>
        <v>0.91667885435709928</v>
      </c>
    </row>
    <row r="301" spans="1:5" ht="25.5" outlineLevel="1" x14ac:dyDescent="0.2">
      <c r="A301" s="4" t="s">
        <v>298</v>
      </c>
      <c r="B301" s="5" t="s">
        <v>299</v>
      </c>
      <c r="C301" s="6">
        <v>537.77</v>
      </c>
      <c r="D301" s="6">
        <v>430.14</v>
      </c>
      <c r="E301" s="20">
        <f t="shared" si="19"/>
        <v>0.79985867564200308</v>
      </c>
    </row>
    <row r="302" spans="1:5" ht="25.5" outlineLevel="1" x14ac:dyDescent="0.2">
      <c r="A302" s="4" t="s">
        <v>300</v>
      </c>
      <c r="B302" s="5" t="s">
        <v>301</v>
      </c>
      <c r="C302" s="6">
        <v>538.70000000000005</v>
      </c>
      <c r="D302" s="6">
        <v>291.77999999999997</v>
      </c>
      <c r="E302" s="20">
        <f t="shared" si="19"/>
        <v>0.54163727492110625</v>
      </c>
    </row>
    <row r="303" spans="1:5" ht="25.5" outlineLevel="1" x14ac:dyDescent="0.2">
      <c r="A303" s="4" t="s">
        <v>302</v>
      </c>
      <c r="B303" s="5" t="s">
        <v>303</v>
      </c>
      <c r="C303" s="6">
        <v>195.4</v>
      </c>
      <c r="D303" s="6">
        <v>195.4</v>
      </c>
      <c r="E303" s="20">
        <f t="shared" si="19"/>
        <v>1</v>
      </c>
    </row>
    <row r="304" spans="1:5" ht="25.5" outlineLevel="1" x14ac:dyDescent="0.2">
      <c r="A304" s="4" t="s">
        <v>304</v>
      </c>
      <c r="B304" s="5" t="s">
        <v>305</v>
      </c>
      <c r="C304" s="6">
        <v>93671.56</v>
      </c>
      <c r="D304" s="6">
        <v>92758.49</v>
      </c>
      <c r="E304" s="20">
        <f t="shared" si="19"/>
        <v>0.99025243094061854</v>
      </c>
    </row>
    <row r="305" spans="1:5" ht="25.5" outlineLevel="1" x14ac:dyDescent="0.2">
      <c r="A305" s="4" t="s">
        <v>306</v>
      </c>
      <c r="B305" s="5" t="s">
        <v>307</v>
      </c>
      <c r="C305" s="6">
        <v>5872.12</v>
      </c>
      <c r="D305" s="6">
        <v>5680.4</v>
      </c>
      <c r="E305" s="20">
        <f t="shared" si="19"/>
        <v>0.96735080345769497</v>
      </c>
    </row>
    <row r="306" spans="1:5" ht="25.5" outlineLevel="1" x14ac:dyDescent="0.2">
      <c r="A306" s="4" t="s">
        <v>308</v>
      </c>
      <c r="B306" s="5" t="s">
        <v>309</v>
      </c>
      <c r="C306" s="6">
        <v>8738.06</v>
      </c>
      <c r="D306" s="6">
        <v>7763.48</v>
      </c>
      <c r="E306" s="20">
        <f t="shared" si="19"/>
        <v>0.88846723414579443</v>
      </c>
    </row>
    <row r="307" spans="1:5" ht="25.5" outlineLevel="1" x14ac:dyDescent="0.2">
      <c r="A307" s="4" t="s">
        <v>310</v>
      </c>
      <c r="B307" s="5" t="s">
        <v>311</v>
      </c>
      <c r="C307" s="6">
        <v>4113.5</v>
      </c>
      <c r="D307" s="6">
        <v>4113.46</v>
      </c>
      <c r="E307" s="20">
        <f t="shared" si="19"/>
        <v>0.99999027592074874</v>
      </c>
    </row>
    <row r="308" spans="1:5" ht="25.5" outlineLevel="1" x14ac:dyDescent="0.2">
      <c r="A308" s="4" t="s">
        <v>312</v>
      </c>
      <c r="B308" s="5" t="s">
        <v>313</v>
      </c>
      <c r="C308" s="6">
        <v>1953.46</v>
      </c>
      <c r="D308" s="6">
        <v>1952.05</v>
      </c>
      <c r="E308" s="20">
        <f t="shared" si="19"/>
        <v>0.99927820380248378</v>
      </c>
    </row>
    <row r="309" spans="1:5" ht="25.5" outlineLevel="1" x14ac:dyDescent="0.2">
      <c r="A309" s="4" t="s">
        <v>314</v>
      </c>
      <c r="B309" s="5" t="s">
        <v>315</v>
      </c>
      <c r="C309" s="6">
        <v>83.9</v>
      </c>
      <c r="D309" s="6">
        <v>83.9</v>
      </c>
      <c r="E309" s="20">
        <f t="shared" si="19"/>
        <v>1</v>
      </c>
    </row>
    <row r="310" spans="1:5" ht="25.5" outlineLevel="1" x14ac:dyDescent="0.2">
      <c r="A310" s="4" t="s">
        <v>184</v>
      </c>
      <c r="B310" s="5" t="s">
        <v>185</v>
      </c>
      <c r="C310" s="6">
        <v>2257.2199999999998</v>
      </c>
      <c r="D310" s="6">
        <v>2082.86</v>
      </c>
      <c r="E310" s="20">
        <f t="shared" si="19"/>
        <v>0.92275453876892832</v>
      </c>
    </row>
    <row r="311" spans="1:5" ht="25.5" outlineLevel="1" x14ac:dyDescent="0.2">
      <c r="A311" s="4" t="s">
        <v>186</v>
      </c>
      <c r="B311" s="5" t="s">
        <v>187</v>
      </c>
      <c r="C311" s="6">
        <v>2638.47</v>
      </c>
      <c r="D311" s="6">
        <v>2528.37</v>
      </c>
      <c r="E311" s="20">
        <f t="shared" si="19"/>
        <v>0.95827127085015185</v>
      </c>
    </row>
    <row r="312" spans="1:5" ht="25.5" outlineLevel="1" x14ac:dyDescent="0.2">
      <c r="A312" s="4" t="s">
        <v>88</v>
      </c>
      <c r="B312" s="5" t="s">
        <v>89</v>
      </c>
      <c r="C312" s="6">
        <v>2518</v>
      </c>
      <c r="D312" s="6">
        <v>2517.94</v>
      </c>
      <c r="E312" s="20">
        <f t="shared" si="19"/>
        <v>0.99997617156473395</v>
      </c>
    </row>
    <row r="313" spans="1:5" ht="51" outlineLevel="1" x14ac:dyDescent="0.2">
      <c r="A313" s="4" t="s">
        <v>90</v>
      </c>
      <c r="B313" s="5" t="s">
        <v>91</v>
      </c>
      <c r="C313" s="6">
        <v>703.9</v>
      </c>
      <c r="D313" s="6">
        <v>694.64</v>
      </c>
      <c r="E313" s="20">
        <f t="shared" si="19"/>
        <v>0.98684472226168496</v>
      </c>
    </row>
    <row r="314" spans="1:5" ht="38.25" outlineLevel="1" x14ac:dyDescent="0.2">
      <c r="A314" s="4" t="s">
        <v>188</v>
      </c>
      <c r="B314" s="5" t="s">
        <v>189</v>
      </c>
      <c r="C314" s="6">
        <v>46.6</v>
      </c>
      <c r="D314" s="6">
        <v>35.869999999999997</v>
      </c>
      <c r="E314" s="20">
        <f t="shared" si="19"/>
        <v>0.76974248927038624</v>
      </c>
    </row>
    <row r="315" spans="1:5" ht="38.25" outlineLevel="1" x14ac:dyDescent="0.2">
      <c r="A315" s="4" t="s">
        <v>92</v>
      </c>
      <c r="B315" s="5" t="s">
        <v>93</v>
      </c>
      <c r="C315" s="6">
        <v>250</v>
      </c>
      <c r="D315" s="6">
        <v>248.75</v>
      </c>
      <c r="E315" s="20">
        <f t="shared" si="19"/>
        <v>0.995</v>
      </c>
    </row>
    <row r="316" spans="1:5" ht="25.5" outlineLevel="1" x14ac:dyDescent="0.2">
      <c r="A316" s="4"/>
      <c r="B316" s="22" t="s">
        <v>603</v>
      </c>
      <c r="C316" s="16">
        <v>1068</v>
      </c>
      <c r="D316" s="16">
        <v>853.32</v>
      </c>
      <c r="E316" s="19">
        <f t="shared" si="19"/>
        <v>0.7989887640449439</v>
      </c>
    </row>
    <row r="317" spans="1:5" ht="25.5" outlineLevel="1" x14ac:dyDescent="0.2">
      <c r="A317" s="4" t="s">
        <v>679</v>
      </c>
      <c r="B317" s="5" t="s">
        <v>680</v>
      </c>
      <c r="C317" s="6">
        <v>1068</v>
      </c>
      <c r="D317" s="6">
        <v>853.32</v>
      </c>
      <c r="E317" s="20">
        <f t="shared" si="19"/>
        <v>0.7989887640449439</v>
      </c>
    </row>
    <row r="318" spans="1:5" outlineLevel="1" x14ac:dyDescent="0.2">
      <c r="A318" s="14" t="s">
        <v>316</v>
      </c>
      <c r="B318" s="15" t="s">
        <v>317</v>
      </c>
      <c r="C318" s="17">
        <f>C319+C347</f>
        <v>206373.24</v>
      </c>
      <c r="D318" s="17">
        <f>D319+D347</f>
        <v>203103.43000000002</v>
      </c>
      <c r="E318" s="18">
        <f t="shared" si="19"/>
        <v>0.98415584307345294</v>
      </c>
    </row>
    <row r="319" spans="1:5" outlineLevel="1" x14ac:dyDescent="0.2">
      <c r="A319" s="4"/>
      <c r="B319" s="9" t="s">
        <v>597</v>
      </c>
      <c r="C319" s="16">
        <f>C321</f>
        <v>205542.24</v>
      </c>
      <c r="D319" s="16">
        <f>D321</f>
        <v>202443.95</v>
      </c>
      <c r="E319" s="19">
        <f t="shared" si="19"/>
        <v>0.98492626138549444</v>
      </c>
    </row>
    <row r="320" spans="1:5" outlineLevel="1" x14ac:dyDescent="0.2">
      <c r="A320" s="4"/>
      <c r="B320" s="9" t="s">
        <v>598</v>
      </c>
      <c r="C320" s="16"/>
      <c r="D320" s="16"/>
      <c r="E320" s="19"/>
    </row>
    <row r="321" spans="1:5" x14ac:dyDescent="0.2">
      <c r="A321" s="8" t="s">
        <v>2</v>
      </c>
      <c r="B321" s="9" t="s">
        <v>599</v>
      </c>
      <c r="C321" s="10">
        <v>205542.24</v>
      </c>
      <c r="D321" s="10">
        <v>202443.95</v>
      </c>
      <c r="E321" s="19">
        <f t="shared" si="19"/>
        <v>0.98492626138549444</v>
      </c>
    </row>
    <row r="322" spans="1:5" ht="25.5" outlineLevel="1" x14ac:dyDescent="0.2">
      <c r="A322" s="4" t="s">
        <v>13</v>
      </c>
      <c r="B322" s="5" t="s">
        <v>14</v>
      </c>
      <c r="C322" s="6">
        <v>10.4</v>
      </c>
      <c r="D322" s="6">
        <v>10.4</v>
      </c>
      <c r="E322" s="20">
        <f t="shared" si="19"/>
        <v>1</v>
      </c>
    </row>
    <row r="323" spans="1:5" ht="25.5" outlineLevel="1" x14ac:dyDescent="0.2">
      <c r="A323" s="4" t="s">
        <v>72</v>
      </c>
      <c r="B323" s="5" t="s">
        <v>73</v>
      </c>
      <c r="C323" s="6">
        <v>2321</v>
      </c>
      <c r="D323" s="6">
        <v>2309</v>
      </c>
      <c r="E323" s="20">
        <f t="shared" si="19"/>
        <v>0.99482981473502796</v>
      </c>
    </row>
    <row r="324" spans="1:5" ht="25.5" outlineLevel="1" x14ac:dyDescent="0.2">
      <c r="A324" s="4" t="s">
        <v>150</v>
      </c>
      <c r="B324" s="5" t="s">
        <v>151</v>
      </c>
      <c r="C324" s="6">
        <v>9423.8799999999992</v>
      </c>
      <c r="D324" s="6">
        <v>9409.02</v>
      </c>
      <c r="E324" s="20">
        <f t="shared" si="19"/>
        <v>0.99842315479399157</v>
      </c>
    </row>
    <row r="325" spans="1:5" ht="38.25" outlineLevel="1" x14ac:dyDescent="0.2">
      <c r="A325" s="4" t="s">
        <v>318</v>
      </c>
      <c r="B325" s="5" t="s">
        <v>319</v>
      </c>
      <c r="C325" s="6">
        <v>20172.560000000001</v>
      </c>
      <c r="D325" s="6">
        <v>18971.740000000002</v>
      </c>
      <c r="E325" s="20">
        <f t="shared" si="19"/>
        <v>0.94047260238660835</v>
      </c>
    </row>
    <row r="326" spans="1:5" ht="25.5" outlineLevel="1" x14ac:dyDescent="0.2">
      <c r="A326" s="4" t="s">
        <v>320</v>
      </c>
      <c r="B326" s="5" t="s">
        <v>321</v>
      </c>
      <c r="C326" s="6">
        <v>1909.27</v>
      </c>
      <c r="D326" s="6">
        <v>1909.25</v>
      </c>
      <c r="E326" s="20">
        <f t="shared" si="19"/>
        <v>0.99998952479219805</v>
      </c>
    </row>
    <row r="327" spans="1:5" ht="25.5" outlineLevel="1" x14ac:dyDescent="0.2">
      <c r="A327" s="4" t="s">
        <v>322</v>
      </c>
      <c r="B327" s="5" t="s">
        <v>323</v>
      </c>
      <c r="C327" s="6">
        <v>898.06</v>
      </c>
      <c r="D327" s="6">
        <v>835.21</v>
      </c>
      <c r="E327" s="20">
        <f t="shared" si="19"/>
        <v>0.93001581186112292</v>
      </c>
    </row>
    <row r="328" spans="1:5" ht="25.5" outlineLevel="1" x14ac:dyDescent="0.2">
      <c r="A328" s="4" t="s">
        <v>324</v>
      </c>
      <c r="B328" s="5" t="s">
        <v>325</v>
      </c>
      <c r="C328" s="6">
        <v>334.78</v>
      </c>
      <c r="D328" s="6">
        <v>334.78</v>
      </c>
      <c r="E328" s="20">
        <f t="shared" si="19"/>
        <v>1</v>
      </c>
    </row>
    <row r="329" spans="1:5" ht="38.25" outlineLevel="1" x14ac:dyDescent="0.2">
      <c r="A329" s="4" t="s">
        <v>326</v>
      </c>
      <c r="B329" s="5" t="s">
        <v>327</v>
      </c>
      <c r="C329" s="6">
        <v>475.06</v>
      </c>
      <c r="D329" s="6">
        <v>440.76</v>
      </c>
      <c r="E329" s="20">
        <f t="shared" si="19"/>
        <v>0.92779859386182795</v>
      </c>
    </row>
    <row r="330" spans="1:5" ht="25.5" outlineLevel="1" x14ac:dyDescent="0.2">
      <c r="A330" s="4" t="s">
        <v>328</v>
      </c>
      <c r="B330" s="5" t="s">
        <v>329</v>
      </c>
      <c r="C330" s="6">
        <v>1662.3</v>
      </c>
      <c r="D330" s="6">
        <v>1624.13</v>
      </c>
      <c r="E330" s="20">
        <f t="shared" si="19"/>
        <v>0.97703783913854303</v>
      </c>
    </row>
    <row r="331" spans="1:5" ht="25.5" outlineLevel="1" x14ac:dyDescent="0.2">
      <c r="A331" s="4" t="s">
        <v>330</v>
      </c>
      <c r="B331" s="5" t="s">
        <v>331</v>
      </c>
      <c r="C331" s="6">
        <v>520.4</v>
      </c>
      <c r="D331" s="6">
        <v>135.08000000000001</v>
      </c>
      <c r="E331" s="20">
        <f t="shared" si="19"/>
        <v>0.25956956187548041</v>
      </c>
    </row>
    <row r="332" spans="1:5" ht="25.5" outlineLevel="1" x14ac:dyDescent="0.2">
      <c r="A332" s="4" t="s">
        <v>332</v>
      </c>
      <c r="B332" s="5" t="s">
        <v>333</v>
      </c>
      <c r="C332" s="6">
        <v>166.4</v>
      </c>
      <c r="D332" s="6">
        <v>32.31</v>
      </c>
      <c r="E332" s="20">
        <f t="shared" si="19"/>
        <v>0.19417067307692309</v>
      </c>
    </row>
    <row r="333" spans="1:5" ht="25.5" outlineLevel="1" x14ac:dyDescent="0.2">
      <c r="A333" s="4" t="s">
        <v>334</v>
      </c>
      <c r="B333" s="5" t="s">
        <v>335</v>
      </c>
      <c r="C333" s="6">
        <v>40</v>
      </c>
      <c r="D333" s="6">
        <v>37.85</v>
      </c>
      <c r="E333" s="20">
        <f t="shared" si="19"/>
        <v>0.94625000000000004</v>
      </c>
    </row>
    <row r="334" spans="1:5" ht="25.5" outlineLevel="1" x14ac:dyDescent="0.2">
      <c r="A334" s="4" t="s">
        <v>336</v>
      </c>
      <c r="B334" s="5" t="s">
        <v>337</v>
      </c>
      <c r="C334" s="6">
        <v>137657.06</v>
      </c>
      <c r="D334" s="6">
        <v>137320.17000000001</v>
      </c>
      <c r="E334" s="20">
        <f t="shared" si="19"/>
        <v>0.99755268636421568</v>
      </c>
    </row>
    <row r="335" spans="1:5" ht="25.5" outlineLevel="1" x14ac:dyDescent="0.2">
      <c r="A335" s="4" t="s">
        <v>338</v>
      </c>
      <c r="B335" s="5" t="s">
        <v>339</v>
      </c>
      <c r="C335" s="6">
        <v>10164.92</v>
      </c>
      <c r="D335" s="6">
        <v>9959.61</v>
      </c>
      <c r="E335" s="20">
        <f t="shared" si="19"/>
        <v>0.97980210370568588</v>
      </c>
    </row>
    <row r="336" spans="1:5" ht="25.5" outlineLevel="1" x14ac:dyDescent="0.2">
      <c r="A336" s="4" t="s">
        <v>340</v>
      </c>
      <c r="B336" s="5" t="s">
        <v>341</v>
      </c>
      <c r="C336" s="6">
        <v>8125.45</v>
      </c>
      <c r="D336" s="6">
        <v>7864.27</v>
      </c>
      <c r="E336" s="20">
        <f t="shared" si="19"/>
        <v>0.96785654948341326</v>
      </c>
    </row>
    <row r="337" spans="1:5" ht="25.5" outlineLevel="1" x14ac:dyDescent="0.2">
      <c r="A337" s="4" t="s">
        <v>342</v>
      </c>
      <c r="B337" s="5" t="s">
        <v>343</v>
      </c>
      <c r="C337" s="6">
        <v>1530</v>
      </c>
      <c r="D337" s="6">
        <v>1491.75</v>
      </c>
      <c r="E337" s="20">
        <f t="shared" si="19"/>
        <v>0.97499999999999998</v>
      </c>
    </row>
    <row r="338" spans="1:5" ht="25.5" outlineLevel="1" x14ac:dyDescent="0.2">
      <c r="A338" s="4" t="s">
        <v>344</v>
      </c>
      <c r="B338" s="5" t="s">
        <v>345</v>
      </c>
      <c r="C338" s="6">
        <v>764.6</v>
      </c>
      <c r="D338" s="6">
        <v>752.02</v>
      </c>
      <c r="E338" s="20">
        <f t="shared" si="19"/>
        <v>0.98354695265498293</v>
      </c>
    </row>
    <row r="339" spans="1:5" ht="25.5" outlineLevel="1" x14ac:dyDescent="0.2">
      <c r="A339" s="4" t="s">
        <v>346</v>
      </c>
      <c r="B339" s="5" t="s">
        <v>347</v>
      </c>
      <c r="C339" s="6">
        <v>1641.5</v>
      </c>
      <c r="D339" s="6">
        <v>1641.39</v>
      </c>
      <c r="E339" s="20">
        <f t="shared" si="19"/>
        <v>0.99993298812062148</v>
      </c>
    </row>
    <row r="340" spans="1:5" ht="25.5" outlineLevel="1" x14ac:dyDescent="0.2">
      <c r="A340" s="4" t="s">
        <v>348</v>
      </c>
      <c r="B340" s="5" t="s">
        <v>349</v>
      </c>
      <c r="C340" s="6">
        <v>83.9</v>
      </c>
      <c r="D340" s="6">
        <v>57</v>
      </c>
      <c r="E340" s="20">
        <f t="shared" si="19"/>
        <v>0.6793802145411203</v>
      </c>
    </row>
    <row r="341" spans="1:5" ht="25.5" outlineLevel="1" x14ac:dyDescent="0.2">
      <c r="A341" s="4" t="s">
        <v>184</v>
      </c>
      <c r="B341" s="5" t="s">
        <v>185</v>
      </c>
      <c r="C341" s="6">
        <v>1874.1</v>
      </c>
      <c r="D341" s="6">
        <v>1622.66</v>
      </c>
      <c r="E341" s="20">
        <f t="shared" si="19"/>
        <v>0.86583426711488187</v>
      </c>
    </row>
    <row r="342" spans="1:5" ht="25.5" outlineLevel="1" x14ac:dyDescent="0.2">
      <c r="A342" s="4" t="s">
        <v>186</v>
      </c>
      <c r="B342" s="5" t="s">
        <v>187</v>
      </c>
      <c r="C342" s="6">
        <v>2944.61</v>
      </c>
      <c r="D342" s="6">
        <v>2931.65</v>
      </c>
      <c r="E342" s="20">
        <f t="shared" si="19"/>
        <v>0.99559873803321997</v>
      </c>
    </row>
    <row r="343" spans="1:5" ht="25.5" outlineLevel="1" x14ac:dyDescent="0.2">
      <c r="A343" s="4" t="s">
        <v>88</v>
      </c>
      <c r="B343" s="5" t="s">
        <v>89</v>
      </c>
      <c r="C343" s="6">
        <v>1784.5</v>
      </c>
      <c r="D343" s="6">
        <v>1783.9</v>
      </c>
      <c r="E343" s="20">
        <f t="shared" si="19"/>
        <v>0.99966377136452789</v>
      </c>
    </row>
    <row r="344" spans="1:5" ht="51" outlineLevel="1" x14ac:dyDescent="0.2">
      <c r="A344" s="4" t="s">
        <v>90</v>
      </c>
      <c r="B344" s="5" t="s">
        <v>91</v>
      </c>
      <c r="C344" s="6">
        <v>722.5</v>
      </c>
      <c r="D344" s="6">
        <v>659.7</v>
      </c>
      <c r="E344" s="20">
        <f t="shared" si="19"/>
        <v>0.91307958477508655</v>
      </c>
    </row>
    <row r="345" spans="1:5" ht="38.25" outlineLevel="1" x14ac:dyDescent="0.2">
      <c r="A345" s="4" t="s">
        <v>188</v>
      </c>
      <c r="B345" s="5" t="s">
        <v>189</v>
      </c>
      <c r="C345" s="6">
        <v>115</v>
      </c>
      <c r="D345" s="6">
        <v>111.81</v>
      </c>
      <c r="E345" s="20">
        <f t="shared" si="19"/>
        <v>0.9722608695652174</v>
      </c>
    </row>
    <row r="346" spans="1:5" ht="38.25" outlineLevel="1" x14ac:dyDescent="0.2">
      <c r="A346" s="4" t="s">
        <v>92</v>
      </c>
      <c r="B346" s="5" t="s">
        <v>93</v>
      </c>
      <c r="C346" s="6">
        <v>200</v>
      </c>
      <c r="D346" s="6">
        <v>198.5</v>
      </c>
      <c r="E346" s="20">
        <f t="shared" si="19"/>
        <v>0.99250000000000005</v>
      </c>
    </row>
    <row r="347" spans="1:5" ht="25.5" outlineLevel="1" x14ac:dyDescent="0.2">
      <c r="A347" s="4"/>
      <c r="B347" s="22" t="s">
        <v>603</v>
      </c>
      <c r="C347" s="16">
        <v>831</v>
      </c>
      <c r="D347" s="16">
        <v>659.48</v>
      </c>
      <c r="E347" s="19">
        <f t="shared" si="19"/>
        <v>0.79359807460890497</v>
      </c>
    </row>
    <row r="348" spans="1:5" ht="25.5" outlineLevel="1" x14ac:dyDescent="0.2">
      <c r="A348" s="4" t="s">
        <v>679</v>
      </c>
      <c r="B348" s="5" t="s">
        <v>680</v>
      </c>
      <c r="C348" s="6">
        <v>831</v>
      </c>
      <c r="D348" s="6">
        <v>659.48</v>
      </c>
      <c r="E348" s="20">
        <f t="shared" si="19"/>
        <v>0.79359807460890497</v>
      </c>
    </row>
    <row r="349" spans="1:5" outlineLevel="1" x14ac:dyDescent="0.2">
      <c r="A349" s="14" t="s">
        <v>350</v>
      </c>
      <c r="B349" s="15" t="s">
        <v>351</v>
      </c>
      <c r="C349" s="17">
        <f>C350+C375</f>
        <v>211438.84</v>
      </c>
      <c r="D349" s="17">
        <f>D350+D375</f>
        <v>211282.15</v>
      </c>
      <c r="E349" s="18">
        <f t="shared" si="19"/>
        <v>0.99925893464039062</v>
      </c>
    </row>
    <row r="350" spans="1:5" outlineLevel="1" x14ac:dyDescent="0.2">
      <c r="A350" s="4"/>
      <c r="B350" s="9" t="s">
        <v>597</v>
      </c>
      <c r="C350" s="16">
        <f>C352</f>
        <v>210629.47</v>
      </c>
      <c r="D350" s="16">
        <f>D352</f>
        <v>210522.33</v>
      </c>
      <c r="E350" s="19">
        <f t="shared" si="19"/>
        <v>0.99949133423732195</v>
      </c>
    </row>
    <row r="351" spans="1:5" outlineLevel="1" x14ac:dyDescent="0.2">
      <c r="A351" s="4"/>
      <c r="B351" s="9" t="s">
        <v>598</v>
      </c>
      <c r="C351" s="16"/>
      <c r="D351" s="16"/>
      <c r="E351" s="19"/>
    </row>
    <row r="352" spans="1:5" x14ac:dyDescent="0.2">
      <c r="A352" s="8" t="s">
        <v>2</v>
      </c>
      <c r="B352" s="9" t="s">
        <v>599</v>
      </c>
      <c r="C352" s="10">
        <v>210629.47</v>
      </c>
      <c r="D352" s="10">
        <v>210522.33</v>
      </c>
      <c r="E352" s="19">
        <f t="shared" si="19"/>
        <v>0.99949133423732195</v>
      </c>
    </row>
    <row r="353" spans="1:5" ht="25.5" outlineLevel="1" x14ac:dyDescent="0.2">
      <c r="A353" s="4" t="s">
        <v>72</v>
      </c>
      <c r="B353" s="5" t="s">
        <v>73</v>
      </c>
      <c r="C353" s="6">
        <v>580</v>
      </c>
      <c r="D353" s="6">
        <v>554.6</v>
      </c>
      <c r="E353" s="20">
        <f t="shared" si="19"/>
        <v>0.95620689655172419</v>
      </c>
    </row>
    <row r="354" spans="1:5" ht="25.5" outlineLevel="1" x14ac:dyDescent="0.2">
      <c r="A354" s="4" t="s">
        <v>150</v>
      </c>
      <c r="B354" s="5" t="s">
        <v>151</v>
      </c>
      <c r="C354" s="6">
        <v>13625.97</v>
      </c>
      <c r="D354" s="6">
        <v>13625.97</v>
      </c>
      <c r="E354" s="20">
        <f t="shared" si="19"/>
        <v>1</v>
      </c>
    </row>
    <row r="355" spans="1:5" ht="38.25" outlineLevel="1" x14ac:dyDescent="0.2">
      <c r="A355" s="4" t="s">
        <v>352</v>
      </c>
      <c r="B355" s="5" t="s">
        <v>353</v>
      </c>
      <c r="C355" s="6">
        <v>19427.759999999998</v>
      </c>
      <c r="D355" s="6">
        <v>19348.78</v>
      </c>
      <c r="E355" s="20">
        <f t="shared" si="19"/>
        <v>0.99593468315441414</v>
      </c>
    </row>
    <row r="356" spans="1:5" ht="38.25" outlineLevel="1" x14ac:dyDescent="0.2">
      <c r="A356" s="4" t="s">
        <v>354</v>
      </c>
      <c r="B356" s="5" t="s">
        <v>355</v>
      </c>
      <c r="C356" s="6">
        <v>2435.85</v>
      </c>
      <c r="D356" s="6">
        <v>2435.85</v>
      </c>
      <c r="E356" s="20">
        <f t="shared" si="19"/>
        <v>1</v>
      </c>
    </row>
    <row r="357" spans="1:5" ht="25.5" outlineLevel="1" x14ac:dyDescent="0.2">
      <c r="A357" s="4" t="s">
        <v>356</v>
      </c>
      <c r="B357" s="5" t="s">
        <v>357</v>
      </c>
      <c r="C357" s="6">
        <v>2265.77</v>
      </c>
      <c r="D357" s="6">
        <v>2265.75</v>
      </c>
      <c r="E357" s="20">
        <f t="shared" si="19"/>
        <v>0.99999117297872242</v>
      </c>
    </row>
    <row r="358" spans="1:5" ht="38.25" outlineLevel="1" x14ac:dyDescent="0.2">
      <c r="A358" s="4" t="s">
        <v>358</v>
      </c>
      <c r="B358" s="5" t="s">
        <v>359</v>
      </c>
      <c r="C358" s="6">
        <v>276.64999999999998</v>
      </c>
      <c r="D358" s="6">
        <v>276.64999999999998</v>
      </c>
      <c r="E358" s="20">
        <f t="shared" si="19"/>
        <v>1</v>
      </c>
    </row>
    <row r="359" spans="1:5" ht="38.25" outlineLevel="1" x14ac:dyDescent="0.2">
      <c r="A359" s="4" t="s">
        <v>360</v>
      </c>
      <c r="B359" s="5" t="s">
        <v>361</v>
      </c>
      <c r="C359" s="6">
        <v>143.4</v>
      </c>
      <c r="D359" s="6">
        <v>143.4</v>
      </c>
      <c r="E359" s="20">
        <f t="shared" si="19"/>
        <v>1</v>
      </c>
    </row>
    <row r="360" spans="1:5" ht="25.5" outlineLevel="1" x14ac:dyDescent="0.2">
      <c r="A360" s="4" t="s">
        <v>362</v>
      </c>
      <c r="B360" s="5" t="s">
        <v>363</v>
      </c>
      <c r="C360" s="6">
        <v>270.95999999999998</v>
      </c>
      <c r="D360" s="6">
        <v>270.95999999999998</v>
      </c>
      <c r="E360" s="20">
        <f t="shared" si="19"/>
        <v>1</v>
      </c>
    </row>
    <row r="361" spans="1:5" ht="25.5" outlineLevel="1" x14ac:dyDescent="0.2">
      <c r="A361" s="4" t="s">
        <v>364</v>
      </c>
      <c r="B361" s="5" t="s">
        <v>365</v>
      </c>
      <c r="C361" s="6">
        <v>716.04</v>
      </c>
      <c r="D361" s="6">
        <v>716.04</v>
      </c>
      <c r="E361" s="20">
        <f t="shared" si="19"/>
        <v>1</v>
      </c>
    </row>
    <row r="362" spans="1:5" ht="25.5" outlineLevel="1" x14ac:dyDescent="0.2">
      <c r="A362" s="4" t="s">
        <v>366</v>
      </c>
      <c r="B362" s="5" t="s">
        <v>367</v>
      </c>
      <c r="C362" s="6">
        <v>109.2</v>
      </c>
      <c r="D362" s="6">
        <v>109.2</v>
      </c>
      <c r="E362" s="20">
        <f t="shared" si="19"/>
        <v>1</v>
      </c>
    </row>
    <row r="363" spans="1:5" ht="25.5" outlineLevel="1" x14ac:dyDescent="0.2">
      <c r="A363" s="4" t="s">
        <v>368</v>
      </c>
      <c r="B363" s="5" t="s">
        <v>369</v>
      </c>
      <c r="C363" s="6">
        <v>143392.25</v>
      </c>
      <c r="D363" s="6">
        <v>143392.25</v>
      </c>
      <c r="E363" s="20">
        <f t="shared" si="19"/>
        <v>1</v>
      </c>
    </row>
    <row r="364" spans="1:5" ht="25.5" outlineLevel="1" x14ac:dyDescent="0.2">
      <c r="A364" s="4" t="s">
        <v>370</v>
      </c>
      <c r="B364" s="5" t="s">
        <v>371</v>
      </c>
      <c r="C364" s="6">
        <v>7814</v>
      </c>
      <c r="D364" s="6">
        <v>7814</v>
      </c>
      <c r="E364" s="20">
        <f t="shared" si="19"/>
        <v>1</v>
      </c>
    </row>
    <row r="365" spans="1:5" ht="25.5" outlineLevel="1" x14ac:dyDescent="0.2">
      <c r="A365" s="4" t="s">
        <v>372</v>
      </c>
      <c r="B365" s="5" t="s">
        <v>373</v>
      </c>
      <c r="C365" s="6">
        <v>7365.34</v>
      </c>
      <c r="D365" s="6">
        <v>7365.34</v>
      </c>
      <c r="E365" s="20">
        <f t="shared" ref="E365:E474" si="20">D365/C365</f>
        <v>1</v>
      </c>
    </row>
    <row r="366" spans="1:5" ht="25.5" outlineLevel="1" x14ac:dyDescent="0.2">
      <c r="A366" s="4" t="s">
        <v>374</v>
      </c>
      <c r="B366" s="5" t="s">
        <v>375</v>
      </c>
      <c r="C366" s="6">
        <v>3962.7</v>
      </c>
      <c r="D366" s="6">
        <v>3962.7</v>
      </c>
      <c r="E366" s="20">
        <f t="shared" si="20"/>
        <v>1</v>
      </c>
    </row>
    <row r="367" spans="1:5" ht="25.5" outlineLevel="1" x14ac:dyDescent="0.2">
      <c r="A367" s="4" t="s">
        <v>376</v>
      </c>
      <c r="B367" s="5" t="s">
        <v>377</v>
      </c>
      <c r="C367" s="6">
        <v>975.57</v>
      </c>
      <c r="D367" s="6">
        <v>975.57</v>
      </c>
      <c r="E367" s="20">
        <f t="shared" si="20"/>
        <v>1</v>
      </c>
    </row>
    <row r="368" spans="1:5" ht="25.5" outlineLevel="1" x14ac:dyDescent="0.2">
      <c r="A368" s="4" t="s">
        <v>378</v>
      </c>
      <c r="B368" s="5" t="s">
        <v>379</v>
      </c>
      <c r="C368" s="6">
        <v>1845.45</v>
      </c>
      <c r="D368" s="6">
        <v>1845.45</v>
      </c>
      <c r="E368" s="20">
        <f t="shared" si="20"/>
        <v>1</v>
      </c>
    </row>
    <row r="369" spans="1:5" ht="25.5" outlineLevel="1" x14ac:dyDescent="0.2">
      <c r="A369" s="4" t="s">
        <v>380</v>
      </c>
      <c r="B369" s="5" t="s">
        <v>381</v>
      </c>
      <c r="C369" s="6">
        <v>70.06</v>
      </c>
      <c r="D369" s="6">
        <v>70.06</v>
      </c>
      <c r="E369" s="20">
        <f t="shared" si="20"/>
        <v>1</v>
      </c>
    </row>
    <row r="370" spans="1:5" ht="25.5" outlineLevel="1" x14ac:dyDescent="0.2">
      <c r="A370" s="4" t="s">
        <v>184</v>
      </c>
      <c r="B370" s="5" t="s">
        <v>185</v>
      </c>
      <c r="C370" s="6">
        <v>1282.93</v>
      </c>
      <c r="D370" s="6">
        <v>1282.93</v>
      </c>
      <c r="E370" s="20">
        <f t="shared" si="20"/>
        <v>1</v>
      </c>
    </row>
    <row r="371" spans="1:5" ht="25.5" outlineLevel="1" x14ac:dyDescent="0.2">
      <c r="A371" s="4" t="s">
        <v>186</v>
      </c>
      <c r="B371" s="5" t="s">
        <v>187</v>
      </c>
      <c r="C371" s="6">
        <v>1621.4</v>
      </c>
      <c r="D371" s="6">
        <v>1620.42</v>
      </c>
      <c r="E371" s="20">
        <f t="shared" si="20"/>
        <v>0.99939558406315532</v>
      </c>
    </row>
    <row r="372" spans="1:5" ht="25.5" outlineLevel="1" x14ac:dyDescent="0.2">
      <c r="A372" s="4" t="s">
        <v>88</v>
      </c>
      <c r="B372" s="5" t="s">
        <v>89</v>
      </c>
      <c r="C372" s="6">
        <v>1734.97</v>
      </c>
      <c r="D372" s="6">
        <v>1734.46</v>
      </c>
      <c r="E372" s="20">
        <f t="shared" si="20"/>
        <v>0.9997060467904344</v>
      </c>
    </row>
    <row r="373" spans="1:5" ht="51" outlineLevel="1" x14ac:dyDescent="0.2">
      <c r="A373" s="4" t="s">
        <v>90</v>
      </c>
      <c r="B373" s="5" t="s">
        <v>91</v>
      </c>
      <c r="C373" s="6">
        <v>513.22</v>
      </c>
      <c r="D373" s="6">
        <v>513.22</v>
      </c>
      <c r="E373" s="20">
        <f t="shared" si="20"/>
        <v>1</v>
      </c>
    </row>
    <row r="374" spans="1:5" ht="38.25" outlineLevel="1" x14ac:dyDescent="0.2">
      <c r="A374" s="4" t="s">
        <v>92</v>
      </c>
      <c r="B374" s="5" t="s">
        <v>93</v>
      </c>
      <c r="C374" s="6">
        <v>200</v>
      </c>
      <c r="D374" s="6">
        <v>198.75</v>
      </c>
      <c r="E374" s="20">
        <f t="shared" si="20"/>
        <v>0.99375000000000002</v>
      </c>
    </row>
    <row r="375" spans="1:5" ht="25.5" outlineLevel="1" x14ac:dyDescent="0.2">
      <c r="A375" s="2"/>
      <c r="B375" s="22" t="s">
        <v>603</v>
      </c>
      <c r="C375" s="16">
        <v>809.37</v>
      </c>
      <c r="D375" s="16">
        <v>759.82</v>
      </c>
      <c r="E375" s="19">
        <f t="shared" si="20"/>
        <v>0.93877954458405921</v>
      </c>
    </row>
    <row r="376" spans="1:5" ht="25.5" outlineLevel="1" x14ac:dyDescent="0.2">
      <c r="A376" s="4" t="s">
        <v>679</v>
      </c>
      <c r="B376" s="5" t="s">
        <v>680</v>
      </c>
      <c r="C376" s="6">
        <v>809.37</v>
      </c>
      <c r="D376" s="6">
        <v>759.82</v>
      </c>
      <c r="E376" s="20">
        <f t="shared" si="20"/>
        <v>0.93877954458405921</v>
      </c>
    </row>
    <row r="377" spans="1:5" outlineLevel="1" x14ac:dyDescent="0.2">
      <c r="A377" s="14" t="s">
        <v>382</v>
      </c>
      <c r="B377" s="15" t="s">
        <v>748</v>
      </c>
      <c r="C377" s="17">
        <f>C378</f>
        <v>33481.230000000003</v>
      </c>
      <c r="D377" s="17">
        <f>D378</f>
        <v>33059.769999999997</v>
      </c>
      <c r="E377" s="18">
        <f t="shared" si="20"/>
        <v>0.9874120514688377</v>
      </c>
    </row>
    <row r="378" spans="1:5" outlineLevel="1" x14ac:dyDescent="0.2">
      <c r="A378" s="4"/>
      <c r="B378" s="9" t="s">
        <v>597</v>
      </c>
      <c r="C378" s="16">
        <f>C380</f>
        <v>33481.230000000003</v>
      </c>
      <c r="D378" s="16">
        <f>D380</f>
        <v>33059.769999999997</v>
      </c>
      <c r="E378" s="19">
        <f t="shared" si="20"/>
        <v>0.9874120514688377</v>
      </c>
    </row>
    <row r="379" spans="1:5" outlineLevel="1" x14ac:dyDescent="0.2">
      <c r="A379" s="4"/>
      <c r="B379" s="9" t="s">
        <v>598</v>
      </c>
      <c r="C379" s="16"/>
      <c r="D379" s="16"/>
      <c r="E379" s="19"/>
    </row>
    <row r="380" spans="1:5" x14ac:dyDescent="0.2">
      <c r="A380" s="8" t="s">
        <v>2</v>
      </c>
      <c r="B380" s="9" t="s">
        <v>599</v>
      </c>
      <c r="C380" s="10">
        <v>33481.230000000003</v>
      </c>
      <c r="D380" s="10">
        <v>33059.769999999997</v>
      </c>
      <c r="E380" s="19">
        <f t="shared" si="20"/>
        <v>0.9874120514688377</v>
      </c>
    </row>
    <row r="381" spans="1:5" ht="25.5" outlineLevel="1" x14ac:dyDescent="0.2">
      <c r="A381" s="4" t="s">
        <v>72</v>
      </c>
      <c r="B381" s="5" t="s">
        <v>73</v>
      </c>
      <c r="C381" s="6">
        <v>520</v>
      </c>
      <c r="D381" s="6">
        <v>520</v>
      </c>
      <c r="E381" s="20">
        <f t="shared" si="20"/>
        <v>1</v>
      </c>
    </row>
    <row r="382" spans="1:5" ht="25.5" outlineLevel="1" x14ac:dyDescent="0.2">
      <c r="A382" s="4" t="s">
        <v>150</v>
      </c>
      <c r="B382" s="5" t="s">
        <v>151</v>
      </c>
      <c r="C382" s="6">
        <v>2028.14</v>
      </c>
      <c r="D382" s="6">
        <v>2028.14</v>
      </c>
      <c r="E382" s="20">
        <f t="shared" si="20"/>
        <v>1</v>
      </c>
    </row>
    <row r="383" spans="1:5" ht="38.25" outlineLevel="1" x14ac:dyDescent="0.2">
      <c r="A383" s="4" t="s">
        <v>383</v>
      </c>
      <c r="B383" s="5" t="s">
        <v>384</v>
      </c>
      <c r="C383" s="6">
        <v>6219.25</v>
      </c>
      <c r="D383" s="6">
        <v>5886.25</v>
      </c>
      <c r="E383" s="20">
        <f t="shared" si="20"/>
        <v>0.94645656630622665</v>
      </c>
    </row>
    <row r="384" spans="1:5" ht="25.5" outlineLevel="1" x14ac:dyDescent="0.2">
      <c r="A384" s="4" t="s">
        <v>385</v>
      </c>
      <c r="B384" s="5" t="s">
        <v>386</v>
      </c>
      <c r="C384" s="6">
        <v>173.7</v>
      </c>
      <c r="D384" s="6">
        <v>173.7</v>
      </c>
      <c r="E384" s="20">
        <f t="shared" si="20"/>
        <v>1</v>
      </c>
    </row>
    <row r="385" spans="1:5" ht="25.5" outlineLevel="1" x14ac:dyDescent="0.2">
      <c r="A385" s="4" t="s">
        <v>387</v>
      </c>
      <c r="B385" s="5" t="s">
        <v>388</v>
      </c>
      <c r="C385" s="6">
        <v>97.2</v>
      </c>
      <c r="D385" s="6">
        <v>97.2</v>
      </c>
      <c r="E385" s="20">
        <f t="shared" si="20"/>
        <v>1</v>
      </c>
    </row>
    <row r="386" spans="1:5" ht="25.5" outlineLevel="1" x14ac:dyDescent="0.2">
      <c r="A386" s="4" t="s">
        <v>389</v>
      </c>
      <c r="B386" s="5" t="s">
        <v>390</v>
      </c>
      <c r="C386" s="6">
        <v>515</v>
      </c>
      <c r="D386" s="6">
        <v>487.4</v>
      </c>
      <c r="E386" s="20">
        <f t="shared" si="20"/>
        <v>0.94640776699029117</v>
      </c>
    </row>
    <row r="387" spans="1:5" ht="25.5" outlineLevel="1" x14ac:dyDescent="0.2">
      <c r="A387" s="4" t="s">
        <v>391</v>
      </c>
      <c r="B387" s="5" t="s">
        <v>392</v>
      </c>
      <c r="C387" s="6">
        <v>48</v>
      </c>
      <c r="D387" s="6">
        <v>48</v>
      </c>
      <c r="E387" s="20">
        <f t="shared" si="20"/>
        <v>1</v>
      </c>
    </row>
    <row r="388" spans="1:5" ht="25.5" outlineLevel="1" x14ac:dyDescent="0.2">
      <c r="A388" s="4" t="s">
        <v>393</v>
      </c>
      <c r="B388" s="5" t="s">
        <v>394</v>
      </c>
      <c r="C388" s="6">
        <v>46.6</v>
      </c>
      <c r="D388" s="6">
        <v>46.6</v>
      </c>
      <c r="E388" s="20">
        <f t="shared" si="20"/>
        <v>1</v>
      </c>
    </row>
    <row r="389" spans="1:5" ht="25.5" outlineLevel="1" x14ac:dyDescent="0.2">
      <c r="A389" s="4" t="s">
        <v>395</v>
      </c>
      <c r="B389" s="5" t="s">
        <v>396</v>
      </c>
      <c r="C389" s="6">
        <v>15571.06</v>
      </c>
      <c r="D389" s="6">
        <v>15571.06</v>
      </c>
      <c r="E389" s="20">
        <f t="shared" si="20"/>
        <v>1</v>
      </c>
    </row>
    <row r="390" spans="1:5" ht="25.5" outlineLevel="1" x14ac:dyDescent="0.2">
      <c r="A390" s="4" t="s">
        <v>397</v>
      </c>
      <c r="B390" s="5" t="s">
        <v>398</v>
      </c>
      <c r="C390" s="6">
        <v>1526.43</v>
      </c>
      <c r="D390" s="6">
        <v>1526.43</v>
      </c>
      <c r="E390" s="20">
        <f t="shared" si="20"/>
        <v>1</v>
      </c>
    </row>
    <row r="391" spans="1:5" ht="25.5" outlineLevel="1" x14ac:dyDescent="0.2">
      <c r="A391" s="4" t="s">
        <v>399</v>
      </c>
      <c r="B391" s="5" t="s">
        <v>400</v>
      </c>
      <c r="C391" s="6">
        <v>4147.79</v>
      </c>
      <c r="D391" s="6">
        <v>4115.8</v>
      </c>
      <c r="E391" s="20">
        <f t="shared" si="20"/>
        <v>0.99228745910472815</v>
      </c>
    </row>
    <row r="392" spans="1:5" ht="25.5" outlineLevel="1" x14ac:dyDescent="0.2">
      <c r="A392" s="4" t="s">
        <v>401</v>
      </c>
      <c r="B392" s="5" t="s">
        <v>402</v>
      </c>
      <c r="C392" s="6">
        <v>470</v>
      </c>
      <c r="D392" s="6">
        <v>470</v>
      </c>
      <c r="E392" s="20">
        <f t="shared" si="20"/>
        <v>1</v>
      </c>
    </row>
    <row r="393" spans="1:5" ht="25.5" outlineLevel="1" x14ac:dyDescent="0.2">
      <c r="A393" s="4" t="s">
        <v>403</v>
      </c>
      <c r="B393" s="5" t="s">
        <v>404</v>
      </c>
      <c r="C393" s="6">
        <v>869.14</v>
      </c>
      <c r="D393" s="6">
        <v>845.09</v>
      </c>
      <c r="E393" s="20">
        <f t="shared" si="20"/>
        <v>0.97232896886577547</v>
      </c>
    </row>
    <row r="394" spans="1:5" ht="25.5" outlineLevel="1" x14ac:dyDescent="0.2">
      <c r="A394" s="4" t="s">
        <v>405</v>
      </c>
      <c r="B394" s="5" t="s">
        <v>406</v>
      </c>
      <c r="C394" s="6">
        <v>103.78</v>
      </c>
      <c r="D394" s="6">
        <v>100.23</v>
      </c>
      <c r="E394" s="20">
        <f t="shared" si="20"/>
        <v>0.96579302370398923</v>
      </c>
    </row>
    <row r="395" spans="1:5" ht="25.5" outlineLevel="1" x14ac:dyDescent="0.2">
      <c r="A395" s="4" t="s">
        <v>184</v>
      </c>
      <c r="B395" s="5" t="s">
        <v>185</v>
      </c>
      <c r="C395" s="6">
        <v>157.1</v>
      </c>
      <c r="D395" s="6">
        <v>157.1</v>
      </c>
      <c r="E395" s="20">
        <f t="shared" si="20"/>
        <v>1</v>
      </c>
    </row>
    <row r="396" spans="1:5" ht="25.5" outlineLevel="1" x14ac:dyDescent="0.2">
      <c r="A396" s="4" t="s">
        <v>186</v>
      </c>
      <c r="B396" s="5" t="s">
        <v>187</v>
      </c>
      <c r="C396" s="6">
        <v>720.45</v>
      </c>
      <c r="D396" s="6">
        <v>720.07</v>
      </c>
      <c r="E396" s="20">
        <f t="shared" si="20"/>
        <v>0.99947255187729889</v>
      </c>
    </row>
    <row r="397" spans="1:5" ht="25.5" outlineLevel="1" x14ac:dyDescent="0.2">
      <c r="A397" s="4" t="s">
        <v>88</v>
      </c>
      <c r="B397" s="5" t="s">
        <v>89</v>
      </c>
      <c r="C397" s="6">
        <v>201.6</v>
      </c>
      <c r="D397" s="6">
        <v>201.6</v>
      </c>
      <c r="E397" s="20">
        <f t="shared" si="20"/>
        <v>1</v>
      </c>
    </row>
    <row r="398" spans="1:5" ht="38.25" outlineLevel="1" x14ac:dyDescent="0.2">
      <c r="A398" s="4" t="s">
        <v>188</v>
      </c>
      <c r="B398" s="5" t="s">
        <v>189</v>
      </c>
      <c r="C398" s="6">
        <v>65.98</v>
      </c>
      <c r="D398" s="6">
        <v>65.09</v>
      </c>
      <c r="E398" s="20">
        <f t="shared" si="20"/>
        <v>0.98651106395877541</v>
      </c>
    </row>
    <row r="399" spans="1:5" ht="25.5" outlineLevel="1" x14ac:dyDescent="0.2">
      <c r="A399" s="14" t="s">
        <v>407</v>
      </c>
      <c r="B399" s="15" t="s">
        <v>408</v>
      </c>
      <c r="C399" s="17">
        <f>C400+C432</f>
        <v>700334.42999999993</v>
      </c>
      <c r="D399" s="17">
        <f>D400+D432</f>
        <v>641668.09</v>
      </c>
      <c r="E399" s="18">
        <f t="shared" si="20"/>
        <v>0.91623096411238847</v>
      </c>
    </row>
    <row r="400" spans="1:5" outlineLevel="1" x14ac:dyDescent="0.2">
      <c r="A400" s="4"/>
      <c r="B400" s="9" t="s">
        <v>597</v>
      </c>
      <c r="C400" s="16">
        <f>C402+C421</f>
        <v>616300.93999999994</v>
      </c>
      <c r="D400" s="16">
        <f>D402+D421</f>
        <v>557634.6</v>
      </c>
      <c r="E400" s="19">
        <f t="shared" si="20"/>
        <v>0.90480893960667985</v>
      </c>
    </row>
    <row r="401" spans="1:5" outlineLevel="1" x14ac:dyDescent="0.2">
      <c r="A401" s="4"/>
      <c r="B401" s="9" t="s">
        <v>598</v>
      </c>
      <c r="C401" s="16"/>
      <c r="D401" s="16"/>
      <c r="E401" s="19"/>
    </row>
    <row r="402" spans="1:5" x14ac:dyDescent="0.2">
      <c r="A402" s="8" t="s">
        <v>2</v>
      </c>
      <c r="B402" s="9" t="s">
        <v>599</v>
      </c>
      <c r="C402" s="10">
        <v>366400.79</v>
      </c>
      <c r="D402" s="10">
        <v>328975.95</v>
      </c>
      <c r="E402" s="19">
        <f t="shared" si="20"/>
        <v>0.89785818966165443</v>
      </c>
    </row>
    <row r="403" spans="1:5" ht="25.5" outlineLevel="1" x14ac:dyDescent="0.2">
      <c r="A403" s="4" t="s">
        <v>7</v>
      </c>
      <c r="B403" s="5" t="s">
        <v>8</v>
      </c>
      <c r="C403" s="6">
        <v>28435.16</v>
      </c>
      <c r="D403" s="6">
        <v>26615.3</v>
      </c>
      <c r="E403" s="20">
        <f t="shared" si="20"/>
        <v>0.93599965676296526</v>
      </c>
    </row>
    <row r="404" spans="1:5" ht="25.5" outlineLevel="1" x14ac:dyDescent="0.2">
      <c r="A404" s="4" t="s">
        <v>13</v>
      </c>
      <c r="B404" s="5" t="s">
        <v>14</v>
      </c>
      <c r="C404" s="6">
        <v>170.59</v>
      </c>
      <c r="D404" s="6">
        <v>167.63</v>
      </c>
      <c r="E404" s="20">
        <f t="shared" si="20"/>
        <v>0.98264845536080658</v>
      </c>
    </row>
    <row r="405" spans="1:5" ht="25.5" outlineLevel="1" x14ac:dyDescent="0.2">
      <c r="A405" s="4" t="s">
        <v>409</v>
      </c>
      <c r="B405" s="5" t="s">
        <v>410</v>
      </c>
      <c r="C405" s="6">
        <v>105060.29</v>
      </c>
      <c r="D405" s="6">
        <v>99658.96</v>
      </c>
      <c r="E405" s="20">
        <f t="shared" si="20"/>
        <v>0.94858828202358869</v>
      </c>
    </row>
    <row r="406" spans="1:5" ht="25.5" outlineLevel="1" x14ac:dyDescent="0.2">
      <c r="A406" s="4" t="s">
        <v>411</v>
      </c>
      <c r="B406" s="5" t="s">
        <v>412</v>
      </c>
      <c r="C406" s="6">
        <v>2983.98</v>
      </c>
      <c r="D406" s="6">
        <v>2906.47</v>
      </c>
      <c r="E406" s="20">
        <f t="shared" si="20"/>
        <v>0.97402462482992502</v>
      </c>
    </row>
    <row r="407" spans="1:5" ht="38.25" outlineLevel="1" x14ac:dyDescent="0.2">
      <c r="A407" s="4" t="s">
        <v>413</v>
      </c>
      <c r="B407" s="5" t="s">
        <v>414</v>
      </c>
      <c r="C407" s="6">
        <v>372.11</v>
      </c>
      <c r="D407" s="6">
        <v>372.11</v>
      </c>
      <c r="E407" s="20">
        <f t="shared" si="20"/>
        <v>1</v>
      </c>
    </row>
    <row r="408" spans="1:5" ht="38.25" outlineLevel="1" x14ac:dyDescent="0.2">
      <c r="A408" s="4" t="s">
        <v>415</v>
      </c>
      <c r="B408" s="5" t="s">
        <v>416</v>
      </c>
      <c r="C408" s="6">
        <v>24.44</v>
      </c>
      <c r="D408" s="6">
        <v>24.44</v>
      </c>
      <c r="E408" s="20">
        <f t="shared" si="20"/>
        <v>1</v>
      </c>
    </row>
    <row r="409" spans="1:5" ht="25.5" outlineLevel="1" x14ac:dyDescent="0.2">
      <c r="A409" s="4" t="s">
        <v>417</v>
      </c>
      <c r="B409" s="5" t="s">
        <v>418</v>
      </c>
      <c r="C409" s="6">
        <v>24407.27</v>
      </c>
      <c r="D409" s="6">
        <v>23838.03</v>
      </c>
      <c r="E409" s="20">
        <f t="shared" si="20"/>
        <v>0.97667744077891538</v>
      </c>
    </row>
    <row r="410" spans="1:5" ht="25.5" outlineLevel="1" x14ac:dyDescent="0.2">
      <c r="A410" s="4" t="s">
        <v>419</v>
      </c>
      <c r="B410" s="5" t="s">
        <v>114</v>
      </c>
      <c r="C410" s="6">
        <v>51321.22</v>
      </c>
      <c r="D410" s="6">
        <v>46812.57</v>
      </c>
      <c r="E410" s="20">
        <f t="shared" si="20"/>
        <v>0.91214842515435135</v>
      </c>
    </row>
    <row r="411" spans="1:5" ht="25.5" outlineLevel="1" x14ac:dyDescent="0.2">
      <c r="A411" s="4" t="s">
        <v>72</v>
      </c>
      <c r="B411" s="5" t="s">
        <v>73</v>
      </c>
      <c r="C411" s="6">
        <v>12733.5</v>
      </c>
      <c r="D411" s="6">
        <v>8162.76</v>
      </c>
      <c r="E411" s="20">
        <f t="shared" si="20"/>
        <v>0.6410460596065497</v>
      </c>
    </row>
    <row r="412" spans="1:5" ht="25.5" outlineLevel="1" x14ac:dyDescent="0.2">
      <c r="A412" s="4" t="s">
        <v>420</v>
      </c>
      <c r="B412" s="5" t="s">
        <v>421</v>
      </c>
      <c r="C412" s="6">
        <v>37162.5</v>
      </c>
      <c r="D412" s="6">
        <v>32207.5</v>
      </c>
      <c r="E412" s="20">
        <f t="shared" si="20"/>
        <v>0.8666666666666667</v>
      </c>
    </row>
    <row r="413" spans="1:5" ht="38.25" outlineLevel="1" x14ac:dyDescent="0.2">
      <c r="A413" s="4" t="s">
        <v>422</v>
      </c>
      <c r="B413" s="5" t="s">
        <v>423</v>
      </c>
      <c r="C413" s="6">
        <v>15870.54</v>
      </c>
      <c r="D413" s="6">
        <v>14800.21</v>
      </c>
      <c r="E413" s="20">
        <f t="shared" si="20"/>
        <v>0.93255869050454476</v>
      </c>
    </row>
    <row r="414" spans="1:5" ht="38.25" outlineLevel="1" x14ac:dyDescent="0.2">
      <c r="A414" s="4" t="s">
        <v>424</v>
      </c>
      <c r="B414" s="5" t="s">
        <v>425</v>
      </c>
      <c r="C414" s="6">
        <v>2981</v>
      </c>
      <c r="D414" s="6">
        <v>2971.29</v>
      </c>
      <c r="E414" s="20">
        <f t="shared" si="20"/>
        <v>0.99674270379067431</v>
      </c>
    </row>
    <row r="415" spans="1:5" ht="38.25" outlineLevel="1" x14ac:dyDescent="0.2">
      <c r="A415" s="4" t="s">
        <v>426</v>
      </c>
      <c r="B415" s="5" t="s">
        <v>427</v>
      </c>
      <c r="C415" s="6">
        <v>59706.559999999998</v>
      </c>
      <c r="D415" s="6">
        <v>59706.559999999998</v>
      </c>
      <c r="E415" s="20">
        <f t="shared" si="20"/>
        <v>1</v>
      </c>
    </row>
    <row r="416" spans="1:5" ht="25.5" outlineLevel="1" x14ac:dyDescent="0.2">
      <c r="A416" s="4" t="s">
        <v>428</v>
      </c>
      <c r="B416" s="5" t="s">
        <v>429</v>
      </c>
      <c r="C416" s="6">
        <v>8213.18</v>
      </c>
      <c r="D416" s="6">
        <v>743.91</v>
      </c>
      <c r="E416" s="20">
        <f t="shared" si="20"/>
        <v>9.0575148724367407E-2</v>
      </c>
    </row>
    <row r="417" spans="1:5" ht="38.25" outlineLevel="1" x14ac:dyDescent="0.2">
      <c r="A417" s="4" t="s">
        <v>430</v>
      </c>
      <c r="B417" s="5" t="s">
        <v>431</v>
      </c>
      <c r="C417" s="6">
        <v>491.31</v>
      </c>
      <c r="D417" s="6">
        <v>491.31</v>
      </c>
      <c r="E417" s="20">
        <f t="shared" si="20"/>
        <v>1</v>
      </c>
    </row>
    <row r="418" spans="1:5" ht="38.25" outlineLevel="1" x14ac:dyDescent="0.2">
      <c r="A418" s="4" t="s">
        <v>188</v>
      </c>
      <c r="B418" s="5" t="s">
        <v>189</v>
      </c>
      <c r="C418" s="6">
        <v>65.430000000000007</v>
      </c>
      <c r="D418" s="6">
        <v>26.07</v>
      </c>
      <c r="E418" s="20">
        <f t="shared" si="20"/>
        <v>0.39844108207244378</v>
      </c>
    </row>
    <row r="419" spans="1:5" ht="51" outlineLevel="1" x14ac:dyDescent="0.2">
      <c r="A419" s="4" t="s">
        <v>432</v>
      </c>
      <c r="B419" s="5" t="s">
        <v>433</v>
      </c>
      <c r="C419" s="6">
        <v>16101.7</v>
      </c>
      <c r="D419" s="6">
        <v>9276.8700000000008</v>
      </c>
      <c r="E419" s="20">
        <f t="shared" si="20"/>
        <v>0.57614227069191459</v>
      </c>
    </row>
    <row r="420" spans="1:5" ht="38.25" outlineLevel="1" x14ac:dyDescent="0.2">
      <c r="A420" s="4" t="s">
        <v>434</v>
      </c>
      <c r="B420" s="5" t="s">
        <v>435</v>
      </c>
      <c r="C420" s="6">
        <v>300</v>
      </c>
      <c r="D420" s="6">
        <v>193.97</v>
      </c>
      <c r="E420" s="20">
        <f t="shared" si="20"/>
        <v>0.64656666666666662</v>
      </c>
    </row>
    <row r="421" spans="1:5" outlineLevel="1" x14ac:dyDescent="0.2">
      <c r="A421" s="4"/>
      <c r="B421" s="9" t="s">
        <v>600</v>
      </c>
      <c r="C421" s="16">
        <v>249900.15</v>
      </c>
      <c r="D421" s="16">
        <v>228658.65</v>
      </c>
      <c r="E421" s="19">
        <f t="shared" si="20"/>
        <v>0.91500005102037751</v>
      </c>
    </row>
    <row r="422" spans="1:5" ht="25.5" outlineLevel="1" x14ac:dyDescent="0.2">
      <c r="A422" s="4" t="s">
        <v>18</v>
      </c>
      <c r="B422" s="5" t="s">
        <v>19</v>
      </c>
      <c r="C422" s="6">
        <v>16297.96</v>
      </c>
      <c r="D422" s="6">
        <v>16297.96</v>
      </c>
      <c r="E422" s="20">
        <f t="shared" si="20"/>
        <v>1</v>
      </c>
    </row>
    <row r="423" spans="1:5" ht="25.5" outlineLevel="1" x14ac:dyDescent="0.2">
      <c r="A423" s="4" t="s">
        <v>13</v>
      </c>
      <c r="B423" s="5" t="s">
        <v>14</v>
      </c>
      <c r="C423" s="6">
        <v>11133.28</v>
      </c>
      <c r="D423" s="6">
        <v>1063.96</v>
      </c>
      <c r="E423" s="20">
        <f t="shared" si="20"/>
        <v>9.5565727260968916E-2</v>
      </c>
    </row>
    <row r="424" spans="1:5" ht="25.5" outlineLevel="1" x14ac:dyDescent="0.2">
      <c r="A424" s="4" t="s">
        <v>411</v>
      </c>
      <c r="B424" s="5" t="s">
        <v>412</v>
      </c>
      <c r="C424" s="6">
        <v>986</v>
      </c>
      <c r="D424" s="6">
        <v>446</v>
      </c>
      <c r="E424" s="20">
        <f t="shared" si="20"/>
        <v>0.45233265720081134</v>
      </c>
    </row>
    <row r="425" spans="1:5" ht="38.25" outlineLevel="1" x14ac:dyDescent="0.2">
      <c r="A425" s="4" t="s">
        <v>681</v>
      </c>
      <c r="B425" s="5" t="s">
        <v>682</v>
      </c>
      <c r="C425" s="6">
        <v>12901.5</v>
      </c>
      <c r="D425" s="6">
        <v>12901.5</v>
      </c>
      <c r="E425" s="20">
        <f t="shared" si="20"/>
        <v>1</v>
      </c>
    </row>
    <row r="426" spans="1:5" ht="38.25" outlineLevel="1" x14ac:dyDescent="0.2">
      <c r="A426" s="4" t="s">
        <v>413</v>
      </c>
      <c r="B426" s="5" t="s">
        <v>414</v>
      </c>
      <c r="C426" s="6">
        <v>1873.78</v>
      </c>
      <c r="D426" s="6">
        <v>0</v>
      </c>
      <c r="E426" s="20">
        <f t="shared" si="20"/>
        <v>0</v>
      </c>
    </row>
    <row r="427" spans="1:5" ht="25.5" outlineLevel="1" x14ac:dyDescent="0.2">
      <c r="A427" s="4" t="s">
        <v>683</v>
      </c>
      <c r="B427" s="5" t="s">
        <v>684</v>
      </c>
      <c r="C427" s="6">
        <v>3538.22</v>
      </c>
      <c r="D427" s="6">
        <v>3538.22</v>
      </c>
      <c r="E427" s="20">
        <f t="shared" si="20"/>
        <v>1</v>
      </c>
    </row>
    <row r="428" spans="1:5" ht="25.5" outlineLevel="1" x14ac:dyDescent="0.2">
      <c r="A428" s="4" t="s">
        <v>685</v>
      </c>
      <c r="B428" s="5" t="s">
        <v>686</v>
      </c>
      <c r="C428" s="6">
        <v>478.46</v>
      </c>
      <c r="D428" s="6">
        <v>0</v>
      </c>
      <c r="E428" s="20">
        <f t="shared" si="20"/>
        <v>0</v>
      </c>
    </row>
    <row r="429" spans="1:5" ht="25.5" outlineLevel="1" x14ac:dyDescent="0.2">
      <c r="A429" s="4" t="s">
        <v>687</v>
      </c>
      <c r="B429" s="5" t="s">
        <v>688</v>
      </c>
      <c r="C429" s="6">
        <v>123297.64</v>
      </c>
      <c r="D429" s="6">
        <v>121379.67</v>
      </c>
      <c r="E429" s="20">
        <f t="shared" si="20"/>
        <v>0.98444439001427764</v>
      </c>
    </row>
    <row r="430" spans="1:5" ht="38.25" outlineLevel="1" x14ac:dyDescent="0.2">
      <c r="A430" s="4" t="s">
        <v>188</v>
      </c>
      <c r="B430" s="5" t="s">
        <v>189</v>
      </c>
      <c r="C430" s="6">
        <v>324.18</v>
      </c>
      <c r="D430" s="6">
        <v>0</v>
      </c>
      <c r="E430" s="20">
        <f t="shared" si="20"/>
        <v>0</v>
      </c>
    </row>
    <row r="431" spans="1:5" ht="51" outlineLevel="1" x14ac:dyDescent="0.2">
      <c r="A431" s="4" t="s">
        <v>432</v>
      </c>
      <c r="B431" s="5" t="s">
        <v>433</v>
      </c>
      <c r="C431" s="6">
        <v>79069.13</v>
      </c>
      <c r="D431" s="6">
        <v>73031.360000000001</v>
      </c>
      <c r="E431" s="20">
        <f t="shared" si="20"/>
        <v>0.9236393520454822</v>
      </c>
    </row>
    <row r="432" spans="1:5" ht="25.5" outlineLevel="1" x14ac:dyDescent="0.2">
      <c r="A432" s="2"/>
      <c r="B432" s="22" t="s">
        <v>603</v>
      </c>
      <c r="C432" s="16">
        <v>84033.49</v>
      </c>
      <c r="D432" s="16">
        <v>84033.49</v>
      </c>
      <c r="E432" s="19">
        <f t="shared" si="20"/>
        <v>1</v>
      </c>
    </row>
    <row r="433" spans="1:5" ht="25.5" outlineLevel="1" x14ac:dyDescent="0.2">
      <c r="A433" s="4" t="s">
        <v>689</v>
      </c>
      <c r="B433" s="5" t="s">
        <v>410</v>
      </c>
      <c r="C433" s="6">
        <v>38390.28</v>
      </c>
      <c r="D433" s="6">
        <v>38390.28</v>
      </c>
      <c r="E433" s="20">
        <f t="shared" si="20"/>
        <v>1</v>
      </c>
    </row>
    <row r="434" spans="1:5" ht="51" outlineLevel="1" x14ac:dyDescent="0.2">
      <c r="A434" s="4" t="s">
        <v>665</v>
      </c>
      <c r="B434" s="5" t="s">
        <v>666</v>
      </c>
      <c r="C434" s="6">
        <v>14.4</v>
      </c>
      <c r="D434" s="6">
        <v>14.4</v>
      </c>
      <c r="E434" s="20">
        <f t="shared" si="20"/>
        <v>1</v>
      </c>
    </row>
    <row r="435" spans="1:5" ht="38.25" outlineLevel="1" x14ac:dyDescent="0.2">
      <c r="A435" s="4" t="s">
        <v>690</v>
      </c>
      <c r="B435" s="5" t="s">
        <v>691</v>
      </c>
      <c r="C435" s="6">
        <f>35065.58+4661.14+5902.1</f>
        <v>45628.82</v>
      </c>
      <c r="D435" s="6">
        <f>35065.58+4661.14+5902.1</f>
        <v>45628.82</v>
      </c>
      <c r="E435" s="20">
        <f t="shared" si="20"/>
        <v>1</v>
      </c>
    </row>
    <row r="436" spans="1:5" ht="25.5" outlineLevel="1" x14ac:dyDescent="0.2">
      <c r="A436" s="14" t="s">
        <v>436</v>
      </c>
      <c r="B436" s="15" t="s">
        <v>437</v>
      </c>
      <c r="C436" s="17">
        <f>C437+C461</f>
        <v>939568.35</v>
      </c>
      <c r="D436" s="17">
        <f>D437+D461</f>
        <v>819105.57</v>
      </c>
      <c r="E436" s="18">
        <f t="shared" si="20"/>
        <v>0.87178923172539813</v>
      </c>
    </row>
    <row r="437" spans="1:5" outlineLevel="1" x14ac:dyDescent="0.2">
      <c r="A437" s="4"/>
      <c r="B437" s="9" t="s">
        <v>597</v>
      </c>
      <c r="C437" s="16">
        <f>C439+C447</f>
        <v>731162.6</v>
      </c>
      <c r="D437" s="16">
        <f>D439+D447</f>
        <v>635887.49</v>
      </c>
      <c r="E437" s="19">
        <f t="shared" si="20"/>
        <v>0.86969367689211674</v>
      </c>
    </row>
    <row r="438" spans="1:5" outlineLevel="1" x14ac:dyDescent="0.2">
      <c r="A438" s="4"/>
      <c r="B438" s="9" t="s">
        <v>598</v>
      </c>
      <c r="C438" s="16"/>
      <c r="D438" s="16"/>
      <c r="E438" s="19"/>
    </row>
    <row r="439" spans="1:5" x14ac:dyDescent="0.2">
      <c r="A439" s="8" t="s">
        <v>2</v>
      </c>
      <c r="B439" s="9" t="s">
        <v>599</v>
      </c>
      <c r="C439" s="10">
        <v>219851.49</v>
      </c>
      <c r="D439" s="10">
        <v>198335.9</v>
      </c>
      <c r="E439" s="19">
        <f t="shared" si="20"/>
        <v>0.90213580085356715</v>
      </c>
    </row>
    <row r="440" spans="1:5" ht="25.5" outlineLevel="1" x14ac:dyDescent="0.2">
      <c r="A440" s="4" t="s">
        <v>7</v>
      </c>
      <c r="B440" s="5" t="s">
        <v>8</v>
      </c>
      <c r="C440" s="6">
        <v>13930.73</v>
      </c>
      <c r="D440" s="6">
        <v>11725.5</v>
      </c>
      <c r="E440" s="20">
        <f t="shared" si="20"/>
        <v>0.84170032726210331</v>
      </c>
    </row>
    <row r="441" spans="1:5" ht="25.5" outlineLevel="1" x14ac:dyDescent="0.2">
      <c r="A441" s="4" t="s">
        <v>438</v>
      </c>
      <c r="B441" s="5" t="s">
        <v>439</v>
      </c>
      <c r="C441" s="6">
        <v>102079.87</v>
      </c>
      <c r="D441" s="6">
        <v>102058.22</v>
      </c>
      <c r="E441" s="20">
        <f t="shared" si="20"/>
        <v>0.99978791117190891</v>
      </c>
    </row>
    <row r="442" spans="1:5" ht="38.25" outlineLevel="1" x14ac:dyDescent="0.2">
      <c r="A442" s="4" t="s">
        <v>440</v>
      </c>
      <c r="B442" s="5" t="s">
        <v>441</v>
      </c>
      <c r="C442" s="6">
        <v>43586.61</v>
      </c>
      <c r="D442" s="6">
        <v>39600.04</v>
      </c>
      <c r="E442" s="20">
        <f t="shared" si="20"/>
        <v>0.90853681899096994</v>
      </c>
    </row>
    <row r="443" spans="1:5" ht="25.5" outlineLevel="1" x14ac:dyDescent="0.2">
      <c r="A443" s="4" t="s">
        <v>442</v>
      </c>
      <c r="B443" s="5" t="s">
        <v>114</v>
      </c>
      <c r="C443" s="6">
        <v>33176.019999999997</v>
      </c>
      <c r="D443" s="6">
        <v>30748.3</v>
      </c>
      <c r="E443" s="20">
        <f t="shared" si="20"/>
        <v>0.92682304869601606</v>
      </c>
    </row>
    <row r="444" spans="1:5" ht="38.25" outlineLevel="1" x14ac:dyDescent="0.2">
      <c r="A444" s="4" t="s">
        <v>443</v>
      </c>
      <c r="B444" s="5" t="s">
        <v>444</v>
      </c>
      <c r="C444" s="6">
        <v>6316.96</v>
      </c>
      <c r="D444" s="6">
        <v>0</v>
      </c>
      <c r="E444" s="20">
        <f t="shared" si="20"/>
        <v>0</v>
      </c>
    </row>
    <row r="445" spans="1:5" ht="25.5" outlineLevel="1" x14ac:dyDescent="0.2">
      <c r="A445" s="4" t="s">
        <v>445</v>
      </c>
      <c r="B445" s="5" t="s">
        <v>446</v>
      </c>
      <c r="C445" s="6">
        <v>6400</v>
      </c>
      <c r="D445" s="6">
        <v>0</v>
      </c>
      <c r="E445" s="20">
        <f t="shared" si="20"/>
        <v>0</v>
      </c>
    </row>
    <row r="446" spans="1:5" ht="38.25" outlineLevel="1" x14ac:dyDescent="0.2">
      <c r="A446" s="4" t="s">
        <v>447</v>
      </c>
      <c r="B446" s="5" t="s">
        <v>448</v>
      </c>
      <c r="C446" s="6">
        <v>14361.3</v>
      </c>
      <c r="D446" s="6">
        <v>14203.84</v>
      </c>
      <c r="E446" s="20">
        <f t="shared" si="20"/>
        <v>0.9890358115212412</v>
      </c>
    </row>
    <row r="447" spans="1:5" outlineLevel="1" x14ac:dyDescent="0.2">
      <c r="A447" s="4"/>
      <c r="B447" s="9" t="s">
        <v>600</v>
      </c>
      <c r="C447" s="16">
        <v>511311.11</v>
      </c>
      <c r="D447" s="16">
        <v>437551.59</v>
      </c>
      <c r="E447" s="19">
        <f t="shared" si="20"/>
        <v>0.85574434320427739</v>
      </c>
    </row>
    <row r="448" spans="1:5" ht="25.5" outlineLevel="1" x14ac:dyDescent="0.2">
      <c r="A448" s="4" t="s">
        <v>692</v>
      </c>
      <c r="B448" s="5" t="s">
        <v>693</v>
      </c>
      <c r="C448" s="6">
        <v>642.62</v>
      </c>
      <c r="D448" s="6">
        <v>642.62</v>
      </c>
      <c r="E448" s="20">
        <f t="shared" si="20"/>
        <v>1</v>
      </c>
    </row>
    <row r="449" spans="1:5" ht="25.5" outlineLevel="1" x14ac:dyDescent="0.2">
      <c r="A449" s="4" t="s">
        <v>694</v>
      </c>
      <c r="B449" s="5" t="s">
        <v>695</v>
      </c>
      <c r="C449" s="6">
        <v>2848.16</v>
      </c>
      <c r="D449" s="6">
        <v>217.85</v>
      </c>
      <c r="E449" s="20">
        <f t="shared" si="20"/>
        <v>7.6487978203471724E-2</v>
      </c>
    </row>
    <row r="450" spans="1:5" ht="25.5" outlineLevel="1" x14ac:dyDescent="0.2">
      <c r="A450" s="4" t="s">
        <v>696</v>
      </c>
      <c r="B450" s="5" t="s">
        <v>697</v>
      </c>
      <c r="C450" s="6">
        <v>2019.11</v>
      </c>
      <c r="D450" s="6">
        <v>1511.09</v>
      </c>
      <c r="E450" s="20">
        <f t="shared" si="20"/>
        <v>0.74839409442774296</v>
      </c>
    </row>
    <row r="451" spans="1:5" ht="25.5" outlineLevel="1" x14ac:dyDescent="0.2">
      <c r="A451" s="4" t="s">
        <v>698</v>
      </c>
      <c r="B451" s="5" t="s">
        <v>699</v>
      </c>
      <c r="C451" s="6">
        <v>41965.31</v>
      </c>
      <c r="D451" s="6">
        <v>33116.83</v>
      </c>
      <c r="E451" s="20">
        <f t="shared" si="20"/>
        <v>0.7891477508446858</v>
      </c>
    </row>
    <row r="452" spans="1:5" ht="25.5" outlineLevel="1" x14ac:dyDescent="0.2">
      <c r="A452" s="4" t="s">
        <v>700</v>
      </c>
      <c r="B452" s="5" t="s">
        <v>701</v>
      </c>
      <c r="C452" s="6">
        <v>187072.5</v>
      </c>
      <c r="D452" s="6">
        <v>187072.5</v>
      </c>
      <c r="E452" s="20">
        <f t="shared" si="20"/>
        <v>1</v>
      </c>
    </row>
    <row r="453" spans="1:5" ht="43.5" customHeight="1" outlineLevel="1" x14ac:dyDescent="0.2">
      <c r="A453" s="4" t="s">
        <v>702</v>
      </c>
      <c r="B453" s="5" t="s">
        <v>703</v>
      </c>
      <c r="C453" s="6">
        <v>101210.79</v>
      </c>
      <c r="D453" s="6">
        <v>89631.4</v>
      </c>
      <c r="E453" s="20">
        <f t="shared" si="20"/>
        <v>0.88559134851135934</v>
      </c>
    </row>
    <row r="454" spans="1:5" ht="38.25" outlineLevel="1" x14ac:dyDescent="0.2">
      <c r="A454" s="4" t="s">
        <v>704</v>
      </c>
      <c r="B454" s="5" t="s">
        <v>705</v>
      </c>
      <c r="C454" s="6">
        <v>69345.11</v>
      </c>
      <c r="D454" s="6">
        <v>69345.11</v>
      </c>
      <c r="E454" s="20">
        <f t="shared" si="20"/>
        <v>1</v>
      </c>
    </row>
    <row r="455" spans="1:5" ht="25.5" outlineLevel="1" x14ac:dyDescent="0.2">
      <c r="A455" s="4" t="s">
        <v>445</v>
      </c>
      <c r="B455" s="5" t="s">
        <v>446</v>
      </c>
      <c r="C455" s="6">
        <f>20488.83+47363.78</f>
        <v>67852.61</v>
      </c>
      <c r="D455" s="6">
        <f>18730.05+7002.72</f>
        <v>25732.77</v>
      </c>
      <c r="E455" s="20">
        <f t="shared" si="20"/>
        <v>0.37924510199386585</v>
      </c>
    </row>
    <row r="456" spans="1:5" ht="25.5" outlineLevel="1" x14ac:dyDescent="0.2">
      <c r="A456" s="4" t="s">
        <v>706</v>
      </c>
      <c r="B456" s="5" t="s">
        <v>707</v>
      </c>
      <c r="C456" s="6">
        <v>10025.61</v>
      </c>
      <c r="D456" s="6">
        <v>5360.42</v>
      </c>
      <c r="E456" s="20">
        <f t="shared" si="20"/>
        <v>0.5346727032070866</v>
      </c>
    </row>
    <row r="457" spans="1:5" ht="38.25" outlineLevel="1" x14ac:dyDescent="0.2">
      <c r="A457" s="4" t="s">
        <v>447</v>
      </c>
      <c r="B457" s="5" t="s">
        <v>448</v>
      </c>
      <c r="C457" s="6">
        <v>8020.66</v>
      </c>
      <c r="D457" s="6">
        <v>7785.88</v>
      </c>
      <c r="E457" s="20">
        <f t="shared" si="20"/>
        <v>0.97072809469544907</v>
      </c>
    </row>
    <row r="458" spans="1:5" ht="25.5" outlineLevel="1" x14ac:dyDescent="0.2">
      <c r="A458" s="4" t="s">
        <v>708</v>
      </c>
      <c r="B458" s="5" t="s">
        <v>709</v>
      </c>
      <c r="C458" s="6">
        <v>2661.54</v>
      </c>
      <c r="D458" s="6">
        <v>0</v>
      </c>
      <c r="E458" s="20">
        <f t="shared" si="20"/>
        <v>0</v>
      </c>
    </row>
    <row r="459" spans="1:5" ht="25.5" outlineLevel="1" x14ac:dyDescent="0.2">
      <c r="A459" s="4" t="s">
        <v>710</v>
      </c>
      <c r="B459" s="5" t="s">
        <v>711</v>
      </c>
      <c r="C459" s="6">
        <v>2578.56</v>
      </c>
      <c r="D459" s="6">
        <v>2578.56</v>
      </c>
      <c r="E459" s="20">
        <f t="shared" si="20"/>
        <v>1</v>
      </c>
    </row>
    <row r="460" spans="1:5" ht="25.5" outlineLevel="1" x14ac:dyDescent="0.2">
      <c r="A460" s="4" t="s">
        <v>712</v>
      </c>
      <c r="B460" s="5" t="s">
        <v>713</v>
      </c>
      <c r="C460" s="6">
        <v>15068.52</v>
      </c>
      <c r="D460" s="6">
        <v>14556.55</v>
      </c>
      <c r="E460" s="20">
        <f t="shared" si="20"/>
        <v>0.96602386963019582</v>
      </c>
    </row>
    <row r="461" spans="1:5" ht="25.5" outlineLevel="1" x14ac:dyDescent="0.2">
      <c r="A461" s="4"/>
      <c r="B461" s="22" t="s">
        <v>603</v>
      </c>
      <c r="C461" s="16">
        <v>208405.75</v>
      </c>
      <c r="D461" s="16">
        <v>183218.08</v>
      </c>
      <c r="E461" s="19">
        <f t="shared" si="20"/>
        <v>0.87914119452078454</v>
      </c>
    </row>
    <row r="462" spans="1:5" ht="38.25" outlineLevel="1" x14ac:dyDescent="0.2">
      <c r="A462" s="4" t="s">
        <v>714</v>
      </c>
      <c r="B462" s="5" t="s">
        <v>715</v>
      </c>
      <c r="C462" s="6">
        <f>125636.45+41393.98</f>
        <v>167030.43</v>
      </c>
      <c r="D462" s="6">
        <f>125636.45+41393.98</f>
        <v>167030.43</v>
      </c>
      <c r="E462" s="20">
        <f t="shared" si="20"/>
        <v>1</v>
      </c>
    </row>
    <row r="463" spans="1:5" ht="25.5" outlineLevel="1" x14ac:dyDescent="0.2">
      <c r="A463" s="4" t="s">
        <v>667</v>
      </c>
      <c r="B463" s="5" t="s">
        <v>668</v>
      </c>
      <c r="C463" s="6">
        <f>1269.02+7015.03+33091.27</f>
        <v>41375.319999999992</v>
      </c>
      <c r="D463" s="6">
        <f>1269.02+6191.37+8727.26</f>
        <v>16187.65</v>
      </c>
      <c r="E463" s="20">
        <f t="shared" si="20"/>
        <v>0.39123927017362048</v>
      </c>
    </row>
    <row r="464" spans="1:5" outlineLevel="1" x14ac:dyDescent="0.2">
      <c r="A464" s="14" t="s">
        <v>449</v>
      </c>
      <c r="B464" s="15" t="s">
        <v>450</v>
      </c>
      <c r="C464" s="17">
        <f>C465+C484</f>
        <v>688398.11</v>
      </c>
      <c r="D464" s="17">
        <f>D465+D484</f>
        <v>672054.59000000008</v>
      </c>
      <c r="E464" s="18">
        <f t="shared" si="20"/>
        <v>0.97625862162811583</v>
      </c>
    </row>
    <row r="465" spans="1:5" outlineLevel="1" x14ac:dyDescent="0.2">
      <c r="A465" s="4"/>
      <c r="B465" s="9" t="s">
        <v>597</v>
      </c>
      <c r="C465" s="16">
        <f>C467+C482</f>
        <v>665352.41</v>
      </c>
      <c r="D465" s="16">
        <f>D467+D482</f>
        <v>652490.85000000009</v>
      </c>
      <c r="E465" s="19">
        <f t="shared" si="20"/>
        <v>0.9806695522452531</v>
      </c>
    </row>
    <row r="466" spans="1:5" outlineLevel="1" x14ac:dyDescent="0.2">
      <c r="A466" s="4"/>
      <c r="B466" s="9" t="s">
        <v>598</v>
      </c>
      <c r="C466" s="16"/>
      <c r="D466" s="16"/>
      <c r="E466" s="19"/>
    </row>
    <row r="467" spans="1:5" x14ac:dyDescent="0.2">
      <c r="A467" s="8" t="s">
        <v>2</v>
      </c>
      <c r="B467" s="9" t="s">
        <v>599</v>
      </c>
      <c r="C467" s="10">
        <v>662925.35</v>
      </c>
      <c r="D467" s="10">
        <v>650063.79</v>
      </c>
      <c r="E467" s="19">
        <f t="shared" si="20"/>
        <v>0.98059878084312213</v>
      </c>
    </row>
    <row r="468" spans="1:5" ht="25.5" outlineLevel="1" x14ac:dyDescent="0.2">
      <c r="A468" s="4" t="s">
        <v>7</v>
      </c>
      <c r="B468" s="5" t="s">
        <v>8</v>
      </c>
      <c r="C468" s="6">
        <v>9947.83</v>
      </c>
      <c r="D468" s="6">
        <v>9657.49</v>
      </c>
      <c r="E468" s="20">
        <f t="shared" si="20"/>
        <v>0.9708137352568349</v>
      </c>
    </row>
    <row r="469" spans="1:5" ht="25.5" outlineLevel="1" x14ac:dyDescent="0.2">
      <c r="A469" s="4" t="s">
        <v>13</v>
      </c>
      <c r="B469" s="5" t="s">
        <v>14</v>
      </c>
      <c r="C469" s="6">
        <v>200</v>
      </c>
      <c r="D469" s="6">
        <v>200</v>
      </c>
      <c r="E469" s="20">
        <f t="shared" si="20"/>
        <v>1</v>
      </c>
    </row>
    <row r="470" spans="1:5" ht="38.25" outlineLevel="1" x14ac:dyDescent="0.2">
      <c r="A470" s="4" t="s">
        <v>451</v>
      </c>
      <c r="B470" s="5" t="s">
        <v>452</v>
      </c>
      <c r="C470" s="6">
        <v>80007.7</v>
      </c>
      <c r="D470" s="6">
        <v>79355.149999999994</v>
      </c>
      <c r="E470" s="20">
        <f t="shared" si="20"/>
        <v>0.99184391002366024</v>
      </c>
    </row>
    <row r="471" spans="1:5" ht="38.25" outlineLevel="1" x14ac:dyDescent="0.2">
      <c r="A471" s="4" t="s">
        <v>453</v>
      </c>
      <c r="B471" s="5" t="s">
        <v>454</v>
      </c>
      <c r="C471" s="6">
        <v>130176.22</v>
      </c>
      <c r="D471" s="6">
        <v>123004.7</v>
      </c>
      <c r="E471" s="20">
        <f t="shared" si="20"/>
        <v>0.9449091393189939</v>
      </c>
    </row>
    <row r="472" spans="1:5" ht="25.5" outlineLevel="1" x14ac:dyDescent="0.2">
      <c r="A472" s="4" t="s">
        <v>455</v>
      </c>
      <c r="B472" s="5" t="s">
        <v>456</v>
      </c>
      <c r="C472" s="6">
        <v>290.95</v>
      </c>
      <c r="D472" s="6">
        <v>289.52</v>
      </c>
      <c r="E472" s="20">
        <f t="shared" si="20"/>
        <v>0.99508506616257086</v>
      </c>
    </row>
    <row r="473" spans="1:5" ht="38.25" outlineLevel="1" x14ac:dyDescent="0.2">
      <c r="A473" s="4" t="s">
        <v>457</v>
      </c>
      <c r="B473" s="5" t="s">
        <v>458</v>
      </c>
      <c r="C473" s="6">
        <v>1327.67</v>
      </c>
      <c r="D473" s="6">
        <v>0</v>
      </c>
      <c r="E473" s="20">
        <f t="shared" si="20"/>
        <v>0</v>
      </c>
    </row>
    <row r="474" spans="1:5" ht="25.5" outlineLevel="1" x14ac:dyDescent="0.2">
      <c r="A474" s="4" t="s">
        <v>459</v>
      </c>
      <c r="B474" s="5" t="s">
        <v>460</v>
      </c>
      <c r="C474" s="6">
        <v>264410.83</v>
      </c>
      <c r="D474" s="6">
        <v>263537.77</v>
      </c>
      <c r="E474" s="20">
        <f t="shared" si="20"/>
        <v>0.99669809288825273</v>
      </c>
    </row>
    <row r="475" spans="1:5" ht="38.25" outlineLevel="1" x14ac:dyDescent="0.2">
      <c r="A475" s="4" t="s">
        <v>461</v>
      </c>
      <c r="B475" s="5" t="s">
        <v>462</v>
      </c>
      <c r="C475" s="6">
        <v>15589.17</v>
      </c>
      <c r="D475" s="6">
        <v>14086.48</v>
      </c>
      <c r="E475" s="20">
        <f t="shared" ref="E475:E570" si="21">D475/C475</f>
        <v>0.90360679882251582</v>
      </c>
    </row>
    <row r="476" spans="1:5" ht="25.5" outlineLevel="1" x14ac:dyDescent="0.2">
      <c r="A476" s="4" t="s">
        <v>463</v>
      </c>
      <c r="B476" s="5" t="s">
        <v>464</v>
      </c>
      <c r="C476" s="6">
        <v>4845.16</v>
      </c>
      <c r="D476" s="6">
        <v>4096.3599999999997</v>
      </c>
      <c r="E476" s="20">
        <f t="shared" si="21"/>
        <v>0.84545402009427961</v>
      </c>
    </row>
    <row r="477" spans="1:5" ht="25.5" outlineLevel="1" x14ac:dyDescent="0.2">
      <c r="A477" s="4" t="s">
        <v>465</v>
      </c>
      <c r="B477" s="5" t="s">
        <v>466</v>
      </c>
      <c r="C477" s="6">
        <v>701.6</v>
      </c>
      <c r="D477" s="6">
        <v>701.6</v>
      </c>
      <c r="E477" s="20">
        <f t="shared" si="21"/>
        <v>1</v>
      </c>
    </row>
    <row r="478" spans="1:5" ht="25.5" outlineLevel="1" x14ac:dyDescent="0.2">
      <c r="A478" s="4" t="s">
        <v>72</v>
      </c>
      <c r="B478" s="5" t="s">
        <v>73</v>
      </c>
      <c r="C478" s="6">
        <v>598.09</v>
      </c>
      <c r="D478" s="6">
        <v>409.01</v>
      </c>
      <c r="E478" s="20">
        <f t="shared" si="21"/>
        <v>0.68386028858532988</v>
      </c>
    </row>
    <row r="479" spans="1:5" ht="38.25" outlineLevel="1" x14ac:dyDescent="0.2">
      <c r="A479" s="4" t="s">
        <v>467</v>
      </c>
      <c r="B479" s="5" t="s">
        <v>468</v>
      </c>
      <c r="C479" s="6">
        <v>12891.66</v>
      </c>
      <c r="D479" s="6">
        <v>12787.3</v>
      </c>
      <c r="E479" s="20">
        <f t="shared" si="21"/>
        <v>0.99190484390683586</v>
      </c>
    </row>
    <row r="480" spans="1:5" ht="38.25" outlineLevel="1" x14ac:dyDescent="0.2">
      <c r="A480" s="4" t="s">
        <v>469</v>
      </c>
      <c r="B480" s="5" t="s">
        <v>470</v>
      </c>
      <c r="C480" s="6">
        <v>52969.98</v>
      </c>
      <c r="D480" s="6">
        <v>52969.98</v>
      </c>
      <c r="E480" s="20">
        <f t="shared" si="21"/>
        <v>1</v>
      </c>
    </row>
    <row r="481" spans="1:5" ht="25.5" outlineLevel="1" x14ac:dyDescent="0.2">
      <c r="A481" s="4" t="s">
        <v>471</v>
      </c>
      <c r="B481" s="5" t="s">
        <v>472</v>
      </c>
      <c r="C481" s="6">
        <v>88968.5</v>
      </c>
      <c r="D481" s="6">
        <v>88968.45</v>
      </c>
      <c r="E481" s="20">
        <f t="shared" si="21"/>
        <v>0.99999943800333824</v>
      </c>
    </row>
    <row r="482" spans="1:5" outlineLevel="1" x14ac:dyDescent="0.2">
      <c r="A482" s="4"/>
      <c r="B482" s="9" t="s">
        <v>600</v>
      </c>
      <c r="C482" s="16">
        <v>2427.06</v>
      </c>
      <c r="D482" s="16">
        <v>2427.06</v>
      </c>
      <c r="E482" s="19">
        <f t="shared" si="21"/>
        <v>1</v>
      </c>
    </row>
    <row r="483" spans="1:5" ht="38.25" outlineLevel="1" x14ac:dyDescent="0.2">
      <c r="A483" s="4" t="s">
        <v>469</v>
      </c>
      <c r="B483" s="5" t="s">
        <v>470</v>
      </c>
      <c r="C483" s="6">
        <v>2427.06</v>
      </c>
      <c r="D483" s="6">
        <v>2427.06</v>
      </c>
      <c r="E483" s="20">
        <f t="shared" si="21"/>
        <v>1</v>
      </c>
    </row>
    <row r="484" spans="1:5" ht="25.5" outlineLevel="1" x14ac:dyDescent="0.2">
      <c r="A484" s="2"/>
      <c r="B484" s="22" t="s">
        <v>603</v>
      </c>
      <c r="C484" s="16">
        <v>23045.7</v>
      </c>
      <c r="D484" s="16">
        <v>19563.740000000002</v>
      </c>
      <c r="E484" s="19">
        <f t="shared" si="21"/>
        <v>0.84891064276632955</v>
      </c>
    </row>
    <row r="485" spans="1:5" ht="51" outlineLevel="1" x14ac:dyDescent="0.2">
      <c r="A485" s="4" t="s">
        <v>716</v>
      </c>
      <c r="B485" s="5" t="s">
        <v>717</v>
      </c>
      <c r="C485" s="6">
        <f>4853.37+18192.33</f>
        <v>23045.7</v>
      </c>
      <c r="D485" s="6">
        <f>3523.73+16040.01</f>
        <v>19563.740000000002</v>
      </c>
      <c r="E485" s="20">
        <f t="shared" si="21"/>
        <v>0.84891064276632955</v>
      </c>
    </row>
    <row r="486" spans="1:5" ht="25.5" outlineLevel="1" x14ac:dyDescent="0.2">
      <c r="A486" s="14" t="s">
        <v>473</v>
      </c>
      <c r="B486" s="15" t="s">
        <v>474</v>
      </c>
      <c r="C486" s="17">
        <f>C487+C495</f>
        <v>23322.07</v>
      </c>
      <c r="D486" s="17">
        <f>D487+D495</f>
        <v>19878.440000000002</v>
      </c>
      <c r="E486" s="18">
        <f t="shared" si="21"/>
        <v>0.85234458176311123</v>
      </c>
    </row>
    <row r="487" spans="1:5" outlineLevel="1" x14ac:dyDescent="0.2">
      <c r="A487" s="4"/>
      <c r="B487" s="9" t="s">
        <v>597</v>
      </c>
      <c r="C487" s="16">
        <f>C489</f>
        <v>16788.810000000001</v>
      </c>
      <c r="D487" s="16">
        <f>D489</f>
        <v>15187.67</v>
      </c>
      <c r="E487" s="19">
        <f t="shared" si="21"/>
        <v>0.90463052473641659</v>
      </c>
    </row>
    <row r="488" spans="1:5" outlineLevel="1" x14ac:dyDescent="0.2">
      <c r="A488" s="4"/>
      <c r="B488" s="9" t="s">
        <v>598</v>
      </c>
      <c r="C488" s="16"/>
      <c r="D488" s="16"/>
      <c r="E488" s="19"/>
    </row>
    <row r="489" spans="1:5" x14ac:dyDescent="0.2">
      <c r="A489" s="11" t="s">
        <v>2</v>
      </c>
      <c r="B489" s="9" t="s">
        <v>599</v>
      </c>
      <c r="C489" s="10">
        <v>16788.810000000001</v>
      </c>
      <c r="D489" s="10">
        <v>15187.67</v>
      </c>
      <c r="E489" s="19">
        <f t="shared" si="21"/>
        <v>0.90463052473641659</v>
      </c>
    </row>
    <row r="490" spans="1:5" ht="25.5" outlineLevel="1" x14ac:dyDescent="0.2">
      <c r="A490" s="4" t="s">
        <v>7</v>
      </c>
      <c r="B490" s="5" t="s">
        <v>8</v>
      </c>
      <c r="C490" s="6">
        <v>8290.18</v>
      </c>
      <c r="D490" s="6">
        <v>7603.34</v>
      </c>
      <c r="E490" s="20">
        <f t="shared" si="21"/>
        <v>0.91715017044262004</v>
      </c>
    </row>
    <row r="491" spans="1:5" ht="38.25" outlineLevel="1" x14ac:dyDescent="0.2">
      <c r="A491" s="4" t="s">
        <v>475</v>
      </c>
      <c r="B491" s="5" t="s">
        <v>476</v>
      </c>
      <c r="C491" s="6">
        <v>49.28</v>
      </c>
      <c r="D491" s="6">
        <v>14.75</v>
      </c>
      <c r="E491" s="20">
        <f t="shared" si="21"/>
        <v>0.2993100649350649</v>
      </c>
    </row>
    <row r="492" spans="1:5" ht="25.5" outlineLevel="1" x14ac:dyDescent="0.2">
      <c r="A492" s="4" t="s">
        <v>477</v>
      </c>
      <c r="B492" s="5" t="s">
        <v>478</v>
      </c>
      <c r="C492" s="6">
        <v>2432</v>
      </c>
      <c r="D492" s="6">
        <v>2297.6799999999998</v>
      </c>
      <c r="E492" s="20">
        <f t="shared" si="21"/>
        <v>0.94476973684210519</v>
      </c>
    </row>
    <row r="493" spans="1:5" ht="25.5" outlineLevel="1" x14ac:dyDescent="0.2">
      <c r="A493" s="4" t="s">
        <v>479</v>
      </c>
      <c r="B493" s="5" t="s">
        <v>480</v>
      </c>
      <c r="C493" s="6">
        <v>73.900000000000006</v>
      </c>
      <c r="D493" s="6">
        <v>34.64</v>
      </c>
      <c r="E493" s="20">
        <f t="shared" si="21"/>
        <v>0.46874154262516909</v>
      </c>
    </row>
    <row r="494" spans="1:5" ht="25.5" outlineLevel="1" x14ac:dyDescent="0.2">
      <c r="A494" s="4" t="s">
        <v>481</v>
      </c>
      <c r="B494" s="5" t="s">
        <v>482</v>
      </c>
      <c r="C494" s="6">
        <v>5943.45</v>
      </c>
      <c r="D494" s="6">
        <v>5237.26</v>
      </c>
      <c r="E494" s="20">
        <f t="shared" si="21"/>
        <v>0.88118180518049283</v>
      </c>
    </row>
    <row r="495" spans="1:5" ht="25.5" outlineLevel="1" x14ac:dyDescent="0.2">
      <c r="A495" s="4"/>
      <c r="B495" s="22" t="s">
        <v>603</v>
      </c>
      <c r="C495" s="16">
        <v>6533.26</v>
      </c>
      <c r="D495" s="16">
        <v>4690.7700000000004</v>
      </c>
      <c r="E495" s="19">
        <f t="shared" si="21"/>
        <v>0.71798305899351933</v>
      </c>
    </row>
    <row r="496" spans="1:5" ht="38.25" outlineLevel="1" x14ac:dyDescent="0.2">
      <c r="A496" s="4" t="s">
        <v>718</v>
      </c>
      <c r="B496" s="5" t="s">
        <v>719</v>
      </c>
      <c r="C496" s="6">
        <v>5952.87</v>
      </c>
      <c r="D496" s="6">
        <v>4110.37</v>
      </c>
      <c r="E496" s="20">
        <f t="shared" si="21"/>
        <v>0.69048542971709448</v>
      </c>
    </row>
    <row r="497" spans="1:5" ht="25.5" outlineLevel="1" x14ac:dyDescent="0.2">
      <c r="A497" s="4" t="s">
        <v>720</v>
      </c>
      <c r="B497" s="5" t="s">
        <v>721</v>
      </c>
      <c r="C497" s="6">
        <v>580.4</v>
      </c>
      <c r="D497" s="6">
        <v>580.4</v>
      </c>
      <c r="E497" s="20">
        <f t="shared" si="21"/>
        <v>1</v>
      </c>
    </row>
    <row r="498" spans="1:5" ht="25.5" outlineLevel="1" x14ac:dyDescent="0.2">
      <c r="A498" s="14" t="s">
        <v>483</v>
      </c>
      <c r="B498" s="15" t="s">
        <v>484</v>
      </c>
      <c r="C498" s="17">
        <f>C499+C515</f>
        <v>1591574.4300000002</v>
      </c>
      <c r="D498" s="17">
        <f>D499+D515</f>
        <v>1551577.83</v>
      </c>
      <c r="E498" s="18">
        <f t="shared" si="21"/>
        <v>0.97486978978419492</v>
      </c>
    </row>
    <row r="499" spans="1:5" outlineLevel="1" x14ac:dyDescent="0.2">
      <c r="A499" s="4"/>
      <c r="B499" s="9" t="s">
        <v>597</v>
      </c>
      <c r="C499" s="16">
        <f>C501</f>
        <v>1468684.3</v>
      </c>
      <c r="D499" s="16">
        <f>D501</f>
        <v>1434662.58</v>
      </c>
      <c r="E499" s="19">
        <f t="shared" si="21"/>
        <v>0.97683523954058749</v>
      </c>
    </row>
    <row r="500" spans="1:5" outlineLevel="1" x14ac:dyDescent="0.2">
      <c r="A500" s="4"/>
      <c r="B500" s="9" t="s">
        <v>598</v>
      </c>
      <c r="C500" s="16"/>
      <c r="D500" s="16"/>
      <c r="E500" s="19"/>
    </row>
    <row r="501" spans="1:5" x14ac:dyDescent="0.2">
      <c r="A501" s="8" t="s">
        <v>2</v>
      </c>
      <c r="B501" s="9" t="s">
        <v>599</v>
      </c>
      <c r="C501" s="10">
        <v>1468684.3</v>
      </c>
      <c r="D501" s="10">
        <v>1434662.58</v>
      </c>
      <c r="E501" s="19">
        <f t="shared" si="21"/>
        <v>0.97683523954058749</v>
      </c>
    </row>
    <row r="502" spans="1:5" ht="25.5" outlineLevel="1" x14ac:dyDescent="0.2">
      <c r="A502" s="4" t="s">
        <v>7</v>
      </c>
      <c r="B502" s="5" t="s">
        <v>8</v>
      </c>
      <c r="C502" s="6">
        <v>12266.14</v>
      </c>
      <c r="D502" s="6">
        <v>11528.68</v>
      </c>
      <c r="E502" s="20">
        <f t="shared" si="21"/>
        <v>0.93987839695291275</v>
      </c>
    </row>
    <row r="503" spans="1:5" ht="25.5" outlineLevel="1" x14ac:dyDescent="0.2">
      <c r="A503" s="4" t="s">
        <v>13</v>
      </c>
      <c r="B503" s="5" t="s">
        <v>14</v>
      </c>
      <c r="C503" s="6">
        <v>18.440000000000001</v>
      </c>
      <c r="D503" s="6">
        <v>18.440000000000001</v>
      </c>
      <c r="E503" s="20">
        <f t="shared" si="21"/>
        <v>1</v>
      </c>
    </row>
    <row r="504" spans="1:5" ht="38.25" outlineLevel="1" x14ac:dyDescent="0.2">
      <c r="A504" s="4" t="s">
        <v>485</v>
      </c>
      <c r="B504" s="5" t="s">
        <v>486</v>
      </c>
      <c r="C504" s="6">
        <v>32316.11</v>
      </c>
      <c r="D504" s="6">
        <v>32308.76</v>
      </c>
      <c r="E504" s="20">
        <f t="shared" si="21"/>
        <v>0.99977255925914343</v>
      </c>
    </row>
    <row r="505" spans="1:5" ht="25.5" outlineLevel="1" x14ac:dyDescent="0.2">
      <c r="A505" s="4" t="s">
        <v>487</v>
      </c>
      <c r="B505" s="5" t="s">
        <v>488</v>
      </c>
      <c r="C505" s="6">
        <v>29584.5</v>
      </c>
      <c r="D505" s="6">
        <v>29240.53</v>
      </c>
      <c r="E505" s="20">
        <f t="shared" si="21"/>
        <v>0.98837330358802744</v>
      </c>
    </row>
    <row r="506" spans="1:5" ht="25.5" outlineLevel="1" x14ac:dyDescent="0.2">
      <c r="A506" s="4" t="s">
        <v>489</v>
      </c>
      <c r="B506" s="5" t="s">
        <v>490</v>
      </c>
      <c r="C506" s="6">
        <v>2175.8000000000002</v>
      </c>
      <c r="D506" s="6">
        <v>1978.49</v>
      </c>
      <c r="E506" s="20">
        <f t="shared" si="21"/>
        <v>0.90931611361338349</v>
      </c>
    </row>
    <row r="507" spans="1:5" ht="25.5" outlineLevel="1" x14ac:dyDescent="0.2">
      <c r="A507" s="4" t="s">
        <v>491</v>
      </c>
      <c r="B507" s="5" t="s">
        <v>492</v>
      </c>
      <c r="C507" s="6">
        <v>1348738.91</v>
      </c>
      <c r="D507" s="6">
        <v>1323807.48</v>
      </c>
      <c r="E507" s="20">
        <f t="shared" si="21"/>
        <v>0.98151500648854273</v>
      </c>
    </row>
    <row r="508" spans="1:5" ht="25.5" outlineLevel="1" x14ac:dyDescent="0.2">
      <c r="A508" s="4" t="s">
        <v>140</v>
      </c>
      <c r="B508" s="5" t="s">
        <v>141</v>
      </c>
      <c r="C508" s="6">
        <v>11708.21</v>
      </c>
      <c r="D508" s="6">
        <v>10159.81</v>
      </c>
      <c r="E508" s="20">
        <f t="shared" si="21"/>
        <v>0.86775092008086641</v>
      </c>
    </row>
    <row r="509" spans="1:5" ht="63.75" outlineLevel="1" x14ac:dyDescent="0.2">
      <c r="A509" s="4" t="s">
        <v>493</v>
      </c>
      <c r="B509" s="5" t="s">
        <v>494</v>
      </c>
      <c r="C509" s="6">
        <v>14720</v>
      </c>
      <c r="D509" s="6">
        <v>14720</v>
      </c>
      <c r="E509" s="20">
        <f t="shared" si="21"/>
        <v>1</v>
      </c>
    </row>
    <row r="510" spans="1:5" ht="76.5" outlineLevel="1" x14ac:dyDescent="0.2">
      <c r="A510" s="4" t="s">
        <v>86</v>
      </c>
      <c r="B510" s="7" t="s">
        <v>87</v>
      </c>
      <c r="C510" s="6">
        <v>7968.7</v>
      </c>
      <c r="D510" s="6">
        <v>2938.93</v>
      </c>
      <c r="E510" s="20">
        <f t="shared" si="21"/>
        <v>0.36880921605782624</v>
      </c>
    </row>
    <row r="511" spans="1:5" ht="25.5" outlineLevel="1" x14ac:dyDescent="0.2">
      <c r="A511" s="4" t="s">
        <v>495</v>
      </c>
      <c r="B511" s="5" t="s">
        <v>496</v>
      </c>
      <c r="C511" s="6">
        <v>4927.7299999999996</v>
      </c>
      <c r="D511" s="6">
        <v>3967.5</v>
      </c>
      <c r="E511" s="20">
        <f t="shared" si="21"/>
        <v>0.8051374568005959</v>
      </c>
    </row>
    <row r="512" spans="1:5" ht="25.5" outlineLevel="1" x14ac:dyDescent="0.2">
      <c r="A512" s="4" t="s">
        <v>497</v>
      </c>
      <c r="B512" s="5" t="s">
        <v>498</v>
      </c>
      <c r="C512" s="6">
        <v>806.05</v>
      </c>
      <c r="D512" s="6">
        <v>725</v>
      </c>
      <c r="E512" s="20">
        <f t="shared" si="21"/>
        <v>0.89944792506668325</v>
      </c>
    </row>
    <row r="513" spans="1:5" ht="51" outlineLevel="1" x14ac:dyDescent="0.2">
      <c r="A513" s="4" t="s">
        <v>499</v>
      </c>
      <c r="B513" s="5" t="s">
        <v>500</v>
      </c>
      <c r="C513" s="6">
        <v>2553.7199999999998</v>
      </c>
      <c r="D513" s="6">
        <v>2552.14</v>
      </c>
      <c r="E513" s="20">
        <f t="shared" si="21"/>
        <v>0.99938129473865578</v>
      </c>
    </row>
    <row r="514" spans="1:5" ht="25.5" outlineLevel="1" x14ac:dyDescent="0.2">
      <c r="A514" s="4" t="s">
        <v>501</v>
      </c>
      <c r="B514" s="5" t="s">
        <v>502</v>
      </c>
      <c r="C514" s="6">
        <v>900</v>
      </c>
      <c r="D514" s="6">
        <v>716.79</v>
      </c>
      <c r="E514" s="20">
        <f t="shared" si="21"/>
        <v>0.79643333333333333</v>
      </c>
    </row>
    <row r="515" spans="1:5" ht="25.5" outlineLevel="1" x14ac:dyDescent="0.2">
      <c r="A515" s="4"/>
      <c r="B515" s="22" t="s">
        <v>603</v>
      </c>
      <c r="C515" s="16">
        <v>122890.13</v>
      </c>
      <c r="D515" s="16">
        <v>116915.25</v>
      </c>
      <c r="E515" s="19">
        <f t="shared" si="21"/>
        <v>0.9513803102006646</v>
      </c>
    </row>
    <row r="516" spans="1:5" ht="25.5" outlineLevel="1" x14ac:dyDescent="0.2">
      <c r="A516" s="4" t="s">
        <v>722</v>
      </c>
      <c r="B516" s="5" t="s">
        <v>723</v>
      </c>
      <c r="C516" s="6">
        <v>122890.13</v>
      </c>
      <c r="D516" s="6">
        <v>116915.25</v>
      </c>
      <c r="E516" s="20">
        <f t="shared" si="21"/>
        <v>0.9513803102006646</v>
      </c>
    </row>
    <row r="517" spans="1:5" ht="25.5" outlineLevel="1" x14ac:dyDescent="0.2">
      <c r="A517" s="14" t="s">
        <v>503</v>
      </c>
      <c r="B517" s="15" t="s">
        <v>504</v>
      </c>
      <c r="C517" s="17">
        <f>C518+C527</f>
        <v>95486.62000000001</v>
      </c>
      <c r="D517" s="17">
        <f>D518+D527</f>
        <v>89107.55</v>
      </c>
      <c r="E517" s="18">
        <f t="shared" si="21"/>
        <v>0.93319409567539402</v>
      </c>
    </row>
    <row r="518" spans="1:5" outlineLevel="1" x14ac:dyDescent="0.2">
      <c r="A518" s="4"/>
      <c r="B518" s="9" t="s">
        <v>597</v>
      </c>
      <c r="C518" s="16">
        <f>C520</f>
        <v>95413.52</v>
      </c>
      <c r="D518" s="16">
        <f>D520</f>
        <v>89048.75</v>
      </c>
      <c r="E518" s="19">
        <f t="shared" si="21"/>
        <v>0.93329278701802421</v>
      </c>
    </row>
    <row r="519" spans="1:5" outlineLevel="1" x14ac:dyDescent="0.2">
      <c r="A519" s="4"/>
      <c r="B519" s="9" t="s">
        <v>598</v>
      </c>
      <c r="C519" s="16"/>
      <c r="D519" s="16"/>
      <c r="E519" s="19"/>
    </row>
    <row r="520" spans="1:5" x14ac:dyDescent="0.2">
      <c r="A520" s="8" t="s">
        <v>2</v>
      </c>
      <c r="B520" s="9" t="s">
        <v>599</v>
      </c>
      <c r="C520" s="10">
        <v>95413.52</v>
      </c>
      <c r="D520" s="10">
        <v>89048.75</v>
      </c>
      <c r="E520" s="19">
        <f t="shared" si="21"/>
        <v>0.93329278701802421</v>
      </c>
    </row>
    <row r="521" spans="1:5" ht="25.5" outlineLevel="1" x14ac:dyDescent="0.2">
      <c r="A521" s="4" t="s">
        <v>7</v>
      </c>
      <c r="B521" s="5" t="s">
        <v>8</v>
      </c>
      <c r="C521" s="6">
        <v>6325.4</v>
      </c>
      <c r="D521" s="6">
        <v>6079.68</v>
      </c>
      <c r="E521" s="20">
        <f t="shared" si="21"/>
        <v>0.96115344484143306</v>
      </c>
    </row>
    <row r="522" spans="1:5" ht="25.5" outlineLevel="1" x14ac:dyDescent="0.2">
      <c r="A522" s="4" t="s">
        <v>505</v>
      </c>
      <c r="B522" s="5" t="s">
        <v>506</v>
      </c>
      <c r="C522" s="6">
        <v>3253.94</v>
      </c>
      <c r="D522" s="6">
        <v>3253.94</v>
      </c>
      <c r="E522" s="20">
        <f t="shared" si="21"/>
        <v>1</v>
      </c>
    </row>
    <row r="523" spans="1:5" ht="38.25" outlineLevel="1" x14ac:dyDescent="0.2">
      <c r="A523" s="4" t="s">
        <v>507</v>
      </c>
      <c r="B523" s="5" t="s">
        <v>508</v>
      </c>
      <c r="C523" s="6">
        <v>5327.5</v>
      </c>
      <c r="D523" s="6">
        <v>200</v>
      </c>
      <c r="E523" s="20">
        <f t="shared" si="21"/>
        <v>3.7541060534960112E-2</v>
      </c>
    </row>
    <row r="524" spans="1:5" ht="25.5" outlineLevel="1" x14ac:dyDescent="0.2">
      <c r="A524" s="4" t="s">
        <v>509</v>
      </c>
      <c r="B524" s="5" t="s">
        <v>114</v>
      </c>
      <c r="C524" s="6">
        <f>24863.89+53486.9</f>
        <v>78350.790000000008</v>
      </c>
      <c r="D524" s="6">
        <f>24308.67+53180.48</f>
        <v>77489.149999999994</v>
      </c>
      <c r="E524" s="20">
        <f t="shared" si="21"/>
        <v>0.98900279116521972</v>
      </c>
    </row>
    <row r="525" spans="1:5" ht="38.25" outlineLevel="1" x14ac:dyDescent="0.2">
      <c r="A525" s="4" t="s">
        <v>188</v>
      </c>
      <c r="B525" s="5" t="s">
        <v>189</v>
      </c>
      <c r="C525" s="6">
        <v>501.99</v>
      </c>
      <c r="D525" s="6">
        <v>501.99</v>
      </c>
      <c r="E525" s="20">
        <f t="shared" si="21"/>
        <v>1</v>
      </c>
    </row>
    <row r="526" spans="1:5" ht="38.25" outlineLevel="1" x14ac:dyDescent="0.2">
      <c r="A526" s="4" t="s">
        <v>92</v>
      </c>
      <c r="B526" s="5" t="s">
        <v>93</v>
      </c>
      <c r="C526" s="6">
        <v>1653.9</v>
      </c>
      <c r="D526" s="6">
        <v>1523.99</v>
      </c>
      <c r="E526" s="20">
        <f t="shared" si="21"/>
        <v>0.92145232480802941</v>
      </c>
    </row>
    <row r="527" spans="1:5" ht="25.5" outlineLevel="1" x14ac:dyDescent="0.2">
      <c r="A527" s="4"/>
      <c r="B527" s="22" t="s">
        <v>603</v>
      </c>
      <c r="C527" s="16">
        <v>73.099999999999994</v>
      </c>
      <c r="D527" s="16">
        <v>58.8</v>
      </c>
      <c r="E527" s="19">
        <f t="shared" si="21"/>
        <v>0.80437756497948021</v>
      </c>
    </row>
    <row r="528" spans="1:5" ht="38.25" outlineLevel="1" x14ac:dyDescent="0.2">
      <c r="A528" s="4" t="s">
        <v>724</v>
      </c>
      <c r="B528" s="5" t="s">
        <v>725</v>
      </c>
      <c r="C528" s="6">
        <v>73.099999999999994</v>
      </c>
      <c r="D528" s="6">
        <v>58.8</v>
      </c>
      <c r="E528" s="20">
        <f t="shared" si="21"/>
        <v>0.80437756497948021</v>
      </c>
    </row>
    <row r="529" spans="1:5" ht="25.5" outlineLevel="1" x14ac:dyDescent="0.2">
      <c r="A529" s="14" t="s">
        <v>510</v>
      </c>
      <c r="B529" s="15" t="s">
        <v>511</v>
      </c>
      <c r="C529" s="17">
        <f>C530</f>
        <v>19502.8</v>
      </c>
      <c r="D529" s="17">
        <f>D530</f>
        <v>15796.16</v>
      </c>
      <c r="E529" s="18">
        <f t="shared" si="21"/>
        <v>0.80994318764485107</v>
      </c>
    </row>
    <row r="530" spans="1:5" outlineLevel="1" x14ac:dyDescent="0.2">
      <c r="A530" s="4"/>
      <c r="B530" s="9" t="s">
        <v>597</v>
      </c>
      <c r="C530" s="16">
        <f>C532</f>
        <v>19502.8</v>
      </c>
      <c r="D530" s="16">
        <f>D532</f>
        <v>15796.16</v>
      </c>
      <c r="E530" s="19">
        <f t="shared" si="21"/>
        <v>0.80994318764485107</v>
      </c>
    </row>
    <row r="531" spans="1:5" outlineLevel="1" x14ac:dyDescent="0.2">
      <c r="A531" s="4"/>
      <c r="B531" s="9" t="s">
        <v>598</v>
      </c>
      <c r="C531" s="16"/>
      <c r="D531" s="16"/>
      <c r="E531" s="19"/>
    </row>
    <row r="532" spans="1:5" x14ac:dyDescent="0.2">
      <c r="A532" s="8" t="s">
        <v>2</v>
      </c>
      <c r="B532" s="9" t="s">
        <v>599</v>
      </c>
      <c r="C532" s="10">
        <v>19502.8</v>
      </c>
      <c r="D532" s="10">
        <v>15796.16</v>
      </c>
      <c r="E532" s="19">
        <f t="shared" si="21"/>
        <v>0.80994318764485107</v>
      </c>
    </row>
    <row r="533" spans="1:5" ht="25.5" outlineLevel="1" x14ac:dyDescent="0.2">
      <c r="A533" s="4" t="s">
        <v>7</v>
      </c>
      <c r="B533" s="5" t="s">
        <v>8</v>
      </c>
      <c r="C533" s="6">
        <v>13736.41</v>
      </c>
      <c r="D533" s="6">
        <v>13041.13</v>
      </c>
      <c r="E533" s="20">
        <f t="shared" si="21"/>
        <v>0.94938415495751793</v>
      </c>
    </row>
    <row r="534" spans="1:5" ht="25.5" outlineLevel="1" x14ac:dyDescent="0.2">
      <c r="A534" s="4" t="s">
        <v>18</v>
      </c>
      <c r="B534" s="5" t="s">
        <v>19</v>
      </c>
      <c r="C534" s="6">
        <v>2526.65</v>
      </c>
      <c r="D534" s="6">
        <v>0</v>
      </c>
      <c r="E534" s="20">
        <f t="shared" si="21"/>
        <v>0</v>
      </c>
    </row>
    <row r="535" spans="1:5" ht="25.5" outlineLevel="1" x14ac:dyDescent="0.2">
      <c r="A535" s="4" t="s">
        <v>505</v>
      </c>
      <c r="B535" s="5" t="s">
        <v>506</v>
      </c>
      <c r="C535" s="6">
        <v>73.87</v>
      </c>
      <c r="D535" s="6">
        <v>73.87</v>
      </c>
      <c r="E535" s="20">
        <f t="shared" si="21"/>
        <v>1</v>
      </c>
    </row>
    <row r="536" spans="1:5" ht="25.5" outlineLevel="1" x14ac:dyDescent="0.2">
      <c r="A536" s="4" t="s">
        <v>512</v>
      </c>
      <c r="B536" s="5" t="s">
        <v>513</v>
      </c>
      <c r="C536" s="6">
        <v>2689.51</v>
      </c>
      <c r="D536" s="6">
        <v>2681.16</v>
      </c>
      <c r="E536" s="20">
        <f t="shared" si="21"/>
        <v>0.99689534524876267</v>
      </c>
    </row>
    <row r="537" spans="1:5" ht="25.5" outlineLevel="1" x14ac:dyDescent="0.2">
      <c r="A537" s="4" t="s">
        <v>514</v>
      </c>
      <c r="B537" s="5" t="s">
        <v>515</v>
      </c>
      <c r="C537" s="6">
        <v>476.35</v>
      </c>
      <c r="D537" s="6">
        <v>0</v>
      </c>
      <c r="E537" s="20">
        <f t="shared" si="21"/>
        <v>0</v>
      </c>
    </row>
    <row r="538" spans="1:5" ht="18.75" customHeight="1" outlineLevel="1" x14ac:dyDescent="0.2">
      <c r="A538" s="14" t="s">
        <v>516</v>
      </c>
      <c r="B538" s="15" t="s">
        <v>517</v>
      </c>
      <c r="C538" s="17">
        <f>C539+C560</f>
        <v>404055.25</v>
      </c>
      <c r="D538" s="17">
        <f>D539+D560</f>
        <v>401258.93</v>
      </c>
      <c r="E538" s="18">
        <f t="shared" si="21"/>
        <v>0.99307936229018179</v>
      </c>
    </row>
    <row r="539" spans="1:5" outlineLevel="1" x14ac:dyDescent="0.2">
      <c r="A539" s="4"/>
      <c r="B539" s="9" t="s">
        <v>597</v>
      </c>
      <c r="C539" s="16">
        <f>C541+C558</f>
        <v>401696.2</v>
      </c>
      <c r="D539" s="16">
        <f>D541+D558</f>
        <v>398907.58</v>
      </c>
      <c r="E539" s="19">
        <f t="shared" si="21"/>
        <v>0.99305788802582651</v>
      </c>
    </row>
    <row r="540" spans="1:5" outlineLevel="1" x14ac:dyDescent="0.2">
      <c r="A540" s="4"/>
      <c r="B540" s="9" t="s">
        <v>598</v>
      </c>
      <c r="C540" s="16"/>
      <c r="D540" s="16"/>
      <c r="E540" s="19"/>
    </row>
    <row r="541" spans="1:5" ht="20.25" customHeight="1" x14ac:dyDescent="0.2">
      <c r="A541" s="8" t="s">
        <v>2</v>
      </c>
      <c r="B541" s="9" t="s">
        <v>599</v>
      </c>
      <c r="C541" s="10">
        <v>357822.13</v>
      </c>
      <c r="D541" s="10">
        <v>355052.65</v>
      </c>
      <c r="E541" s="19">
        <f t="shared" si="21"/>
        <v>0.99226017686496926</v>
      </c>
    </row>
    <row r="542" spans="1:5" ht="25.5" outlineLevel="1" x14ac:dyDescent="0.2">
      <c r="A542" s="4" t="s">
        <v>518</v>
      </c>
      <c r="B542" s="5" t="s">
        <v>519</v>
      </c>
      <c r="C542" s="6">
        <v>135856.97</v>
      </c>
      <c r="D542" s="6">
        <v>135640.29999999999</v>
      </c>
      <c r="E542" s="20">
        <f t="shared" si="21"/>
        <v>0.99840516095714471</v>
      </c>
    </row>
    <row r="543" spans="1:5" ht="25.5" outlineLevel="1" x14ac:dyDescent="0.2">
      <c r="A543" s="4" t="s">
        <v>520</v>
      </c>
      <c r="B543" s="5" t="s">
        <v>521</v>
      </c>
      <c r="C543" s="6">
        <v>2032.02</v>
      </c>
      <c r="D543" s="6">
        <v>2014.43</v>
      </c>
      <c r="E543" s="20">
        <f t="shared" si="21"/>
        <v>0.99134358913790221</v>
      </c>
    </row>
    <row r="544" spans="1:5" ht="25.5" outlineLevel="1" x14ac:dyDescent="0.2">
      <c r="A544" s="4" t="s">
        <v>18</v>
      </c>
      <c r="B544" s="5" t="s">
        <v>19</v>
      </c>
      <c r="C544" s="6">
        <v>7889.96</v>
      </c>
      <c r="D544" s="6">
        <v>7889.96</v>
      </c>
      <c r="E544" s="20">
        <f t="shared" si="21"/>
        <v>1</v>
      </c>
    </row>
    <row r="545" spans="1:5" ht="25.5" outlineLevel="1" x14ac:dyDescent="0.2">
      <c r="A545" s="4" t="s">
        <v>522</v>
      </c>
      <c r="B545" s="5" t="s">
        <v>523</v>
      </c>
      <c r="C545" s="6">
        <v>964.8</v>
      </c>
      <c r="D545" s="6">
        <v>964.8</v>
      </c>
      <c r="E545" s="20">
        <f t="shared" si="21"/>
        <v>1</v>
      </c>
    </row>
    <row r="546" spans="1:5" ht="25.5" outlineLevel="1" x14ac:dyDescent="0.2">
      <c r="A546" s="4" t="s">
        <v>524</v>
      </c>
      <c r="B546" s="5" t="s">
        <v>525</v>
      </c>
      <c r="C546" s="6">
        <v>28991.51</v>
      </c>
      <c r="D546" s="6">
        <v>28417.63</v>
      </c>
      <c r="E546" s="20">
        <f t="shared" si="21"/>
        <v>0.98020523939594739</v>
      </c>
    </row>
    <row r="547" spans="1:5" ht="51" outlineLevel="1" x14ac:dyDescent="0.2">
      <c r="A547" s="4" t="s">
        <v>526</v>
      </c>
      <c r="B547" s="5" t="s">
        <v>527</v>
      </c>
      <c r="C547" s="6">
        <v>4132.55</v>
      </c>
      <c r="D547" s="6">
        <v>4132.55</v>
      </c>
      <c r="E547" s="20">
        <f t="shared" si="21"/>
        <v>1</v>
      </c>
    </row>
    <row r="548" spans="1:5" ht="25.5" outlineLevel="1" x14ac:dyDescent="0.2">
      <c r="A548" s="4" t="s">
        <v>528</v>
      </c>
      <c r="B548" s="5" t="s">
        <v>529</v>
      </c>
      <c r="C548" s="6">
        <v>6611.77</v>
      </c>
      <c r="D548" s="6">
        <v>6565.32</v>
      </c>
      <c r="E548" s="20">
        <f t="shared" si="21"/>
        <v>0.99297464975339422</v>
      </c>
    </row>
    <row r="549" spans="1:5" ht="25.5" outlineLevel="1" x14ac:dyDescent="0.2">
      <c r="A549" s="4" t="s">
        <v>530</v>
      </c>
      <c r="B549" s="5" t="s">
        <v>531</v>
      </c>
      <c r="C549" s="6">
        <v>3670.4</v>
      </c>
      <c r="D549" s="6">
        <v>3670.4</v>
      </c>
      <c r="E549" s="20">
        <f t="shared" si="21"/>
        <v>1</v>
      </c>
    </row>
    <row r="550" spans="1:5" ht="25.5" outlineLevel="1" x14ac:dyDescent="0.2">
      <c r="A550" s="4" t="s">
        <v>532</v>
      </c>
      <c r="B550" s="5" t="s">
        <v>533</v>
      </c>
      <c r="C550" s="6">
        <v>4981.1000000000004</v>
      </c>
      <c r="D550" s="6">
        <v>4981.1000000000004</v>
      </c>
      <c r="E550" s="20">
        <f t="shared" si="21"/>
        <v>1</v>
      </c>
    </row>
    <row r="551" spans="1:5" ht="25.5" outlineLevel="1" x14ac:dyDescent="0.2">
      <c r="A551" s="4" t="s">
        <v>505</v>
      </c>
      <c r="B551" s="5" t="s">
        <v>506</v>
      </c>
      <c r="C551" s="6">
        <v>138.19999999999999</v>
      </c>
      <c r="D551" s="6">
        <v>138.19999999999999</v>
      </c>
      <c r="E551" s="20">
        <f t="shared" si="21"/>
        <v>1</v>
      </c>
    </row>
    <row r="552" spans="1:5" ht="38.25" outlineLevel="1" x14ac:dyDescent="0.2">
      <c r="A552" s="4" t="s">
        <v>534</v>
      </c>
      <c r="B552" s="5" t="s">
        <v>535</v>
      </c>
      <c r="C552" s="6">
        <v>50455.91</v>
      </c>
      <c r="D552" s="6">
        <v>50455.61</v>
      </c>
      <c r="E552" s="20">
        <f t="shared" si="21"/>
        <v>0.99999405421485799</v>
      </c>
    </row>
    <row r="553" spans="1:5" ht="25.5" outlineLevel="1" x14ac:dyDescent="0.2">
      <c r="A553" s="4" t="s">
        <v>536</v>
      </c>
      <c r="B553" s="5" t="s">
        <v>537</v>
      </c>
      <c r="C553" s="6">
        <v>1376.64</v>
      </c>
      <c r="D553" s="6">
        <v>1376.64</v>
      </c>
      <c r="E553" s="20">
        <f t="shared" si="21"/>
        <v>1</v>
      </c>
    </row>
    <row r="554" spans="1:5" ht="38.25" outlineLevel="1" x14ac:dyDescent="0.2">
      <c r="A554" s="4" t="s">
        <v>538</v>
      </c>
      <c r="B554" s="5" t="s">
        <v>539</v>
      </c>
      <c r="C554" s="6">
        <v>83064.52</v>
      </c>
      <c r="D554" s="6">
        <v>82523.3</v>
      </c>
      <c r="E554" s="20">
        <f t="shared" si="21"/>
        <v>0.99348434205121516</v>
      </c>
    </row>
    <row r="555" spans="1:5" ht="25.5" outlineLevel="1" x14ac:dyDescent="0.2">
      <c r="A555" s="4" t="s">
        <v>540</v>
      </c>
      <c r="B555" s="5" t="s">
        <v>541</v>
      </c>
      <c r="C555" s="6">
        <v>6429.5</v>
      </c>
      <c r="D555" s="6">
        <v>6429.5</v>
      </c>
      <c r="E555" s="20">
        <f t="shared" si="21"/>
        <v>1</v>
      </c>
    </row>
    <row r="556" spans="1:5" ht="76.5" outlineLevel="1" x14ac:dyDescent="0.2">
      <c r="A556" s="4" t="s">
        <v>86</v>
      </c>
      <c r="B556" s="7" t="s">
        <v>87</v>
      </c>
      <c r="C556" s="6">
        <v>169.9</v>
      </c>
      <c r="D556" s="6">
        <v>115.78</v>
      </c>
      <c r="E556" s="20">
        <f t="shared" si="21"/>
        <v>0.68145968216597996</v>
      </c>
    </row>
    <row r="557" spans="1:5" ht="51" outlineLevel="1" x14ac:dyDescent="0.2">
      <c r="A557" s="4" t="s">
        <v>90</v>
      </c>
      <c r="B557" s="5" t="s">
        <v>91</v>
      </c>
      <c r="C557" s="6">
        <v>21056.39</v>
      </c>
      <c r="D557" s="6">
        <v>19737.12</v>
      </c>
      <c r="E557" s="20">
        <f t="shared" si="21"/>
        <v>0.93734586033028455</v>
      </c>
    </row>
    <row r="558" spans="1:5" outlineLevel="1" x14ac:dyDescent="0.2">
      <c r="A558" s="4"/>
      <c r="B558" s="9" t="s">
        <v>600</v>
      </c>
      <c r="C558" s="16">
        <v>43874.07</v>
      </c>
      <c r="D558" s="16">
        <v>43854.93</v>
      </c>
      <c r="E558" s="19">
        <f t="shared" si="21"/>
        <v>0.99956375143678255</v>
      </c>
    </row>
    <row r="559" spans="1:5" ht="38.25" outlineLevel="1" x14ac:dyDescent="0.2">
      <c r="A559" s="4" t="s">
        <v>538</v>
      </c>
      <c r="B559" s="5" t="s">
        <v>539</v>
      </c>
      <c r="C559" s="6">
        <v>43874.07</v>
      </c>
      <c r="D559" s="6">
        <v>43854.93</v>
      </c>
      <c r="E559" s="20">
        <f t="shared" si="21"/>
        <v>0.99956375143678255</v>
      </c>
    </row>
    <row r="560" spans="1:5" ht="25.5" outlineLevel="1" x14ac:dyDescent="0.2">
      <c r="A560" s="4"/>
      <c r="B560" s="22" t="s">
        <v>603</v>
      </c>
      <c r="C560" s="16">
        <v>2359.0500000000002</v>
      </c>
      <c r="D560" s="16">
        <v>2351.35</v>
      </c>
      <c r="E560" s="19">
        <f t="shared" si="21"/>
        <v>0.99673597422691329</v>
      </c>
    </row>
    <row r="561" spans="1:5" ht="51" outlineLevel="1" x14ac:dyDescent="0.2">
      <c r="A561" s="4" t="s">
        <v>665</v>
      </c>
      <c r="B561" s="5" t="s">
        <v>666</v>
      </c>
      <c r="C561" s="6">
        <v>1422</v>
      </c>
      <c r="D561" s="6">
        <v>1422</v>
      </c>
      <c r="E561" s="20">
        <f t="shared" si="21"/>
        <v>1</v>
      </c>
    </row>
    <row r="562" spans="1:5" ht="25.5" outlineLevel="1" x14ac:dyDescent="0.2">
      <c r="A562" s="4" t="s">
        <v>726</v>
      </c>
      <c r="B562" s="5" t="s">
        <v>727</v>
      </c>
      <c r="C562" s="6">
        <v>552.70000000000005</v>
      </c>
      <c r="D562" s="6">
        <v>552.70000000000005</v>
      </c>
      <c r="E562" s="20">
        <f t="shared" si="21"/>
        <v>1</v>
      </c>
    </row>
    <row r="563" spans="1:5" ht="25.5" outlineLevel="1" x14ac:dyDescent="0.2">
      <c r="A563" s="4" t="s">
        <v>679</v>
      </c>
      <c r="B563" s="5" t="s">
        <v>680</v>
      </c>
      <c r="C563" s="6">
        <v>384.35</v>
      </c>
      <c r="D563" s="6">
        <v>376.64</v>
      </c>
      <c r="E563" s="20">
        <f t="shared" si="21"/>
        <v>0.97994015870950946</v>
      </c>
    </row>
    <row r="564" spans="1:5" ht="25.5" outlineLevel="1" x14ac:dyDescent="0.2">
      <c r="A564" s="14" t="s">
        <v>542</v>
      </c>
      <c r="B564" s="15" t="s">
        <v>543</v>
      </c>
      <c r="C564" s="17">
        <f>C565+C586</f>
        <v>674800.59000000008</v>
      </c>
      <c r="D564" s="17">
        <f>D565+D586</f>
        <v>655936.70000000007</v>
      </c>
      <c r="E564" s="18">
        <f t="shared" si="21"/>
        <v>0.97204523783833674</v>
      </c>
    </row>
    <row r="565" spans="1:5" outlineLevel="1" x14ac:dyDescent="0.2">
      <c r="A565" s="4"/>
      <c r="B565" s="9" t="s">
        <v>597</v>
      </c>
      <c r="C565" s="16">
        <f>C567+C584</f>
        <v>667361.04</v>
      </c>
      <c r="D565" s="16">
        <f>D567+D584</f>
        <v>649348.89</v>
      </c>
      <c r="E565" s="19">
        <f t="shared" si="21"/>
        <v>0.9730098868222814</v>
      </c>
    </row>
    <row r="566" spans="1:5" outlineLevel="1" x14ac:dyDescent="0.2">
      <c r="A566" s="4"/>
      <c r="B566" s="9" t="s">
        <v>598</v>
      </c>
      <c r="C566" s="16"/>
      <c r="D566" s="16"/>
      <c r="E566" s="19"/>
    </row>
    <row r="567" spans="1:5" x14ac:dyDescent="0.2">
      <c r="A567" s="8" t="s">
        <v>2</v>
      </c>
      <c r="B567" s="9" t="s">
        <v>599</v>
      </c>
      <c r="C567" s="10">
        <v>559252.80000000005</v>
      </c>
      <c r="D567" s="10">
        <v>545727.88</v>
      </c>
      <c r="E567" s="19">
        <f t="shared" si="21"/>
        <v>0.97581608889575511</v>
      </c>
    </row>
    <row r="568" spans="1:5" ht="25.5" outlineLevel="1" x14ac:dyDescent="0.2">
      <c r="A568" s="4" t="s">
        <v>7</v>
      </c>
      <c r="B568" s="5" t="s">
        <v>8</v>
      </c>
      <c r="C568" s="6">
        <v>6013.3</v>
      </c>
      <c r="D568" s="6">
        <v>5535.97</v>
      </c>
      <c r="E568" s="20">
        <f t="shared" si="21"/>
        <v>0.92062095687891843</v>
      </c>
    </row>
    <row r="569" spans="1:5" ht="25.5" outlineLevel="1" x14ac:dyDescent="0.2">
      <c r="A569" s="4" t="s">
        <v>544</v>
      </c>
      <c r="B569" s="5" t="s">
        <v>545</v>
      </c>
      <c r="C569" s="6">
        <v>1500</v>
      </c>
      <c r="D569" s="6">
        <v>1500</v>
      </c>
      <c r="E569" s="20">
        <f t="shared" si="21"/>
        <v>1</v>
      </c>
    </row>
    <row r="570" spans="1:5" ht="25.5" outlineLevel="1" x14ac:dyDescent="0.2">
      <c r="A570" s="4" t="s">
        <v>62</v>
      </c>
      <c r="B570" s="5" t="s">
        <v>63</v>
      </c>
      <c r="C570" s="6">
        <f>318124.69+30834.8+46589.13+8137.11+155.45</f>
        <v>403841.18</v>
      </c>
      <c r="D570" s="6">
        <f>318124.69+30569.68+46589.13+8137.11+155.45</f>
        <v>403576.06</v>
      </c>
      <c r="E570" s="20">
        <f t="shared" si="21"/>
        <v>0.99934350429542629</v>
      </c>
    </row>
    <row r="571" spans="1:5" ht="38.25" outlineLevel="1" x14ac:dyDescent="0.2">
      <c r="A571" s="4" t="s">
        <v>64</v>
      </c>
      <c r="B571" s="5" t="s">
        <v>65</v>
      </c>
      <c r="C571" s="6">
        <v>477.9</v>
      </c>
      <c r="D571" s="6">
        <v>416.35</v>
      </c>
      <c r="E571" s="20">
        <f t="shared" ref="E571:E650" si="22">D571/C571</f>
        <v>0.87120736555764811</v>
      </c>
    </row>
    <row r="572" spans="1:5" ht="25.5" outlineLevel="1" x14ac:dyDescent="0.2">
      <c r="A572" s="4" t="s">
        <v>546</v>
      </c>
      <c r="B572" s="5" t="s">
        <v>547</v>
      </c>
      <c r="C572" s="6">
        <v>3289.44</v>
      </c>
      <c r="D572" s="6">
        <v>2614.11</v>
      </c>
      <c r="E572" s="20">
        <f t="shared" si="22"/>
        <v>0.79469757770319571</v>
      </c>
    </row>
    <row r="573" spans="1:5" ht="38.25" outlineLevel="1" x14ac:dyDescent="0.2">
      <c r="A573" s="4" t="s">
        <v>548</v>
      </c>
      <c r="B573" s="5" t="s">
        <v>67</v>
      </c>
      <c r="C573" s="6">
        <f>13997.01+1656.26+5663.97+1417.83+1146+400</f>
        <v>24281.07</v>
      </c>
      <c r="D573" s="6">
        <f>13722.88+1311.67+5663.97+1417.83+1146+400</f>
        <v>23662.35</v>
      </c>
      <c r="E573" s="20">
        <f t="shared" si="22"/>
        <v>0.9745184211404192</v>
      </c>
    </row>
    <row r="574" spans="1:5" ht="51" outlineLevel="1" x14ac:dyDescent="0.2">
      <c r="A574" s="4" t="s">
        <v>56</v>
      </c>
      <c r="B574" s="5" t="s">
        <v>57</v>
      </c>
      <c r="C574" s="6">
        <v>149.9</v>
      </c>
      <c r="D574" s="6">
        <v>130.01</v>
      </c>
      <c r="E574" s="20">
        <f t="shared" si="22"/>
        <v>0.86731154102735153</v>
      </c>
    </row>
    <row r="575" spans="1:5" ht="25.5" outlineLevel="1" x14ac:dyDescent="0.2">
      <c r="A575" s="4" t="s">
        <v>68</v>
      </c>
      <c r="B575" s="5" t="s">
        <v>69</v>
      </c>
      <c r="C575" s="6">
        <v>4134.2</v>
      </c>
      <c r="D575" s="6">
        <v>3338.91</v>
      </c>
      <c r="E575" s="20">
        <f t="shared" si="22"/>
        <v>0.80763146437037392</v>
      </c>
    </row>
    <row r="576" spans="1:5" ht="38.25" outlineLevel="1" x14ac:dyDescent="0.2">
      <c r="A576" s="4" t="s">
        <v>549</v>
      </c>
      <c r="B576" s="5" t="s">
        <v>550</v>
      </c>
      <c r="C576" s="6">
        <v>1273.5</v>
      </c>
      <c r="D576" s="6">
        <v>0</v>
      </c>
      <c r="E576" s="20">
        <f t="shared" si="22"/>
        <v>0</v>
      </c>
    </row>
    <row r="577" spans="1:5" ht="25.5" outlineLevel="1" x14ac:dyDescent="0.2">
      <c r="A577" s="4" t="s">
        <v>72</v>
      </c>
      <c r="B577" s="5" t="s">
        <v>73</v>
      </c>
      <c r="C577" s="6">
        <v>537.63</v>
      </c>
      <c r="D577" s="6">
        <v>460</v>
      </c>
      <c r="E577" s="20">
        <f t="shared" si="22"/>
        <v>0.85560701597753097</v>
      </c>
    </row>
    <row r="578" spans="1:5" ht="25.5" outlineLevel="1" x14ac:dyDescent="0.2">
      <c r="A578" s="4" t="s">
        <v>551</v>
      </c>
      <c r="B578" s="5" t="s">
        <v>552</v>
      </c>
      <c r="C578" s="6">
        <v>61.07</v>
      </c>
      <c r="D578" s="6">
        <v>61.07</v>
      </c>
      <c r="E578" s="20">
        <f t="shared" si="22"/>
        <v>1</v>
      </c>
    </row>
    <row r="579" spans="1:5" ht="38.25" outlineLevel="1" x14ac:dyDescent="0.2">
      <c r="A579" s="4" t="s">
        <v>553</v>
      </c>
      <c r="B579" s="5" t="s">
        <v>554</v>
      </c>
      <c r="C579" s="6">
        <v>58298.17</v>
      </c>
      <c r="D579" s="6">
        <v>58298.17</v>
      </c>
      <c r="E579" s="20">
        <f t="shared" si="22"/>
        <v>1</v>
      </c>
    </row>
    <row r="580" spans="1:5" ht="25.5" outlineLevel="1" x14ac:dyDescent="0.2">
      <c r="A580" s="4" t="s">
        <v>184</v>
      </c>
      <c r="B580" s="5" t="s">
        <v>185</v>
      </c>
      <c r="C580" s="6">
        <v>50255.94</v>
      </c>
      <c r="D580" s="6">
        <v>42942.85</v>
      </c>
      <c r="E580" s="20">
        <f t="shared" si="22"/>
        <v>0.85448307205078633</v>
      </c>
    </row>
    <row r="581" spans="1:5" ht="51" outlineLevel="1" x14ac:dyDescent="0.2">
      <c r="A581" s="4" t="s">
        <v>555</v>
      </c>
      <c r="B581" s="5" t="s">
        <v>556</v>
      </c>
      <c r="C581" s="6">
        <v>1393.84</v>
      </c>
      <c r="D581" s="6">
        <v>901.76</v>
      </c>
      <c r="E581" s="20">
        <f t="shared" si="22"/>
        <v>0.64696091373471853</v>
      </c>
    </row>
    <row r="582" spans="1:5" ht="51" outlineLevel="1" x14ac:dyDescent="0.2">
      <c r="A582" s="4" t="s">
        <v>557</v>
      </c>
      <c r="B582" s="5" t="s">
        <v>558</v>
      </c>
      <c r="C582" s="6">
        <v>593.36</v>
      </c>
      <c r="D582" s="6">
        <v>415.3</v>
      </c>
      <c r="E582" s="20">
        <f t="shared" si="22"/>
        <v>0.69991236348928143</v>
      </c>
    </row>
    <row r="583" spans="1:5" ht="76.5" outlineLevel="1" x14ac:dyDescent="0.2">
      <c r="A583" s="4" t="s">
        <v>86</v>
      </c>
      <c r="B583" s="7" t="s">
        <v>87</v>
      </c>
      <c r="C583" s="6">
        <v>3152.3</v>
      </c>
      <c r="D583" s="6">
        <v>1874.99</v>
      </c>
      <c r="E583" s="20">
        <f t="shared" si="22"/>
        <v>0.59480062176823267</v>
      </c>
    </row>
    <row r="584" spans="1:5" outlineLevel="1" x14ac:dyDescent="0.2">
      <c r="A584" s="4"/>
      <c r="B584" s="9" t="s">
        <v>600</v>
      </c>
      <c r="C584" s="16">
        <v>108108.24</v>
      </c>
      <c r="D584" s="16">
        <v>103621.01</v>
      </c>
      <c r="E584" s="19">
        <f t="shared" si="22"/>
        <v>0.95849317313832871</v>
      </c>
    </row>
    <row r="585" spans="1:5" ht="51" outlineLevel="1" x14ac:dyDescent="0.2">
      <c r="A585" s="4" t="s">
        <v>555</v>
      </c>
      <c r="B585" s="7" t="s">
        <v>556</v>
      </c>
      <c r="C585" s="6">
        <v>108108.24</v>
      </c>
      <c r="D585" s="6">
        <v>103621.01</v>
      </c>
      <c r="E585" s="20">
        <f t="shared" si="22"/>
        <v>0.95849317313832871</v>
      </c>
    </row>
    <row r="586" spans="1:5" ht="25.5" outlineLevel="1" x14ac:dyDescent="0.2">
      <c r="A586" s="4"/>
      <c r="B586" s="22" t="s">
        <v>603</v>
      </c>
      <c r="C586" s="16">
        <v>7439.55</v>
      </c>
      <c r="D586" s="16">
        <v>6587.81</v>
      </c>
      <c r="E586" s="19">
        <f t="shared" si="22"/>
        <v>0.88551189252038098</v>
      </c>
    </row>
    <row r="587" spans="1:5" ht="38.25" outlineLevel="1" x14ac:dyDescent="0.2">
      <c r="A587" s="4" t="s">
        <v>617</v>
      </c>
      <c r="B587" s="7" t="s">
        <v>618</v>
      </c>
      <c r="C587" s="6">
        <v>299.8</v>
      </c>
      <c r="D587" s="6">
        <v>260.01</v>
      </c>
      <c r="E587" s="20">
        <f t="shared" si="22"/>
        <v>0.86727818545697122</v>
      </c>
    </row>
    <row r="588" spans="1:5" ht="25.5" outlineLevel="1" x14ac:dyDescent="0.2">
      <c r="A588" s="4" t="s">
        <v>667</v>
      </c>
      <c r="B588" s="7" t="s">
        <v>668</v>
      </c>
      <c r="C588" s="6">
        <v>4059.75</v>
      </c>
      <c r="D588" s="6">
        <v>3247.8</v>
      </c>
      <c r="E588" s="20">
        <f t="shared" si="22"/>
        <v>0.8</v>
      </c>
    </row>
    <row r="589" spans="1:5" ht="51" outlineLevel="1" x14ac:dyDescent="0.2">
      <c r="A589" s="4" t="s">
        <v>635</v>
      </c>
      <c r="B589" s="7" t="s">
        <v>636</v>
      </c>
      <c r="C589" s="6">
        <v>3080</v>
      </c>
      <c r="D589" s="6">
        <v>3080</v>
      </c>
      <c r="E589" s="20">
        <f t="shared" si="22"/>
        <v>1</v>
      </c>
    </row>
    <row r="590" spans="1:5" ht="18.75" customHeight="1" outlineLevel="1" x14ac:dyDescent="0.2">
      <c r="A590" s="14" t="s">
        <v>559</v>
      </c>
      <c r="B590" s="15" t="s">
        <v>560</v>
      </c>
      <c r="C590" s="17">
        <f>C591</f>
        <v>21133.14</v>
      </c>
      <c r="D590" s="17">
        <f>D591</f>
        <v>20540.97</v>
      </c>
      <c r="E590" s="18">
        <f t="shared" si="22"/>
        <v>0.97197908119664189</v>
      </c>
    </row>
    <row r="591" spans="1:5" outlineLevel="1" x14ac:dyDescent="0.2">
      <c r="A591" s="4"/>
      <c r="B591" s="9" t="s">
        <v>597</v>
      </c>
      <c r="C591" s="16">
        <f>C593</f>
        <v>21133.14</v>
      </c>
      <c r="D591" s="16">
        <f>D593</f>
        <v>20540.97</v>
      </c>
      <c r="E591" s="19">
        <f t="shared" si="22"/>
        <v>0.97197908119664189</v>
      </c>
    </row>
    <row r="592" spans="1:5" outlineLevel="1" x14ac:dyDescent="0.2">
      <c r="A592" s="4"/>
      <c r="B592" s="9" t="s">
        <v>598</v>
      </c>
      <c r="C592" s="16"/>
      <c r="D592" s="16"/>
      <c r="E592" s="19"/>
    </row>
    <row r="593" spans="1:5" x14ac:dyDescent="0.2">
      <c r="A593" s="8" t="s">
        <v>2</v>
      </c>
      <c r="B593" s="9" t="s">
        <v>599</v>
      </c>
      <c r="C593" s="10">
        <v>21133.14</v>
      </c>
      <c r="D593" s="10">
        <v>20540.97</v>
      </c>
      <c r="E593" s="19">
        <f t="shared" si="22"/>
        <v>0.97197908119664189</v>
      </c>
    </row>
    <row r="594" spans="1:5" ht="25.5" outlineLevel="1" x14ac:dyDescent="0.2">
      <c r="A594" s="4" t="s">
        <v>518</v>
      </c>
      <c r="B594" s="5" t="s">
        <v>519</v>
      </c>
      <c r="C594" s="6">
        <v>17570.3</v>
      </c>
      <c r="D594" s="6">
        <v>16978.150000000001</v>
      </c>
      <c r="E594" s="20">
        <f t="shared" si="22"/>
        <v>0.96629824191960312</v>
      </c>
    </row>
    <row r="595" spans="1:5" ht="25.5" outlineLevel="1" x14ac:dyDescent="0.2">
      <c r="A595" s="4" t="s">
        <v>561</v>
      </c>
      <c r="B595" s="5" t="s">
        <v>562</v>
      </c>
      <c r="C595" s="6">
        <v>3562.84</v>
      </c>
      <c r="D595" s="6">
        <v>3562.82</v>
      </c>
      <c r="E595" s="20">
        <f t="shared" si="22"/>
        <v>0.99999438650065675</v>
      </c>
    </row>
    <row r="596" spans="1:5" ht="19.5" customHeight="1" outlineLevel="1" x14ac:dyDescent="0.2">
      <c r="A596" s="14" t="s">
        <v>563</v>
      </c>
      <c r="B596" s="15" t="s">
        <v>564</v>
      </c>
      <c r="C596" s="17">
        <f>C597</f>
        <v>9393.25</v>
      </c>
      <c r="D596" s="17">
        <f>D597</f>
        <v>8675.6299999999992</v>
      </c>
      <c r="E596" s="18">
        <f t="shared" si="22"/>
        <v>0.92360258696404329</v>
      </c>
    </row>
    <row r="597" spans="1:5" outlineLevel="1" x14ac:dyDescent="0.2">
      <c r="A597" s="2"/>
      <c r="B597" s="9" t="s">
        <v>597</v>
      </c>
      <c r="C597" s="16">
        <f>C599</f>
        <v>9393.25</v>
      </c>
      <c r="D597" s="16">
        <f>D599</f>
        <v>8675.6299999999992</v>
      </c>
      <c r="E597" s="19">
        <f t="shared" si="22"/>
        <v>0.92360258696404329</v>
      </c>
    </row>
    <row r="598" spans="1:5" outlineLevel="1" x14ac:dyDescent="0.2">
      <c r="A598" s="2"/>
      <c r="B598" s="9" t="s">
        <v>598</v>
      </c>
      <c r="C598" s="16"/>
      <c r="D598" s="16"/>
      <c r="E598" s="19"/>
    </row>
    <row r="599" spans="1:5" x14ac:dyDescent="0.2">
      <c r="A599" s="8" t="s">
        <v>2</v>
      </c>
      <c r="B599" s="9" t="s">
        <v>599</v>
      </c>
      <c r="C599" s="10">
        <v>9393.25</v>
      </c>
      <c r="D599" s="10">
        <v>8675.6299999999992</v>
      </c>
      <c r="E599" s="19">
        <f t="shared" si="22"/>
        <v>0.92360258696404329</v>
      </c>
    </row>
    <row r="600" spans="1:5" ht="25.5" outlineLevel="1" x14ac:dyDescent="0.2">
      <c r="A600" s="4" t="s">
        <v>565</v>
      </c>
      <c r="B600" s="5" t="s">
        <v>566</v>
      </c>
      <c r="C600" s="6">
        <v>4855.5</v>
      </c>
      <c r="D600" s="6">
        <v>4855.5</v>
      </c>
      <c r="E600" s="20">
        <f t="shared" si="22"/>
        <v>1</v>
      </c>
    </row>
    <row r="601" spans="1:5" ht="25.5" outlineLevel="1" x14ac:dyDescent="0.2">
      <c r="A601" s="4" t="s">
        <v>567</v>
      </c>
      <c r="B601" s="5" t="s">
        <v>568</v>
      </c>
      <c r="C601" s="6">
        <v>4082.7</v>
      </c>
      <c r="D601" s="6">
        <v>3450.06</v>
      </c>
      <c r="E601" s="20">
        <f t="shared" si="22"/>
        <v>0.84504372106694103</v>
      </c>
    </row>
    <row r="602" spans="1:5" ht="25.5" outlineLevel="1" x14ac:dyDescent="0.2">
      <c r="A602" s="4" t="s">
        <v>569</v>
      </c>
      <c r="B602" s="5" t="s">
        <v>570</v>
      </c>
      <c r="C602" s="6">
        <v>455.05</v>
      </c>
      <c r="D602" s="6">
        <v>370.07</v>
      </c>
      <c r="E602" s="20">
        <f t="shared" si="22"/>
        <v>0.81325129106691574</v>
      </c>
    </row>
    <row r="603" spans="1:5" outlineLevel="1" x14ac:dyDescent="0.2">
      <c r="A603" s="14" t="s">
        <v>571</v>
      </c>
      <c r="B603" s="15" t="s">
        <v>572</v>
      </c>
      <c r="C603" s="17">
        <f>C604+C613</f>
        <v>111188.92</v>
      </c>
      <c r="D603" s="17">
        <f>D604+D613</f>
        <v>91681.63</v>
      </c>
      <c r="E603" s="18">
        <f t="shared" si="22"/>
        <v>0.82455724904963557</v>
      </c>
    </row>
    <row r="604" spans="1:5" outlineLevel="1" x14ac:dyDescent="0.2">
      <c r="A604" s="4"/>
      <c r="B604" s="9" t="s">
        <v>597</v>
      </c>
      <c r="C604" s="16">
        <f>C606</f>
        <v>110936.92</v>
      </c>
      <c r="D604" s="16">
        <f>D606</f>
        <v>91429.63</v>
      </c>
      <c r="E604" s="19">
        <f t="shared" si="22"/>
        <v>0.82415872010868885</v>
      </c>
    </row>
    <row r="605" spans="1:5" outlineLevel="1" x14ac:dyDescent="0.2">
      <c r="A605" s="4"/>
      <c r="B605" s="9" t="s">
        <v>598</v>
      </c>
      <c r="C605" s="16"/>
      <c r="D605" s="16"/>
      <c r="E605" s="19"/>
    </row>
    <row r="606" spans="1:5" x14ac:dyDescent="0.2">
      <c r="A606" s="8" t="s">
        <v>2</v>
      </c>
      <c r="B606" s="9" t="s">
        <v>599</v>
      </c>
      <c r="C606" s="10">
        <v>110936.92</v>
      </c>
      <c r="D606" s="10">
        <v>91429.63</v>
      </c>
      <c r="E606" s="19">
        <f t="shared" si="22"/>
        <v>0.82415872010868885</v>
      </c>
    </row>
    <row r="607" spans="1:5" ht="25.5" outlineLevel="1" x14ac:dyDescent="0.2">
      <c r="A607" s="4" t="s">
        <v>573</v>
      </c>
      <c r="B607" s="5" t="s">
        <v>574</v>
      </c>
      <c r="C607" s="6">
        <v>2458.12</v>
      </c>
      <c r="D607" s="6">
        <v>1873.77</v>
      </c>
      <c r="E607" s="20">
        <f t="shared" si="22"/>
        <v>0.76227767562202009</v>
      </c>
    </row>
    <row r="608" spans="1:5" ht="25.5" outlineLevel="1" x14ac:dyDescent="0.2">
      <c r="A608" s="4" t="s">
        <v>518</v>
      </c>
      <c r="B608" s="5" t="s">
        <v>519</v>
      </c>
      <c r="C608" s="6">
        <v>57771.4</v>
      </c>
      <c r="D608" s="6">
        <v>46374.559999999998</v>
      </c>
      <c r="E608" s="20">
        <f t="shared" si="22"/>
        <v>0.80272522389971501</v>
      </c>
    </row>
    <row r="609" spans="1:5" ht="25.5" outlineLevel="1" x14ac:dyDescent="0.2">
      <c r="A609" s="4" t="s">
        <v>575</v>
      </c>
      <c r="B609" s="5" t="s">
        <v>576</v>
      </c>
      <c r="C609" s="6">
        <v>16329.1</v>
      </c>
      <c r="D609" s="6">
        <v>14510.26</v>
      </c>
      <c r="E609" s="20">
        <f t="shared" si="22"/>
        <v>0.88861357943793595</v>
      </c>
    </row>
    <row r="610" spans="1:5" ht="25.5" outlineLevel="1" x14ac:dyDescent="0.2">
      <c r="A610" s="4" t="s">
        <v>524</v>
      </c>
      <c r="B610" s="5" t="s">
        <v>525</v>
      </c>
      <c r="C610" s="6">
        <v>32900</v>
      </c>
      <c r="D610" s="6">
        <v>27277.040000000001</v>
      </c>
      <c r="E610" s="20">
        <f t="shared" si="22"/>
        <v>0.82908936170212766</v>
      </c>
    </row>
    <row r="611" spans="1:5" ht="25.5" outlineLevel="1" x14ac:dyDescent="0.2">
      <c r="A611" s="4" t="s">
        <v>577</v>
      </c>
      <c r="B611" s="5" t="s">
        <v>578</v>
      </c>
      <c r="C611" s="6">
        <v>130</v>
      </c>
      <c r="D611" s="6">
        <v>70</v>
      </c>
      <c r="E611" s="20">
        <f t="shared" si="22"/>
        <v>0.53846153846153844</v>
      </c>
    </row>
    <row r="612" spans="1:5" ht="25.5" outlineLevel="1" x14ac:dyDescent="0.2">
      <c r="A612" s="4" t="s">
        <v>579</v>
      </c>
      <c r="B612" s="5" t="s">
        <v>580</v>
      </c>
      <c r="C612" s="6">
        <v>1348.3</v>
      </c>
      <c r="D612" s="6">
        <v>1324</v>
      </c>
      <c r="E612" s="20">
        <f t="shared" si="22"/>
        <v>0.98197730475413492</v>
      </c>
    </row>
    <row r="613" spans="1:5" ht="25.5" outlineLevel="1" x14ac:dyDescent="0.2">
      <c r="A613" s="4"/>
      <c r="B613" s="22" t="s">
        <v>603</v>
      </c>
      <c r="C613" s="16">
        <v>252</v>
      </c>
      <c r="D613" s="16">
        <v>252</v>
      </c>
      <c r="E613" s="19">
        <f t="shared" si="22"/>
        <v>1</v>
      </c>
    </row>
    <row r="614" spans="1:5" ht="51" outlineLevel="1" x14ac:dyDescent="0.2">
      <c r="A614" s="4" t="s">
        <v>665</v>
      </c>
      <c r="B614" s="5" t="s">
        <v>666</v>
      </c>
      <c r="C614" s="6">
        <v>252</v>
      </c>
      <c r="D614" s="6">
        <v>252</v>
      </c>
      <c r="E614" s="20">
        <f t="shared" si="22"/>
        <v>1</v>
      </c>
    </row>
    <row r="615" spans="1:5" ht="25.5" outlineLevel="1" x14ac:dyDescent="0.2">
      <c r="A615" s="14" t="s">
        <v>581</v>
      </c>
      <c r="B615" s="15" t="s">
        <v>582</v>
      </c>
      <c r="C615" s="17">
        <f>C616+C632</f>
        <v>925272.93</v>
      </c>
      <c r="D615" s="17">
        <f>D616+D632</f>
        <v>766906.63</v>
      </c>
      <c r="E615" s="18">
        <f t="shared" si="22"/>
        <v>0.82884369047735995</v>
      </c>
    </row>
    <row r="616" spans="1:5" outlineLevel="1" x14ac:dyDescent="0.2">
      <c r="A616" s="4"/>
      <c r="B616" s="9" t="s">
        <v>597</v>
      </c>
      <c r="C616" s="16">
        <f>C618+C627</f>
        <v>521902.67000000004</v>
      </c>
      <c r="D616" s="16">
        <f>D618+D627</f>
        <v>442827.2</v>
      </c>
      <c r="E616" s="19">
        <f t="shared" si="22"/>
        <v>0.84848617463482223</v>
      </c>
    </row>
    <row r="617" spans="1:5" outlineLevel="1" x14ac:dyDescent="0.2">
      <c r="A617" s="4"/>
      <c r="B617" s="9" t="s">
        <v>598</v>
      </c>
      <c r="C617" s="16"/>
      <c r="D617" s="16"/>
      <c r="E617" s="19"/>
    </row>
    <row r="618" spans="1:5" x14ac:dyDescent="0.2">
      <c r="A618" s="8" t="s">
        <v>2</v>
      </c>
      <c r="B618" s="9" t="s">
        <v>599</v>
      </c>
      <c r="C618" s="10">
        <v>90372.14</v>
      </c>
      <c r="D618" s="10">
        <v>81099.7</v>
      </c>
      <c r="E618" s="19">
        <f t="shared" si="22"/>
        <v>0.89739714031337536</v>
      </c>
    </row>
    <row r="619" spans="1:5" ht="25.5" outlineLevel="1" x14ac:dyDescent="0.2">
      <c r="A619" s="4" t="s">
        <v>7</v>
      </c>
      <c r="B619" s="5" t="s">
        <v>8</v>
      </c>
      <c r="C619" s="6">
        <v>16859.080000000002</v>
      </c>
      <c r="D619" s="6">
        <v>16350.78</v>
      </c>
      <c r="E619" s="20">
        <f t="shared" si="22"/>
        <v>0.96985007485580466</v>
      </c>
    </row>
    <row r="620" spans="1:5" ht="25.5" outlineLevel="1" x14ac:dyDescent="0.2">
      <c r="A620" s="4" t="s">
        <v>18</v>
      </c>
      <c r="B620" s="5" t="s">
        <v>19</v>
      </c>
      <c r="C620" s="6">
        <v>178.2</v>
      </c>
      <c r="D620" s="6">
        <v>178.2</v>
      </c>
      <c r="E620" s="20">
        <f t="shared" si="22"/>
        <v>1</v>
      </c>
    </row>
    <row r="621" spans="1:5" ht="25.5" outlineLevel="1" x14ac:dyDescent="0.2">
      <c r="A621" s="4" t="s">
        <v>13</v>
      </c>
      <c r="B621" s="5" t="s">
        <v>14</v>
      </c>
      <c r="C621" s="6">
        <v>6377.94</v>
      </c>
      <c r="D621" s="6">
        <v>6277.59</v>
      </c>
      <c r="E621" s="20">
        <f t="shared" si="22"/>
        <v>0.98426607964327051</v>
      </c>
    </row>
    <row r="622" spans="1:5" ht="25.5" outlineLevel="1" x14ac:dyDescent="0.2">
      <c r="A622" s="4" t="s">
        <v>583</v>
      </c>
      <c r="B622" s="5" t="s">
        <v>584</v>
      </c>
      <c r="C622" s="6">
        <v>2884.3</v>
      </c>
      <c r="D622" s="6">
        <v>1896.24</v>
      </c>
      <c r="E622" s="20">
        <f t="shared" si="22"/>
        <v>0.65743507956869951</v>
      </c>
    </row>
    <row r="623" spans="1:5" ht="25.5" outlineLevel="1" x14ac:dyDescent="0.2">
      <c r="A623" s="4" t="s">
        <v>585</v>
      </c>
      <c r="B623" s="5" t="s">
        <v>586</v>
      </c>
      <c r="C623" s="6">
        <v>13433.3</v>
      </c>
      <c r="D623" s="6">
        <v>10533.3</v>
      </c>
      <c r="E623" s="20">
        <f t="shared" si="22"/>
        <v>0.78411857101382387</v>
      </c>
    </row>
    <row r="624" spans="1:5" ht="25.5" outlineLevel="1" x14ac:dyDescent="0.2">
      <c r="A624" s="4" t="s">
        <v>587</v>
      </c>
      <c r="B624" s="5" t="s">
        <v>588</v>
      </c>
      <c r="C624" s="6">
        <v>21428.41</v>
      </c>
      <c r="D624" s="6">
        <v>20748.240000000002</v>
      </c>
      <c r="E624" s="20">
        <f t="shared" si="22"/>
        <v>0.9682584942139898</v>
      </c>
    </row>
    <row r="625" spans="1:5" ht="25.5" outlineLevel="1" x14ac:dyDescent="0.2">
      <c r="A625" s="4" t="s">
        <v>589</v>
      </c>
      <c r="B625" s="5" t="s">
        <v>590</v>
      </c>
      <c r="C625" s="6">
        <v>29181.5</v>
      </c>
      <c r="D625" s="6">
        <v>25085.96</v>
      </c>
      <c r="E625" s="20">
        <f t="shared" si="22"/>
        <v>0.8596528622586227</v>
      </c>
    </row>
    <row r="626" spans="1:5" ht="38.25" outlineLevel="1" x14ac:dyDescent="0.2">
      <c r="A626" s="4" t="s">
        <v>591</v>
      </c>
      <c r="B626" s="5" t="s">
        <v>592</v>
      </c>
      <c r="C626" s="6">
        <v>29.4</v>
      </c>
      <c r="D626" s="6">
        <v>29.4</v>
      </c>
      <c r="E626" s="20">
        <f t="shared" si="22"/>
        <v>1</v>
      </c>
    </row>
    <row r="627" spans="1:5" outlineLevel="1" x14ac:dyDescent="0.2">
      <c r="A627" s="4"/>
      <c r="B627" s="9" t="s">
        <v>600</v>
      </c>
      <c r="C627" s="16">
        <v>431530.53</v>
      </c>
      <c r="D627" s="16">
        <v>361727.5</v>
      </c>
      <c r="E627" s="19">
        <f t="shared" si="22"/>
        <v>0.83824312499975373</v>
      </c>
    </row>
    <row r="628" spans="1:5" ht="25.5" outlineLevel="1" x14ac:dyDescent="0.2">
      <c r="A628" s="4" t="s">
        <v>13</v>
      </c>
      <c r="B628" s="5" t="s">
        <v>14</v>
      </c>
      <c r="C628" s="6">
        <v>198252.36</v>
      </c>
      <c r="D628" s="6">
        <v>178008.82</v>
      </c>
      <c r="E628" s="20">
        <f t="shared" si="22"/>
        <v>0.89789004277174822</v>
      </c>
    </row>
    <row r="629" spans="1:5" ht="25.5" outlineLevel="1" x14ac:dyDescent="0.2">
      <c r="A629" s="4" t="s">
        <v>728</v>
      </c>
      <c r="B629" s="5" t="s">
        <v>729</v>
      </c>
      <c r="C629" s="6">
        <v>26317.81</v>
      </c>
      <c r="D629" s="6">
        <v>26317.81</v>
      </c>
      <c r="E629" s="20">
        <f t="shared" si="22"/>
        <v>1</v>
      </c>
    </row>
    <row r="630" spans="1:5" ht="25.5" outlineLevel="1" x14ac:dyDescent="0.2">
      <c r="A630" s="4" t="s">
        <v>583</v>
      </c>
      <c r="B630" s="5" t="s">
        <v>584</v>
      </c>
      <c r="C630" s="6">
        <v>13380.12</v>
      </c>
      <c r="D630" s="6">
        <v>3389.5</v>
      </c>
      <c r="E630" s="20">
        <f t="shared" si="22"/>
        <v>0.25332358753135248</v>
      </c>
    </row>
    <row r="631" spans="1:5" ht="25.5" outlineLevel="1" x14ac:dyDescent="0.2">
      <c r="A631" s="4" t="s">
        <v>585</v>
      </c>
      <c r="B631" s="5" t="s">
        <v>586</v>
      </c>
      <c r="C631" s="6">
        <v>193580.25</v>
      </c>
      <c r="D631" s="6">
        <v>154011.37</v>
      </c>
      <c r="E631" s="20">
        <f t="shared" si="22"/>
        <v>0.79559443693248666</v>
      </c>
    </row>
    <row r="632" spans="1:5" ht="25.5" outlineLevel="1" x14ac:dyDescent="0.2">
      <c r="A632" s="2"/>
      <c r="B632" s="22" t="s">
        <v>603</v>
      </c>
      <c r="C632" s="16">
        <v>403370.26</v>
      </c>
      <c r="D632" s="16">
        <v>324079.43</v>
      </c>
      <c r="E632" s="19">
        <f t="shared" si="22"/>
        <v>0.80342916208051629</v>
      </c>
    </row>
    <row r="633" spans="1:5" ht="24" outlineLevel="1" x14ac:dyDescent="0.2">
      <c r="A633" s="23" t="s">
        <v>730</v>
      </c>
      <c r="B633" s="24" t="s">
        <v>729</v>
      </c>
      <c r="C633" s="6">
        <v>47837.760000000002</v>
      </c>
      <c r="D633" s="6">
        <v>35878.32</v>
      </c>
      <c r="E633" s="20">
        <f t="shared" si="22"/>
        <v>0.75</v>
      </c>
    </row>
    <row r="634" spans="1:5" ht="36" outlineLevel="1" x14ac:dyDescent="0.2">
      <c r="A634" s="23" t="s">
        <v>731</v>
      </c>
      <c r="B634" s="24" t="s">
        <v>732</v>
      </c>
      <c r="C634" s="6">
        <v>24122.34</v>
      </c>
      <c r="D634" s="6">
        <v>21230.81</v>
      </c>
      <c r="E634" s="20">
        <f t="shared" si="22"/>
        <v>0.8801306175105732</v>
      </c>
    </row>
    <row r="635" spans="1:5" ht="36" outlineLevel="1" x14ac:dyDescent="0.2">
      <c r="A635" s="23" t="s">
        <v>733</v>
      </c>
      <c r="B635" s="24" t="s">
        <v>734</v>
      </c>
      <c r="C635" s="6">
        <f>32952.05+7735.51</f>
        <v>40687.560000000005</v>
      </c>
      <c r="D635" s="6">
        <f>32814.2+5237.83</f>
        <v>38052.03</v>
      </c>
      <c r="E635" s="20">
        <f t="shared" si="22"/>
        <v>0.93522516464491834</v>
      </c>
    </row>
    <row r="636" spans="1:5" ht="60" outlineLevel="1" x14ac:dyDescent="0.2">
      <c r="A636" s="23" t="s">
        <v>735</v>
      </c>
      <c r="B636" s="27" t="s">
        <v>736</v>
      </c>
      <c r="C636" s="6">
        <f>50155.2+17825.4</f>
        <v>67980.600000000006</v>
      </c>
      <c r="D636" s="6">
        <f>47822.4+14493.6</f>
        <v>62316</v>
      </c>
      <c r="E636" s="20">
        <f t="shared" si="22"/>
        <v>0.91667328620223998</v>
      </c>
    </row>
    <row r="637" spans="1:5" ht="36" outlineLevel="1" x14ac:dyDescent="0.2">
      <c r="A637" s="23" t="s">
        <v>737</v>
      </c>
      <c r="B637" s="24" t="s">
        <v>738</v>
      </c>
      <c r="C637" s="6">
        <f>36158.4+2249.1</f>
        <v>38407.5</v>
      </c>
      <c r="D637" s="6">
        <f>13996.8+2249.1</f>
        <v>16245.9</v>
      </c>
      <c r="E637" s="20">
        <f t="shared" si="22"/>
        <v>0.42298769771528999</v>
      </c>
    </row>
    <row r="638" spans="1:5" ht="36" outlineLevel="1" x14ac:dyDescent="0.2">
      <c r="A638" s="23" t="s">
        <v>739</v>
      </c>
      <c r="B638" s="24" t="s">
        <v>740</v>
      </c>
      <c r="C638" s="6">
        <f>6401.42+7475.52</f>
        <v>13876.94</v>
      </c>
      <c r="D638" s="6">
        <f>5262.48+7475.52</f>
        <v>12738</v>
      </c>
      <c r="E638" s="20">
        <f t="shared" si="22"/>
        <v>0.9179257098466953</v>
      </c>
    </row>
    <row r="639" spans="1:5" ht="48" outlineLevel="1" x14ac:dyDescent="0.2">
      <c r="A639" s="23" t="s">
        <v>741</v>
      </c>
      <c r="B639" s="24" t="s">
        <v>742</v>
      </c>
      <c r="C639" s="6">
        <v>7.73</v>
      </c>
      <c r="D639" s="6">
        <v>7.73</v>
      </c>
      <c r="E639" s="20">
        <f t="shared" si="22"/>
        <v>1</v>
      </c>
    </row>
    <row r="640" spans="1:5" ht="24" outlineLevel="1" x14ac:dyDescent="0.2">
      <c r="A640" s="23" t="s">
        <v>743</v>
      </c>
      <c r="B640" s="24" t="s">
        <v>744</v>
      </c>
      <c r="C640" s="6">
        <f>10968.41+132367.48</f>
        <v>143335.89000000001</v>
      </c>
      <c r="D640" s="6">
        <f>10543.48+100005.07</f>
        <v>110548.55</v>
      </c>
      <c r="E640" s="20">
        <f t="shared" si="22"/>
        <v>0.77125519644800744</v>
      </c>
    </row>
    <row r="641" spans="1:5" ht="24" outlineLevel="1" x14ac:dyDescent="0.2">
      <c r="A641" s="23" t="s">
        <v>745</v>
      </c>
      <c r="B641" s="24" t="s">
        <v>746</v>
      </c>
      <c r="C641" s="6">
        <f>26281.26+832.68</f>
        <v>27113.94</v>
      </c>
      <c r="D641" s="6">
        <f>26229.42+832.68</f>
        <v>27062.1</v>
      </c>
      <c r="E641" s="20">
        <f t="shared" si="22"/>
        <v>0.99808806835155639</v>
      </c>
    </row>
    <row r="642" spans="1:5" ht="25.5" outlineLevel="1" x14ac:dyDescent="0.2">
      <c r="A642" s="14" t="s">
        <v>593</v>
      </c>
      <c r="B642" s="15" t="s">
        <v>594</v>
      </c>
      <c r="C642" s="17">
        <f>C643</f>
        <v>49147.45</v>
      </c>
      <c r="D642" s="17">
        <f>D643</f>
        <v>47944.21</v>
      </c>
      <c r="E642" s="18">
        <f t="shared" si="22"/>
        <v>0.97551775320998346</v>
      </c>
    </row>
    <row r="643" spans="1:5" outlineLevel="1" x14ac:dyDescent="0.2">
      <c r="A643" s="4"/>
      <c r="B643" s="9" t="s">
        <v>597</v>
      </c>
      <c r="C643" s="16">
        <f>C645</f>
        <v>49147.45</v>
      </c>
      <c r="D643" s="16">
        <f>D645</f>
        <v>47944.21</v>
      </c>
      <c r="E643" s="19">
        <f t="shared" si="22"/>
        <v>0.97551775320998346</v>
      </c>
    </row>
    <row r="644" spans="1:5" outlineLevel="1" x14ac:dyDescent="0.2">
      <c r="A644" s="4"/>
      <c r="B644" s="9" t="s">
        <v>598</v>
      </c>
      <c r="C644" s="16"/>
      <c r="D644" s="16"/>
      <c r="E644" s="19"/>
    </row>
    <row r="645" spans="1:5" x14ac:dyDescent="0.2">
      <c r="A645" s="8" t="s">
        <v>2</v>
      </c>
      <c r="B645" s="9" t="s">
        <v>599</v>
      </c>
      <c r="C645" s="10">
        <v>49147.45</v>
      </c>
      <c r="D645" s="10">
        <v>47944.21</v>
      </c>
      <c r="E645" s="19">
        <f t="shared" si="22"/>
        <v>0.97551775320998346</v>
      </c>
    </row>
    <row r="646" spans="1:5" ht="25.5" outlineLevel="1" x14ac:dyDescent="0.2">
      <c r="A646" s="4" t="s">
        <v>7</v>
      </c>
      <c r="B646" s="5" t="s">
        <v>8</v>
      </c>
      <c r="C646" s="6">
        <v>39169.300000000003</v>
      </c>
      <c r="D646" s="6">
        <v>38786.519999999997</v>
      </c>
      <c r="E646" s="20">
        <f t="shared" si="22"/>
        <v>0.99022755065829604</v>
      </c>
    </row>
    <row r="647" spans="1:5" ht="25.5" outlineLevel="1" x14ac:dyDescent="0.2">
      <c r="A647" s="4" t="s">
        <v>13</v>
      </c>
      <c r="B647" s="5" t="s">
        <v>14</v>
      </c>
      <c r="C647" s="6">
        <v>4862.3999999999996</v>
      </c>
      <c r="D647" s="6">
        <v>4850.3999999999996</v>
      </c>
      <c r="E647" s="20">
        <f t="shared" si="22"/>
        <v>0.99753208292201379</v>
      </c>
    </row>
    <row r="648" spans="1:5" ht="25.5" outlineLevel="1" x14ac:dyDescent="0.2">
      <c r="A648" s="4" t="s">
        <v>595</v>
      </c>
      <c r="B648" s="5" t="s">
        <v>596</v>
      </c>
      <c r="C648" s="6">
        <v>5115.75</v>
      </c>
      <c r="D648" s="6">
        <v>4307.28</v>
      </c>
      <c r="E648" s="20">
        <f t="shared" si="22"/>
        <v>0.84196452133118305</v>
      </c>
    </row>
    <row r="649" spans="1:5" x14ac:dyDescent="0.2">
      <c r="A649" s="28"/>
      <c r="B649" s="28" t="s">
        <v>747</v>
      </c>
      <c r="C649" s="29">
        <f>C4+C16+C26+C42+C48+C56+C74+C104+C168+C198+C226+C258+C288+C318+C349+C377+C399+C436+C464+C486+C498+C517+C529+C538+C564+C590+C596+C603+C615+C642</f>
        <v>17874696.82</v>
      </c>
      <c r="D649" s="29">
        <f>D4+D16+D26+D42+D48+D56+D74+D104+D168+D198+D226+D258+D288+D318+D349+D377+D399+D436+D464+D486+D498+D517+D529+D538+D564+D590+D596+D603+D615+D642</f>
        <v>17176086.07</v>
      </c>
      <c r="E649" s="18">
        <f t="shared" si="22"/>
        <v>0.96091621821421191</v>
      </c>
    </row>
    <row r="650" spans="1:5" ht="12.75" customHeight="1" x14ac:dyDescent="0.2">
      <c r="B650" s="9" t="s">
        <v>597</v>
      </c>
      <c r="C650" s="30">
        <f>C652+C653</f>
        <v>12999891.520000005</v>
      </c>
      <c r="D650" s="30">
        <f>D652+D653</f>
        <v>12491904.270000005</v>
      </c>
      <c r="E650" s="19">
        <f t="shared" si="22"/>
        <v>0.96092373161587741</v>
      </c>
    </row>
    <row r="651" spans="1:5" ht="12.75" customHeight="1" x14ac:dyDescent="0.2">
      <c r="B651" s="9" t="s">
        <v>598</v>
      </c>
      <c r="C651" s="31"/>
      <c r="D651" s="31"/>
      <c r="E651" s="19"/>
    </row>
    <row r="652" spans="1:5" ht="12.75" customHeight="1" x14ac:dyDescent="0.2">
      <c r="B652" s="9" t="s">
        <v>599</v>
      </c>
      <c r="C652" s="30">
        <f>C7+C19+C29+C45+C51+C59+C77+C107+C171+C201+C229+C261+C291+C321+C352+C380+C402+C439+C467+C489+C501+C520+C532+C541+C567+C593+C599+C606+C618+C645</f>
        <v>11407764.370000005</v>
      </c>
      <c r="D652" s="30">
        <f>D7+D19+D29+D45+D51+D59+D77+D107+D171+D201+D229+D261+D291+D321+D352+D380+D402+D439+D467+D489+D501+D520+D532+D541+D567+D593+D599+D606+D618+D645</f>
        <v>11133148.700000005</v>
      </c>
      <c r="E652" s="19">
        <f t="shared" ref="E652:E654" si="23">D652/C652</f>
        <v>0.9759273016961868</v>
      </c>
    </row>
    <row r="653" spans="1:5" ht="12.75" customHeight="1" x14ac:dyDescent="0.2">
      <c r="B653" s="9" t="s">
        <v>600</v>
      </c>
      <c r="C653" s="30">
        <f>C13+C64+C96+C144+C254+C421+C447+C482+C558+C584+C627</f>
        <v>1592127.1500000001</v>
      </c>
      <c r="D653" s="30">
        <f>D13+D64+D96+D144+D254+D421+D447+D482+D558+D584+D627</f>
        <v>1358755.5700000003</v>
      </c>
      <c r="E653" s="19">
        <f t="shared" si="23"/>
        <v>0.85342151850120773</v>
      </c>
    </row>
    <row r="654" spans="1:5" ht="26.25" customHeight="1" x14ac:dyDescent="0.2">
      <c r="B654" s="22" t="s">
        <v>603</v>
      </c>
      <c r="C654" s="30">
        <f>C40+C46+C67+C98+C149+C196+C224+C256+C286+C316+C347+C375+C432+C461+C484+C495+C515+C527+C560+C586+C613+C632</f>
        <v>4874805.3</v>
      </c>
      <c r="D654" s="30">
        <f>D40+D46+D67+D98+D149+D196+D224+D256+D286+D316+D347+D375+D432+D461+D484+D495+D515+D527+D560+D586+D613+D632</f>
        <v>4684181.799999998</v>
      </c>
      <c r="E654" s="19">
        <f t="shared" si="23"/>
        <v>0.96089618184340575</v>
      </c>
    </row>
  </sheetData>
  <mergeCells count="1">
    <mergeCell ref="B1:E1"/>
  </mergeCells>
  <pageMargins left="0.59055118110236227" right="0.98425196850393704" top="0.39370078740157483" bottom="0.39370078740157483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2013-10-18T09:35:59Z</cp:lastPrinted>
  <dcterms:created xsi:type="dcterms:W3CDTF">2002-03-11T10:22:12Z</dcterms:created>
  <dcterms:modified xsi:type="dcterms:W3CDTF">2013-10-31T06:04:24Z</dcterms:modified>
</cp:coreProperties>
</file>