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132"/>
  </bookViews>
  <sheets>
    <sheet name="2014 год" sheetId="2" r:id="rId1"/>
  </sheets>
  <definedNames>
    <definedName name="_xlnm._FilterDatabase" localSheetId="0" hidden="1">'2014 год'!$A$16:$Z$113</definedName>
    <definedName name="_xlnm.Print_Titles" localSheetId="0">'2014 год'!$15:$16</definedName>
    <definedName name="_xlnm.Print_Area" localSheetId="0">'2014 год'!$A$1:$X$113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6" i="2" l="1"/>
  <c r="W67" i="2"/>
  <c r="W111" i="2" l="1"/>
  <c r="W110" i="2"/>
  <c r="W109" i="2"/>
  <c r="W107" i="2"/>
  <c r="W106" i="2"/>
  <c r="W95" i="2"/>
  <c r="W92" i="2"/>
  <c r="W87" i="2"/>
  <c r="W81" i="2"/>
  <c r="W102" i="2"/>
  <c r="W62" i="2"/>
  <c r="W46" i="2" s="1"/>
  <c r="W49" i="2"/>
  <c r="W48" i="2"/>
  <c r="W42" i="2"/>
  <c r="W38" i="2"/>
  <c r="W34" i="2"/>
  <c r="W22" i="2"/>
  <c r="W21" i="2"/>
  <c r="V97" i="2"/>
  <c r="X97" i="2" s="1"/>
  <c r="V98" i="2"/>
  <c r="X98" i="2" s="1"/>
  <c r="V99" i="2"/>
  <c r="X99" i="2" s="1"/>
  <c r="W74" i="2" l="1"/>
  <c r="W17" i="2"/>
  <c r="W113" i="2"/>
  <c r="W108" i="2"/>
  <c r="W19" i="2"/>
  <c r="W104" i="2"/>
  <c r="W112" i="2"/>
  <c r="U95" i="2"/>
  <c r="U111" i="2"/>
  <c r="U110" i="2"/>
  <c r="U109" i="2"/>
  <c r="U107" i="2"/>
  <c r="U106" i="2"/>
  <c r="U92" i="2"/>
  <c r="U87" i="2"/>
  <c r="U81" i="2"/>
  <c r="U76" i="2"/>
  <c r="U67" i="2"/>
  <c r="U62" i="2"/>
  <c r="U49" i="2"/>
  <c r="U48" i="2"/>
  <c r="U42" i="2"/>
  <c r="U38" i="2"/>
  <c r="U19" i="2" s="1"/>
  <c r="U34" i="2"/>
  <c r="U22" i="2"/>
  <c r="U21" i="2"/>
  <c r="W100" i="2" l="1"/>
  <c r="U103" i="2"/>
  <c r="U113" i="2"/>
  <c r="U46" i="2"/>
  <c r="U112" i="2"/>
  <c r="W103" i="2"/>
  <c r="U104" i="2"/>
  <c r="U74" i="2"/>
  <c r="U108" i="2"/>
  <c r="U17" i="2"/>
  <c r="U102" i="2"/>
  <c r="D67" i="2" l="1"/>
  <c r="E67" i="2"/>
  <c r="G67" i="2"/>
  <c r="I67" i="2"/>
  <c r="K67" i="2"/>
  <c r="M67" i="2"/>
  <c r="Q67" i="2"/>
  <c r="S67" i="2"/>
  <c r="F67" i="2" l="1"/>
  <c r="H67" i="2" s="1"/>
  <c r="J67" i="2" s="1"/>
  <c r="L67" i="2" s="1"/>
  <c r="N67" i="2" s="1"/>
  <c r="S111" i="2"/>
  <c r="S110" i="2"/>
  <c r="S109" i="2"/>
  <c r="S107" i="2"/>
  <c r="S106" i="2"/>
  <c r="S95" i="2"/>
  <c r="S92" i="2"/>
  <c r="S87" i="2"/>
  <c r="S81" i="2"/>
  <c r="S76" i="2"/>
  <c r="S102" i="2" s="1"/>
  <c r="S62" i="2"/>
  <c r="S49" i="2"/>
  <c r="S48" i="2"/>
  <c r="S42" i="2"/>
  <c r="S38" i="2"/>
  <c r="S34" i="2"/>
  <c r="S22" i="2"/>
  <c r="S21" i="2"/>
  <c r="S113" i="2" l="1"/>
  <c r="S46" i="2"/>
  <c r="S74" i="2"/>
  <c r="S104" i="2"/>
  <c r="S108" i="2"/>
  <c r="S112" i="2"/>
  <c r="S19" i="2"/>
  <c r="S17" i="2"/>
  <c r="Q62" i="2"/>
  <c r="Q38" i="2"/>
  <c r="Q19" i="2" s="1"/>
  <c r="R19" i="2" s="1"/>
  <c r="R40" i="2"/>
  <c r="T40" i="2" s="1"/>
  <c r="V40" i="2" s="1"/>
  <c r="X40" i="2" s="1"/>
  <c r="R41" i="2"/>
  <c r="T41" i="2" s="1"/>
  <c r="V41" i="2" s="1"/>
  <c r="X41" i="2" s="1"/>
  <c r="T19" i="2" l="1"/>
  <c r="V19" i="2" s="1"/>
  <c r="X19" i="2" s="1"/>
  <c r="S103" i="2"/>
  <c r="Q22" i="2"/>
  <c r="Q111" i="2"/>
  <c r="Q110" i="2"/>
  <c r="Q109" i="2"/>
  <c r="Q106" i="2"/>
  <c r="Q95" i="2"/>
  <c r="Q92" i="2"/>
  <c r="Q87" i="2"/>
  <c r="Q81" i="2"/>
  <c r="Q76" i="2"/>
  <c r="Q102" i="2" s="1"/>
  <c r="Q113" i="2"/>
  <c r="Q107" i="2"/>
  <c r="Q49" i="2"/>
  <c r="Q48" i="2"/>
  <c r="Q103" i="2" s="1"/>
  <c r="Q42" i="2"/>
  <c r="Q34" i="2"/>
  <c r="Q21" i="2"/>
  <c r="Q104" i="2" l="1"/>
  <c r="Q17" i="2"/>
  <c r="Q112" i="2"/>
  <c r="Q74" i="2"/>
  <c r="Q108" i="2"/>
  <c r="Q46" i="2"/>
  <c r="O81" i="2"/>
  <c r="Q100" i="2" l="1"/>
  <c r="O52" i="2"/>
  <c r="O68" i="2" l="1"/>
  <c r="O67" i="2" s="1"/>
  <c r="P67" i="2" s="1"/>
  <c r="R67" i="2" s="1"/>
  <c r="T67" i="2" s="1"/>
  <c r="V67" i="2" s="1"/>
  <c r="X67" i="2" s="1"/>
  <c r="O111" i="2" l="1"/>
  <c r="P79" i="2"/>
  <c r="R79" i="2" s="1"/>
  <c r="T79" i="2" s="1"/>
  <c r="V79" i="2" s="1"/>
  <c r="X79" i="2" s="1"/>
  <c r="O110" i="2" l="1"/>
  <c r="O109" i="2"/>
  <c r="O107" i="2"/>
  <c r="O106" i="2"/>
  <c r="O104" i="2"/>
  <c r="O95" i="2"/>
  <c r="O92" i="2"/>
  <c r="O87" i="2"/>
  <c r="O76" i="2"/>
  <c r="O102" i="2" s="1"/>
  <c r="O62" i="2"/>
  <c r="O113" i="2" s="1"/>
  <c r="O49" i="2"/>
  <c r="O48" i="2"/>
  <c r="O103" i="2" s="1"/>
  <c r="O42" i="2"/>
  <c r="O34" i="2"/>
  <c r="O22" i="2"/>
  <c r="O21" i="2"/>
  <c r="O108" i="2" l="1"/>
  <c r="O74" i="2"/>
  <c r="O46" i="2"/>
  <c r="O112" i="2"/>
  <c r="O17" i="2"/>
  <c r="N38" i="2"/>
  <c r="P38" i="2" s="1"/>
  <c r="R38" i="2" s="1"/>
  <c r="T38" i="2" s="1"/>
  <c r="V38" i="2" s="1"/>
  <c r="X38" i="2" s="1"/>
  <c r="N37" i="2"/>
  <c r="P37" i="2" s="1"/>
  <c r="R37" i="2" s="1"/>
  <c r="T37" i="2" s="1"/>
  <c r="V37" i="2" s="1"/>
  <c r="X37" i="2" s="1"/>
  <c r="N36" i="2"/>
  <c r="P36" i="2" s="1"/>
  <c r="R36" i="2" s="1"/>
  <c r="T36" i="2" s="1"/>
  <c r="V36" i="2" s="1"/>
  <c r="X36" i="2" s="1"/>
  <c r="M34" i="2"/>
  <c r="N34" i="2" s="1"/>
  <c r="P34" i="2" s="1"/>
  <c r="R34" i="2" s="1"/>
  <c r="T34" i="2" s="1"/>
  <c r="V34" i="2" s="1"/>
  <c r="X34" i="2" s="1"/>
  <c r="M22" i="2"/>
  <c r="O100" i="2" l="1"/>
  <c r="M112" i="2"/>
  <c r="M17" i="2"/>
  <c r="M109" i="2"/>
  <c r="M111" i="2" l="1"/>
  <c r="N91" i="2"/>
  <c r="P91" i="2" s="1"/>
  <c r="R91" i="2" s="1"/>
  <c r="T91" i="2" s="1"/>
  <c r="V91" i="2" s="1"/>
  <c r="X91" i="2" s="1"/>
  <c r="N33" i="2" l="1"/>
  <c r="P33" i="2" s="1"/>
  <c r="R33" i="2" s="1"/>
  <c r="T33" i="2" s="1"/>
  <c r="V33" i="2" s="1"/>
  <c r="X33" i="2" s="1"/>
  <c r="M110" i="2" l="1"/>
  <c r="M107" i="2"/>
  <c r="M106" i="2"/>
  <c r="M104" i="2"/>
  <c r="M95" i="2"/>
  <c r="M92" i="2"/>
  <c r="M87" i="2"/>
  <c r="M81" i="2"/>
  <c r="M76" i="2"/>
  <c r="M49" i="2"/>
  <c r="M48" i="2"/>
  <c r="M42" i="2"/>
  <c r="M21" i="2"/>
  <c r="M74" i="2" l="1"/>
  <c r="M108" i="2"/>
  <c r="M103" i="2"/>
  <c r="M62" i="2"/>
  <c r="M102" i="2"/>
  <c r="K104" i="2"/>
  <c r="K48" i="2"/>
  <c r="K49" i="2"/>
  <c r="K66" i="2"/>
  <c r="M113" i="2" l="1"/>
  <c r="M46" i="2"/>
  <c r="K109" i="2"/>
  <c r="K17" i="2"/>
  <c r="L32" i="2"/>
  <c r="N32" i="2" s="1"/>
  <c r="P32" i="2" s="1"/>
  <c r="R32" i="2" s="1"/>
  <c r="T32" i="2" s="1"/>
  <c r="V32" i="2" s="1"/>
  <c r="X32" i="2" s="1"/>
  <c r="M100" i="2" l="1"/>
  <c r="K103" i="2"/>
  <c r="K112" i="2"/>
  <c r="K111" i="2"/>
  <c r="K110" i="2"/>
  <c r="K107" i="2"/>
  <c r="K106" i="2"/>
  <c r="K95" i="2"/>
  <c r="K92" i="2"/>
  <c r="K87" i="2"/>
  <c r="K81" i="2"/>
  <c r="K76" i="2"/>
  <c r="K102" i="2" s="1"/>
  <c r="K62" i="2"/>
  <c r="K42" i="2"/>
  <c r="K21" i="2"/>
  <c r="K113" i="2" l="1"/>
  <c r="K46" i="2"/>
  <c r="K74" i="2"/>
  <c r="K108" i="2"/>
  <c r="I112" i="2"/>
  <c r="I103" i="2"/>
  <c r="J103" i="2" s="1"/>
  <c r="L103" i="2" s="1"/>
  <c r="N103" i="2" s="1"/>
  <c r="P103" i="2" s="1"/>
  <c r="R103" i="2" s="1"/>
  <c r="T103" i="2" s="1"/>
  <c r="V103" i="2" s="1"/>
  <c r="X103" i="2" s="1"/>
  <c r="I104" i="2"/>
  <c r="J96" i="2"/>
  <c r="L96" i="2" s="1"/>
  <c r="N96" i="2" s="1"/>
  <c r="P96" i="2" s="1"/>
  <c r="R96" i="2" s="1"/>
  <c r="T96" i="2" s="1"/>
  <c r="V96" i="2" s="1"/>
  <c r="X96" i="2" s="1"/>
  <c r="I95" i="2"/>
  <c r="J95" i="2" s="1"/>
  <c r="L95" i="2" s="1"/>
  <c r="N95" i="2" s="1"/>
  <c r="P95" i="2" s="1"/>
  <c r="R95" i="2" s="1"/>
  <c r="T95" i="2" s="1"/>
  <c r="V95" i="2" s="1"/>
  <c r="X95" i="2" s="1"/>
  <c r="J50" i="2"/>
  <c r="L50" i="2" s="1"/>
  <c r="N50" i="2" s="1"/>
  <c r="P50" i="2" s="1"/>
  <c r="R50" i="2" s="1"/>
  <c r="T50" i="2" s="1"/>
  <c r="V50" i="2" s="1"/>
  <c r="X50" i="2" s="1"/>
  <c r="I49" i="2"/>
  <c r="J49" i="2" s="1"/>
  <c r="L49" i="2" s="1"/>
  <c r="N49" i="2" s="1"/>
  <c r="P49" i="2" s="1"/>
  <c r="R49" i="2" s="1"/>
  <c r="T49" i="2" s="1"/>
  <c r="V49" i="2" s="1"/>
  <c r="X49" i="2" s="1"/>
  <c r="I48" i="2"/>
  <c r="J48" i="2" s="1"/>
  <c r="L48" i="2" s="1"/>
  <c r="N48" i="2" s="1"/>
  <c r="P48" i="2" s="1"/>
  <c r="R48" i="2" s="1"/>
  <c r="T48" i="2" s="1"/>
  <c r="V48" i="2" s="1"/>
  <c r="X48" i="2" s="1"/>
  <c r="G17" i="2"/>
  <c r="J20" i="2"/>
  <c r="L20" i="2" s="1"/>
  <c r="N20" i="2" s="1"/>
  <c r="P20" i="2" s="1"/>
  <c r="R20" i="2" s="1"/>
  <c r="T20" i="2" s="1"/>
  <c r="V20" i="2" s="1"/>
  <c r="X20" i="2" s="1"/>
  <c r="I21" i="2"/>
  <c r="J21" i="2" s="1"/>
  <c r="L21" i="2" s="1"/>
  <c r="N21" i="2" s="1"/>
  <c r="P21" i="2" s="1"/>
  <c r="R21" i="2" s="1"/>
  <c r="T21" i="2" s="1"/>
  <c r="V21" i="2" s="1"/>
  <c r="X21" i="2" s="1"/>
  <c r="J65" i="2"/>
  <c r="L65" i="2" s="1"/>
  <c r="N65" i="2" s="1"/>
  <c r="P65" i="2" s="1"/>
  <c r="R65" i="2" s="1"/>
  <c r="T65" i="2" s="1"/>
  <c r="V65" i="2" s="1"/>
  <c r="X65" i="2" s="1"/>
  <c r="J66" i="2"/>
  <c r="L66" i="2" s="1"/>
  <c r="N66" i="2" s="1"/>
  <c r="P66" i="2" s="1"/>
  <c r="R66" i="2" s="1"/>
  <c r="T66" i="2" s="1"/>
  <c r="V66" i="2" s="1"/>
  <c r="X66" i="2" s="1"/>
  <c r="J64" i="2"/>
  <c r="L64" i="2" s="1"/>
  <c r="N64" i="2" s="1"/>
  <c r="P64" i="2" s="1"/>
  <c r="R64" i="2" s="1"/>
  <c r="T64" i="2" s="1"/>
  <c r="V64" i="2" s="1"/>
  <c r="X64" i="2" s="1"/>
  <c r="I62" i="2"/>
  <c r="J62" i="2" s="1"/>
  <c r="L62" i="2" s="1"/>
  <c r="N62" i="2" s="1"/>
  <c r="P62" i="2" s="1"/>
  <c r="R62" i="2" s="1"/>
  <c r="T62" i="2" s="1"/>
  <c r="V62" i="2" s="1"/>
  <c r="X62" i="2" s="1"/>
  <c r="K100" i="2" l="1"/>
  <c r="I113" i="2"/>
  <c r="I46" i="2"/>
  <c r="D109" i="2"/>
  <c r="I109" i="2"/>
  <c r="I17" i="2"/>
  <c r="J31" i="2"/>
  <c r="L31" i="2" s="1"/>
  <c r="N31" i="2" s="1"/>
  <c r="P31" i="2" s="1"/>
  <c r="R31" i="2" s="1"/>
  <c r="T31" i="2" s="1"/>
  <c r="V31" i="2" s="1"/>
  <c r="X31" i="2" s="1"/>
  <c r="J30" i="2" l="1"/>
  <c r="L30" i="2" s="1"/>
  <c r="N30" i="2" s="1"/>
  <c r="P30" i="2" s="1"/>
  <c r="R30" i="2" s="1"/>
  <c r="T30" i="2" s="1"/>
  <c r="V30" i="2" s="1"/>
  <c r="X30" i="2" s="1"/>
  <c r="H104" i="2" l="1"/>
  <c r="J25" i="2"/>
  <c r="L25" i="2" s="1"/>
  <c r="N25" i="2" s="1"/>
  <c r="P25" i="2" s="1"/>
  <c r="R25" i="2" s="1"/>
  <c r="T25" i="2" s="1"/>
  <c r="V25" i="2" s="1"/>
  <c r="X25" i="2" s="1"/>
  <c r="J73" i="2"/>
  <c r="L73" i="2" s="1"/>
  <c r="N73" i="2" s="1"/>
  <c r="P73" i="2" s="1"/>
  <c r="R73" i="2" s="1"/>
  <c r="T73" i="2" s="1"/>
  <c r="V73" i="2" s="1"/>
  <c r="X73" i="2" s="1"/>
  <c r="J72" i="2"/>
  <c r="L72" i="2" s="1"/>
  <c r="N72" i="2" s="1"/>
  <c r="P72" i="2" s="1"/>
  <c r="R72" i="2" s="1"/>
  <c r="T72" i="2" s="1"/>
  <c r="V72" i="2" s="1"/>
  <c r="X72" i="2" s="1"/>
  <c r="J104" i="2" l="1"/>
  <c r="L104" i="2" s="1"/>
  <c r="N104" i="2" s="1"/>
  <c r="P104" i="2" s="1"/>
  <c r="R104" i="2" s="1"/>
  <c r="T104" i="2" s="1"/>
  <c r="V104" i="2" s="1"/>
  <c r="X104" i="2" s="1"/>
  <c r="I107" i="2"/>
  <c r="J61" i="2"/>
  <c r="L61" i="2" s="1"/>
  <c r="N61" i="2" s="1"/>
  <c r="P61" i="2" s="1"/>
  <c r="R61" i="2" s="1"/>
  <c r="T61" i="2" s="1"/>
  <c r="V61" i="2" s="1"/>
  <c r="X61" i="2" s="1"/>
  <c r="I106" i="2" l="1"/>
  <c r="I76" i="2"/>
  <c r="I102" i="2" s="1"/>
  <c r="I42" i="2"/>
  <c r="J45" i="2" l="1"/>
  <c r="L45" i="2" s="1"/>
  <c r="N45" i="2" s="1"/>
  <c r="P45" i="2" s="1"/>
  <c r="R45" i="2" s="1"/>
  <c r="T45" i="2" s="1"/>
  <c r="V45" i="2" s="1"/>
  <c r="X45" i="2" s="1"/>
  <c r="I111" i="2"/>
  <c r="I110" i="2"/>
  <c r="I92" i="2"/>
  <c r="I87" i="2"/>
  <c r="I81" i="2"/>
  <c r="I74" i="2" l="1"/>
  <c r="I100" i="2" s="1"/>
  <c r="I108" i="2"/>
  <c r="G113" i="2"/>
  <c r="E113" i="2"/>
  <c r="D113" i="2"/>
  <c r="G46" i="2"/>
  <c r="H60" i="2"/>
  <c r="J60" i="2" s="1"/>
  <c r="L60" i="2" s="1"/>
  <c r="N60" i="2" s="1"/>
  <c r="P60" i="2" s="1"/>
  <c r="R60" i="2" s="1"/>
  <c r="T60" i="2" s="1"/>
  <c r="V60" i="2" s="1"/>
  <c r="X60" i="2" s="1"/>
  <c r="F113" i="2" l="1"/>
  <c r="H113" i="2" s="1"/>
  <c r="J113" i="2" s="1"/>
  <c r="L113" i="2" s="1"/>
  <c r="N113" i="2" s="1"/>
  <c r="P113" i="2" s="1"/>
  <c r="R113" i="2" s="1"/>
  <c r="T113" i="2" s="1"/>
  <c r="V113" i="2" s="1"/>
  <c r="X113" i="2" s="1"/>
  <c r="G112" i="2"/>
  <c r="G111" i="2"/>
  <c r="G110" i="2"/>
  <c r="G109" i="2"/>
  <c r="G107" i="2"/>
  <c r="E112" i="2"/>
  <c r="E111" i="2"/>
  <c r="E110" i="2"/>
  <c r="E109" i="2"/>
  <c r="E107" i="2"/>
  <c r="E106" i="2"/>
  <c r="D112" i="2"/>
  <c r="D111" i="2"/>
  <c r="D110" i="2"/>
  <c r="D107" i="2"/>
  <c r="D106" i="2"/>
  <c r="F43" i="2"/>
  <c r="F44" i="2"/>
  <c r="E42" i="2"/>
  <c r="D42" i="2"/>
  <c r="F51" i="2"/>
  <c r="H51" i="2" s="1"/>
  <c r="J51" i="2" s="1"/>
  <c r="L51" i="2" s="1"/>
  <c r="N51" i="2" s="1"/>
  <c r="P51" i="2" s="1"/>
  <c r="R51" i="2" s="1"/>
  <c r="T51" i="2" s="1"/>
  <c r="V51" i="2" s="1"/>
  <c r="X51" i="2" s="1"/>
  <c r="F52" i="2"/>
  <c r="H52" i="2" s="1"/>
  <c r="J52" i="2" s="1"/>
  <c r="L52" i="2" s="1"/>
  <c r="N52" i="2" s="1"/>
  <c r="P52" i="2" s="1"/>
  <c r="R52" i="2" s="1"/>
  <c r="T52" i="2" s="1"/>
  <c r="V52" i="2" s="1"/>
  <c r="X52" i="2" s="1"/>
  <c r="F53" i="2"/>
  <c r="H53" i="2" s="1"/>
  <c r="J53" i="2" s="1"/>
  <c r="L53" i="2" s="1"/>
  <c r="N53" i="2" s="1"/>
  <c r="P53" i="2" s="1"/>
  <c r="R53" i="2" s="1"/>
  <c r="T53" i="2" s="1"/>
  <c r="V53" i="2" s="1"/>
  <c r="X53" i="2" s="1"/>
  <c r="F54" i="2"/>
  <c r="H54" i="2" s="1"/>
  <c r="J54" i="2" s="1"/>
  <c r="L54" i="2" s="1"/>
  <c r="N54" i="2" s="1"/>
  <c r="P54" i="2" s="1"/>
  <c r="R54" i="2" s="1"/>
  <c r="T54" i="2" s="1"/>
  <c r="V54" i="2" s="1"/>
  <c r="X54" i="2" s="1"/>
  <c r="F55" i="2"/>
  <c r="H55" i="2" s="1"/>
  <c r="J55" i="2" s="1"/>
  <c r="L55" i="2" s="1"/>
  <c r="N55" i="2" s="1"/>
  <c r="P55" i="2" s="1"/>
  <c r="R55" i="2" s="1"/>
  <c r="T55" i="2" s="1"/>
  <c r="V55" i="2" s="1"/>
  <c r="X55" i="2" s="1"/>
  <c r="F56" i="2"/>
  <c r="H56" i="2" s="1"/>
  <c r="J56" i="2" s="1"/>
  <c r="L56" i="2" s="1"/>
  <c r="N56" i="2" s="1"/>
  <c r="P56" i="2" s="1"/>
  <c r="R56" i="2" s="1"/>
  <c r="T56" i="2" s="1"/>
  <c r="V56" i="2" s="1"/>
  <c r="X56" i="2" s="1"/>
  <c r="F57" i="2"/>
  <c r="H57" i="2" s="1"/>
  <c r="J57" i="2" s="1"/>
  <c r="L57" i="2" s="1"/>
  <c r="N57" i="2" s="1"/>
  <c r="P57" i="2" s="1"/>
  <c r="R57" i="2" s="1"/>
  <c r="T57" i="2" s="1"/>
  <c r="V57" i="2" s="1"/>
  <c r="X57" i="2" s="1"/>
  <c r="F58" i="2"/>
  <c r="H58" i="2" s="1"/>
  <c r="J58" i="2" s="1"/>
  <c r="L58" i="2" s="1"/>
  <c r="N58" i="2" s="1"/>
  <c r="P58" i="2" s="1"/>
  <c r="R58" i="2" s="1"/>
  <c r="T58" i="2" s="1"/>
  <c r="V58" i="2" s="1"/>
  <c r="X58" i="2" s="1"/>
  <c r="F59" i="2"/>
  <c r="H59" i="2" s="1"/>
  <c r="J59" i="2" s="1"/>
  <c r="L59" i="2" s="1"/>
  <c r="N59" i="2" s="1"/>
  <c r="P59" i="2" s="1"/>
  <c r="R59" i="2" s="1"/>
  <c r="T59" i="2" s="1"/>
  <c r="V59" i="2" s="1"/>
  <c r="X59" i="2" s="1"/>
  <c r="E46" i="2"/>
  <c r="G76" i="2"/>
  <c r="F86" i="2"/>
  <c r="H86" i="2" s="1"/>
  <c r="J86" i="2" s="1"/>
  <c r="L86" i="2" s="1"/>
  <c r="N86" i="2" s="1"/>
  <c r="P86" i="2" s="1"/>
  <c r="R86" i="2" s="1"/>
  <c r="T86" i="2" s="1"/>
  <c r="V86" i="2" s="1"/>
  <c r="X86" i="2" s="1"/>
  <c r="F85" i="2"/>
  <c r="H85" i="2" s="1"/>
  <c r="J85" i="2" s="1"/>
  <c r="L85" i="2" s="1"/>
  <c r="N85" i="2" s="1"/>
  <c r="P85" i="2" s="1"/>
  <c r="R85" i="2" s="1"/>
  <c r="T85" i="2" s="1"/>
  <c r="V85" i="2" s="1"/>
  <c r="X85" i="2" s="1"/>
  <c r="F80" i="2"/>
  <c r="H80" i="2" s="1"/>
  <c r="J80" i="2" s="1"/>
  <c r="L80" i="2" s="1"/>
  <c r="N80" i="2" s="1"/>
  <c r="P80" i="2" s="1"/>
  <c r="R80" i="2" s="1"/>
  <c r="T80" i="2" s="1"/>
  <c r="V80" i="2" s="1"/>
  <c r="X80" i="2" s="1"/>
  <c r="F77" i="2"/>
  <c r="H77" i="2" s="1"/>
  <c r="J77" i="2" s="1"/>
  <c r="L77" i="2" s="1"/>
  <c r="N77" i="2" s="1"/>
  <c r="P77" i="2" s="1"/>
  <c r="R77" i="2" s="1"/>
  <c r="T77" i="2" s="1"/>
  <c r="V77" i="2" s="1"/>
  <c r="X77" i="2" s="1"/>
  <c r="F78" i="2"/>
  <c r="H78" i="2" s="1"/>
  <c r="J78" i="2" s="1"/>
  <c r="L78" i="2" s="1"/>
  <c r="N78" i="2" s="1"/>
  <c r="P78" i="2" s="1"/>
  <c r="R78" i="2" s="1"/>
  <c r="T78" i="2" s="1"/>
  <c r="V78" i="2" s="1"/>
  <c r="X78" i="2" s="1"/>
  <c r="E76" i="2"/>
  <c r="D76" i="2"/>
  <c r="D102" i="2" s="1"/>
  <c r="G92" i="2"/>
  <c r="F94" i="2"/>
  <c r="H94" i="2" s="1"/>
  <c r="J94" i="2" s="1"/>
  <c r="L94" i="2" s="1"/>
  <c r="N94" i="2" s="1"/>
  <c r="P94" i="2" s="1"/>
  <c r="R94" i="2" s="1"/>
  <c r="T94" i="2" s="1"/>
  <c r="V94" i="2" s="1"/>
  <c r="X94" i="2" s="1"/>
  <c r="F93" i="2"/>
  <c r="H93" i="2" s="1"/>
  <c r="J93" i="2" s="1"/>
  <c r="L93" i="2" s="1"/>
  <c r="N93" i="2" s="1"/>
  <c r="P93" i="2" s="1"/>
  <c r="R93" i="2" s="1"/>
  <c r="T93" i="2" s="1"/>
  <c r="V93" i="2" s="1"/>
  <c r="X93" i="2" s="1"/>
  <c r="E92" i="2"/>
  <c r="D92" i="2"/>
  <c r="F22" i="2"/>
  <c r="H22" i="2" s="1"/>
  <c r="F26" i="2"/>
  <c r="H26" i="2" s="1"/>
  <c r="J26" i="2" s="1"/>
  <c r="L26" i="2" s="1"/>
  <c r="N26" i="2" s="1"/>
  <c r="P26" i="2" s="1"/>
  <c r="R26" i="2" s="1"/>
  <c r="T26" i="2" s="1"/>
  <c r="V26" i="2" s="1"/>
  <c r="X26" i="2" s="1"/>
  <c r="F27" i="2"/>
  <c r="H27" i="2" s="1"/>
  <c r="J27" i="2" s="1"/>
  <c r="L27" i="2" s="1"/>
  <c r="N27" i="2" s="1"/>
  <c r="P27" i="2" s="1"/>
  <c r="R27" i="2" s="1"/>
  <c r="T27" i="2" s="1"/>
  <c r="V27" i="2" s="1"/>
  <c r="X27" i="2" s="1"/>
  <c r="F28" i="2"/>
  <c r="H28" i="2" s="1"/>
  <c r="J28" i="2" s="1"/>
  <c r="L28" i="2" s="1"/>
  <c r="N28" i="2" s="1"/>
  <c r="P28" i="2" s="1"/>
  <c r="R28" i="2" s="1"/>
  <c r="T28" i="2" s="1"/>
  <c r="V28" i="2" s="1"/>
  <c r="X28" i="2" s="1"/>
  <c r="F29" i="2"/>
  <c r="H29" i="2" s="1"/>
  <c r="J29" i="2" s="1"/>
  <c r="L29" i="2" s="1"/>
  <c r="N29" i="2" s="1"/>
  <c r="P29" i="2" s="1"/>
  <c r="R29" i="2" s="1"/>
  <c r="T29" i="2" s="1"/>
  <c r="V29" i="2" s="1"/>
  <c r="X29" i="2" s="1"/>
  <c r="E17" i="2"/>
  <c r="D17" i="2"/>
  <c r="G44" i="2"/>
  <c r="J22" i="2" l="1"/>
  <c r="L22" i="2" s="1"/>
  <c r="N22" i="2" s="1"/>
  <c r="P22" i="2" s="1"/>
  <c r="R22" i="2" s="1"/>
  <c r="T22" i="2" s="1"/>
  <c r="V22" i="2" s="1"/>
  <c r="X22" i="2" s="1"/>
  <c r="H24" i="2"/>
  <c r="J24" i="2" s="1"/>
  <c r="L24" i="2" s="1"/>
  <c r="N24" i="2" s="1"/>
  <c r="P24" i="2" s="1"/>
  <c r="R24" i="2" s="1"/>
  <c r="T24" i="2" s="1"/>
  <c r="V24" i="2" s="1"/>
  <c r="X24" i="2" s="1"/>
  <c r="F42" i="2"/>
  <c r="F111" i="2"/>
  <c r="H111" i="2" s="1"/>
  <c r="J111" i="2" s="1"/>
  <c r="L111" i="2" s="1"/>
  <c r="N111" i="2" s="1"/>
  <c r="P111" i="2" s="1"/>
  <c r="R111" i="2" s="1"/>
  <c r="T111" i="2" s="1"/>
  <c r="V111" i="2" s="1"/>
  <c r="X111" i="2" s="1"/>
  <c r="H44" i="2"/>
  <c r="J44" i="2" s="1"/>
  <c r="L44" i="2" s="1"/>
  <c r="N44" i="2" s="1"/>
  <c r="P44" i="2" s="1"/>
  <c r="R44" i="2" s="1"/>
  <c r="T44" i="2" s="1"/>
  <c r="V44" i="2" s="1"/>
  <c r="X44" i="2" s="1"/>
  <c r="G42" i="2"/>
  <c r="F110" i="2"/>
  <c r="H110" i="2" s="1"/>
  <c r="J110" i="2" s="1"/>
  <c r="L110" i="2" s="1"/>
  <c r="N110" i="2" s="1"/>
  <c r="P110" i="2" s="1"/>
  <c r="R110" i="2" s="1"/>
  <c r="T110" i="2" s="1"/>
  <c r="V110" i="2" s="1"/>
  <c r="X110" i="2" s="1"/>
  <c r="F107" i="2"/>
  <c r="H107" i="2" s="1"/>
  <c r="J107" i="2" s="1"/>
  <c r="L107" i="2" s="1"/>
  <c r="N107" i="2" s="1"/>
  <c r="P107" i="2" s="1"/>
  <c r="R107" i="2" s="1"/>
  <c r="T107" i="2" s="1"/>
  <c r="V107" i="2" s="1"/>
  <c r="X107" i="2" s="1"/>
  <c r="F112" i="2"/>
  <c r="H112" i="2" s="1"/>
  <c r="J112" i="2" s="1"/>
  <c r="L112" i="2" s="1"/>
  <c r="N112" i="2" s="1"/>
  <c r="P112" i="2" s="1"/>
  <c r="R112" i="2" s="1"/>
  <c r="T112" i="2" s="1"/>
  <c r="V112" i="2" s="1"/>
  <c r="X112" i="2" s="1"/>
  <c r="G106" i="2"/>
  <c r="F109" i="2"/>
  <c r="H109" i="2" s="1"/>
  <c r="J109" i="2" s="1"/>
  <c r="L109" i="2" s="1"/>
  <c r="N109" i="2" s="1"/>
  <c r="P109" i="2" s="1"/>
  <c r="R109" i="2" s="1"/>
  <c r="T109" i="2" s="1"/>
  <c r="V109" i="2" s="1"/>
  <c r="X109" i="2" s="1"/>
  <c r="F71" i="2"/>
  <c r="H71" i="2" s="1"/>
  <c r="J71" i="2" s="1"/>
  <c r="L71" i="2" s="1"/>
  <c r="N71" i="2" s="1"/>
  <c r="P71" i="2" s="1"/>
  <c r="R71" i="2" s="1"/>
  <c r="T71" i="2" s="1"/>
  <c r="V71" i="2" s="1"/>
  <c r="X71" i="2" s="1"/>
  <c r="F17" i="2"/>
  <c r="H17" i="2" s="1"/>
  <c r="G87" i="2"/>
  <c r="G81" i="2"/>
  <c r="G102" i="2"/>
  <c r="H42" i="2" l="1"/>
  <c r="J42" i="2" s="1"/>
  <c r="L42" i="2" s="1"/>
  <c r="N42" i="2" s="1"/>
  <c r="P42" i="2" s="1"/>
  <c r="R42" i="2" s="1"/>
  <c r="T42" i="2" s="1"/>
  <c r="V42" i="2" s="1"/>
  <c r="X42" i="2" s="1"/>
  <c r="G74" i="2"/>
  <c r="G100" i="2" s="1"/>
  <c r="G108" i="2"/>
  <c r="F70" i="2"/>
  <c r="H70" i="2" s="1"/>
  <c r="J70" i="2" s="1"/>
  <c r="L70" i="2" s="1"/>
  <c r="N70" i="2" s="1"/>
  <c r="P70" i="2" s="1"/>
  <c r="R70" i="2" s="1"/>
  <c r="T70" i="2" s="1"/>
  <c r="V70" i="2" s="1"/>
  <c r="X70" i="2" s="1"/>
  <c r="H43" i="2"/>
  <c r="J43" i="2" s="1"/>
  <c r="L43" i="2" s="1"/>
  <c r="N43" i="2" s="1"/>
  <c r="P43" i="2" s="1"/>
  <c r="R43" i="2" s="1"/>
  <c r="T43" i="2" s="1"/>
  <c r="V43" i="2" s="1"/>
  <c r="X43" i="2" s="1"/>
  <c r="F90" i="2"/>
  <c r="H90" i="2" s="1"/>
  <c r="J90" i="2" s="1"/>
  <c r="L90" i="2" s="1"/>
  <c r="N90" i="2" s="1"/>
  <c r="P90" i="2" s="1"/>
  <c r="R90" i="2" s="1"/>
  <c r="T90" i="2" s="1"/>
  <c r="V90" i="2" s="1"/>
  <c r="X90" i="2" s="1"/>
  <c r="F89" i="2"/>
  <c r="H89" i="2" s="1"/>
  <c r="J89" i="2" s="1"/>
  <c r="L89" i="2" s="1"/>
  <c r="N89" i="2" s="1"/>
  <c r="P89" i="2" s="1"/>
  <c r="R89" i="2" s="1"/>
  <c r="T89" i="2" s="1"/>
  <c r="V89" i="2" s="1"/>
  <c r="X89" i="2" s="1"/>
  <c r="F84" i="2"/>
  <c r="F83" i="2"/>
  <c r="H83" i="2" s="1"/>
  <c r="J83" i="2" s="1"/>
  <c r="L83" i="2" s="1"/>
  <c r="N83" i="2" s="1"/>
  <c r="P83" i="2" s="1"/>
  <c r="R83" i="2" s="1"/>
  <c r="T83" i="2" s="1"/>
  <c r="V83" i="2" s="1"/>
  <c r="X83" i="2" s="1"/>
  <c r="E87" i="2"/>
  <c r="E81" i="2"/>
  <c r="E102" i="2"/>
  <c r="H84" i="2" l="1"/>
  <c r="J84" i="2" s="1"/>
  <c r="L84" i="2" s="1"/>
  <c r="N84" i="2" s="1"/>
  <c r="P84" i="2" s="1"/>
  <c r="R84" i="2" s="1"/>
  <c r="T84" i="2" s="1"/>
  <c r="V84" i="2" s="1"/>
  <c r="X84" i="2" s="1"/>
  <c r="E108" i="2"/>
  <c r="E74" i="2"/>
  <c r="E100" i="2" s="1"/>
  <c r="F69" i="2"/>
  <c r="H69" i="2" s="1"/>
  <c r="J69" i="2" s="1"/>
  <c r="L69" i="2" s="1"/>
  <c r="N69" i="2" s="1"/>
  <c r="P69" i="2" s="1"/>
  <c r="R69" i="2" s="1"/>
  <c r="T69" i="2" s="1"/>
  <c r="V69" i="2" s="1"/>
  <c r="X69" i="2" s="1"/>
  <c r="F106" i="2"/>
  <c r="H106" i="2" s="1"/>
  <c r="J106" i="2" s="1"/>
  <c r="L106" i="2" s="1"/>
  <c r="N106" i="2" s="1"/>
  <c r="P106" i="2" s="1"/>
  <c r="R106" i="2" s="1"/>
  <c r="T106" i="2" s="1"/>
  <c r="V106" i="2" s="1"/>
  <c r="X106" i="2" s="1"/>
  <c r="D46" i="2" l="1"/>
  <c r="F68" i="2"/>
  <c r="H68" i="2" s="1"/>
  <c r="J68" i="2" s="1"/>
  <c r="L68" i="2" s="1"/>
  <c r="N68" i="2" s="1"/>
  <c r="P68" i="2" s="1"/>
  <c r="R68" i="2" s="1"/>
  <c r="T68" i="2" s="1"/>
  <c r="V68" i="2" s="1"/>
  <c r="X68" i="2" s="1"/>
  <c r="D87" i="2" l="1"/>
  <c r="F87" i="2" s="1"/>
  <c r="H87" i="2" s="1"/>
  <c r="J87" i="2" s="1"/>
  <c r="L87" i="2" s="1"/>
  <c r="N87" i="2" s="1"/>
  <c r="P87" i="2" s="1"/>
  <c r="R87" i="2" s="1"/>
  <c r="T87" i="2" s="1"/>
  <c r="V87" i="2" s="1"/>
  <c r="X87" i="2" s="1"/>
  <c r="D81" i="2"/>
  <c r="D108" i="2" l="1"/>
  <c r="F108" i="2" s="1"/>
  <c r="H108" i="2" s="1"/>
  <c r="J108" i="2" s="1"/>
  <c r="L108" i="2" s="1"/>
  <c r="N108" i="2" s="1"/>
  <c r="P108" i="2" s="1"/>
  <c r="R108" i="2" s="1"/>
  <c r="T108" i="2" s="1"/>
  <c r="V108" i="2" s="1"/>
  <c r="X108" i="2" s="1"/>
  <c r="D74" i="2"/>
  <c r="D100" i="2" s="1"/>
  <c r="F100" i="2" s="1"/>
  <c r="H100" i="2" s="1"/>
  <c r="J100" i="2" s="1"/>
  <c r="L100" i="2" s="1"/>
  <c r="N100" i="2" s="1"/>
  <c r="P100" i="2" s="1"/>
  <c r="R100" i="2" s="1"/>
  <c r="F81" i="2"/>
  <c r="H81" i="2" s="1"/>
  <c r="J81" i="2" s="1"/>
  <c r="L81" i="2" s="1"/>
  <c r="N81" i="2" s="1"/>
  <c r="P81" i="2" s="1"/>
  <c r="R81" i="2" s="1"/>
  <c r="T81" i="2" s="1"/>
  <c r="V81" i="2" s="1"/>
  <c r="X81" i="2" s="1"/>
  <c r="F102" i="2"/>
  <c r="H102" i="2" s="1"/>
  <c r="J102" i="2" s="1"/>
  <c r="L102" i="2" s="1"/>
  <c r="N102" i="2" s="1"/>
  <c r="P102" i="2" s="1"/>
  <c r="R102" i="2" s="1"/>
  <c r="T102" i="2" s="1"/>
  <c r="V102" i="2" s="1"/>
  <c r="X102" i="2" s="1"/>
  <c r="F76" i="2"/>
  <c r="H76" i="2" s="1"/>
  <c r="J76" i="2" s="1"/>
  <c r="L76" i="2" s="1"/>
  <c r="N76" i="2" s="1"/>
  <c r="P76" i="2" s="1"/>
  <c r="R76" i="2" s="1"/>
  <c r="T76" i="2" s="1"/>
  <c r="V76" i="2" s="1"/>
  <c r="X76" i="2" s="1"/>
  <c r="F92" i="2" l="1"/>
  <c r="H92" i="2" s="1"/>
  <c r="J92" i="2" s="1"/>
  <c r="L92" i="2" s="1"/>
  <c r="N92" i="2" s="1"/>
  <c r="P92" i="2" s="1"/>
  <c r="R92" i="2" s="1"/>
  <c r="T92" i="2" s="1"/>
  <c r="V92" i="2" s="1"/>
  <c r="X92" i="2" s="1"/>
  <c r="F46" i="2"/>
  <c r="H46" i="2" s="1"/>
  <c r="J46" i="2" s="1"/>
  <c r="L46" i="2" s="1"/>
  <c r="N46" i="2" s="1"/>
  <c r="P46" i="2" s="1"/>
  <c r="R46" i="2" s="1"/>
  <c r="J17" i="2"/>
  <c r="L17" i="2" s="1"/>
  <c r="N17" i="2" s="1"/>
  <c r="P17" i="2" s="1"/>
  <c r="R17" i="2" s="1"/>
  <c r="T17" i="2" s="1"/>
  <c r="V17" i="2" s="1"/>
  <c r="X17" i="2" s="1"/>
  <c r="F74" i="2"/>
  <c r="H74" i="2" s="1"/>
  <c r="J74" i="2" s="1"/>
  <c r="L74" i="2" s="1"/>
  <c r="N74" i="2" s="1"/>
  <c r="P74" i="2" s="1"/>
  <c r="R74" i="2" s="1"/>
  <c r="T74" i="2" s="1"/>
  <c r="V74" i="2" s="1"/>
  <c r="X74" i="2" s="1"/>
  <c r="S100" i="2" l="1"/>
  <c r="T100" i="2" s="1"/>
  <c r="T46" i="2" l="1"/>
  <c r="U100" i="2" s="1"/>
  <c r="V100" i="2" s="1"/>
  <c r="X100" i="2" s="1"/>
  <c r="V46" i="2"/>
  <c r="X46" i="2" s="1"/>
</calcChain>
</file>

<file path=xl/sharedStrings.xml><?xml version="1.0" encoding="utf-8"?>
<sst xmlns="http://schemas.openxmlformats.org/spreadsheetml/2006/main" count="271" uniqueCount="176">
  <si>
    <t>№ п/п</t>
  </si>
  <si>
    <t>2014 год</t>
  </si>
  <si>
    <t>Образование</t>
  </si>
  <si>
    <t>в том числе:</t>
  </si>
  <si>
    <t>местный бюджет</t>
  </si>
  <si>
    <t>1.</t>
  </si>
  <si>
    <t xml:space="preserve">Департамент образования </t>
  </si>
  <si>
    <t>2.</t>
  </si>
  <si>
    <t xml:space="preserve">3. </t>
  </si>
  <si>
    <t>Жилищно-коммунальное хозяйство</t>
  </si>
  <si>
    <t>5.</t>
  </si>
  <si>
    <t>Департамент жилищно-коммунального хозяйства</t>
  </si>
  <si>
    <t>6.</t>
  </si>
  <si>
    <t>Внешнее благоустройство</t>
  </si>
  <si>
    <t>Управление внешнего благоустройства</t>
  </si>
  <si>
    <t>Дорожное хозяйство</t>
  </si>
  <si>
    <t>Реконструкция ул. Героев Хасана от ПНИТИ до ул. Хлебозаводской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</si>
  <si>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</si>
  <si>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</si>
  <si>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</si>
  <si>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</si>
  <si>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</si>
  <si>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</si>
  <si>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01 1 4101</t>
  </si>
  <si>
    <t>Строительство спортивного зала в МАОУ "СОШ № 12"</t>
  </si>
  <si>
    <t>01 2 4100</t>
  </si>
  <si>
    <t>01 2 4201</t>
  </si>
  <si>
    <t>Строительство, реконструкция и проектирование сетей наружного освещения</t>
  </si>
  <si>
    <t>10 2 4104</t>
  </si>
  <si>
    <t>10 2 4203</t>
  </si>
  <si>
    <t>Строительство улицы Советской Армии от ул. Мира до проспекта Декабристов</t>
  </si>
  <si>
    <t>10 2 4204</t>
  </si>
  <si>
    <t>Реконструкция площади Восстания, 1-й этап</t>
  </si>
  <si>
    <t>10 2 4205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</si>
  <si>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</si>
  <si>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11 1 4105</t>
  </si>
  <si>
    <t>12 1 2161</t>
  </si>
  <si>
    <t>Строительство источников противопожарного водоснабжения</t>
  </si>
  <si>
    <t>14 2 4102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</si>
  <si>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</si>
  <si>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</si>
  <si>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17 1 4109</t>
  </si>
  <si>
    <t>17 1 4108</t>
  </si>
  <si>
    <t>17 1 4110</t>
  </si>
  <si>
    <t>17 1 4113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</si>
  <si>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</si>
  <si>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</si>
  <si>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резервуара для воды емкостью 5000 кубических метров на территории насосной станции "Заречная" города Перми</t>
  </si>
  <si>
    <t>17 1 4115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</si>
  <si>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</si>
  <si>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</si>
  <si>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91 6 2183</t>
  </si>
  <si>
    <t>05 1 4200</t>
  </si>
  <si>
    <t>4.</t>
  </si>
  <si>
    <t>10 2 4112</t>
  </si>
  <si>
    <t>10 2 4207</t>
  </si>
  <si>
    <t>Проектно-изыскательские работы по строительству автомобильной дороги "Переход ул. Строителей-площадь Гайдара"</t>
  </si>
  <si>
    <t>11 2 4106</t>
  </si>
  <si>
    <t>Строительство кладбища Восточное с крематорием</t>
  </si>
  <si>
    <t>11 2 4107</t>
  </si>
  <si>
    <t>Реконструкция кладбища Банная гора (новое)</t>
  </si>
  <si>
    <t>Исполнитель</t>
  </si>
  <si>
    <t>Строительство и реконструкция светофорных объектов</t>
  </si>
  <si>
    <t>к решению</t>
  </si>
  <si>
    <t>Пермской городской Думы</t>
  </si>
  <si>
    <t>Строительство физкультурно-оздоровительного комплекса в Свердловском районе (ул. Обвинская, 9)</t>
  </si>
  <si>
    <t>Расширение и реконструкция (2 очередь) канализации</t>
  </si>
  <si>
    <t>Расширение и реконструкция (3 очередь) канализации</t>
  </si>
  <si>
    <t>средства дорожного фонда</t>
  </si>
  <si>
    <t>тыс. руб.</t>
  </si>
  <si>
    <t>в разрезе исполнителей</t>
  </si>
  <si>
    <t>Изменения ко 2 чтению</t>
  </si>
  <si>
    <t>Строительство спортивного зала в МАОУ «Средняя общеобразовательная школа № 50 с углубленным изучением английского языка» г.Перми</t>
  </si>
  <si>
    <t>01 2 4129</t>
  </si>
  <si>
    <t>Строительство спортивного зала в МБОУ «Средняя общеобразовательная школа № 45» г.Перми</t>
  </si>
  <si>
    <t>01 2 4130</t>
  </si>
  <si>
    <t>Строительство физкультурно-оздоровительного комплекса в Дзержинском районе (ул. Шпальная, 2)</t>
  </si>
  <si>
    <t>05 1 4211</t>
  </si>
  <si>
    <t>Организация противооползневых мероприятий в районе жилых домов по ул. Ким,5, Ивановская,19 и Чехова,2</t>
  </si>
  <si>
    <t>14 1 4103</t>
  </si>
  <si>
    <t>Проектирование здания поликлиники в Кировском районе города Перми по ул.Шишкина,20</t>
  </si>
  <si>
    <t>Управление здравоохранения</t>
  </si>
  <si>
    <t>91 9 4208</t>
  </si>
  <si>
    <t>Строительство газопроводов в микрорайонах индивидуальной застройки города Перми</t>
  </si>
  <si>
    <t>Изменения</t>
  </si>
  <si>
    <t>Реконструкция с надстройкой второго и третьего этажей поликлиники МАУЗ ГДП по ул.Докучаева, 30/ ул.Костычева,41</t>
  </si>
  <si>
    <t>91 9 4209</t>
  </si>
  <si>
    <t>Департамент имущественных отношений</t>
  </si>
  <si>
    <t>Строительство 6-этажного многоквартирного жилого дома по адресу: ул. Сокольская,12 для обеспечения жильем граждан</t>
  </si>
  <si>
    <t>15 3 4131</t>
  </si>
  <si>
    <t>от 17.12.2013 № 285</t>
  </si>
  <si>
    <t>Здравоохранение</t>
  </si>
  <si>
    <t>91 9 4210</t>
  </si>
  <si>
    <t>Проектирование здания поликлиники в Ленинском районе города Перми по ул.Ленина,16</t>
  </si>
  <si>
    <t>Организация противооползневых мероприятий в районе жилого дома по ул. Куфонина, 32</t>
  </si>
  <si>
    <t>14 1 4141</t>
  </si>
  <si>
    <t>Реконструкция парка культуры и отдыха им. А.П.Чехова</t>
  </si>
  <si>
    <t>11 1 4134</t>
  </si>
  <si>
    <t>Реконструкция сквера по ул. Екатерининской</t>
  </si>
  <si>
    <t>11 1 4135</t>
  </si>
  <si>
    <t>01 1 6201</t>
  </si>
  <si>
    <t>краевой бюджет</t>
  </si>
  <si>
    <t>Реконструкция корпуса МАОУ "Лицей № 10" г.Перми</t>
  </si>
  <si>
    <t>01 2 4119</t>
  </si>
  <si>
    <t>7.</t>
  </si>
  <si>
    <t>01 2 4133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</si>
  <si>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</si>
  <si>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</si>
  <si>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</si>
  <si>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</si>
  <si>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</si>
  <si>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</si>
  <si>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</si>
  <si>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</si>
  <si>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</si>
  <si>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</si>
  <si>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</si>
  <si>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</si>
  <si>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</si>
  <si>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</si>
  <si>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</si>
  <si>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</si>
  <si>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</si>
  <si>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</si>
  <si>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</si>
  <si>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</si>
  <si>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</si>
  <si>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</si>
  <si>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</si>
  <si>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</si>
  <si>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</si>
  <si>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</si>
  <si>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</si>
  <si>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</si>
  <si>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</si>
  <si>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10 2 6212</t>
  </si>
  <si>
    <t>федеральный бюджет</t>
  </si>
  <si>
    <t>Прочие объекты</t>
  </si>
  <si>
    <t>Приобретение помещений для размещения филиалов МФЦ</t>
  </si>
  <si>
    <t>91 9 4136</t>
  </si>
  <si>
    <t>37.</t>
  </si>
  <si>
    <t>38.</t>
  </si>
  <si>
    <t>Строительство нового корпуса ДОУ "Детский сад № 407" г.Перми</t>
  </si>
  <si>
    <t>Реконструкция здания МАОУ "Средняя общеобразовательная школа № 32 имени Г.А.Сборщикова" г.Перми (пристройка спортивного зала)</t>
  </si>
  <si>
    <t>01 1 4132</t>
  </si>
  <si>
    <t>39.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</si>
  <si>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</si>
  <si>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ПРИЛОЖЕНИЕ № 13</t>
  </si>
  <si>
    <t>Строительство межшкольного стадиона в МАОУ Пермская кадетская школа №1 «Пермский кадетский корпус имени генералиссимуса А.В. Суворова»</t>
  </si>
  <si>
    <t>01 2 4137</t>
  </si>
  <si>
    <t>Строительство нового корпуса МБОУ "Гимназия № 11 им. С.П.Дягилева"</t>
  </si>
  <si>
    <t>Строительство светофорного объекта</t>
  </si>
  <si>
    <t>Строительство светофорного объекта на территории м/р Висим</t>
  </si>
  <si>
    <t>40.</t>
  </si>
  <si>
    <t>41.</t>
  </si>
  <si>
    <t>42.</t>
  </si>
  <si>
    <t>Строительство кабельной линии для электроснабжения здания по адресу ул. Пермская, 2а</t>
  </si>
  <si>
    <t>12 1 0059</t>
  </si>
  <si>
    <t>43.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</si>
  <si>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 города Перми, на 2014 год</t>
  </si>
  <si>
    <t>01 1 4212</t>
  </si>
  <si>
    <t>01 1 4139</t>
  </si>
  <si>
    <t>Приобретение в собственность муниципального образования здания для размещения дошкольного образовательного учреждения по ул. Баумана, 5б</t>
  </si>
  <si>
    <t>Объект</t>
  </si>
  <si>
    <t>Решение Комитета</t>
  </si>
  <si>
    <t>Приобретение в собственность муниципального образования помещения для размещения МФЦ по ул. М.Толбухина, 15</t>
  </si>
  <si>
    <t>Приобретение в собственность муниципального образования здания для размещения дошкольного образовательного учреждения по ул. Хабаровской, 68</t>
  </si>
  <si>
    <t>Приобретение в собственность муниципального образования помещения для размещения МФЦ по ул. Федосеева, 7</t>
  </si>
  <si>
    <t>Приобретение в собственность муниципального образования помещения для размещения МФЦ по ул. 9 мая, 3</t>
  </si>
  <si>
    <t>91 9 4170</t>
  </si>
  <si>
    <t>91 9 4171</t>
  </si>
  <si>
    <t>91 9 4172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</si>
  <si>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 19а</t>
  </si>
  <si>
    <t>Проектно-изыскательские работы по строительству транспортной инфраструктуры на земельных участках, предоставляемых на бесплатной основе многодетным семьям</t>
  </si>
  <si>
    <t>ПРИЛОЖЕНИЕ № 7</t>
  </si>
  <si>
    <t>от 18.11.2014 № 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</si>
</sst>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164" fontId="4" fillId="0" borderId="1" xfId="0" applyNumberFormat="1" applyFont="1" applyFill="1" applyBorder="1"/>
    <xf numFmtId="164" fontId="4" fillId="0" borderId="4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right"/>
    </xf>
    <xf numFmtId="0" fontId="4" fillId="0" borderId="1" xfId="1" applyFont="1" applyFill="1" applyBorder="1" applyAlignment="1">
      <alignment vertical="top" wrapText="1"/>
    </xf>
    <xf numFmtId="0" fontId="2" fillId="0" borderId="1" xfId="0" applyFont="1" applyFill="1" applyBorder="1"/>
    <xf numFmtId="0" fontId="2" fillId="0" borderId="0" xfId="0" applyFont="1" applyFill="1" applyBorder="1"/>
    <xf numFmtId="164" fontId="4" fillId="0" borderId="1" xfId="0" applyNumberFormat="1" applyFont="1" applyFill="1" applyBorder="1" applyAlignment="1">
      <alignment vertical="top"/>
    </xf>
    <xf numFmtId="0" fontId="4" fillId="0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3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4" borderId="2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 applyAlignment="1">
      <alignment vertical="top" wrapText="1"/>
    </xf>
    <xf numFmtId="0" fontId="4" fillId="4" borderId="0" xfId="0" applyFont="1" applyFill="1" applyAlignment="1">
      <alignment horizontal="right"/>
    </xf>
    <xf numFmtId="0" fontId="2" fillId="4" borderId="0" xfId="0" applyFont="1" applyFill="1" applyBorder="1"/>
    <xf numFmtId="164" fontId="4" fillId="4" borderId="1" xfId="0" applyNumberFormat="1" applyFont="1" applyFill="1" applyBorder="1" applyAlignment="1">
      <alignment horizontal="right"/>
    </xf>
    <xf numFmtId="164" fontId="4" fillId="4" borderId="1" xfId="0" applyNumberFormat="1" applyFont="1" applyFill="1" applyBorder="1"/>
    <xf numFmtId="164" fontId="4" fillId="0" borderId="4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2" fillId="2" borderId="0" xfId="0" applyFont="1" applyFill="1"/>
    <xf numFmtId="164" fontId="4" fillId="2" borderId="4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2" fillId="0" borderId="0" xfId="0" applyNumberFormat="1" applyFont="1" applyFill="1"/>
    <xf numFmtId="164" fontId="4" fillId="0" borderId="1" xfId="0" applyNumberFormat="1" applyFont="1" applyFill="1" applyBorder="1" applyAlignment="1">
      <alignment vertical="top" wrapText="1"/>
    </xf>
    <xf numFmtId="0" fontId="4" fillId="5" borderId="0" xfId="0" applyFont="1" applyFill="1" applyAlignment="1">
      <alignment horizontal="right"/>
    </xf>
    <xf numFmtId="0" fontId="4" fillId="5" borderId="0" xfId="0" applyFont="1" applyFill="1"/>
    <xf numFmtId="0" fontId="2" fillId="5" borderId="0" xfId="0" applyFont="1" applyFill="1"/>
    <xf numFmtId="164" fontId="4" fillId="5" borderId="1" xfId="0" applyNumberFormat="1" applyFont="1" applyFill="1" applyBorder="1"/>
    <xf numFmtId="164" fontId="4" fillId="5" borderId="4" xfId="0" applyNumberFormat="1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/>
    </xf>
    <xf numFmtId="164" fontId="4" fillId="5" borderId="4" xfId="0" applyNumberFormat="1" applyFont="1" applyFill="1" applyBorder="1"/>
    <xf numFmtId="0" fontId="4" fillId="5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vertical="top" wrapText="1"/>
    </xf>
    <xf numFmtId="164" fontId="4" fillId="5" borderId="1" xfId="0" applyNumberFormat="1" applyFont="1" applyFill="1" applyBorder="1" applyAlignment="1">
      <alignment vertical="top"/>
    </xf>
    <xf numFmtId="164" fontId="4" fillId="5" borderId="1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164" fontId="4" fillId="0" borderId="4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Z113"/>
  <sheetViews>
    <sheetView tabSelected="1" zoomScale="70" zoomScaleNormal="70" workbookViewId="0">
      <selection activeCell="AI13" sqref="AI13"/>
    </sheetView>
  </sheetViews>
  <sheetFormatPr defaultColWidth="9.109375" defaultRowHeight="18" x14ac:dyDescent="0.35"/>
  <cols>
    <col min="1" max="1" width="5.44140625" style="1" customWidth="1"/>
    <col min="2" max="2" width="76.88671875" style="1" customWidth="1"/>
    <col min="3" max="3" width="21.44140625" style="1" customWidth="1"/>
    <col min="4" max="6" width="17.5546875" style="7" hidden="1" customWidth="1"/>
    <col min="7" max="7" width="16.44140625" style="7" hidden="1" customWidth="1"/>
    <col min="8" max="8" width="16.88671875" style="7" hidden="1" customWidth="1"/>
    <col min="9" max="9" width="18.6640625" style="7" hidden="1" customWidth="1"/>
    <col min="10" max="10" width="17.5546875" style="7" hidden="1" customWidth="1"/>
    <col min="11" max="11" width="17.88671875" style="7" hidden="1" customWidth="1"/>
    <col min="12" max="20" width="17.5546875" style="7" hidden="1" customWidth="1"/>
    <col min="21" max="21" width="17.5546875" style="46" hidden="1" customWidth="1"/>
    <col min="22" max="22" width="17.5546875" style="7" hidden="1" customWidth="1"/>
    <col min="23" max="23" width="17.5546875" style="37" hidden="1" customWidth="1"/>
    <col min="24" max="24" width="17.5546875" style="7" customWidth="1"/>
    <col min="25" max="26" width="15" style="1" hidden="1" customWidth="1"/>
    <col min="27" max="27" width="10.5546875" style="1" customWidth="1"/>
    <col min="28" max="16384" width="9.109375" style="1"/>
  </cols>
  <sheetData>
    <row r="1" spans="1:25" x14ac:dyDescent="0.35">
      <c r="E1" s="6"/>
      <c r="G1" s="6"/>
      <c r="H1" s="6"/>
      <c r="I1" s="6"/>
      <c r="K1" s="6"/>
      <c r="L1" s="6"/>
      <c r="M1" s="6"/>
      <c r="O1" s="6"/>
      <c r="P1" s="6"/>
      <c r="Q1" s="6"/>
      <c r="R1" s="6"/>
      <c r="S1" s="6"/>
      <c r="T1" s="6"/>
      <c r="U1" s="45"/>
      <c r="V1" s="6"/>
      <c r="W1" s="36"/>
      <c r="X1" s="6" t="s">
        <v>174</v>
      </c>
    </row>
    <row r="2" spans="1:25" x14ac:dyDescent="0.35">
      <c r="E2" s="6"/>
      <c r="G2" s="6"/>
      <c r="H2" s="6"/>
      <c r="I2" s="6"/>
      <c r="K2" s="6"/>
      <c r="L2" s="6"/>
      <c r="M2" s="6"/>
      <c r="O2" s="6"/>
      <c r="P2" s="6"/>
      <c r="Q2" s="6"/>
      <c r="R2" s="6"/>
      <c r="S2" s="6"/>
      <c r="T2" s="6"/>
      <c r="U2" s="45"/>
      <c r="V2" s="6"/>
      <c r="W2" s="36"/>
      <c r="X2" s="6" t="s">
        <v>63</v>
      </c>
    </row>
    <row r="3" spans="1:25" x14ac:dyDescent="0.35">
      <c r="E3" s="6"/>
      <c r="G3" s="6"/>
      <c r="H3" s="6"/>
      <c r="I3" s="6"/>
      <c r="K3" s="6"/>
      <c r="L3" s="6"/>
      <c r="M3" s="6"/>
      <c r="O3" s="6"/>
      <c r="P3" s="6"/>
      <c r="Q3" s="6"/>
      <c r="R3" s="6"/>
      <c r="S3" s="6"/>
      <c r="T3" s="6"/>
      <c r="U3" s="45"/>
      <c r="V3" s="6"/>
      <c r="W3" s="36"/>
      <c r="X3" s="6" t="s">
        <v>64</v>
      </c>
    </row>
    <row r="4" spans="1:25" ht="18" customHeight="1" x14ac:dyDescent="0.35">
      <c r="C4" s="56" t="s">
        <v>175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6"/>
    </row>
    <row r="6" spans="1:25" x14ac:dyDescent="0.35">
      <c r="H6" s="6"/>
      <c r="K6" s="6"/>
      <c r="L6" s="6"/>
      <c r="M6" s="6"/>
      <c r="O6" s="6"/>
      <c r="P6" s="6"/>
      <c r="Q6" s="6"/>
      <c r="R6" s="6"/>
      <c r="S6" s="6"/>
      <c r="T6" s="6"/>
      <c r="U6" s="45"/>
      <c r="V6" s="6"/>
      <c r="W6" s="36"/>
      <c r="X6" s="6" t="s">
        <v>147</v>
      </c>
    </row>
    <row r="7" spans="1:25" x14ac:dyDescent="0.35">
      <c r="H7" s="6"/>
      <c r="K7" s="6"/>
      <c r="L7" s="6"/>
      <c r="M7" s="6"/>
      <c r="O7" s="6"/>
      <c r="P7" s="6"/>
      <c r="Q7" s="6"/>
      <c r="R7" s="6"/>
      <c r="S7" s="6"/>
      <c r="T7" s="6"/>
      <c r="U7" s="45"/>
      <c r="V7" s="6"/>
      <c r="W7" s="36"/>
      <c r="X7" s="6" t="s">
        <v>63</v>
      </c>
    </row>
    <row r="8" spans="1:25" x14ac:dyDescent="0.35">
      <c r="H8" s="6"/>
      <c r="K8" s="6"/>
      <c r="L8" s="6"/>
      <c r="M8" s="6"/>
      <c r="O8" s="6"/>
      <c r="P8" s="6"/>
      <c r="Q8" s="6"/>
      <c r="R8" s="6"/>
      <c r="S8" s="6"/>
      <c r="T8" s="6"/>
      <c r="U8" s="45"/>
      <c r="V8" s="6"/>
      <c r="W8" s="36"/>
      <c r="X8" s="6" t="s">
        <v>64</v>
      </c>
    </row>
    <row r="9" spans="1:25" x14ac:dyDescent="0.35">
      <c r="H9" s="6"/>
      <c r="K9" s="6"/>
      <c r="L9" s="6"/>
      <c r="M9" s="6"/>
      <c r="O9" s="6"/>
      <c r="P9" s="6"/>
      <c r="Q9" s="6"/>
      <c r="R9" s="6"/>
      <c r="S9" s="6"/>
      <c r="T9" s="6"/>
      <c r="U9" s="45"/>
      <c r="V9" s="6"/>
      <c r="W9" s="36"/>
      <c r="X9" s="6" t="s">
        <v>90</v>
      </c>
    </row>
    <row r="10" spans="1:25" x14ac:dyDescent="0.35">
      <c r="D10" s="1"/>
      <c r="E10" s="1"/>
      <c r="F10" s="1"/>
      <c r="G10" s="1"/>
      <c r="H10" s="1"/>
      <c r="I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47"/>
      <c r="V10" s="1"/>
      <c r="W10" s="38"/>
      <c r="X10" s="1"/>
    </row>
    <row r="11" spans="1:25" ht="25.5" customHeight="1" x14ac:dyDescent="0.3">
      <c r="A11" s="62" t="s">
        <v>159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</row>
    <row r="12" spans="1:25" ht="25.5" customHeight="1" x14ac:dyDescent="0.3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</row>
    <row r="13" spans="1:25" ht="11.4" customHeight="1" x14ac:dyDescent="0.3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</row>
    <row r="14" spans="1:25" x14ac:dyDescent="0.35">
      <c r="A14" s="2"/>
      <c r="B14" s="3"/>
      <c r="C14" s="3"/>
      <c r="E14" s="6"/>
      <c r="G14" s="6"/>
      <c r="H14" s="6" t="s">
        <v>69</v>
      </c>
      <c r="I14" s="6"/>
      <c r="K14" s="6"/>
      <c r="L14" s="6"/>
      <c r="M14" s="29"/>
      <c r="O14" s="29"/>
      <c r="Q14" s="6"/>
      <c r="R14" s="29"/>
      <c r="S14" s="6"/>
      <c r="T14" s="29"/>
      <c r="U14" s="45"/>
      <c r="V14" s="29"/>
      <c r="W14" s="36"/>
      <c r="X14" s="29" t="s">
        <v>69</v>
      </c>
      <c r="Y14" s="30"/>
    </row>
    <row r="15" spans="1:25" ht="48" customHeight="1" x14ac:dyDescent="0.3">
      <c r="A15" s="73" t="s">
        <v>0</v>
      </c>
      <c r="B15" s="73" t="s">
        <v>163</v>
      </c>
      <c r="C15" s="73" t="s">
        <v>61</v>
      </c>
      <c r="D15" s="75" t="s">
        <v>1</v>
      </c>
      <c r="E15" s="75" t="s">
        <v>71</v>
      </c>
      <c r="F15" s="59" t="s">
        <v>1</v>
      </c>
      <c r="G15" s="59" t="s">
        <v>84</v>
      </c>
      <c r="H15" s="59" t="s">
        <v>1</v>
      </c>
      <c r="I15" s="59" t="s">
        <v>84</v>
      </c>
      <c r="J15" s="59" t="s">
        <v>1</v>
      </c>
      <c r="K15" s="59" t="s">
        <v>84</v>
      </c>
      <c r="L15" s="59" t="s">
        <v>1</v>
      </c>
      <c r="M15" s="59" t="s">
        <v>84</v>
      </c>
      <c r="N15" s="59" t="s">
        <v>1</v>
      </c>
      <c r="O15" s="59" t="s">
        <v>84</v>
      </c>
      <c r="P15" s="59" t="s">
        <v>1</v>
      </c>
      <c r="Q15" s="59" t="s">
        <v>84</v>
      </c>
      <c r="R15" s="59" t="s">
        <v>1</v>
      </c>
      <c r="S15" s="59" t="s">
        <v>84</v>
      </c>
      <c r="T15" s="59" t="s">
        <v>1</v>
      </c>
      <c r="U15" s="61" t="s">
        <v>164</v>
      </c>
      <c r="V15" s="59" t="s">
        <v>1</v>
      </c>
      <c r="W15" s="58" t="s">
        <v>84</v>
      </c>
      <c r="X15" s="59" t="s">
        <v>1</v>
      </c>
      <c r="Y15" s="60"/>
    </row>
    <row r="16" spans="1:25" ht="83.4" hidden="1" customHeight="1" x14ac:dyDescent="0.3">
      <c r="A16" s="74"/>
      <c r="B16" s="71"/>
      <c r="C16" s="71"/>
      <c r="D16" s="76"/>
      <c r="E16" s="76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61"/>
      <c r="V16" s="59"/>
      <c r="W16" s="58"/>
      <c r="X16" s="59"/>
      <c r="Y16" s="60"/>
    </row>
    <row r="17" spans="1:26" x14ac:dyDescent="0.35">
      <c r="A17" s="4"/>
      <c r="B17" s="15" t="s">
        <v>2</v>
      </c>
      <c r="C17" s="15"/>
      <c r="D17" s="8">
        <f>D22+D26+D27+D28+D29</f>
        <v>463995.8</v>
      </c>
      <c r="E17" s="8">
        <f>E22+E26+E27+E28+E29</f>
        <v>-7515.2999999999993</v>
      </c>
      <c r="F17" s="8">
        <f>D17+E17</f>
        <v>456480.5</v>
      </c>
      <c r="G17" s="8">
        <f>G22+G26+G27+G28+G29+G24</f>
        <v>0</v>
      </c>
      <c r="H17" s="8">
        <f>F17+G17</f>
        <v>456480.5</v>
      </c>
      <c r="I17" s="8">
        <f>I22+I26+I27+I28+I29+I30+I31</f>
        <v>8993.0429999999997</v>
      </c>
      <c r="J17" s="8">
        <f>H17+I17</f>
        <v>465473.54300000001</v>
      </c>
      <c r="K17" s="8">
        <f>K22+K26+K27+K28+K29+K30+K31+K32</f>
        <v>26499.077000000001</v>
      </c>
      <c r="L17" s="8">
        <f>J17+K17</f>
        <v>491972.62</v>
      </c>
      <c r="M17" s="8">
        <f>M22+M26+M27+M28+M29+M30+M31+M32+M33+M34+M38</f>
        <v>16809.895999999993</v>
      </c>
      <c r="N17" s="8">
        <f>L17+M17</f>
        <v>508782.516</v>
      </c>
      <c r="O17" s="8">
        <f>O22+O26+O27+O28+O29+O30+O31+O32+O33+O34+O38</f>
        <v>0</v>
      </c>
      <c r="P17" s="8">
        <f>N17+O17</f>
        <v>508782.516</v>
      </c>
      <c r="Q17" s="8">
        <f>Q22+Q26+Q27+Q28+Q29+Q30+Q31+Q32+Q33+Q34+Q38</f>
        <v>81645</v>
      </c>
      <c r="R17" s="8">
        <f>P17+Q17</f>
        <v>590427.51600000006</v>
      </c>
      <c r="S17" s="8">
        <f>S22+S26+S27+S28+S29+S30+S31+S32+S33+S34+S38</f>
        <v>0</v>
      </c>
      <c r="T17" s="8">
        <f>R17+S17</f>
        <v>590427.51600000006</v>
      </c>
      <c r="U17" s="48">
        <f>U22+U26+U27+U28+U29+U30+U31+U32+U33+U34+U38</f>
        <v>0</v>
      </c>
      <c r="V17" s="8">
        <f>T17+U17</f>
        <v>590427.51600000006</v>
      </c>
      <c r="W17" s="17">
        <f>W22+W26+W27+W28+W29+W30+W31+W32+W33+W34+W38</f>
        <v>0</v>
      </c>
      <c r="X17" s="8">
        <f>V17+W17</f>
        <v>590427.51600000006</v>
      </c>
      <c r="Y17" s="14"/>
    </row>
    <row r="18" spans="1:26" x14ac:dyDescent="0.35">
      <c r="A18" s="4"/>
      <c r="B18" s="15" t="s">
        <v>3</v>
      </c>
      <c r="C18" s="15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48"/>
      <c r="V18" s="8"/>
      <c r="W18" s="17"/>
      <c r="X18" s="8"/>
      <c r="Y18" s="14"/>
    </row>
    <row r="19" spans="1:26" x14ac:dyDescent="0.35">
      <c r="A19" s="4"/>
      <c r="B19" s="42" t="s">
        <v>136</v>
      </c>
      <c r="C19" s="15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>
        <f>Q38</f>
        <v>81645</v>
      </c>
      <c r="R19" s="8">
        <f>Q19+P19</f>
        <v>81645</v>
      </c>
      <c r="S19" s="8">
        <f>S38</f>
        <v>0</v>
      </c>
      <c r="T19" s="8">
        <f>S19+R19</f>
        <v>81645</v>
      </c>
      <c r="U19" s="48">
        <f>U38</f>
        <v>0</v>
      </c>
      <c r="V19" s="8">
        <f>U19+T19</f>
        <v>81645</v>
      </c>
      <c r="W19" s="17">
        <f>W38</f>
        <v>0</v>
      </c>
      <c r="X19" s="8">
        <f>W19+V19</f>
        <v>81645</v>
      </c>
      <c r="Y19" s="14"/>
    </row>
    <row r="20" spans="1:26" hidden="1" x14ac:dyDescent="0.35">
      <c r="A20" s="4"/>
      <c r="B20" s="20" t="s">
        <v>4</v>
      </c>
      <c r="C20" s="15"/>
      <c r="D20" s="8"/>
      <c r="E20" s="8"/>
      <c r="F20" s="8"/>
      <c r="G20" s="8"/>
      <c r="H20" s="8"/>
      <c r="I20" s="8"/>
      <c r="J20" s="8">
        <f t="shared" ref="J20:J21" si="0">H20+I20</f>
        <v>0</v>
      </c>
      <c r="K20" s="8"/>
      <c r="L20" s="8">
        <f t="shared" ref="L20:L21" si="1">J20+K20</f>
        <v>0</v>
      </c>
      <c r="M20" s="8"/>
      <c r="N20" s="8">
        <f t="shared" ref="N20:N21" si="2">L20+M20</f>
        <v>0</v>
      </c>
      <c r="O20" s="8"/>
      <c r="P20" s="8">
        <f t="shared" ref="P20:P21" si="3">N20+O20</f>
        <v>0</v>
      </c>
      <c r="Q20" s="8"/>
      <c r="R20" s="8">
        <f t="shared" ref="R20" si="4">P20+Q20</f>
        <v>0</v>
      </c>
      <c r="S20" s="8"/>
      <c r="T20" s="8">
        <f t="shared" ref="T20" si="5">R20+S20</f>
        <v>0</v>
      </c>
      <c r="U20" s="48"/>
      <c r="V20" s="8">
        <f t="shared" ref="V20" si="6">T20+U20</f>
        <v>0</v>
      </c>
      <c r="W20" s="17"/>
      <c r="X20" s="8">
        <f t="shared" ref="X20" si="7">V20+W20</f>
        <v>0</v>
      </c>
      <c r="Y20" s="14"/>
      <c r="Z20" s="1">
        <v>0</v>
      </c>
    </row>
    <row r="21" spans="1:26" x14ac:dyDescent="0.35">
      <c r="A21" s="4"/>
      <c r="B21" s="23" t="s">
        <v>101</v>
      </c>
      <c r="C21" s="15"/>
      <c r="D21" s="8"/>
      <c r="E21" s="8"/>
      <c r="F21" s="8"/>
      <c r="G21" s="8"/>
      <c r="H21" s="8"/>
      <c r="I21" s="8">
        <f>I25</f>
        <v>100000</v>
      </c>
      <c r="J21" s="8">
        <f t="shared" si="0"/>
        <v>100000</v>
      </c>
      <c r="K21" s="8">
        <f>K25</f>
        <v>0</v>
      </c>
      <c r="L21" s="8">
        <f t="shared" si="1"/>
        <v>100000</v>
      </c>
      <c r="M21" s="8">
        <f>M25</f>
        <v>-30000</v>
      </c>
      <c r="N21" s="8">
        <f t="shared" si="2"/>
        <v>70000</v>
      </c>
      <c r="O21" s="8">
        <f>O25</f>
        <v>0</v>
      </c>
      <c r="P21" s="8">
        <f t="shared" si="3"/>
        <v>70000</v>
      </c>
      <c r="Q21" s="8">
        <f>Q25</f>
        <v>0</v>
      </c>
      <c r="R21" s="8">
        <f>P21+Q21</f>
        <v>70000</v>
      </c>
      <c r="S21" s="8">
        <f>S25</f>
        <v>0</v>
      </c>
      <c r="T21" s="8">
        <f>R21+S21</f>
        <v>70000</v>
      </c>
      <c r="U21" s="48">
        <f>U25</f>
        <v>0</v>
      </c>
      <c r="V21" s="8">
        <f>T21+U21</f>
        <v>70000</v>
      </c>
      <c r="W21" s="17">
        <f>W25</f>
        <v>0</v>
      </c>
      <c r="X21" s="8">
        <f>V21+W21</f>
        <v>70000</v>
      </c>
      <c r="Y21" s="14"/>
    </row>
    <row r="22" spans="1:26" ht="54" x14ac:dyDescent="0.35">
      <c r="A22" s="4" t="s">
        <v>5</v>
      </c>
      <c r="B22" s="27" t="s">
        <v>166</v>
      </c>
      <c r="C22" s="23" t="s">
        <v>87</v>
      </c>
      <c r="D22" s="17">
        <v>200000</v>
      </c>
      <c r="E22" s="8">
        <v>0</v>
      </c>
      <c r="F22" s="8">
        <f t="shared" ref="F22:F29" si="8">D22+E22</f>
        <v>200000</v>
      </c>
      <c r="G22" s="8">
        <v>0</v>
      </c>
      <c r="H22" s="8">
        <f t="shared" ref="H22:H29" si="9">F22+G22</f>
        <v>200000</v>
      </c>
      <c r="I22" s="8">
        <v>0</v>
      </c>
      <c r="J22" s="8">
        <f>H22+I22</f>
        <v>200000</v>
      </c>
      <c r="K22" s="8">
        <v>0</v>
      </c>
      <c r="L22" s="8">
        <f>J22+K22</f>
        <v>200000</v>
      </c>
      <c r="M22" s="32">
        <f>M24+M25</f>
        <v>-60000</v>
      </c>
      <c r="N22" s="8">
        <f>L22+M22</f>
        <v>140000</v>
      </c>
      <c r="O22" s="32">
        <f>O24+O25</f>
        <v>0</v>
      </c>
      <c r="P22" s="8">
        <f>N22+O22</f>
        <v>140000</v>
      </c>
      <c r="Q22" s="8">
        <f>Q24+Q25</f>
        <v>0</v>
      </c>
      <c r="R22" s="8">
        <f>P22+Q22</f>
        <v>140000</v>
      </c>
      <c r="S22" s="8">
        <f>S24+S25</f>
        <v>0</v>
      </c>
      <c r="T22" s="8">
        <f>R22+S22</f>
        <v>140000</v>
      </c>
      <c r="U22" s="48">
        <f>U24+U25</f>
        <v>0</v>
      </c>
      <c r="V22" s="8">
        <f>T22+U22</f>
        <v>140000</v>
      </c>
      <c r="W22" s="17">
        <f>W24+W25</f>
        <v>0</v>
      </c>
      <c r="X22" s="8">
        <f>V22+W22</f>
        <v>140000</v>
      </c>
      <c r="Y22" s="1" t="s">
        <v>23</v>
      </c>
    </row>
    <row r="23" spans="1:26" x14ac:dyDescent="0.35">
      <c r="A23" s="4"/>
      <c r="B23" s="15" t="s">
        <v>3</v>
      </c>
      <c r="C23" s="23"/>
      <c r="D23" s="1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48"/>
      <c r="V23" s="8"/>
      <c r="W23" s="17"/>
      <c r="X23" s="8"/>
    </row>
    <row r="24" spans="1:26" hidden="1" x14ac:dyDescent="0.35">
      <c r="A24" s="4"/>
      <c r="B24" s="18" t="s">
        <v>4</v>
      </c>
      <c r="C24" s="18"/>
      <c r="D24" s="17"/>
      <c r="E24" s="8"/>
      <c r="F24" s="8"/>
      <c r="G24" s="8"/>
      <c r="H24" s="19">
        <f>H22</f>
        <v>200000</v>
      </c>
      <c r="I24" s="19">
        <v>-100000</v>
      </c>
      <c r="J24" s="19">
        <f t="shared" ref="J24:J25" si="10">H24+I24</f>
        <v>100000</v>
      </c>
      <c r="K24" s="19"/>
      <c r="L24" s="19">
        <f t="shared" ref="L24:L32" si="11">J24+K24</f>
        <v>100000</v>
      </c>
      <c r="M24" s="19">
        <v>-30000</v>
      </c>
      <c r="N24" s="19">
        <f t="shared" ref="N24:N32" si="12">L24+M24</f>
        <v>70000</v>
      </c>
      <c r="O24" s="19"/>
      <c r="P24" s="19">
        <f t="shared" ref="P24:P32" si="13">N24+O24</f>
        <v>70000</v>
      </c>
      <c r="Q24" s="8"/>
      <c r="R24" s="19">
        <f t="shared" ref="R24:R32" si="14">P24+Q24</f>
        <v>70000</v>
      </c>
      <c r="S24" s="8"/>
      <c r="T24" s="19">
        <f t="shared" ref="T24:T32" si="15">R24+S24</f>
        <v>70000</v>
      </c>
      <c r="U24" s="48"/>
      <c r="V24" s="19">
        <f t="shared" ref="V24:V32" si="16">T24+U24</f>
        <v>70000</v>
      </c>
      <c r="W24" s="17"/>
      <c r="X24" s="19">
        <f t="shared" ref="X24:X32" si="17">V24+W24</f>
        <v>70000</v>
      </c>
      <c r="Y24" s="1" t="s">
        <v>23</v>
      </c>
      <c r="Z24" s="1">
        <v>0</v>
      </c>
    </row>
    <row r="25" spans="1:26" x14ac:dyDescent="0.35">
      <c r="A25" s="4"/>
      <c r="B25" s="23" t="s">
        <v>101</v>
      </c>
      <c r="C25" s="23"/>
      <c r="D25" s="17"/>
      <c r="E25" s="8"/>
      <c r="F25" s="8"/>
      <c r="G25" s="8"/>
      <c r="H25" s="8">
        <v>0</v>
      </c>
      <c r="I25" s="8">
        <v>100000</v>
      </c>
      <c r="J25" s="8">
        <f t="shared" si="10"/>
        <v>100000</v>
      </c>
      <c r="K25" s="8"/>
      <c r="L25" s="8">
        <f t="shared" si="11"/>
        <v>100000</v>
      </c>
      <c r="M25" s="8">
        <v>-30000</v>
      </c>
      <c r="N25" s="8">
        <f t="shared" si="12"/>
        <v>70000</v>
      </c>
      <c r="O25" s="8"/>
      <c r="P25" s="8">
        <f t="shared" si="13"/>
        <v>70000</v>
      </c>
      <c r="Q25" s="8"/>
      <c r="R25" s="8">
        <f t="shared" si="14"/>
        <v>70000</v>
      </c>
      <c r="S25" s="8"/>
      <c r="T25" s="8">
        <f t="shared" si="15"/>
        <v>70000</v>
      </c>
      <c r="U25" s="48"/>
      <c r="V25" s="8">
        <f t="shared" si="16"/>
        <v>70000</v>
      </c>
      <c r="W25" s="17"/>
      <c r="X25" s="8">
        <f t="shared" si="17"/>
        <v>70000</v>
      </c>
      <c r="Y25" s="1" t="s">
        <v>100</v>
      </c>
    </row>
    <row r="26" spans="1:26" ht="36" x14ac:dyDescent="0.35">
      <c r="A26" s="4" t="s">
        <v>7</v>
      </c>
      <c r="B26" s="5" t="s">
        <v>24</v>
      </c>
      <c r="C26" s="23" t="s">
        <v>6</v>
      </c>
      <c r="D26" s="8">
        <v>40000</v>
      </c>
      <c r="E26" s="8">
        <v>0</v>
      </c>
      <c r="F26" s="8">
        <f t="shared" si="8"/>
        <v>40000</v>
      </c>
      <c r="G26" s="8">
        <v>0</v>
      </c>
      <c r="H26" s="8">
        <f t="shared" si="9"/>
        <v>40000</v>
      </c>
      <c r="I26" s="8">
        <v>0</v>
      </c>
      <c r="J26" s="8">
        <f t="shared" ref="J26:J112" si="18">H26+I26</f>
        <v>40000</v>
      </c>
      <c r="K26" s="8">
        <v>0</v>
      </c>
      <c r="L26" s="8">
        <f t="shared" si="11"/>
        <v>40000</v>
      </c>
      <c r="M26" s="8">
        <v>0</v>
      </c>
      <c r="N26" s="8">
        <f t="shared" si="12"/>
        <v>40000</v>
      </c>
      <c r="O26" s="8">
        <v>0</v>
      </c>
      <c r="P26" s="8">
        <f t="shared" si="13"/>
        <v>40000</v>
      </c>
      <c r="Q26" s="8">
        <v>0</v>
      </c>
      <c r="R26" s="8">
        <f t="shared" si="14"/>
        <v>40000</v>
      </c>
      <c r="S26" s="8">
        <v>0</v>
      </c>
      <c r="T26" s="8">
        <f t="shared" si="15"/>
        <v>40000</v>
      </c>
      <c r="U26" s="48">
        <v>0</v>
      </c>
      <c r="V26" s="8">
        <f t="shared" si="16"/>
        <v>40000</v>
      </c>
      <c r="W26" s="17">
        <v>0</v>
      </c>
      <c r="X26" s="8">
        <f t="shared" si="17"/>
        <v>40000</v>
      </c>
      <c r="Y26" s="1" t="s">
        <v>25</v>
      </c>
    </row>
    <row r="27" spans="1:26" ht="36" x14ac:dyDescent="0.35">
      <c r="A27" s="4" t="s">
        <v>8</v>
      </c>
      <c r="B27" s="23" t="s">
        <v>150</v>
      </c>
      <c r="C27" s="23" t="s">
        <v>6</v>
      </c>
      <c r="D27" s="17">
        <v>223995.8</v>
      </c>
      <c r="E27" s="17">
        <v>-12515.3</v>
      </c>
      <c r="F27" s="17">
        <f t="shared" si="8"/>
        <v>211480.5</v>
      </c>
      <c r="G27" s="17">
        <v>0</v>
      </c>
      <c r="H27" s="17">
        <f t="shared" si="9"/>
        <v>211480.5</v>
      </c>
      <c r="I27" s="17">
        <v>241.589</v>
      </c>
      <c r="J27" s="17">
        <f t="shared" si="18"/>
        <v>211722.08900000001</v>
      </c>
      <c r="K27" s="8">
        <v>40</v>
      </c>
      <c r="L27" s="8">
        <f t="shared" si="11"/>
        <v>211762.08900000001</v>
      </c>
      <c r="M27" s="32">
        <v>-65739.668000000005</v>
      </c>
      <c r="N27" s="8">
        <f t="shared" si="12"/>
        <v>146022.421</v>
      </c>
      <c r="O27" s="32"/>
      <c r="P27" s="8">
        <f t="shared" si="13"/>
        <v>146022.421</v>
      </c>
      <c r="Q27" s="8"/>
      <c r="R27" s="8">
        <f t="shared" si="14"/>
        <v>146022.421</v>
      </c>
      <c r="S27" s="8"/>
      <c r="T27" s="8">
        <f t="shared" si="15"/>
        <v>146022.421</v>
      </c>
      <c r="U27" s="48"/>
      <c r="V27" s="8">
        <f t="shared" si="16"/>
        <v>146022.421</v>
      </c>
      <c r="W27" s="17"/>
      <c r="X27" s="8">
        <f t="shared" si="17"/>
        <v>146022.421</v>
      </c>
      <c r="Y27" s="1" t="s">
        <v>26</v>
      </c>
    </row>
    <row r="28" spans="1:26" ht="54" x14ac:dyDescent="0.35">
      <c r="A28" s="4" t="s">
        <v>53</v>
      </c>
      <c r="B28" s="23" t="s">
        <v>72</v>
      </c>
      <c r="C28" s="23" t="s">
        <v>6</v>
      </c>
      <c r="D28" s="8">
        <v>0</v>
      </c>
      <c r="E28" s="8">
        <v>2500</v>
      </c>
      <c r="F28" s="8">
        <f t="shared" si="8"/>
        <v>2500</v>
      </c>
      <c r="G28" s="8"/>
      <c r="H28" s="8">
        <f t="shared" si="9"/>
        <v>2500</v>
      </c>
      <c r="I28" s="8"/>
      <c r="J28" s="8">
        <f t="shared" si="18"/>
        <v>2500</v>
      </c>
      <c r="K28" s="8"/>
      <c r="L28" s="8">
        <f t="shared" si="11"/>
        <v>2500</v>
      </c>
      <c r="M28" s="8"/>
      <c r="N28" s="8">
        <f t="shared" si="12"/>
        <v>2500</v>
      </c>
      <c r="O28" s="8"/>
      <c r="P28" s="8">
        <f t="shared" si="13"/>
        <v>2500</v>
      </c>
      <c r="Q28" s="8"/>
      <c r="R28" s="8">
        <f t="shared" si="14"/>
        <v>2500</v>
      </c>
      <c r="S28" s="8"/>
      <c r="T28" s="8">
        <f t="shared" si="15"/>
        <v>2500</v>
      </c>
      <c r="U28" s="48"/>
      <c r="V28" s="8">
        <f t="shared" si="16"/>
        <v>2500</v>
      </c>
      <c r="W28" s="17"/>
      <c r="X28" s="8">
        <f t="shared" si="17"/>
        <v>2500</v>
      </c>
      <c r="Y28" s="1" t="s">
        <v>73</v>
      </c>
    </row>
    <row r="29" spans="1:26" ht="36" x14ac:dyDescent="0.35">
      <c r="A29" s="4" t="s">
        <v>10</v>
      </c>
      <c r="B29" s="23" t="s">
        <v>74</v>
      </c>
      <c r="C29" s="23" t="s">
        <v>6</v>
      </c>
      <c r="D29" s="8">
        <v>0</v>
      </c>
      <c r="E29" s="8">
        <v>2500</v>
      </c>
      <c r="F29" s="8">
        <f t="shared" si="8"/>
        <v>2500</v>
      </c>
      <c r="G29" s="8"/>
      <c r="H29" s="8">
        <f t="shared" si="9"/>
        <v>2500</v>
      </c>
      <c r="I29" s="8"/>
      <c r="J29" s="8">
        <f t="shared" si="18"/>
        <v>2500</v>
      </c>
      <c r="K29" s="8"/>
      <c r="L29" s="8">
        <f t="shared" si="11"/>
        <v>2500</v>
      </c>
      <c r="M29" s="8"/>
      <c r="N29" s="8">
        <f t="shared" si="12"/>
        <v>2500</v>
      </c>
      <c r="O29" s="8"/>
      <c r="P29" s="8">
        <f t="shared" si="13"/>
        <v>2500</v>
      </c>
      <c r="Q29" s="8"/>
      <c r="R29" s="8">
        <f t="shared" si="14"/>
        <v>2500</v>
      </c>
      <c r="S29" s="8"/>
      <c r="T29" s="8">
        <f t="shared" si="15"/>
        <v>2500</v>
      </c>
      <c r="U29" s="48"/>
      <c r="V29" s="8">
        <f t="shared" si="16"/>
        <v>2500</v>
      </c>
      <c r="W29" s="17"/>
      <c r="X29" s="8">
        <f t="shared" si="17"/>
        <v>2500</v>
      </c>
      <c r="Y29" s="1" t="s">
        <v>75</v>
      </c>
    </row>
    <row r="30" spans="1:26" ht="36" x14ac:dyDescent="0.35">
      <c r="A30" s="4" t="s">
        <v>12</v>
      </c>
      <c r="B30" s="23" t="s">
        <v>102</v>
      </c>
      <c r="C30" s="23" t="s">
        <v>6</v>
      </c>
      <c r="D30" s="8"/>
      <c r="E30" s="8"/>
      <c r="F30" s="8"/>
      <c r="G30" s="8"/>
      <c r="H30" s="8"/>
      <c r="I30" s="8">
        <v>3751.4540000000002</v>
      </c>
      <c r="J30" s="8">
        <f t="shared" si="18"/>
        <v>3751.4540000000002</v>
      </c>
      <c r="K30" s="8"/>
      <c r="L30" s="8">
        <f t="shared" si="11"/>
        <v>3751.4540000000002</v>
      </c>
      <c r="M30" s="8"/>
      <c r="N30" s="8">
        <f t="shared" si="12"/>
        <v>3751.4540000000002</v>
      </c>
      <c r="O30" s="8"/>
      <c r="P30" s="8">
        <f t="shared" si="13"/>
        <v>3751.4540000000002</v>
      </c>
      <c r="Q30" s="8"/>
      <c r="R30" s="8">
        <f t="shared" si="14"/>
        <v>3751.4540000000002</v>
      </c>
      <c r="S30" s="8"/>
      <c r="T30" s="8">
        <f t="shared" si="15"/>
        <v>3751.4540000000002</v>
      </c>
      <c r="U30" s="48"/>
      <c r="V30" s="8">
        <f t="shared" si="16"/>
        <v>3751.4540000000002</v>
      </c>
      <c r="W30" s="17"/>
      <c r="X30" s="8">
        <f t="shared" si="17"/>
        <v>3751.4540000000002</v>
      </c>
      <c r="Y30" s="1" t="s">
        <v>103</v>
      </c>
    </row>
    <row r="31" spans="1:26" ht="54" x14ac:dyDescent="0.35">
      <c r="A31" s="4" t="s">
        <v>104</v>
      </c>
      <c r="B31" s="23" t="s">
        <v>143</v>
      </c>
      <c r="C31" s="23" t="s">
        <v>6</v>
      </c>
      <c r="D31" s="8"/>
      <c r="E31" s="8"/>
      <c r="F31" s="8"/>
      <c r="G31" s="8"/>
      <c r="H31" s="8"/>
      <c r="I31" s="8">
        <v>5000</v>
      </c>
      <c r="J31" s="8">
        <f t="shared" si="18"/>
        <v>5000</v>
      </c>
      <c r="K31" s="8"/>
      <c r="L31" s="8">
        <f t="shared" si="11"/>
        <v>5000</v>
      </c>
      <c r="M31" s="32">
        <v>549.56399999999996</v>
      </c>
      <c r="N31" s="8">
        <f t="shared" si="12"/>
        <v>5549.5640000000003</v>
      </c>
      <c r="O31" s="32"/>
      <c r="P31" s="8">
        <f t="shared" si="13"/>
        <v>5549.5640000000003</v>
      </c>
      <c r="Q31" s="8"/>
      <c r="R31" s="8">
        <f t="shared" si="14"/>
        <v>5549.5640000000003</v>
      </c>
      <c r="S31" s="8"/>
      <c r="T31" s="8">
        <f t="shared" si="15"/>
        <v>5549.5640000000003</v>
      </c>
      <c r="U31" s="48"/>
      <c r="V31" s="8">
        <f t="shared" si="16"/>
        <v>5549.5640000000003</v>
      </c>
      <c r="W31" s="17"/>
      <c r="X31" s="8">
        <f t="shared" si="17"/>
        <v>5549.5640000000003</v>
      </c>
      <c r="Y31" s="1" t="s">
        <v>105</v>
      </c>
    </row>
    <row r="32" spans="1:26" ht="36" x14ac:dyDescent="0.35">
      <c r="A32" s="4" t="s">
        <v>106</v>
      </c>
      <c r="B32" s="23" t="s">
        <v>142</v>
      </c>
      <c r="C32" s="23" t="s">
        <v>6</v>
      </c>
      <c r="D32" s="17"/>
      <c r="E32" s="17"/>
      <c r="F32" s="17"/>
      <c r="G32" s="17"/>
      <c r="H32" s="17"/>
      <c r="I32" s="17"/>
      <c r="J32" s="17"/>
      <c r="K32" s="8">
        <v>26459.077000000001</v>
      </c>
      <c r="L32" s="8">
        <f t="shared" si="11"/>
        <v>26459.077000000001</v>
      </c>
      <c r="M32" s="8"/>
      <c r="N32" s="8">
        <f t="shared" si="12"/>
        <v>26459.077000000001</v>
      </c>
      <c r="O32" s="8"/>
      <c r="P32" s="8">
        <f t="shared" si="13"/>
        <v>26459.077000000001</v>
      </c>
      <c r="Q32" s="8"/>
      <c r="R32" s="8">
        <f t="shared" si="14"/>
        <v>26459.077000000001</v>
      </c>
      <c r="S32" s="8"/>
      <c r="T32" s="8">
        <f t="shared" si="15"/>
        <v>26459.077000000001</v>
      </c>
      <c r="U32" s="48"/>
      <c r="V32" s="8">
        <f t="shared" si="16"/>
        <v>26459.077000000001</v>
      </c>
      <c r="W32" s="17"/>
      <c r="X32" s="8">
        <f t="shared" si="17"/>
        <v>26459.077000000001</v>
      </c>
      <c r="Y32" s="1" t="s">
        <v>144</v>
      </c>
    </row>
    <row r="33" spans="1:26" ht="54" x14ac:dyDescent="0.35">
      <c r="A33" s="4" t="s">
        <v>107</v>
      </c>
      <c r="B33" s="28" t="s">
        <v>148</v>
      </c>
      <c r="C33" s="25" t="s">
        <v>6</v>
      </c>
      <c r="D33" s="8"/>
      <c r="E33" s="8"/>
      <c r="F33" s="8"/>
      <c r="G33" s="8"/>
      <c r="H33" s="8"/>
      <c r="I33" s="8"/>
      <c r="J33" s="8"/>
      <c r="K33" s="8"/>
      <c r="L33" s="8"/>
      <c r="M33" s="32">
        <v>2000</v>
      </c>
      <c r="N33" s="8">
        <f>M33+L33</f>
        <v>2000</v>
      </c>
      <c r="O33" s="32"/>
      <c r="P33" s="8">
        <f>O33+N33</f>
        <v>2000</v>
      </c>
      <c r="Q33" s="8"/>
      <c r="R33" s="8">
        <f>Q33+P33</f>
        <v>2000</v>
      </c>
      <c r="S33" s="8"/>
      <c r="T33" s="8">
        <f>S33+R33</f>
        <v>2000</v>
      </c>
      <c r="U33" s="48"/>
      <c r="V33" s="8">
        <f>U33+T33</f>
        <v>2000</v>
      </c>
      <c r="W33" s="17"/>
      <c r="X33" s="8">
        <f>W33+V33</f>
        <v>2000</v>
      </c>
      <c r="Y33" s="1" t="s">
        <v>149</v>
      </c>
    </row>
    <row r="34" spans="1:26" ht="54" x14ac:dyDescent="0.35">
      <c r="A34" s="4" t="s">
        <v>108</v>
      </c>
      <c r="B34" s="28" t="s">
        <v>172</v>
      </c>
      <c r="C34" s="26" t="s">
        <v>87</v>
      </c>
      <c r="D34" s="8"/>
      <c r="E34" s="8"/>
      <c r="F34" s="8"/>
      <c r="G34" s="8"/>
      <c r="H34" s="8"/>
      <c r="I34" s="8"/>
      <c r="J34" s="8"/>
      <c r="K34" s="8"/>
      <c r="L34" s="8"/>
      <c r="M34" s="32">
        <f>M36+M37</f>
        <v>60000</v>
      </c>
      <c r="N34" s="8">
        <f>M34+L34</f>
        <v>60000</v>
      </c>
      <c r="O34" s="32">
        <f>O36+O37</f>
        <v>0</v>
      </c>
      <c r="P34" s="8">
        <f>O34+N34</f>
        <v>60000</v>
      </c>
      <c r="Q34" s="8">
        <f>Q36+Q37</f>
        <v>0</v>
      </c>
      <c r="R34" s="8">
        <f>Q34+P34</f>
        <v>60000</v>
      </c>
      <c r="S34" s="8">
        <f>S36+S37</f>
        <v>0</v>
      </c>
      <c r="T34" s="8">
        <f>S34+R34</f>
        <v>60000</v>
      </c>
      <c r="U34" s="48">
        <f>U36+U37</f>
        <v>0</v>
      </c>
      <c r="V34" s="8">
        <f>U34+T34</f>
        <v>60000</v>
      </c>
      <c r="W34" s="17">
        <f>W36+W37</f>
        <v>0</v>
      </c>
      <c r="X34" s="8">
        <f>W34+V34</f>
        <v>60000</v>
      </c>
      <c r="Y34" s="1" t="s">
        <v>160</v>
      </c>
    </row>
    <row r="35" spans="1:26" x14ac:dyDescent="0.35">
      <c r="A35" s="4"/>
      <c r="B35" s="15" t="s">
        <v>3</v>
      </c>
      <c r="C35" s="26"/>
      <c r="D35" s="8"/>
      <c r="E35" s="8"/>
      <c r="F35" s="8"/>
      <c r="G35" s="8"/>
      <c r="H35" s="8"/>
      <c r="I35" s="8"/>
      <c r="J35" s="8"/>
      <c r="K35" s="8"/>
      <c r="L35" s="8"/>
      <c r="M35" s="32"/>
      <c r="N35" s="8"/>
      <c r="O35" s="32"/>
      <c r="P35" s="8"/>
      <c r="Q35" s="8"/>
      <c r="R35" s="8"/>
      <c r="S35" s="8"/>
      <c r="T35" s="8"/>
      <c r="U35" s="48"/>
      <c r="V35" s="8"/>
      <c r="W35" s="17"/>
      <c r="X35" s="8"/>
    </row>
    <row r="36" spans="1:26" hidden="1" x14ac:dyDescent="0.35">
      <c r="A36" s="4"/>
      <c r="B36" s="26" t="s">
        <v>4</v>
      </c>
      <c r="C36" s="26"/>
      <c r="D36" s="8"/>
      <c r="E36" s="8"/>
      <c r="F36" s="8"/>
      <c r="G36" s="8"/>
      <c r="H36" s="8"/>
      <c r="I36" s="8"/>
      <c r="J36" s="8"/>
      <c r="K36" s="8"/>
      <c r="L36" s="8"/>
      <c r="M36" s="32">
        <v>30000</v>
      </c>
      <c r="N36" s="8">
        <f>M36+L36</f>
        <v>30000</v>
      </c>
      <c r="O36" s="32"/>
      <c r="P36" s="8">
        <f>O36+N36</f>
        <v>30000</v>
      </c>
      <c r="Q36" s="8"/>
      <c r="R36" s="8">
        <f>Q36+P36</f>
        <v>30000</v>
      </c>
      <c r="S36" s="8"/>
      <c r="T36" s="8">
        <f>S36+R36</f>
        <v>30000</v>
      </c>
      <c r="U36" s="48"/>
      <c r="V36" s="8">
        <f>U36+T36</f>
        <v>30000</v>
      </c>
      <c r="W36" s="17"/>
      <c r="X36" s="8">
        <f>W36+V36</f>
        <v>30000</v>
      </c>
      <c r="Z36" s="1">
        <v>0</v>
      </c>
    </row>
    <row r="37" spans="1:26" x14ac:dyDescent="0.35">
      <c r="A37" s="4"/>
      <c r="B37" s="26" t="s">
        <v>101</v>
      </c>
      <c r="C37" s="26"/>
      <c r="D37" s="8"/>
      <c r="E37" s="8"/>
      <c r="F37" s="8"/>
      <c r="G37" s="8"/>
      <c r="H37" s="8"/>
      <c r="I37" s="8"/>
      <c r="J37" s="8"/>
      <c r="K37" s="8"/>
      <c r="L37" s="8"/>
      <c r="M37" s="32">
        <v>30000</v>
      </c>
      <c r="N37" s="8">
        <f>M37+L37</f>
        <v>30000</v>
      </c>
      <c r="O37" s="32"/>
      <c r="P37" s="8">
        <f>O37+N37</f>
        <v>30000</v>
      </c>
      <c r="Q37" s="8"/>
      <c r="R37" s="8">
        <f>Q37+P37</f>
        <v>30000</v>
      </c>
      <c r="S37" s="8"/>
      <c r="T37" s="8">
        <f>S37+R37</f>
        <v>30000</v>
      </c>
      <c r="U37" s="48"/>
      <c r="V37" s="8">
        <f>U37+T37</f>
        <v>30000</v>
      </c>
      <c r="W37" s="17"/>
      <c r="X37" s="8">
        <f>W37+V37</f>
        <v>30000</v>
      </c>
    </row>
    <row r="38" spans="1:26" ht="54" x14ac:dyDescent="0.35">
      <c r="A38" s="4" t="s">
        <v>109</v>
      </c>
      <c r="B38" s="34" t="s">
        <v>162</v>
      </c>
      <c r="C38" s="34" t="s">
        <v>87</v>
      </c>
      <c r="D38" s="8"/>
      <c r="E38" s="8"/>
      <c r="F38" s="8"/>
      <c r="G38" s="8"/>
      <c r="H38" s="8"/>
      <c r="I38" s="8"/>
      <c r="J38" s="8"/>
      <c r="K38" s="8"/>
      <c r="L38" s="8"/>
      <c r="M38" s="8">
        <v>80000</v>
      </c>
      <c r="N38" s="8">
        <f>M38+L38</f>
        <v>80000</v>
      </c>
      <c r="O38" s="8"/>
      <c r="P38" s="8">
        <f>O38+N38</f>
        <v>80000</v>
      </c>
      <c r="Q38" s="8">
        <f>Q41+Q40</f>
        <v>81645</v>
      </c>
      <c r="R38" s="8">
        <f>Q38+P38</f>
        <v>161645</v>
      </c>
      <c r="S38" s="8">
        <f>S41+S40</f>
        <v>0</v>
      </c>
      <c r="T38" s="8">
        <f>S38+R38</f>
        <v>161645</v>
      </c>
      <c r="U38" s="48">
        <f>U41+U40</f>
        <v>0</v>
      </c>
      <c r="V38" s="8">
        <f>U38+T38</f>
        <v>161645</v>
      </c>
      <c r="W38" s="17">
        <f>W41+W40</f>
        <v>0</v>
      </c>
      <c r="X38" s="8">
        <f>W38+V38</f>
        <v>161645</v>
      </c>
      <c r="Y38" s="1" t="s">
        <v>161</v>
      </c>
    </row>
    <row r="39" spans="1:26" x14ac:dyDescent="0.35">
      <c r="A39" s="4"/>
      <c r="B39" s="15" t="s">
        <v>3</v>
      </c>
      <c r="C39" s="42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48"/>
      <c r="V39" s="8"/>
      <c r="W39" s="17"/>
      <c r="X39" s="8"/>
    </row>
    <row r="40" spans="1:26" x14ac:dyDescent="0.35">
      <c r="A40" s="4"/>
      <c r="B40" s="42" t="s">
        <v>136</v>
      </c>
      <c r="C40" s="4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>
        <v>81645</v>
      </c>
      <c r="R40" s="8">
        <f>Q40+P40</f>
        <v>81645</v>
      </c>
      <c r="S40" s="8"/>
      <c r="T40" s="8">
        <f>S40+R40</f>
        <v>81645</v>
      </c>
      <c r="U40" s="48"/>
      <c r="V40" s="8">
        <f>U40+T40</f>
        <v>81645</v>
      </c>
      <c r="W40" s="17"/>
      <c r="X40" s="8">
        <f>W40+V40</f>
        <v>81645</v>
      </c>
    </row>
    <row r="41" spans="1:26" hidden="1" x14ac:dyDescent="0.35">
      <c r="A41" s="4"/>
      <c r="B41" s="42" t="s">
        <v>4</v>
      </c>
      <c r="C41" s="42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>
        <f>Q41+P41</f>
        <v>0</v>
      </c>
      <c r="S41" s="8"/>
      <c r="T41" s="8">
        <f>S41+R41</f>
        <v>0</v>
      </c>
      <c r="U41" s="48"/>
      <c r="V41" s="8">
        <f>U41+T41</f>
        <v>0</v>
      </c>
      <c r="W41" s="17"/>
      <c r="X41" s="8">
        <f>W41+V41</f>
        <v>0</v>
      </c>
      <c r="Z41" s="1">
        <v>0</v>
      </c>
    </row>
    <row r="42" spans="1:26" x14ac:dyDescent="0.35">
      <c r="A42" s="4"/>
      <c r="B42" s="34" t="s">
        <v>91</v>
      </c>
      <c r="C42" s="34"/>
      <c r="D42" s="8">
        <f>D43+D44</f>
        <v>0</v>
      </c>
      <c r="E42" s="8">
        <f>E43+E44</f>
        <v>12515.3</v>
      </c>
      <c r="F42" s="8">
        <f>D42+E42</f>
        <v>12515.3</v>
      </c>
      <c r="G42" s="8">
        <f>G43+G44</f>
        <v>25590.473999999998</v>
      </c>
      <c r="H42" s="8">
        <f>F42+G42</f>
        <v>38105.773999999998</v>
      </c>
      <c r="I42" s="8">
        <f>I43+I44+I45</f>
        <v>18243.52</v>
      </c>
      <c r="J42" s="8">
        <f>H42+I42</f>
        <v>56349.293999999994</v>
      </c>
      <c r="K42" s="8">
        <f>K43+K44+K45</f>
        <v>20042.928</v>
      </c>
      <c r="L42" s="8">
        <f>J42+K42</f>
        <v>76392.221999999994</v>
      </c>
      <c r="M42" s="8">
        <f>M43+M44+M45</f>
        <v>0</v>
      </c>
      <c r="N42" s="8">
        <f>L42+M42</f>
        <v>76392.221999999994</v>
      </c>
      <c r="O42" s="8">
        <f>O43+O44+O45</f>
        <v>-8810.9599999999991</v>
      </c>
      <c r="P42" s="8">
        <f>N42+O42</f>
        <v>67581.261999999988</v>
      </c>
      <c r="Q42" s="8">
        <f>Q43+Q44+Q45</f>
        <v>-4000</v>
      </c>
      <c r="R42" s="8">
        <f>P42+Q42</f>
        <v>63581.261999999988</v>
      </c>
      <c r="S42" s="8">
        <f>S43+S44+S45</f>
        <v>0</v>
      </c>
      <c r="T42" s="8">
        <f>R42+S42</f>
        <v>63581.261999999988</v>
      </c>
      <c r="U42" s="48">
        <f>U43+U44+U45</f>
        <v>0</v>
      </c>
      <c r="V42" s="8">
        <f>T42+U42</f>
        <v>63581.261999999988</v>
      </c>
      <c r="W42" s="17">
        <f>W43+W44+W45</f>
        <v>0</v>
      </c>
      <c r="X42" s="8">
        <f>V42+W42</f>
        <v>63581.261999999988</v>
      </c>
    </row>
    <row r="43" spans="1:26" ht="36" x14ac:dyDescent="0.35">
      <c r="A43" s="4" t="s">
        <v>110</v>
      </c>
      <c r="B43" s="34" t="s">
        <v>80</v>
      </c>
      <c r="C43" s="34" t="s">
        <v>81</v>
      </c>
      <c r="D43" s="8">
        <v>0</v>
      </c>
      <c r="E43" s="8">
        <v>12515.3</v>
      </c>
      <c r="F43" s="8">
        <f t="shared" ref="F43:F44" si="19">D43+E43</f>
        <v>12515.3</v>
      </c>
      <c r="G43" s="8"/>
      <c r="H43" s="8">
        <f t="shared" ref="H43:H44" si="20">F43+G43</f>
        <v>12515.3</v>
      </c>
      <c r="I43" s="8">
        <v>377.827</v>
      </c>
      <c r="J43" s="8">
        <f t="shared" si="18"/>
        <v>12893.126999999999</v>
      </c>
      <c r="K43" s="8"/>
      <c r="L43" s="8">
        <f t="shared" ref="L43:L44" si="21">J43+K43</f>
        <v>12893.126999999999</v>
      </c>
      <c r="M43" s="8"/>
      <c r="N43" s="8">
        <f t="shared" ref="N43:N44" si="22">L43+M43</f>
        <v>12893.126999999999</v>
      </c>
      <c r="O43" s="8">
        <v>-8534.2999999999993</v>
      </c>
      <c r="P43" s="8">
        <f t="shared" ref="P43:P44" si="23">N43+O43</f>
        <v>4358.8269999999993</v>
      </c>
      <c r="Q43" s="8">
        <v>-4000</v>
      </c>
      <c r="R43" s="8">
        <f t="shared" ref="R43:R44" si="24">P43+Q43</f>
        <v>358.82699999999932</v>
      </c>
      <c r="S43" s="8"/>
      <c r="T43" s="8">
        <f t="shared" ref="T43:T44" si="25">R43+S43</f>
        <v>358.82699999999932</v>
      </c>
      <c r="U43" s="48"/>
      <c r="V43" s="8">
        <f t="shared" ref="V43:V44" si="26">T43+U43</f>
        <v>358.82699999999932</v>
      </c>
      <c r="W43" s="17"/>
      <c r="X43" s="8">
        <f t="shared" ref="X43:X44" si="27">V43+W43</f>
        <v>358.82699999999932</v>
      </c>
      <c r="Y43" s="1" t="s">
        <v>82</v>
      </c>
    </row>
    <row r="44" spans="1:26" ht="36" x14ac:dyDescent="0.35">
      <c r="A44" s="4" t="s">
        <v>111</v>
      </c>
      <c r="B44" s="34" t="s">
        <v>85</v>
      </c>
      <c r="C44" s="34" t="s">
        <v>81</v>
      </c>
      <c r="D44" s="8"/>
      <c r="E44" s="8"/>
      <c r="F44" s="8">
        <f t="shared" si="19"/>
        <v>0</v>
      </c>
      <c r="G44" s="8">
        <f>25590.474</f>
        <v>25590.473999999998</v>
      </c>
      <c r="H44" s="8">
        <f t="shared" si="20"/>
        <v>25590.473999999998</v>
      </c>
      <c r="I44" s="8">
        <v>2865.6930000000002</v>
      </c>
      <c r="J44" s="8">
        <f t="shared" si="18"/>
        <v>28456.166999999998</v>
      </c>
      <c r="K44" s="8">
        <v>20042.928</v>
      </c>
      <c r="L44" s="8">
        <f t="shared" si="21"/>
        <v>48499.095000000001</v>
      </c>
      <c r="M44" s="8"/>
      <c r="N44" s="8">
        <f t="shared" si="22"/>
        <v>48499.095000000001</v>
      </c>
      <c r="O44" s="8">
        <v>-276.66000000000003</v>
      </c>
      <c r="P44" s="8">
        <f t="shared" si="23"/>
        <v>48222.434999999998</v>
      </c>
      <c r="Q44" s="8"/>
      <c r="R44" s="8">
        <f t="shared" si="24"/>
        <v>48222.434999999998</v>
      </c>
      <c r="S44" s="8"/>
      <c r="T44" s="8">
        <f t="shared" si="25"/>
        <v>48222.434999999998</v>
      </c>
      <c r="U44" s="48"/>
      <c r="V44" s="8">
        <f t="shared" si="26"/>
        <v>48222.434999999998</v>
      </c>
      <c r="W44" s="17"/>
      <c r="X44" s="8">
        <f t="shared" si="27"/>
        <v>48222.434999999998</v>
      </c>
      <c r="Y44" s="1" t="s">
        <v>86</v>
      </c>
    </row>
    <row r="45" spans="1:26" ht="36" x14ac:dyDescent="0.35">
      <c r="A45" s="4" t="s">
        <v>112</v>
      </c>
      <c r="B45" s="34" t="s">
        <v>93</v>
      </c>
      <c r="C45" s="34" t="s">
        <v>81</v>
      </c>
      <c r="D45" s="8"/>
      <c r="E45" s="8"/>
      <c r="F45" s="8"/>
      <c r="G45" s="8"/>
      <c r="H45" s="8"/>
      <c r="I45" s="8">
        <v>15000</v>
      </c>
      <c r="J45" s="8">
        <f>H45+I45</f>
        <v>15000</v>
      </c>
      <c r="K45" s="8"/>
      <c r="L45" s="8">
        <f>J45+K45</f>
        <v>15000</v>
      </c>
      <c r="M45" s="8"/>
      <c r="N45" s="8">
        <f>L45+M45</f>
        <v>15000</v>
      </c>
      <c r="O45" s="8"/>
      <c r="P45" s="8">
        <f>N45+O45</f>
        <v>15000</v>
      </c>
      <c r="Q45" s="8"/>
      <c r="R45" s="8">
        <f>P45+Q45</f>
        <v>15000</v>
      </c>
      <c r="S45" s="8"/>
      <c r="T45" s="8">
        <f>R45+S45</f>
        <v>15000</v>
      </c>
      <c r="U45" s="48"/>
      <c r="V45" s="8">
        <f>T45+U45</f>
        <v>15000</v>
      </c>
      <c r="W45" s="17"/>
      <c r="X45" s="8">
        <f>V45+W45</f>
        <v>15000</v>
      </c>
      <c r="Y45" s="1" t="s">
        <v>92</v>
      </c>
    </row>
    <row r="46" spans="1:26" x14ac:dyDescent="0.35">
      <c r="A46" s="4"/>
      <c r="B46" s="34" t="s">
        <v>9</v>
      </c>
      <c r="C46" s="34"/>
      <c r="D46" s="8">
        <f>D51+D52+D53+D54+D55+D56+D57+D58+D59</f>
        <v>357512.39999999991</v>
      </c>
      <c r="E46" s="8">
        <f>E51+E52+E53+E54+E55+E56+E57+E58+E59</f>
        <v>5911.29</v>
      </c>
      <c r="F46" s="8">
        <f t="shared" ref="F46:H59" si="28">D46+E46</f>
        <v>363423.68999999989</v>
      </c>
      <c r="G46" s="8">
        <f>G51+G52+G53+G54+G55+G56+G57+G58+G59+G60</f>
        <v>415620.67700000003</v>
      </c>
      <c r="H46" s="8">
        <f t="shared" si="28"/>
        <v>779044.36699999985</v>
      </c>
      <c r="I46" s="8">
        <f>I51+I52+I53+I54+I55+I56+I57+I58+I59+I60+I61+I62</f>
        <v>1093241.9819999998</v>
      </c>
      <c r="J46" s="8">
        <f t="shared" si="18"/>
        <v>1872286.3489999997</v>
      </c>
      <c r="K46" s="8">
        <f>K51+K52+K53+K54+K55+K56+K57+K58+K59+K60+K61+K62</f>
        <v>-8744.1920000000009</v>
      </c>
      <c r="L46" s="8">
        <f t="shared" ref="L46" si="29">J46+K46</f>
        <v>1863542.1569999997</v>
      </c>
      <c r="M46" s="8">
        <f>M51+M52+M53+M54+M55+M56+M57+M58+M59+M60+M61+M62</f>
        <v>-164599.58199999999</v>
      </c>
      <c r="N46" s="8">
        <f t="shared" ref="N46" si="30">L46+M46</f>
        <v>1698942.5749999997</v>
      </c>
      <c r="O46" s="8">
        <f>O51+O52+O53+O54+O55+O56+O57+O58+O59+O60+O61+O62</f>
        <v>-40700.54099999999</v>
      </c>
      <c r="P46" s="8">
        <f t="shared" ref="P46" si="31">N46+O46</f>
        <v>1658242.0339999998</v>
      </c>
      <c r="Q46" s="8">
        <f>Q51+Q52+Q53+Q54+Q55+Q56+Q57+Q58+Q59+Q60+Q61+Q62</f>
        <v>-32048.918999999998</v>
      </c>
      <c r="R46" s="8">
        <f t="shared" ref="R46" si="32">P46+Q46</f>
        <v>1626193.1149999998</v>
      </c>
      <c r="S46" s="8">
        <f>S51+S52+S53+S54+S55+S56+S57+S58+S59+S60+S61+S62</f>
        <v>-54729.374000000003</v>
      </c>
      <c r="T46" s="8">
        <f t="shared" ref="T46" si="33">R46+S46</f>
        <v>1571463.7409999997</v>
      </c>
      <c r="U46" s="48">
        <f>U51+U52+U53+U54+U55+U56+U57+U58+U60+U61+U62</f>
        <v>0</v>
      </c>
      <c r="V46" s="8">
        <f t="shared" ref="V46" si="34">T46+U46</f>
        <v>1571463.7409999997</v>
      </c>
      <c r="W46" s="17">
        <f>W51+W52+W53+W54+W55+W56+W57+W58+W59+W60+W61+W62</f>
        <v>0</v>
      </c>
      <c r="X46" s="8">
        <f t="shared" ref="X46" si="35">V46+W46</f>
        <v>1571463.7409999997</v>
      </c>
    </row>
    <row r="47" spans="1:26" x14ac:dyDescent="0.35">
      <c r="A47" s="4"/>
      <c r="B47" s="34" t="s">
        <v>3</v>
      </c>
      <c r="C47" s="3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48"/>
      <c r="V47" s="8"/>
      <c r="W47" s="17"/>
      <c r="X47" s="8"/>
    </row>
    <row r="48" spans="1:26" x14ac:dyDescent="0.35">
      <c r="A48" s="4"/>
      <c r="B48" s="34" t="s">
        <v>136</v>
      </c>
      <c r="C48" s="34"/>
      <c r="D48" s="8"/>
      <c r="E48" s="8"/>
      <c r="F48" s="8"/>
      <c r="G48" s="8"/>
      <c r="H48" s="8"/>
      <c r="I48" s="8">
        <f>I64</f>
        <v>41870.720000000001</v>
      </c>
      <c r="J48" s="8">
        <f t="shared" si="18"/>
        <v>41870.720000000001</v>
      </c>
      <c r="K48" s="8">
        <f>K64</f>
        <v>0</v>
      </c>
      <c r="L48" s="8">
        <f t="shared" ref="L48:L61" si="36">J48+K48</f>
        <v>41870.720000000001</v>
      </c>
      <c r="M48" s="8">
        <f>M64</f>
        <v>0</v>
      </c>
      <c r="N48" s="8">
        <f t="shared" ref="N48:N61" si="37">L48+M48</f>
        <v>41870.720000000001</v>
      </c>
      <c r="O48" s="8">
        <f>O64</f>
        <v>0</v>
      </c>
      <c r="P48" s="8">
        <f t="shared" ref="P48:P61" si="38">N48+O48</f>
        <v>41870.720000000001</v>
      </c>
      <c r="Q48" s="8">
        <f>Q64</f>
        <v>26994.796999999999</v>
      </c>
      <c r="R48" s="8">
        <f t="shared" ref="R48:R61" si="39">P48+Q48</f>
        <v>68865.516999999993</v>
      </c>
      <c r="S48" s="8">
        <f>S64</f>
        <v>-12030.406000000001</v>
      </c>
      <c r="T48" s="8">
        <f t="shared" ref="T48:T61" si="40">R48+S48</f>
        <v>56835.11099999999</v>
      </c>
      <c r="U48" s="48">
        <f>U64</f>
        <v>0</v>
      </c>
      <c r="V48" s="8">
        <f t="shared" ref="V48:V61" si="41">T48+U48</f>
        <v>56835.11099999999</v>
      </c>
      <c r="W48" s="17">
        <f>W64</f>
        <v>0</v>
      </c>
      <c r="X48" s="8">
        <f t="shared" ref="X48:X61" si="42">V48+W48</f>
        <v>56835.11099999999</v>
      </c>
    </row>
    <row r="49" spans="1:26" x14ac:dyDescent="0.35">
      <c r="A49" s="4"/>
      <c r="B49" s="34" t="s">
        <v>101</v>
      </c>
      <c r="C49" s="34"/>
      <c r="D49" s="8"/>
      <c r="E49" s="8"/>
      <c r="F49" s="8"/>
      <c r="G49" s="8"/>
      <c r="H49" s="8"/>
      <c r="I49" s="8">
        <f>I65</f>
        <v>159996.28200000001</v>
      </c>
      <c r="J49" s="8">
        <f t="shared" si="18"/>
        <v>159996.28200000001</v>
      </c>
      <c r="K49" s="8">
        <f>K65</f>
        <v>0</v>
      </c>
      <c r="L49" s="8">
        <f t="shared" si="36"/>
        <v>159996.28200000001</v>
      </c>
      <c r="M49" s="8">
        <f>M65</f>
        <v>0</v>
      </c>
      <c r="N49" s="8">
        <f t="shared" si="37"/>
        <v>159996.28200000001</v>
      </c>
      <c r="O49" s="8">
        <f>O65</f>
        <v>0</v>
      </c>
      <c r="P49" s="8">
        <f t="shared" si="38"/>
        <v>159996.28200000001</v>
      </c>
      <c r="Q49" s="8">
        <f>Q65</f>
        <v>-30551.678</v>
      </c>
      <c r="R49" s="8">
        <f t="shared" si="39"/>
        <v>129444.60400000001</v>
      </c>
      <c r="S49" s="8">
        <f>S65</f>
        <v>-49404.262000000002</v>
      </c>
      <c r="T49" s="8">
        <f t="shared" si="40"/>
        <v>80040.342000000004</v>
      </c>
      <c r="U49" s="48">
        <f>U65</f>
        <v>0</v>
      </c>
      <c r="V49" s="8">
        <f t="shared" si="41"/>
        <v>80040.342000000004</v>
      </c>
      <c r="W49" s="17">
        <f>W65</f>
        <v>0</v>
      </c>
      <c r="X49" s="8">
        <f t="shared" si="42"/>
        <v>80040.342000000004</v>
      </c>
    </row>
    <row r="50" spans="1:26" hidden="1" x14ac:dyDescent="0.35">
      <c r="A50" s="4"/>
      <c r="B50" s="34" t="s">
        <v>4</v>
      </c>
      <c r="C50" s="34"/>
      <c r="D50" s="8"/>
      <c r="E50" s="8"/>
      <c r="F50" s="8"/>
      <c r="G50" s="8"/>
      <c r="H50" s="8"/>
      <c r="I50" s="8"/>
      <c r="J50" s="8">
        <f t="shared" si="18"/>
        <v>0</v>
      </c>
      <c r="K50" s="8"/>
      <c r="L50" s="8">
        <f t="shared" si="36"/>
        <v>0</v>
      </c>
      <c r="M50" s="8"/>
      <c r="N50" s="8">
        <f t="shared" si="37"/>
        <v>0</v>
      </c>
      <c r="O50" s="8"/>
      <c r="P50" s="8">
        <f t="shared" si="38"/>
        <v>0</v>
      </c>
      <c r="Q50" s="8"/>
      <c r="R50" s="8">
        <f t="shared" si="39"/>
        <v>0</v>
      </c>
      <c r="S50" s="8"/>
      <c r="T50" s="8">
        <f t="shared" si="40"/>
        <v>0</v>
      </c>
      <c r="U50" s="48"/>
      <c r="V50" s="8">
        <f t="shared" si="41"/>
        <v>0</v>
      </c>
      <c r="W50" s="17"/>
      <c r="X50" s="8">
        <f t="shared" si="42"/>
        <v>0</v>
      </c>
      <c r="Z50" s="1">
        <v>0</v>
      </c>
    </row>
    <row r="51" spans="1:26" ht="75.75" customHeight="1" x14ac:dyDescent="0.35">
      <c r="A51" s="4" t="s">
        <v>113</v>
      </c>
      <c r="B51" s="10" t="s">
        <v>37</v>
      </c>
      <c r="C51" s="34" t="s">
        <v>11</v>
      </c>
      <c r="D51" s="8">
        <v>7435.3</v>
      </c>
      <c r="E51" s="8">
        <v>0</v>
      </c>
      <c r="F51" s="8">
        <f t="shared" si="28"/>
        <v>7435.3</v>
      </c>
      <c r="G51" s="8">
        <v>0</v>
      </c>
      <c r="H51" s="8">
        <f t="shared" si="28"/>
        <v>7435.3</v>
      </c>
      <c r="I51" s="8">
        <v>694.02300000000002</v>
      </c>
      <c r="J51" s="8">
        <f t="shared" si="18"/>
        <v>8129.3230000000003</v>
      </c>
      <c r="K51" s="8"/>
      <c r="L51" s="8">
        <f t="shared" si="36"/>
        <v>8129.3230000000003</v>
      </c>
      <c r="M51" s="8"/>
      <c r="N51" s="8">
        <f t="shared" si="37"/>
        <v>8129.3230000000003</v>
      </c>
      <c r="O51" s="8"/>
      <c r="P51" s="8">
        <f t="shared" si="38"/>
        <v>8129.3230000000003</v>
      </c>
      <c r="Q51" s="8"/>
      <c r="R51" s="8">
        <f t="shared" si="39"/>
        <v>8129.3230000000003</v>
      </c>
      <c r="S51" s="8"/>
      <c r="T51" s="8">
        <f t="shared" si="40"/>
        <v>8129.3230000000003</v>
      </c>
      <c r="U51" s="48"/>
      <c r="V51" s="8">
        <f t="shared" si="41"/>
        <v>8129.3230000000003</v>
      </c>
      <c r="W51" s="17"/>
      <c r="X51" s="8">
        <f t="shared" si="42"/>
        <v>8129.3230000000003</v>
      </c>
      <c r="Y51" s="1" t="s">
        <v>38</v>
      </c>
    </row>
    <row r="52" spans="1:26" ht="82.5" customHeight="1" x14ac:dyDescent="0.35">
      <c r="A52" s="4" t="s">
        <v>114</v>
      </c>
      <c r="B52" s="10" t="s">
        <v>66</v>
      </c>
      <c r="C52" s="34" t="s">
        <v>11</v>
      </c>
      <c r="D52" s="8">
        <v>58604.9</v>
      </c>
      <c r="E52" s="8">
        <v>0</v>
      </c>
      <c r="F52" s="8">
        <f t="shared" si="28"/>
        <v>58604.9</v>
      </c>
      <c r="G52" s="8">
        <v>0</v>
      </c>
      <c r="H52" s="8">
        <f t="shared" si="28"/>
        <v>58604.9</v>
      </c>
      <c r="I52" s="8">
        <v>18834.75</v>
      </c>
      <c r="J52" s="8">
        <f t="shared" si="18"/>
        <v>77439.649999999994</v>
      </c>
      <c r="K52" s="8"/>
      <c r="L52" s="8">
        <f t="shared" si="36"/>
        <v>77439.649999999994</v>
      </c>
      <c r="M52" s="8"/>
      <c r="N52" s="8">
        <f t="shared" si="37"/>
        <v>77439.649999999994</v>
      </c>
      <c r="O52" s="8">
        <f>-39378.959+(-35825.941)</f>
        <v>-75204.899999999994</v>
      </c>
      <c r="P52" s="8">
        <f t="shared" si="38"/>
        <v>2234.75</v>
      </c>
      <c r="Q52" s="8">
        <v>1472.2280000000001</v>
      </c>
      <c r="R52" s="8">
        <f t="shared" si="39"/>
        <v>3706.9780000000001</v>
      </c>
      <c r="S52" s="8">
        <v>150</v>
      </c>
      <c r="T52" s="8">
        <f t="shared" si="40"/>
        <v>3856.9780000000001</v>
      </c>
      <c r="U52" s="48"/>
      <c r="V52" s="8">
        <f t="shared" si="41"/>
        <v>3856.9780000000001</v>
      </c>
      <c r="W52" s="17"/>
      <c r="X52" s="8">
        <f t="shared" si="42"/>
        <v>3856.9780000000001</v>
      </c>
      <c r="Y52" s="1" t="s">
        <v>42</v>
      </c>
    </row>
    <row r="53" spans="1:26" ht="72" x14ac:dyDescent="0.35">
      <c r="A53" s="4" t="s">
        <v>115</v>
      </c>
      <c r="B53" s="34" t="s">
        <v>40</v>
      </c>
      <c r="C53" s="34" t="s">
        <v>11</v>
      </c>
      <c r="D53" s="8">
        <v>124436.6</v>
      </c>
      <c r="E53" s="8">
        <v>0</v>
      </c>
      <c r="F53" s="8">
        <f t="shared" si="28"/>
        <v>124436.6</v>
      </c>
      <c r="G53" s="8">
        <v>0</v>
      </c>
      <c r="H53" s="8">
        <f t="shared" si="28"/>
        <v>124436.6</v>
      </c>
      <c r="I53" s="8">
        <v>39857.415000000001</v>
      </c>
      <c r="J53" s="8">
        <f t="shared" si="18"/>
        <v>164294.01500000001</v>
      </c>
      <c r="K53" s="8"/>
      <c r="L53" s="8">
        <f t="shared" si="36"/>
        <v>164294.01500000001</v>
      </c>
      <c r="M53" s="8">
        <v>-163815.55900000001</v>
      </c>
      <c r="N53" s="8">
        <f t="shared" si="37"/>
        <v>478.45600000000559</v>
      </c>
      <c r="O53" s="8">
        <v>39378.959000000003</v>
      </c>
      <c r="P53" s="8">
        <f t="shared" si="38"/>
        <v>39857.415000000008</v>
      </c>
      <c r="Q53" s="8"/>
      <c r="R53" s="8">
        <f t="shared" si="39"/>
        <v>39857.415000000008</v>
      </c>
      <c r="S53" s="8"/>
      <c r="T53" s="8">
        <f t="shared" si="40"/>
        <v>39857.415000000008</v>
      </c>
      <c r="U53" s="48"/>
      <c r="V53" s="8">
        <f t="shared" si="41"/>
        <v>39857.415000000008</v>
      </c>
      <c r="W53" s="17"/>
      <c r="X53" s="8">
        <f t="shared" si="42"/>
        <v>39857.415000000008</v>
      </c>
      <c r="Y53" s="1" t="s">
        <v>41</v>
      </c>
    </row>
    <row r="54" spans="1:26" ht="72" x14ac:dyDescent="0.35">
      <c r="A54" s="4" t="s">
        <v>116</v>
      </c>
      <c r="B54" s="34" t="s">
        <v>83</v>
      </c>
      <c r="C54" s="34" t="s">
        <v>11</v>
      </c>
      <c r="D54" s="8">
        <v>116967.4</v>
      </c>
      <c r="E54" s="8">
        <v>0</v>
      </c>
      <c r="F54" s="8">
        <f t="shared" si="28"/>
        <v>116967.4</v>
      </c>
      <c r="G54" s="8">
        <v>0</v>
      </c>
      <c r="H54" s="8">
        <f t="shared" si="28"/>
        <v>116967.4</v>
      </c>
      <c r="I54" s="8">
        <v>1858.1130000000001</v>
      </c>
      <c r="J54" s="8">
        <f t="shared" si="18"/>
        <v>118825.51299999999</v>
      </c>
      <c r="K54" s="8"/>
      <c r="L54" s="8">
        <f t="shared" si="36"/>
        <v>118825.51299999999</v>
      </c>
      <c r="M54" s="8"/>
      <c r="N54" s="8">
        <f t="shared" si="37"/>
        <v>118825.51299999999</v>
      </c>
      <c r="O54" s="8"/>
      <c r="P54" s="8">
        <f t="shared" si="38"/>
        <v>118825.51299999999</v>
      </c>
      <c r="Q54" s="8">
        <v>1288.432</v>
      </c>
      <c r="R54" s="8">
        <f t="shared" si="39"/>
        <v>120113.94499999999</v>
      </c>
      <c r="S54" s="8"/>
      <c r="T54" s="8">
        <f t="shared" si="40"/>
        <v>120113.94499999999</v>
      </c>
      <c r="U54" s="48"/>
      <c r="V54" s="8">
        <f t="shared" si="41"/>
        <v>120113.94499999999</v>
      </c>
      <c r="W54" s="17"/>
      <c r="X54" s="8">
        <f t="shared" si="42"/>
        <v>120113.94499999999</v>
      </c>
      <c r="Y54" s="1" t="s">
        <v>43</v>
      </c>
    </row>
    <row r="55" spans="1:26" ht="72" hidden="1" x14ac:dyDescent="0.35">
      <c r="A55" s="52"/>
      <c r="B55" s="53" t="s">
        <v>67</v>
      </c>
      <c r="C55" s="55" t="s">
        <v>11</v>
      </c>
      <c r="D55" s="48">
        <v>4874.6000000000004</v>
      </c>
      <c r="E55" s="48">
        <v>0</v>
      </c>
      <c r="F55" s="48">
        <f t="shared" si="28"/>
        <v>4874.6000000000004</v>
      </c>
      <c r="G55" s="48">
        <v>0</v>
      </c>
      <c r="H55" s="48">
        <f t="shared" si="28"/>
        <v>4874.6000000000004</v>
      </c>
      <c r="I55" s="48">
        <v>0</v>
      </c>
      <c r="J55" s="48">
        <f t="shared" si="18"/>
        <v>4874.6000000000004</v>
      </c>
      <c r="K55" s="48"/>
      <c r="L55" s="48">
        <f t="shared" si="36"/>
        <v>4874.6000000000004</v>
      </c>
      <c r="M55" s="48"/>
      <c r="N55" s="48">
        <f t="shared" si="37"/>
        <v>4874.6000000000004</v>
      </c>
      <c r="O55" s="48">
        <v>-4874.6000000000004</v>
      </c>
      <c r="P55" s="48">
        <f t="shared" si="38"/>
        <v>0</v>
      </c>
      <c r="Q55" s="48"/>
      <c r="R55" s="48">
        <f t="shared" si="39"/>
        <v>0</v>
      </c>
      <c r="S55" s="48"/>
      <c r="T55" s="48">
        <f t="shared" si="40"/>
        <v>0</v>
      </c>
      <c r="U55" s="48"/>
      <c r="V55" s="48">
        <f t="shared" si="41"/>
        <v>0</v>
      </c>
      <c r="W55" s="48"/>
      <c r="X55" s="48">
        <f t="shared" si="42"/>
        <v>0</v>
      </c>
      <c r="Y55" s="47" t="s">
        <v>44</v>
      </c>
      <c r="Z55" s="47">
        <v>0</v>
      </c>
    </row>
    <row r="56" spans="1:26" ht="72" x14ac:dyDescent="0.35">
      <c r="A56" s="4" t="s">
        <v>117</v>
      </c>
      <c r="B56" s="34" t="s">
        <v>45</v>
      </c>
      <c r="C56" s="34" t="s">
        <v>11</v>
      </c>
      <c r="D56" s="8">
        <v>5014.3</v>
      </c>
      <c r="E56" s="8">
        <v>0</v>
      </c>
      <c r="F56" s="8">
        <f t="shared" si="28"/>
        <v>5014.3</v>
      </c>
      <c r="G56" s="8">
        <v>0</v>
      </c>
      <c r="H56" s="8">
        <f t="shared" si="28"/>
        <v>5014.3</v>
      </c>
      <c r="I56" s="8">
        <v>0</v>
      </c>
      <c r="J56" s="8">
        <f t="shared" si="18"/>
        <v>5014.3</v>
      </c>
      <c r="K56" s="8"/>
      <c r="L56" s="8">
        <f t="shared" si="36"/>
        <v>5014.3</v>
      </c>
      <c r="M56" s="8"/>
      <c r="N56" s="8">
        <f t="shared" si="37"/>
        <v>5014.3</v>
      </c>
      <c r="O56" s="8"/>
      <c r="P56" s="8">
        <f t="shared" si="38"/>
        <v>5014.3</v>
      </c>
      <c r="Q56" s="8"/>
      <c r="R56" s="8">
        <f t="shared" si="39"/>
        <v>5014.3</v>
      </c>
      <c r="S56" s="8"/>
      <c r="T56" s="8">
        <f t="shared" si="40"/>
        <v>5014.3</v>
      </c>
      <c r="U56" s="48"/>
      <c r="V56" s="8">
        <f t="shared" si="41"/>
        <v>5014.3</v>
      </c>
      <c r="W56" s="17"/>
      <c r="X56" s="8">
        <f t="shared" si="42"/>
        <v>5014.3</v>
      </c>
      <c r="Y56" s="1" t="s">
        <v>46</v>
      </c>
    </row>
    <row r="57" spans="1:26" ht="72" x14ac:dyDescent="0.35">
      <c r="A57" s="4" t="s">
        <v>118</v>
      </c>
      <c r="B57" s="34" t="s">
        <v>47</v>
      </c>
      <c r="C57" s="34" t="s">
        <v>11</v>
      </c>
      <c r="D57" s="8">
        <v>37852.5</v>
      </c>
      <c r="E57" s="8">
        <v>0</v>
      </c>
      <c r="F57" s="8">
        <f t="shared" si="28"/>
        <v>37852.5</v>
      </c>
      <c r="G57" s="8">
        <v>0</v>
      </c>
      <c r="H57" s="8">
        <f t="shared" si="28"/>
        <v>37852.5</v>
      </c>
      <c r="I57" s="8">
        <v>200</v>
      </c>
      <c r="J57" s="8">
        <f t="shared" si="18"/>
        <v>38052.5</v>
      </c>
      <c r="K57" s="8"/>
      <c r="L57" s="8">
        <f t="shared" si="36"/>
        <v>38052.5</v>
      </c>
      <c r="M57" s="8">
        <v>-784.02300000000002</v>
      </c>
      <c r="N57" s="8">
        <f t="shared" si="37"/>
        <v>37268.476999999999</v>
      </c>
      <c r="O57" s="8"/>
      <c r="P57" s="8">
        <f t="shared" si="38"/>
        <v>37268.476999999999</v>
      </c>
      <c r="Q57" s="8"/>
      <c r="R57" s="8">
        <f t="shared" si="39"/>
        <v>37268.476999999999</v>
      </c>
      <c r="S57" s="8"/>
      <c r="T57" s="8">
        <f t="shared" si="40"/>
        <v>37268.476999999999</v>
      </c>
      <c r="U57" s="48"/>
      <c r="V57" s="8">
        <f t="shared" si="41"/>
        <v>37268.476999999999</v>
      </c>
      <c r="W57" s="17"/>
      <c r="X57" s="8">
        <f t="shared" si="42"/>
        <v>37268.476999999999</v>
      </c>
      <c r="Y57" s="1" t="s">
        <v>48</v>
      </c>
    </row>
    <row r="58" spans="1:26" ht="72" x14ac:dyDescent="0.35">
      <c r="A58" s="4" t="s">
        <v>119</v>
      </c>
      <c r="B58" s="34" t="s">
        <v>49</v>
      </c>
      <c r="C58" s="34" t="s">
        <v>11</v>
      </c>
      <c r="D58" s="9">
        <v>2326.8000000000002</v>
      </c>
      <c r="E58" s="9">
        <v>0</v>
      </c>
      <c r="F58" s="8">
        <f t="shared" si="28"/>
        <v>2326.8000000000002</v>
      </c>
      <c r="G58" s="9">
        <v>0</v>
      </c>
      <c r="H58" s="8">
        <f t="shared" si="28"/>
        <v>2326.8000000000002</v>
      </c>
      <c r="I58" s="9">
        <v>7942.0029999999997</v>
      </c>
      <c r="J58" s="8">
        <f t="shared" si="18"/>
        <v>10268.803</v>
      </c>
      <c r="K58" s="9"/>
      <c r="L58" s="8">
        <f t="shared" si="36"/>
        <v>10268.803</v>
      </c>
      <c r="M58" s="9"/>
      <c r="N58" s="8">
        <f t="shared" si="37"/>
        <v>10268.803</v>
      </c>
      <c r="O58" s="9"/>
      <c r="P58" s="8">
        <f t="shared" si="38"/>
        <v>10268.803</v>
      </c>
      <c r="Q58" s="9"/>
      <c r="R58" s="8">
        <f t="shared" si="39"/>
        <v>10268.803</v>
      </c>
      <c r="S58" s="9"/>
      <c r="T58" s="8">
        <f t="shared" si="40"/>
        <v>10268.803</v>
      </c>
      <c r="U58" s="49"/>
      <c r="V58" s="8">
        <f t="shared" si="41"/>
        <v>10268.803</v>
      </c>
      <c r="W58" s="39"/>
      <c r="X58" s="8">
        <f t="shared" si="42"/>
        <v>10268.803</v>
      </c>
      <c r="Y58" s="1" t="s">
        <v>50</v>
      </c>
    </row>
    <row r="59" spans="1:26" ht="72" x14ac:dyDescent="0.35">
      <c r="A59" s="4" t="s">
        <v>120</v>
      </c>
      <c r="B59" s="34" t="s">
        <v>78</v>
      </c>
      <c r="C59" s="34" t="s">
        <v>11</v>
      </c>
      <c r="D59" s="9">
        <v>0</v>
      </c>
      <c r="E59" s="9">
        <v>5911.29</v>
      </c>
      <c r="F59" s="8">
        <f t="shared" si="28"/>
        <v>5911.29</v>
      </c>
      <c r="G59" s="9"/>
      <c r="H59" s="8">
        <f t="shared" si="28"/>
        <v>5911.29</v>
      </c>
      <c r="I59" s="9"/>
      <c r="J59" s="8">
        <f t="shared" si="18"/>
        <v>5911.29</v>
      </c>
      <c r="K59" s="9"/>
      <c r="L59" s="8">
        <f t="shared" si="36"/>
        <v>5911.29</v>
      </c>
      <c r="M59" s="9"/>
      <c r="N59" s="8">
        <f t="shared" si="37"/>
        <v>5911.29</v>
      </c>
      <c r="O59" s="9"/>
      <c r="P59" s="8">
        <f t="shared" si="38"/>
        <v>5911.29</v>
      </c>
      <c r="Q59" s="9"/>
      <c r="R59" s="8">
        <f t="shared" si="39"/>
        <v>5911.29</v>
      </c>
      <c r="S59" s="9"/>
      <c r="T59" s="8">
        <f t="shared" si="40"/>
        <v>5911.29</v>
      </c>
      <c r="U59" s="49"/>
      <c r="V59" s="8">
        <f t="shared" si="41"/>
        <v>5911.29</v>
      </c>
      <c r="W59" s="39"/>
      <c r="X59" s="8">
        <f t="shared" si="42"/>
        <v>5911.29</v>
      </c>
      <c r="Y59" s="1" t="s">
        <v>79</v>
      </c>
    </row>
    <row r="60" spans="1:26" ht="54" x14ac:dyDescent="0.35">
      <c r="A60" s="4" t="s">
        <v>121</v>
      </c>
      <c r="B60" s="34" t="s">
        <v>88</v>
      </c>
      <c r="C60" s="34" t="s">
        <v>39</v>
      </c>
      <c r="D60" s="9"/>
      <c r="E60" s="9"/>
      <c r="F60" s="8">
        <v>0</v>
      </c>
      <c r="G60" s="9">
        <v>415620.67700000003</v>
      </c>
      <c r="H60" s="8">
        <f>F60+G60</f>
        <v>415620.67700000003</v>
      </c>
      <c r="I60" s="9"/>
      <c r="J60" s="8">
        <f t="shared" si="18"/>
        <v>415620.67700000003</v>
      </c>
      <c r="K60" s="9"/>
      <c r="L60" s="8">
        <f t="shared" si="36"/>
        <v>415620.67700000003</v>
      </c>
      <c r="M60" s="9"/>
      <c r="N60" s="8">
        <f t="shared" si="37"/>
        <v>415620.67700000003</v>
      </c>
      <c r="O60" s="9"/>
      <c r="P60" s="8">
        <f t="shared" si="38"/>
        <v>415620.67700000003</v>
      </c>
      <c r="Q60" s="9"/>
      <c r="R60" s="8">
        <f t="shared" si="39"/>
        <v>415620.67700000003</v>
      </c>
      <c r="S60" s="9"/>
      <c r="T60" s="8">
        <f t="shared" si="40"/>
        <v>415620.67700000003</v>
      </c>
      <c r="U60" s="49"/>
      <c r="V60" s="8">
        <f t="shared" si="41"/>
        <v>415620.67700000003</v>
      </c>
      <c r="W60" s="39"/>
      <c r="X60" s="8">
        <f t="shared" si="42"/>
        <v>415620.67700000003</v>
      </c>
      <c r="Y60" s="1" t="s">
        <v>89</v>
      </c>
    </row>
    <row r="61" spans="1:26" ht="72" x14ac:dyDescent="0.35">
      <c r="A61" s="4" t="s">
        <v>122</v>
      </c>
      <c r="B61" s="34" t="s">
        <v>94</v>
      </c>
      <c r="C61" s="34" t="s">
        <v>11</v>
      </c>
      <c r="D61" s="9"/>
      <c r="E61" s="9"/>
      <c r="F61" s="8"/>
      <c r="G61" s="9"/>
      <c r="H61" s="8"/>
      <c r="I61" s="9">
        <v>1383.836</v>
      </c>
      <c r="J61" s="8">
        <f t="shared" si="18"/>
        <v>1383.836</v>
      </c>
      <c r="K61" s="9"/>
      <c r="L61" s="8">
        <f t="shared" si="36"/>
        <v>1383.836</v>
      </c>
      <c r="M61" s="9"/>
      <c r="N61" s="8">
        <f t="shared" si="37"/>
        <v>1383.836</v>
      </c>
      <c r="O61" s="9"/>
      <c r="P61" s="8">
        <f t="shared" si="38"/>
        <v>1383.836</v>
      </c>
      <c r="Q61" s="9"/>
      <c r="R61" s="8">
        <f t="shared" si="39"/>
        <v>1383.836</v>
      </c>
      <c r="S61" s="9"/>
      <c r="T61" s="8">
        <f t="shared" si="40"/>
        <v>1383.836</v>
      </c>
      <c r="U61" s="49"/>
      <c r="V61" s="8">
        <f t="shared" si="41"/>
        <v>1383.836</v>
      </c>
      <c r="W61" s="39"/>
      <c r="X61" s="8">
        <f t="shared" si="42"/>
        <v>1383.836</v>
      </c>
      <c r="Y61" s="1" t="s">
        <v>95</v>
      </c>
    </row>
    <row r="62" spans="1:26" ht="54" x14ac:dyDescent="0.35">
      <c r="A62" s="4" t="s">
        <v>123</v>
      </c>
      <c r="B62" s="34" t="s">
        <v>146</v>
      </c>
      <c r="C62" s="34" t="s">
        <v>39</v>
      </c>
      <c r="D62" s="9"/>
      <c r="E62" s="9"/>
      <c r="F62" s="8"/>
      <c r="G62" s="9"/>
      <c r="H62" s="8"/>
      <c r="I62" s="9">
        <f>I64+I65+I66</f>
        <v>1022471.8419999999</v>
      </c>
      <c r="J62" s="8">
        <f>H62+I62</f>
        <v>1022471.8419999999</v>
      </c>
      <c r="K62" s="9">
        <f>K64+K65+K66</f>
        <v>-8744.1920000000009</v>
      </c>
      <c r="L62" s="8">
        <f>J62+K62</f>
        <v>1013727.6499999999</v>
      </c>
      <c r="M62" s="9">
        <f>M64+M65+M66</f>
        <v>0</v>
      </c>
      <c r="N62" s="8">
        <f>L62+M62</f>
        <v>1013727.6499999999</v>
      </c>
      <c r="O62" s="9">
        <f>O64+O65+O66</f>
        <v>0</v>
      </c>
      <c r="P62" s="8">
        <f>N62+O62</f>
        <v>1013727.6499999999</v>
      </c>
      <c r="Q62" s="9">
        <f>Q64+Q65+Q66</f>
        <v>-34809.578999999998</v>
      </c>
      <c r="R62" s="8">
        <f>P62+Q62</f>
        <v>978918.07099999988</v>
      </c>
      <c r="S62" s="9">
        <f>S64+S65+S66</f>
        <v>-54879.374000000003</v>
      </c>
      <c r="T62" s="8">
        <f>R62+S62</f>
        <v>924038.69699999993</v>
      </c>
      <c r="U62" s="49">
        <f>U64+U65+U66</f>
        <v>0</v>
      </c>
      <c r="V62" s="8">
        <f>T62+U62</f>
        <v>924038.69699999993</v>
      </c>
      <c r="W62" s="39">
        <f>W64+W65+W66</f>
        <v>0</v>
      </c>
      <c r="X62" s="8">
        <f>V62+W62</f>
        <v>924038.69699999993</v>
      </c>
    </row>
    <row r="63" spans="1:26" x14ac:dyDescent="0.35">
      <c r="A63" s="4"/>
      <c r="B63" s="34" t="s">
        <v>3</v>
      </c>
      <c r="C63" s="34"/>
      <c r="D63" s="9"/>
      <c r="E63" s="9"/>
      <c r="F63" s="8"/>
      <c r="G63" s="9"/>
      <c r="H63" s="8"/>
      <c r="I63" s="9"/>
      <c r="J63" s="8"/>
      <c r="K63" s="9"/>
      <c r="L63" s="8"/>
      <c r="M63" s="9"/>
      <c r="N63" s="8"/>
      <c r="O63" s="9"/>
      <c r="P63" s="8"/>
      <c r="Q63" s="9"/>
      <c r="R63" s="8"/>
      <c r="S63" s="9"/>
      <c r="T63" s="8"/>
      <c r="U63" s="49"/>
      <c r="V63" s="8"/>
      <c r="W63" s="39"/>
      <c r="X63" s="8"/>
    </row>
    <row r="64" spans="1:26" x14ac:dyDescent="0.35">
      <c r="A64" s="4"/>
      <c r="B64" s="34" t="s">
        <v>136</v>
      </c>
      <c r="C64" s="34"/>
      <c r="D64" s="9"/>
      <c r="E64" s="9"/>
      <c r="F64" s="8"/>
      <c r="G64" s="9"/>
      <c r="H64" s="8"/>
      <c r="I64" s="9">
        <v>41870.720000000001</v>
      </c>
      <c r="J64" s="8">
        <f>H64+I64</f>
        <v>41870.720000000001</v>
      </c>
      <c r="K64" s="9"/>
      <c r="L64" s="8">
        <f>J64+K64</f>
        <v>41870.720000000001</v>
      </c>
      <c r="M64" s="9"/>
      <c r="N64" s="8">
        <f>L64+M64</f>
        <v>41870.720000000001</v>
      </c>
      <c r="O64" s="9"/>
      <c r="P64" s="8">
        <f>N64+O64</f>
        <v>41870.720000000001</v>
      </c>
      <c r="Q64" s="9">
        <v>26994.796999999999</v>
      </c>
      <c r="R64" s="8">
        <f>P64+Q64</f>
        <v>68865.516999999993</v>
      </c>
      <c r="S64" s="9">
        <v>-12030.406000000001</v>
      </c>
      <c r="T64" s="8">
        <f>R64+S64</f>
        <v>56835.11099999999</v>
      </c>
      <c r="U64" s="49"/>
      <c r="V64" s="8">
        <f>T64+U64</f>
        <v>56835.11099999999</v>
      </c>
      <c r="W64" s="39"/>
      <c r="X64" s="8">
        <f>V64+W64</f>
        <v>56835.11099999999</v>
      </c>
    </row>
    <row r="65" spans="1:26" x14ac:dyDescent="0.35">
      <c r="A65" s="4"/>
      <c r="B65" s="34" t="s">
        <v>101</v>
      </c>
      <c r="C65" s="34"/>
      <c r="D65" s="9"/>
      <c r="E65" s="9"/>
      <c r="F65" s="8"/>
      <c r="G65" s="9"/>
      <c r="H65" s="8"/>
      <c r="I65" s="9">
        <v>159996.28200000001</v>
      </c>
      <c r="J65" s="8">
        <f t="shared" ref="J65:J66" si="43">H65+I65</f>
        <v>159996.28200000001</v>
      </c>
      <c r="K65" s="9"/>
      <c r="L65" s="8">
        <f t="shared" ref="L65:L74" si="44">J65+K65</f>
        <v>159996.28200000001</v>
      </c>
      <c r="M65" s="9"/>
      <c r="N65" s="8">
        <f t="shared" ref="N65:N74" si="45">L65+M65</f>
        <v>159996.28200000001</v>
      </c>
      <c r="O65" s="9"/>
      <c r="P65" s="8">
        <f t="shared" ref="P65:P74" si="46">N65+O65</f>
        <v>159996.28200000001</v>
      </c>
      <c r="Q65" s="9">
        <v>-30551.678</v>
      </c>
      <c r="R65" s="8">
        <f t="shared" ref="R65:R74" si="47">P65+Q65</f>
        <v>129444.60400000001</v>
      </c>
      <c r="S65" s="9">
        <v>-49404.262000000002</v>
      </c>
      <c r="T65" s="8">
        <f t="shared" ref="T65:T74" si="48">R65+S65</f>
        <v>80040.342000000004</v>
      </c>
      <c r="U65" s="49"/>
      <c r="V65" s="8">
        <f t="shared" ref="V65:V74" si="49">T65+U65</f>
        <v>80040.342000000004</v>
      </c>
      <c r="W65" s="39"/>
      <c r="X65" s="8">
        <f t="shared" ref="X65:X74" si="50">V65+W65</f>
        <v>80040.342000000004</v>
      </c>
    </row>
    <row r="66" spans="1:26" hidden="1" x14ac:dyDescent="0.35">
      <c r="A66" s="4"/>
      <c r="B66" s="34" t="s">
        <v>4</v>
      </c>
      <c r="C66" s="34"/>
      <c r="D66" s="9"/>
      <c r="E66" s="9"/>
      <c r="F66" s="8"/>
      <c r="G66" s="9"/>
      <c r="H66" s="8"/>
      <c r="I66" s="9">
        <v>820604.84</v>
      </c>
      <c r="J66" s="8">
        <f t="shared" si="43"/>
        <v>820604.84</v>
      </c>
      <c r="K66" s="9">
        <f>-5450.1-3294.092</f>
        <v>-8744.1920000000009</v>
      </c>
      <c r="L66" s="8">
        <f t="shared" si="44"/>
        <v>811860.64799999993</v>
      </c>
      <c r="M66" s="9"/>
      <c r="N66" s="8">
        <f t="shared" si="45"/>
        <v>811860.64799999993</v>
      </c>
      <c r="O66" s="9"/>
      <c r="P66" s="8">
        <f t="shared" si="46"/>
        <v>811860.64799999993</v>
      </c>
      <c r="Q66" s="9">
        <v>-31252.698</v>
      </c>
      <c r="R66" s="8">
        <f t="shared" si="47"/>
        <v>780607.95</v>
      </c>
      <c r="S66" s="9">
        <v>6555.2939999999999</v>
      </c>
      <c r="T66" s="8">
        <f t="shared" si="48"/>
        <v>787163.24399999995</v>
      </c>
      <c r="U66" s="49"/>
      <c r="V66" s="8">
        <f t="shared" si="49"/>
        <v>787163.24399999995</v>
      </c>
      <c r="W66" s="39"/>
      <c r="X66" s="8">
        <f t="shared" si="50"/>
        <v>787163.24399999995</v>
      </c>
      <c r="Z66" s="1">
        <v>0</v>
      </c>
    </row>
    <row r="67" spans="1:26" x14ac:dyDescent="0.35">
      <c r="A67" s="4"/>
      <c r="B67" s="34" t="s">
        <v>13</v>
      </c>
      <c r="C67" s="34"/>
      <c r="D67" s="8">
        <f>D68+D69+D70+D71</f>
        <v>314577</v>
      </c>
      <c r="E67" s="8">
        <f>E68+E69+E70+E71</f>
        <v>0</v>
      </c>
      <c r="F67" s="8">
        <f t="shared" ref="F67:H71" si="51">D67+E67</f>
        <v>314577</v>
      </c>
      <c r="G67" s="8">
        <f>G68+G69+G70+G71</f>
        <v>0</v>
      </c>
      <c r="H67" s="8">
        <f t="shared" si="51"/>
        <v>314577</v>
      </c>
      <c r="I67" s="8">
        <f>I68+I69+I70+I71+I72+I73</f>
        <v>22285.63</v>
      </c>
      <c r="J67" s="8">
        <f t="shared" si="18"/>
        <v>336862.63</v>
      </c>
      <c r="K67" s="8">
        <f>K68+K69+K70+K71+K72+K73</f>
        <v>-761.21400000000006</v>
      </c>
      <c r="L67" s="8">
        <f t="shared" si="44"/>
        <v>336101.41600000003</v>
      </c>
      <c r="M67" s="8">
        <f>M68+M69+M70+M71+M72+M73</f>
        <v>4001.1350000000002</v>
      </c>
      <c r="N67" s="8">
        <f t="shared" si="45"/>
        <v>340102.55100000004</v>
      </c>
      <c r="O67" s="8">
        <f>O68+O69+O70+O71+O72+O73</f>
        <v>-1414.3119999999999</v>
      </c>
      <c r="P67" s="8">
        <f t="shared" si="46"/>
        <v>338688.23900000006</v>
      </c>
      <c r="Q67" s="8">
        <f>Q68+Q69+Q70+Q71+Q72+Q73</f>
        <v>-270.57400000000001</v>
      </c>
      <c r="R67" s="8">
        <f t="shared" si="47"/>
        <v>338417.66500000004</v>
      </c>
      <c r="S67" s="8">
        <f>S68+S69+S70+S71+S72+S73</f>
        <v>-2263.1489999999999</v>
      </c>
      <c r="T67" s="8">
        <f t="shared" si="48"/>
        <v>336154.51600000006</v>
      </c>
      <c r="U67" s="48">
        <f>U68+U69+U70+U71+U72+U73</f>
        <v>0</v>
      </c>
      <c r="V67" s="8">
        <f t="shared" si="49"/>
        <v>336154.51600000006</v>
      </c>
      <c r="W67" s="17">
        <f>W68+W69+W70+W71+W72+W73</f>
        <v>-49.868000000000002</v>
      </c>
      <c r="X67" s="8">
        <f t="shared" si="50"/>
        <v>336104.64800000004</v>
      </c>
    </row>
    <row r="68" spans="1:26" ht="54" x14ac:dyDescent="0.35">
      <c r="A68" s="4" t="s">
        <v>124</v>
      </c>
      <c r="B68" s="10" t="s">
        <v>27</v>
      </c>
      <c r="C68" s="10" t="s">
        <v>14</v>
      </c>
      <c r="D68" s="9">
        <v>55000</v>
      </c>
      <c r="E68" s="9">
        <v>0</v>
      </c>
      <c r="F68" s="8">
        <f t="shared" si="51"/>
        <v>55000</v>
      </c>
      <c r="G68" s="9">
        <v>0</v>
      </c>
      <c r="H68" s="8">
        <f t="shared" si="51"/>
        <v>55000</v>
      </c>
      <c r="I68" s="9">
        <v>12848.441000000001</v>
      </c>
      <c r="J68" s="8">
        <f t="shared" si="18"/>
        <v>67848.441000000006</v>
      </c>
      <c r="K68" s="9">
        <v>-761.21400000000006</v>
      </c>
      <c r="L68" s="8">
        <f t="shared" si="44"/>
        <v>67087.226999999999</v>
      </c>
      <c r="M68" s="9">
        <v>-998.86500000000001</v>
      </c>
      <c r="N68" s="8">
        <f t="shared" si="45"/>
        <v>66088.361999999994</v>
      </c>
      <c r="O68" s="9">
        <f>-24.886-1394.312</f>
        <v>-1419.1979999999999</v>
      </c>
      <c r="P68" s="8">
        <f t="shared" si="46"/>
        <v>64669.163999999997</v>
      </c>
      <c r="Q68" s="9"/>
      <c r="R68" s="8">
        <f t="shared" si="47"/>
        <v>64669.163999999997</v>
      </c>
      <c r="S68" s="9">
        <v>-2263.1489999999999</v>
      </c>
      <c r="T68" s="8">
        <f t="shared" si="48"/>
        <v>62406.014999999999</v>
      </c>
      <c r="U68" s="49"/>
      <c r="V68" s="8">
        <f t="shared" si="49"/>
        <v>62406.014999999999</v>
      </c>
      <c r="W68" s="39">
        <v>-49.868000000000002</v>
      </c>
      <c r="X68" s="8">
        <f t="shared" si="50"/>
        <v>62356.146999999997</v>
      </c>
      <c r="Y68" s="1" t="s">
        <v>28</v>
      </c>
    </row>
    <row r="69" spans="1:26" ht="54" x14ac:dyDescent="0.35">
      <c r="A69" s="4" t="s">
        <v>125</v>
      </c>
      <c r="B69" s="10" t="s">
        <v>34</v>
      </c>
      <c r="C69" s="10" t="s">
        <v>14</v>
      </c>
      <c r="D69" s="11">
        <v>167601.29999999999</v>
      </c>
      <c r="E69" s="11">
        <v>0</v>
      </c>
      <c r="F69" s="8">
        <f t="shared" si="51"/>
        <v>167601.29999999999</v>
      </c>
      <c r="G69" s="11">
        <v>0</v>
      </c>
      <c r="H69" s="8">
        <f t="shared" si="51"/>
        <v>167601.29999999999</v>
      </c>
      <c r="I69" s="11">
        <v>37.412999999999997</v>
      </c>
      <c r="J69" s="8">
        <f t="shared" si="18"/>
        <v>167638.71299999999</v>
      </c>
      <c r="K69" s="11"/>
      <c r="L69" s="8">
        <f t="shared" si="44"/>
        <v>167638.71299999999</v>
      </c>
      <c r="M69" s="11"/>
      <c r="N69" s="8">
        <f t="shared" si="45"/>
        <v>167638.71299999999</v>
      </c>
      <c r="O69" s="11"/>
      <c r="P69" s="8">
        <f t="shared" si="46"/>
        <v>167638.71299999999</v>
      </c>
      <c r="Q69" s="11"/>
      <c r="R69" s="8">
        <f t="shared" si="47"/>
        <v>167638.71299999999</v>
      </c>
      <c r="S69" s="11"/>
      <c r="T69" s="8">
        <f t="shared" si="48"/>
        <v>167638.71299999999</v>
      </c>
      <c r="U69" s="50"/>
      <c r="V69" s="8">
        <f t="shared" si="49"/>
        <v>167638.71299999999</v>
      </c>
      <c r="W69" s="40"/>
      <c r="X69" s="8">
        <f t="shared" si="50"/>
        <v>167638.71299999999</v>
      </c>
      <c r="Y69" s="1" t="s">
        <v>35</v>
      </c>
    </row>
    <row r="70" spans="1:26" ht="60" customHeight="1" x14ac:dyDescent="0.35">
      <c r="A70" s="4" t="s">
        <v>126</v>
      </c>
      <c r="B70" s="10" t="s">
        <v>58</v>
      </c>
      <c r="C70" s="10" t="s">
        <v>14</v>
      </c>
      <c r="D70" s="11">
        <v>64918.3</v>
      </c>
      <c r="E70" s="11">
        <v>0</v>
      </c>
      <c r="F70" s="8">
        <f t="shared" si="51"/>
        <v>64918.3</v>
      </c>
      <c r="G70" s="11">
        <v>0</v>
      </c>
      <c r="H70" s="8">
        <f t="shared" si="51"/>
        <v>64918.3</v>
      </c>
      <c r="I70" s="11">
        <v>167.572</v>
      </c>
      <c r="J70" s="8">
        <f t="shared" si="18"/>
        <v>65085.872000000003</v>
      </c>
      <c r="K70" s="11"/>
      <c r="L70" s="8">
        <f t="shared" si="44"/>
        <v>65085.872000000003</v>
      </c>
      <c r="M70" s="11">
        <v>5000</v>
      </c>
      <c r="N70" s="8">
        <f t="shared" si="45"/>
        <v>70085.872000000003</v>
      </c>
      <c r="O70" s="11"/>
      <c r="P70" s="8">
        <f t="shared" si="46"/>
        <v>70085.872000000003</v>
      </c>
      <c r="Q70" s="11"/>
      <c r="R70" s="8">
        <f t="shared" si="47"/>
        <v>70085.872000000003</v>
      </c>
      <c r="S70" s="11"/>
      <c r="T70" s="8">
        <f t="shared" si="48"/>
        <v>70085.872000000003</v>
      </c>
      <c r="U70" s="50"/>
      <c r="V70" s="8">
        <f t="shared" si="49"/>
        <v>70085.872000000003</v>
      </c>
      <c r="W70" s="40"/>
      <c r="X70" s="8">
        <f t="shared" si="50"/>
        <v>70085.872000000003</v>
      </c>
      <c r="Y70" s="1" t="s">
        <v>57</v>
      </c>
    </row>
    <row r="71" spans="1:26" ht="60" customHeight="1" x14ac:dyDescent="0.35">
      <c r="A71" s="4" t="s">
        <v>127</v>
      </c>
      <c r="B71" s="10" t="s">
        <v>60</v>
      </c>
      <c r="C71" s="10" t="s">
        <v>14</v>
      </c>
      <c r="D71" s="11">
        <v>27057.4</v>
      </c>
      <c r="E71" s="11">
        <v>0</v>
      </c>
      <c r="F71" s="8">
        <f t="shared" si="51"/>
        <v>27057.4</v>
      </c>
      <c r="G71" s="11">
        <v>0</v>
      </c>
      <c r="H71" s="8">
        <f t="shared" si="51"/>
        <v>27057.4</v>
      </c>
      <c r="I71" s="11">
        <v>4619.2629999999999</v>
      </c>
      <c r="J71" s="8">
        <f t="shared" si="18"/>
        <v>31676.663</v>
      </c>
      <c r="K71" s="11"/>
      <c r="L71" s="8">
        <f t="shared" si="44"/>
        <v>31676.663</v>
      </c>
      <c r="M71" s="11"/>
      <c r="N71" s="8">
        <f t="shared" si="45"/>
        <v>31676.663</v>
      </c>
      <c r="O71" s="11">
        <v>4.8860000000000001</v>
      </c>
      <c r="P71" s="8">
        <f t="shared" si="46"/>
        <v>31681.548999999999</v>
      </c>
      <c r="Q71" s="11">
        <v>-270.57400000000001</v>
      </c>
      <c r="R71" s="8">
        <f t="shared" si="47"/>
        <v>31410.974999999999</v>
      </c>
      <c r="S71" s="11"/>
      <c r="T71" s="8">
        <f t="shared" si="48"/>
        <v>31410.974999999999</v>
      </c>
      <c r="U71" s="50"/>
      <c r="V71" s="8">
        <f t="shared" si="49"/>
        <v>31410.974999999999</v>
      </c>
      <c r="W71" s="40"/>
      <c r="X71" s="8">
        <f t="shared" si="50"/>
        <v>31410.974999999999</v>
      </c>
      <c r="Y71" s="1" t="s">
        <v>59</v>
      </c>
    </row>
    <row r="72" spans="1:26" ht="60" customHeight="1" x14ac:dyDescent="0.35">
      <c r="A72" s="4" t="s">
        <v>128</v>
      </c>
      <c r="B72" s="10" t="s">
        <v>96</v>
      </c>
      <c r="C72" s="10" t="s">
        <v>14</v>
      </c>
      <c r="D72" s="11"/>
      <c r="E72" s="11"/>
      <c r="F72" s="8"/>
      <c r="G72" s="11"/>
      <c r="H72" s="8"/>
      <c r="I72" s="11">
        <v>3317.4960000000001</v>
      </c>
      <c r="J72" s="8">
        <f t="shared" si="18"/>
        <v>3317.4960000000001</v>
      </c>
      <c r="K72" s="11"/>
      <c r="L72" s="8">
        <f t="shared" si="44"/>
        <v>3317.4960000000001</v>
      </c>
      <c r="M72" s="11"/>
      <c r="N72" s="8">
        <f t="shared" si="45"/>
        <v>3317.4960000000001</v>
      </c>
      <c r="O72" s="11"/>
      <c r="P72" s="8">
        <f t="shared" si="46"/>
        <v>3317.4960000000001</v>
      </c>
      <c r="Q72" s="11"/>
      <c r="R72" s="8">
        <f t="shared" si="47"/>
        <v>3317.4960000000001</v>
      </c>
      <c r="S72" s="11"/>
      <c r="T72" s="8">
        <f t="shared" si="48"/>
        <v>3317.4960000000001</v>
      </c>
      <c r="U72" s="50"/>
      <c r="V72" s="8">
        <f t="shared" si="49"/>
        <v>3317.4960000000001</v>
      </c>
      <c r="W72" s="40"/>
      <c r="X72" s="8">
        <f t="shared" si="50"/>
        <v>3317.4960000000001</v>
      </c>
      <c r="Y72" s="1" t="s">
        <v>97</v>
      </c>
    </row>
    <row r="73" spans="1:26" ht="60" customHeight="1" x14ac:dyDescent="0.35">
      <c r="A73" s="4" t="s">
        <v>129</v>
      </c>
      <c r="B73" s="10" t="s">
        <v>98</v>
      </c>
      <c r="C73" s="10" t="s">
        <v>14</v>
      </c>
      <c r="D73" s="11"/>
      <c r="E73" s="11"/>
      <c r="F73" s="8"/>
      <c r="G73" s="11"/>
      <c r="H73" s="8"/>
      <c r="I73" s="11">
        <v>1295.4449999999999</v>
      </c>
      <c r="J73" s="8">
        <f t="shared" si="18"/>
        <v>1295.4449999999999</v>
      </c>
      <c r="K73" s="11"/>
      <c r="L73" s="8">
        <f t="shared" si="44"/>
        <v>1295.4449999999999</v>
      </c>
      <c r="M73" s="11"/>
      <c r="N73" s="8">
        <f t="shared" si="45"/>
        <v>1295.4449999999999</v>
      </c>
      <c r="O73" s="11"/>
      <c r="P73" s="8">
        <f t="shared" si="46"/>
        <v>1295.4449999999999</v>
      </c>
      <c r="Q73" s="11"/>
      <c r="R73" s="8">
        <f t="shared" si="47"/>
        <v>1295.4449999999999</v>
      </c>
      <c r="S73" s="11"/>
      <c r="T73" s="8">
        <f t="shared" si="48"/>
        <v>1295.4449999999999</v>
      </c>
      <c r="U73" s="50"/>
      <c r="V73" s="8">
        <f t="shared" si="49"/>
        <v>1295.4449999999999</v>
      </c>
      <c r="W73" s="40"/>
      <c r="X73" s="8">
        <f t="shared" si="50"/>
        <v>1295.4449999999999</v>
      </c>
      <c r="Y73" s="1" t="s">
        <v>99</v>
      </c>
    </row>
    <row r="74" spans="1:26" x14ac:dyDescent="0.35">
      <c r="A74" s="4"/>
      <c r="B74" s="34" t="s">
        <v>15</v>
      </c>
      <c r="C74" s="34"/>
      <c r="D74" s="11">
        <f>D77+D78+D80+D81+D85+D86+D87</f>
        <v>438258.3</v>
      </c>
      <c r="E74" s="11">
        <f>E77+E78+E80+E81+E85+E86+E87</f>
        <v>0</v>
      </c>
      <c r="F74" s="8">
        <f t="shared" ref="F74:H74" si="52">D74+E74</f>
        <v>438258.3</v>
      </c>
      <c r="G74" s="11">
        <f>G77+G78+G80+G81+G85+G86+G87</f>
        <v>0</v>
      </c>
      <c r="H74" s="8">
        <f t="shared" si="52"/>
        <v>438258.3</v>
      </c>
      <c r="I74" s="11">
        <f>I77+I78+I80+I81+I85+I86+I87</f>
        <v>-10010</v>
      </c>
      <c r="J74" s="8">
        <f t="shared" si="18"/>
        <v>428248.3</v>
      </c>
      <c r="K74" s="11">
        <f>K77+K78+K80+K81+K85+K86+K87</f>
        <v>0</v>
      </c>
      <c r="L74" s="8">
        <f t="shared" si="44"/>
        <v>428248.3</v>
      </c>
      <c r="M74" s="11">
        <f>M77+M78+M80+M81+M85+M86+M87+M91</f>
        <v>420</v>
      </c>
      <c r="N74" s="8">
        <f t="shared" si="45"/>
        <v>428668.3</v>
      </c>
      <c r="O74" s="11">
        <f>O77+O78+O80+O81+O85+O86+O87+O91+O79</f>
        <v>-1281.2729999999999</v>
      </c>
      <c r="P74" s="8">
        <f t="shared" si="46"/>
        <v>427387.027</v>
      </c>
      <c r="Q74" s="11">
        <f>Q77+Q78+Q80+Q81+Q85+Q86+Q87+Q91+Q79</f>
        <v>0</v>
      </c>
      <c r="R74" s="8">
        <f t="shared" si="47"/>
        <v>427387.027</v>
      </c>
      <c r="S74" s="11">
        <f>S77+S78+S80+S81+S85+S86+S87+S91+S79</f>
        <v>-2877.91</v>
      </c>
      <c r="T74" s="8">
        <f t="shared" si="48"/>
        <v>424509.11700000003</v>
      </c>
      <c r="U74" s="50">
        <f>U77+U78+U80+U81+U85+U86+U87+U91+U79</f>
        <v>0</v>
      </c>
      <c r="V74" s="8">
        <f t="shared" si="49"/>
        <v>424509.11700000003</v>
      </c>
      <c r="W74" s="40">
        <f>W77+W78+W80+W81+W85+W86+W87+W91+W79</f>
        <v>4807.3239999999969</v>
      </c>
      <c r="X74" s="8">
        <f t="shared" si="50"/>
        <v>429316.44100000005</v>
      </c>
    </row>
    <row r="75" spans="1:26" x14ac:dyDescent="0.35">
      <c r="A75" s="4"/>
      <c r="B75" s="15" t="s">
        <v>3</v>
      </c>
      <c r="C75" s="10"/>
      <c r="D75" s="9"/>
      <c r="E75" s="9"/>
      <c r="F75" s="11"/>
      <c r="G75" s="9"/>
      <c r="H75" s="11"/>
      <c r="I75" s="9"/>
      <c r="J75" s="8"/>
      <c r="K75" s="9"/>
      <c r="L75" s="8"/>
      <c r="M75" s="9"/>
      <c r="N75" s="8"/>
      <c r="O75" s="9"/>
      <c r="P75" s="8"/>
      <c r="Q75" s="9"/>
      <c r="R75" s="8"/>
      <c r="S75" s="9"/>
      <c r="T75" s="8"/>
      <c r="U75" s="49"/>
      <c r="V75" s="8"/>
      <c r="W75" s="39"/>
      <c r="X75" s="8"/>
    </row>
    <row r="76" spans="1:26" x14ac:dyDescent="0.35">
      <c r="A76" s="4"/>
      <c r="B76" s="34" t="s">
        <v>68</v>
      </c>
      <c r="C76" s="10"/>
      <c r="D76" s="9">
        <f>D84+D90</f>
        <v>259306.19999999998</v>
      </c>
      <c r="E76" s="9">
        <f>E84+E90</f>
        <v>0</v>
      </c>
      <c r="F76" s="8">
        <f t="shared" ref="F76:H81" si="53">D76+E76</f>
        <v>259306.19999999998</v>
      </c>
      <c r="G76" s="9">
        <f>G84+G90</f>
        <v>0</v>
      </c>
      <c r="H76" s="8">
        <f t="shared" si="53"/>
        <v>259306.19999999998</v>
      </c>
      <c r="I76" s="9">
        <f>I84+I90</f>
        <v>0</v>
      </c>
      <c r="J76" s="8">
        <f>H76+I76</f>
        <v>259306.19999999998</v>
      </c>
      <c r="K76" s="9">
        <f>K84+K90</f>
        <v>0</v>
      </c>
      <c r="L76" s="8">
        <f>J76+K76</f>
        <v>259306.19999999998</v>
      </c>
      <c r="M76" s="9">
        <f>M84+M90</f>
        <v>0</v>
      </c>
      <c r="N76" s="8">
        <f>L76+M76</f>
        <v>259306.19999999998</v>
      </c>
      <c r="O76" s="9">
        <f>O84+O90</f>
        <v>0</v>
      </c>
      <c r="P76" s="8">
        <f>N76+O76</f>
        <v>259306.19999999998</v>
      </c>
      <c r="Q76" s="9">
        <f>Q84+Q90</f>
        <v>0</v>
      </c>
      <c r="R76" s="8">
        <f>P76+Q76</f>
        <v>259306.19999999998</v>
      </c>
      <c r="S76" s="9">
        <f>S84+S90</f>
        <v>0</v>
      </c>
      <c r="T76" s="8">
        <f>R76+S76</f>
        <v>259306.19999999998</v>
      </c>
      <c r="U76" s="49">
        <f>U84+U90</f>
        <v>0</v>
      </c>
      <c r="V76" s="8">
        <f>T76+U76</f>
        <v>259306.19999999998</v>
      </c>
      <c r="W76" s="39">
        <f>W84+W90</f>
        <v>14602.899999999998</v>
      </c>
      <c r="X76" s="8">
        <f>V76+W76</f>
        <v>273909.09999999998</v>
      </c>
    </row>
    <row r="77" spans="1:26" ht="54" x14ac:dyDescent="0.35">
      <c r="A77" s="4" t="s">
        <v>130</v>
      </c>
      <c r="B77" s="34" t="s">
        <v>62</v>
      </c>
      <c r="C77" s="10" t="s">
        <v>17</v>
      </c>
      <c r="D77" s="8">
        <v>8908</v>
      </c>
      <c r="E77" s="8">
        <v>0</v>
      </c>
      <c r="F77" s="8">
        <f t="shared" si="53"/>
        <v>8908</v>
      </c>
      <c r="G77" s="8">
        <v>0</v>
      </c>
      <c r="H77" s="8">
        <f t="shared" si="53"/>
        <v>8908</v>
      </c>
      <c r="I77" s="8">
        <v>0</v>
      </c>
      <c r="J77" s="8">
        <f>H77+I77</f>
        <v>8908</v>
      </c>
      <c r="K77" s="8">
        <v>0</v>
      </c>
      <c r="L77" s="8">
        <f>J77+K77</f>
        <v>8908</v>
      </c>
      <c r="M77" s="8">
        <v>0</v>
      </c>
      <c r="N77" s="8">
        <f>L77+M77</f>
        <v>8908</v>
      </c>
      <c r="O77" s="8">
        <v>0</v>
      </c>
      <c r="P77" s="8">
        <f>N77+O77</f>
        <v>8908</v>
      </c>
      <c r="Q77" s="8">
        <v>0</v>
      </c>
      <c r="R77" s="8">
        <f>P77+Q77</f>
        <v>8908</v>
      </c>
      <c r="S77" s="8"/>
      <c r="T77" s="8">
        <f>R77+S77</f>
        <v>8908</v>
      </c>
      <c r="U77" s="48"/>
      <c r="V77" s="8">
        <f>T77+U77</f>
        <v>8908</v>
      </c>
      <c r="W77" s="17"/>
      <c r="X77" s="8">
        <f>V77+W77</f>
        <v>8908</v>
      </c>
      <c r="Y77" s="1" t="s">
        <v>36</v>
      </c>
    </row>
    <row r="78" spans="1:26" ht="54" x14ac:dyDescent="0.35">
      <c r="A78" s="4" t="s">
        <v>131</v>
      </c>
      <c r="B78" s="34" t="s">
        <v>151</v>
      </c>
      <c r="C78" s="10" t="s">
        <v>17</v>
      </c>
      <c r="D78" s="8">
        <v>1480</v>
      </c>
      <c r="E78" s="8">
        <v>0</v>
      </c>
      <c r="F78" s="8">
        <f t="shared" si="53"/>
        <v>1480</v>
      </c>
      <c r="G78" s="8">
        <v>0</v>
      </c>
      <c r="H78" s="8">
        <f t="shared" si="53"/>
        <v>1480</v>
      </c>
      <c r="I78" s="8">
        <v>0</v>
      </c>
      <c r="J78" s="8">
        <f t="shared" si="18"/>
        <v>1480</v>
      </c>
      <c r="K78" s="8">
        <v>0</v>
      </c>
      <c r="L78" s="8">
        <f t="shared" ref="L78:L81" si="54">J78+K78</f>
        <v>1480</v>
      </c>
      <c r="M78" s="8">
        <v>-380</v>
      </c>
      <c r="N78" s="8">
        <f t="shared" ref="N78:N81" si="55">L78+M78</f>
        <v>1100</v>
      </c>
      <c r="O78" s="8"/>
      <c r="P78" s="8">
        <f t="shared" ref="P78:P81" si="56">N78+O78</f>
        <v>1100</v>
      </c>
      <c r="Q78" s="8"/>
      <c r="R78" s="8">
        <f t="shared" ref="R78:R81" si="57">P78+Q78</f>
        <v>1100</v>
      </c>
      <c r="S78" s="8"/>
      <c r="T78" s="8">
        <f t="shared" ref="T78:T81" si="58">R78+S78</f>
        <v>1100</v>
      </c>
      <c r="U78" s="48"/>
      <c r="V78" s="8">
        <f t="shared" ref="V78:V81" si="59">T78+U78</f>
        <v>1100</v>
      </c>
      <c r="W78" s="17"/>
      <c r="X78" s="8">
        <f t="shared" ref="X78:X81" si="60">V78+W78</f>
        <v>1100</v>
      </c>
      <c r="Y78" s="1" t="s">
        <v>51</v>
      </c>
    </row>
    <row r="79" spans="1:26" ht="54" x14ac:dyDescent="0.35">
      <c r="A79" s="4" t="s">
        <v>132</v>
      </c>
      <c r="B79" s="34" t="s">
        <v>156</v>
      </c>
      <c r="C79" s="10" t="s">
        <v>17</v>
      </c>
      <c r="D79" s="33"/>
      <c r="E79" s="33"/>
      <c r="F79" s="8"/>
      <c r="G79" s="33"/>
      <c r="H79" s="8"/>
      <c r="I79" s="33"/>
      <c r="J79" s="8"/>
      <c r="K79" s="33"/>
      <c r="L79" s="8"/>
      <c r="M79" s="33"/>
      <c r="N79" s="8"/>
      <c r="O79" s="33">
        <v>1481.8219999999999</v>
      </c>
      <c r="P79" s="8">
        <f t="shared" si="56"/>
        <v>1481.8219999999999</v>
      </c>
      <c r="Q79" s="33"/>
      <c r="R79" s="8">
        <f t="shared" si="57"/>
        <v>1481.8219999999999</v>
      </c>
      <c r="S79" s="33"/>
      <c r="T79" s="8">
        <f t="shared" si="58"/>
        <v>1481.8219999999999</v>
      </c>
      <c r="U79" s="51"/>
      <c r="V79" s="8">
        <f t="shared" si="59"/>
        <v>1481.8219999999999</v>
      </c>
      <c r="W79" s="41"/>
      <c r="X79" s="8">
        <f t="shared" si="60"/>
        <v>1481.8219999999999</v>
      </c>
      <c r="Y79" s="1" t="s">
        <v>157</v>
      </c>
    </row>
    <row r="80" spans="1:26" ht="81.75" customHeight="1" x14ac:dyDescent="0.35">
      <c r="A80" s="4" t="s">
        <v>133</v>
      </c>
      <c r="B80" s="35" t="s">
        <v>173</v>
      </c>
      <c r="C80" s="10" t="s">
        <v>14</v>
      </c>
      <c r="D80" s="9">
        <v>26278</v>
      </c>
      <c r="E80" s="9">
        <v>0</v>
      </c>
      <c r="F80" s="8">
        <f t="shared" si="53"/>
        <v>26278</v>
      </c>
      <c r="G80" s="9">
        <v>0</v>
      </c>
      <c r="H80" s="8">
        <f t="shared" si="53"/>
        <v>26278</v>
      </c>
      <c r="I80" s="9">
        <v>0</v>
      </c>
      <c r="J80" s="8">
        <f t="shared" si="18"/>
        <v>26278</v>
      </c>
      <c r="K80" s="9">
        <v>0</v>
      </c>
      <c r="L80" s="8">
        <f t="shared" si="54"/>
        <v>26278</v>
      </c>
      <c r="M80" s="9">
        <v>0</v>
      </c>
      <c r="N80" s="8">
        <f t="shared" si="55"/>
        <v>26278</v>
      </c>
      <c r="O80" s="9">
        <v>-2763.0949999999998</v>
      </c>
      <c r="P80" s="8">
        <f t="shared" si="56"/>
        <v>23514.904999999999</v>
      </c>
      <c r="Q80" s="9"/>
      <c r="R80" s="8">
        <f t="shared" si="57"/>
        <v>23514.904999999999</v>
      </c>
      <c r="S80" s="9">
        <v>-2877.91</v>
      </c>
      <c r="T80" s="8">
        <f t="shared" si="58"/>
        <v>20636.994999999999</v>
      </c>
      <c r="U80" s="49"/>
      <c r="V80" s="8">
        <f t="shared" si="59"/>
        <v>20636.994999999999</v>
      </c>
      <c r="W80" s="39">
        <v>-1944.076</v>
      </c>
      <c r="X80" s="8">
        <f t="shared" si="60"/>
        <v>18692.918999999998</v>
      </c>
      <c r="Y80" s="1" t="s">
        <v>54</v>
      </c>
    </row>
    <row r="81" spans="1:26" ht="59.25" customHeight="1" x14ac:dyDescent="0.35">
      <c r="A81" s="4" t="s">
        <v>134</v>
      </c>
      <c r="B81" s="34" t="s">
        <v>16</v>
      </c>
      <c r="C81" s="10" t="s">
        <v>14</v>
      </c>
      <c r="D81" s="9">
        <f>D83+D84</f>
        <v>360136.5</v>
      </c>
      <c r="E81" s="9">
        <f>E83+E84</f>
        <v>0</v>
      </c>
      <c r="F81" s="8">
        <f t="shared" si="53"/>
        <v>360136.5</v>
      </c>
      <c r="G81" s="9">
        <f>G83+G84</f>
        <v>0</v>
      </c>
      <c r="H81" s="8">
        <f t="shared" si="53"/>
        <v>360136.5</v>
      </c>
      <c r="I81" s="9">
        <f>I83+I84</f>
        <v>0</v>
      </c>
      <c r="J81" s="8">
        <f t="shared" si="18"/>
        <v>360136.5</v>
      </c>
      <c r="K81" s="9">
        <f>K83+K84</f>
        <v>0</v>
      </c>
      <c r="L81" s="8">
        <f t="shared" si="54"/>
        <v>360136.5</v>
      </c>
      <c r="M81" s="9">
        <f>M83+M84</f>
        <v>0</v>
      </c>
      <c r="N81" s="8">
        <f t="shared" si="55"/>
        <v>360136.5</v>
      </c>
      <c r="O81" s="9">
        <f>O83+O84</f>
        <v>0</v>
      </c>
      <c r="P81" s="8">
        <f t="shared" si="56"/>
        <v>360136.5</v>
      </c>
      <c r="Q81" s="9">
        <f>Q83+Q84</f>
        <v>0</v>
      </c>
      <c r="R81" s="8">
        <f t="shared" si="57"/>
        <v>360136.5</v>
      </c>
      <c r="S81" s="9">
        <f>S83+S84</f>
        <v>0</v>
      </c>
      <c r="T81" s="8">
        <f t="shared" si="58"/>
        <v>360136.5</v>
      </c>
      <c r="U81" s="49">
        <f>U83+U84</f>
        <v>0</v>
      </c>
      <c r="V81" s="8">
        <f t="shared" si="59"/>
        <v>360136.5</v>
      </c>
      <c r="W81" s="39">
        <f>W83+W84</f>
        <v>38157.199999999997</v>
      </c>
      <c r="X81" s="8">
        <f t="shared" si="60"/>
        <v>398293.7</v>
      </c>
      <c r="Y81" s="1" t="s">
        <v>29</v>
      </c>
    </row>
    <row r="82" spans="1:26" x14ac:dyDescent="0.35">
      <c r="A82" s="4"/>
      <c r="B82" s="15" t="s">
        <v>3</v>
      </c>
      <c r="C82" s="10"/>
      <c r="D82" s="9"/>
      <c r="E82" s="9"/>
      <c r="F82" s="11"/>
      <c r="G82" s="9"/>
      <c r="H82" s="11"/>
      <c r="I82" s="9"/>
      <c r="J82" s="8"/>
      <c r="K82" s="9"/>
      <c r="L82" s="8"/>
      <c r="M82" s="9"/>
      <c r="N82" s="8"/>
      <c r="O82" s="9"/>
      <c r="P82" s="8"/>
      <c r="Q82" s="9"/>
      <c r="R82" s="8"/>
      <c r="S82" s="9"/>
      <c r="T82" s="8"/>
      <c r="U82" s="49"/>
      <c r="V82" s="8"/>
      <c r="W82" s="39"/>
      <c r="X82" s="8"/>
    </row>
    <row r="83" spans="1:26" hidden="1" x14ac:dyDescent="0.35">
      <c r="A83" s="4"/>
      <c r="B83" s="34" t="s">
        <v>4</v>
      </c>
      <c r="C83" s="10"/>
      <c r="D83" s="9">
        <v>124384.6</v>
      </c>
      <c r="E83" s="9"/>
      <c r="F83" s="8">
        <f t="shared" ref="F83:H87" si="61">D83+E83</f>
        <v>124384.6</v>
      </c>
      <c r="G83" s="9"/>
      <c r="H83" s="8">
        <f t="shared" si="61"/>
        <v>124384.6</v>
      </c>
      <c r="I83" s="9"/>
      <c r="J83" s="8">
        <f t="shared" si="18"/>
        <v>124384.6</v>
      </c>
      <c r="K83" s="9"/>
      <c r="L83" s="8">
        <f t="shared" ref="L83:L87" si="62">J83+K83</f>
        <v>124384.6</v>
      </c>
      <c r="M83" s="9"/>
      <c r="N83" s="8">
        <f t="shared" ref="N83:N87" si="63">L83+M83</f>
        <v>124384.6</v>
      </c>
      <c r="O83" s="9"/>
      <c r="P83" s="8">
        <f t="shared" ref="P83:P87" si="64">N83+O83</f>
        <v>124384.6</v>
      </c>
      <c r="Q83" s="9"/>
      <c r="R83" s="8">
        <f t="shared" ref="R83:R87" si="65">P83+Q83</f>
        <v>124384.6</v>
      </c>
      <c r="S83" s="9"/>
      <c r="T83" s="8">
        <f t="shared" ref="T83:T87" si="66">R83+S83</f>
        <v>124384.6</v>
      </c>
      <c r="U83" s="49"/>
      <c r="V83" s="8">
        <f t="shared" ref="V83:V87" si="67">T83+U83</f>
        <v>124384.6</v>
      </c>
      <c r="W83" s="39"/>
      <c r="X83" s="8">
        <f t="shared" ref="X83:X87" si="68">V83+W83</f>
        <v>124384.6</v>
      </c>
      <c r="Z83" s="1">
        <v>0</v>
      </c>
    </row>
    <row r="84" spans="1:26" x14ac:dyDescent="0.35">
      <c r="A84" s="4"/>
      <c r="B84" s="34" t="s">
        <v>68</v>
      </c>
      <c r="C84" s="10"/>
      <c r="D84" s="9">
        <v>235751.9</v>
      </c>
      <c r="E84" s="9"/>
      <c r="F84" s="8">
        <f t="shared" si="61"/>
        <v>235751.9</v>
      </c>
      <c r="G84" s="9"/>
      <c r="H84" s="8">
        <f>F84+G84</f>
        <v>235751.9</v>
      </c>
      <c r="I84" s="9"/>
      <c r="J84" s="8">
        <f t="shared" si="18"/>
        <v>235751.9</v>
      </c>
      <c r="K84" s="9"/>
      <c r="L84" s="8">
        <f t="shared" si="62"/>
        <v>235751.9</v>
      </c>
      <c r="M84" s="9"/>
      <c r="N84" s="8">
        <f t="shared" si="63"/>
        <v>235751.9</v>
      </c>
      <c r="O84" s="9"/>
      <c r="P84" s="8">
        <f t="shared" si="64"/>
        <v>235751.9</v>
      </c>
      <c r="Q84" s="9"/>
      <c r="R84" s="8">
        <f t="shared" si="65"/>
        <v>235751.9</v>
      </c>
      <c r="S84" s="9"/>
      <c r="T84" s="8">
        <f t="shared" si="66"/>
        <v>235751.9</v>
      </c>
      <c r="U84" s="49"/>
      <c r="V84" s="8">
        <f t="shared" si="67"/>
        <v>235751.9</v>
      </c>
      <c r="W84" s="39">
        <v>38157.199999999997</v>
      </c>
      <c r="X84" s="8">
        <f t="shared" si="68"/>
        <v>273909.09999999998</v>
      </c>
      <c r="Y84" s="1" t="s">
        <v>135</v>
      </c>
    </row>
    <row r="85" spans="1:26" ht="63.75" customHeight="1" x14ac:dyDescent="0.35">
      <c r="A85" s="4" t="s">
        <v>140</v>
      </c>
      <c r="B85" s="10" t="s">
        <v>30</v>
      </c>
      <c r="C85" s="10" t="s">
        <v>14</v>
      </c>
      <c r="D85" s="9">
        <v>5900</v>
      </c>
      <c r="E85" s="9">
        <v>0</v>
      </c>
      <c r="F85" s="8">
        <f t="shared" si="61"/>
        <v>5900</v>
      </c>
      <c r="G85" s="9">
        <v>0</v>
      </c>
      <c r="H85" s="8">
        <f t="shared" si="61"/>
        <v>5900</v>
      </c>
      <c r="I85" s="9">
        <v>-5880</v>
      </c>
      <c r="J85" s="8">
        <f t="shared" si="18"/>
        <v>20</v>
      </c>
      <c r="K85" s="9"/>
      <c r="L85" s="8">
        <f t="shared" si="62"/>
        <v>20</v>
      </c>
      <c r="M85" s="9"/>
      <c r="N85" s="8">
        <f t="shared" si="63"/>
        <v>20</v>
      </c>
      <c r="O85" s="9">
        <v>20</v>
      </c>
      <c r="P85" s="8">
        <f t="shared" si="64"/>
        <v>40</v>
      </c>
      <c r="Q85" s="9"/>
      <c r="R85" s="8">
        <f t="shared" si="65"/>
        <v>40</v>
      </c>
      <c r="S85" s="9"/>
      <c r="T85" s="8">
        <f t="shared" si="66"/>
        <v>40</v>
      </c>
      <c r="U85" s="49"/>
      <c r="V85" s="8">
        <f t="shared" si="67"/>
        <v>40</v>
      </c>
      <c r="W85" s="39"/>
      <c r="X85" s="8">
        <f t="shared" si="68"/>
        <v>40</v>
      </c>
      <c r="Y85" s="1" t="s">
        <v>31</v>
      </c>
    </row>
    <row r="86" spans="1:26" ht="59.25" hidden="1" customHeight="1" x14ac:dyDescent="0.35">
      <c r="A86" s="52"/>
      <c r="B86" s="53" t="s">
        <v>32</v>
      </c>
      <c r="C86" s="53" t="s">
        <v>14</v>
      </c>
      <c r="D86" s="49">
        <v>4150</v>
      </c>
      <c r="E86" s="49">
        <v>0</v>
      </c>
      <c r="F86" s="48">
        <f t="shared" si="61"/>
        <v>4150</v>
      </c>
      <c r="G86" s="49">
        <v>0</v>
      </c>
      <c r="H86" s="48">
        <f t="shared" si="61"/>
        <v>4150</v>
      </c>
      <c r="I86" s="49">
        <v>-4130</v>
      </c>
      <c r="J86" s="48">
        <f t="shared" si="18"/>
        <v>20</v>
      </c>
      <c r="K86" s="49"/>
      <c r="L86" s="48">
        <f t="shared" si="62"/>
        <v>20</v>
      </c>
      <c r="M86" s="49"/>
      <c r="N86" s="48">
        <f t="shared" si="63"/>
        <v>20</v>
      </c>
      <c r="O86" s="49">
        <v>-20</v>
      </c>
      <c r="P86" s="48">
        <f t="shared" si="64"/>
        <v>0</v>
      </c>
      <c r="Q86" s="49"/>
      <c r="R86" s="48">
        <f t="shared" si="65"/>
        <v>0</v>
      </c>
      <c r="S86" s="49"/>
      <c r="T86" s="48">
        <f t="shared" si="66"/>
        <v>0</v>
      </c>
      <c r="U86" s="49"/>
      <c r="V86" s="48">
        <f t="shared" si="67"/>
        <v>0</v>
      </c>
      <c r="W86" s="49"/>
      <c r="X86" s="48">
        <f t="shared" si="68"/>
        <v>0</v>
      </c>
      <c r="Y86" s="47" t="s">
        <v>33</v>
      </c>
      <c r="Z86" s="47">
        <v>0</v>
      </c>
    </row>
    <row r="87" spans="1:26" ht="63" hidden="1" customHeight="1" x14ac:dyDescent="0.35">
      <c r="A87" s="52"/>
      <c r="B87" s="53" t="s">
        <v>56</v>
      </c>
      <c r="C87" s="53" t="s">
        <v>14</v>
      </c>
      <c r="D87" s="50">
        <f>D89+D90</f>
        <v>31405.8</v>
      </c>
      <c r="E87" s="50">
        <f>E89+E90</f>
        <v>0</v>
      </c>
      <c r="F87" s="48">
        <f t="shared" si="61"/>
        <v>31405.8</v>
      </c>
      <c r="G87" s="50">
        <f>G89+G90</f>
        <v>0</v>
      </c>
      <c r="H87" s="48">
        <f t="shared" si="61"/>
        <v>31405.8</v>
      </c>
      <c r="I87" s="50">
        <f>I89+I90</f>
        <v>0</v>
      </c>
      <c r="J87" s="48">
        <f t="shared" si="18"/>
        <v>31405.8</v>
      </c>
      <c r="K87" s="50">
        <f>K89+K90</f>
        <v>0</v>
      </c>
      <c r="L87" s="48">
        <f t="shared" si="62"/>
        <v>31405.8</v>
      </c>
      <c r="M87" s="50">
        <f>M89+M90</f>
        <v>0</v>
      </c>
      <c r="N87" s="48">
        <f t="shared" si="63"/>
        <v>31405.8</v>
      </c>
      <c r="O87" s="50">
        <f>O89+O90</f>
        <v>0</v>
      </c>
      <c r="P87" s="48">
        <f t="shared" si="64"/>
        <v>31405.8</v>
      </c>
      <c r="Q87" s="50">
        <f>Q89+Q90</f>
        <v>0</v>
      </c>
      <c r="R87" s="48">
        <f t="shared" si="65"/>
        <v>31405.8</v>
      </c>
      <c r="S87" s="50">
        <f>S89+S90</f>
        <v>0</v>
      </c>
      <c r="T87" s="48">
        <f t="shared" si="66"/>
        <v>31405.8</v>
      </c>
      <c r="U87" s="50">
        <f>U89+U90</f>
        <v>0</v>
      </c>
      <c r="V87" s="48">
        <f t="shared" si="67"/>
        <v>31405.8</v>
      </c>
      <c r="W87" s="50">
        <f>W89+W90</f>
        <v>-31405.8</v>
      </c>
      <c r="X87" s="48">
        <f t="shared" si="68"/>
        <v>0</v>
      </c>
      <c r="Y87" s="47" t="s">
        <v>55</v>
      </c>
      <c r="Z87" s="47">
        <v>0</v>
      </c>
    </row>
    <row r="88" spans="1:26" hidden="1" x14ac:dyDescent="0.35">
      <c r="A88" s="52"/>
      <c r="B88" s="54" t="s">
        <v>3</v>
      </c>
      <c r="C88" s="53"/>
      <c r="D88" s="50"/>
      <c r="E88" s="50"/>
      <c r="F88" s="50"/>
      <c r="G88" s="50"/>
      <c r="H88" s="50"/>
      <c r="I88" s="50"/>
      <c r="J88" s="48"/>
      <c r="K88" s="50"/>
      <c r="L88" s="48"/>
      <c r="M88" s="50"/>
      <c r="N88" s="48"/>
      <c r="O88" s="50"/>
      <c r="P88" s="48"/>
      <c r="Q88" s="50"/>
      <c r="R88" s="48"/>
      <c r="S88" s="50"/>
      <c r="T88" s="48"/>
      <c r="U88" s="50"/>
      <c r="V88" s="48"/>
      <c r="W88" s="50"/>
      <c r="X88" s="48"/>
      <c r="Y88" s="47"/>
      <c r="Z88" s="47">
        <v>0</v>
      </c>
    </row>
    <row r="89" spans="1:26" hidden="1" x14ac:dyDescent="0.35">
      <c r="A89" s="52"/>
      <c r="B89" s="55" t="s">
        <v>4</v>
      </c>
      <c r="C89" s="53"/>
      <c r="D89" s="50">
        <v>7851.5</v>
      </c>
      <c r="E89" s="50"/>
      <c r="F89" s="48">
        <f t="shared" ref="F89:H90" si="69">D89+E89</f>
        <v>7851.5</v>
      </c>
      <c r="G89" s="50"/>
      <c r="H89" s="48">
        <f t="shared" si="69"/>
        <v>7851.5</v>
      </c>
      <c r="I89" s="50"/>
      <c r="J89" s="48">
        <f t="shared" si="18"/>
        <v>7851.5</v>
      </c>
      <c r="K89" s="50"/>
      <c r="L89" s="48">
        <f t="shared" ref="L89:L94" si="70">J89+K89</f>
        <v>7851.5</v>
      </c>
      <c r="M89" s="50"/>
      <c r="N89" s="48">
        <f t="shared" ref="N89:N94" si="71">L89+M89</f>
        <v>7851.5</v>
      </c>
      <c r="O89" s="50"/>
      <c r="P89" s="48">
        <f t="shared" ref="P89:P90" si="72">N89+O89</f>
        <v>7851.5</v>
      </c>
      <c r="Q89" s="50"/>
      <c r="R89" s="48">
        <f t="shared" ref="R89:R90" si="73">P89+Q89</f>
        <v>7851.5</v>
      </c>
      <c r="S89" s="50"/>
      <c r="T89" s="48">
        <f t="shared" ref="T89:T90" si="74">R89+S89</f>
        <v>7851.5</v>
      </c>
      <c r="U89" s="50"/>
      <c r="V89" s="48">
        <f t="shared" ref="V89:V90" si="75">T89+U89</f>
        <v>7851.5</v>
      </c>
      <c r="W89" s="50">
        <v>-7851.5</v>
      </c>
      <c r="X89" s="48">
        <f t="shared" ref="X89:X90" si="76">V89+W89</f>
        <v>0</v>
      </c>
      <c r="Y89" s="47"/>
      <c r="Z89" s="47">
        <v>0</v>
      </c>
    </row>
    <row r="90" spans="1:26" hidden="1" x14ac:dyDescent="0.35">
      <c r="A90" s="52"/>
      <c r="B90" s="55" t="s">
        <v>68</v>
      </c>
      <c r="C90" s="53"/>
      <c r="D90" s="50">
        <v>23554.3</v>
      </c>
      <c r="E90" s="50"/>
      <c r="F90" s="48">
        <f t="shared" si="69"/>
        <v>23554.3</v>
      </c>
      <c r="G90" s="50"/>
      <c r="H90" s="48">
        <f t="shared" si="69"/>
        <v>23554.3</v>
      </c>
      <c r="I90" s="50"/>
      <c r="J90" s="48">
        <f t="shared" si="18"/>
        <v>23554.3</v>
      </c>
      <c r="K90" s="50"/>
      <c r="L90" s="48">
        <f t="shared" si="70"/>
        <v>23554.3</v>
      </c>
      <c r="M90" s="50"/>
      <c r="N90" s="48">
        <f t="shared" si="71"/>
        <v>23554.3</v>
      </c>
      <c r="O90" s="50"/>
      <c r="P90" s="48">
        <f t="shared" si="72"/>
        <v>23554.3</v>
      </c>
      <c r="Q90" s="50"/>
      <c r="R90" s="48">
        <f t="shared" si="73"/>
        <v>23554.3</v>
      </c>
      <c r="S90" s="50"/>
      <c r="T90" s="48">
        <f t="shared" si="74"/>
        <v>23554.3</v>
      </c>
      <c r="U90" s="50"/>
      <c r="V90" s="48">
        <f t="shared" si="75"/>
        <v>23554.3</v>
      </c>
      <c r="W90" s="50">
        <v>-23554.3</v>
      </c>
      <c r="X90" s="48">
        <f t="shared" si="76"/>
        <v>0</v>
      </c>
      <c r="Y90" s="47" t="s">
        <v>135</v>
      </c>
      <c r="Z90" s="47">
        <v>0</v>
      </c>
    </row>
    <row r="91" spans="1:26" ht="54" x14ac:dyDescent="0.35">
      <c r="A91" s="4" t="s">
        <v>141</v>
      </c>
      <c r="B91" s="28" t="s">
        <v>152</v>
      </c>
      <c r="C91" s="10" t="s">
        <v>17</v>
      </c>
      <c r="D91" s="11"/>
      <c r="E91" s="11"/>
      <c r="F91" s="8"/>
      <c r="G91" s="11"/>
      <c r="H91" s="8"/>
      <c r="I91" s="11"/>
      <c r="J91" s="8"/>
      <c r="K91" s="11"/>
      <c r="L91" s="8"/>
      <c r="M91" s="31">
        <v>800</v>
      </c>
      <c r="N91" s="8">
        <f>M91+L91</f>
        <v>800</v>
      </c>
      <c r="O91" s="31"/>
      <c r="P91" s="8">
        <f>O91+N91</f>
        <v>800</v>
      </c>
      <c r="Q91" s="11"/>
      <c r="R91" s="8">
        <f>Q91+P91</f>
        <v>800</v>
      </c>
      <c r="S91" s="11"/>
      <c r="T91" s="8">
        <f>S91+R91</f>
        <v>800</v>
      </c>
      <c r="U91" s="50"/>
      <c r="V91" s="8">
        <f>U91+T91</f>
        <v>800</v>
      </c>
      <c r="W91" s="40"/>
      <c r="X91" s="8">
        <f>W91+V91</f>
        <v>800</v>
      </c>
    </row>
    <row r="92" spans="1:26" x14ac:dyDescent="0.35">
      <c r="A92" s="4"/>
      <c r="B92" s="21" t="s">
        <v>18</v>
      </c>
      <c r="C92" s="16"/>
      <c r="D92" s="8">
        <f>D93+D94</f>
        <v>105713.2</v>
      </c>
      <c r="E92" s="8">
        <f>E93+E94</f>
        <v>5000</v>
      </c>
      <c r="F92" s="8">
        <f t="shared" ref="F92:H94" si="77">D92+E92</f>
        <v>110713.2</v>
      </c>
      <c r="G92" s="8">
        <f>G93+G94</f>
        <v>0</v>
      </c>
      <c r="H92" s="8">
        <f t="shared" si="77"/>
        <v>110713.2</v>
      </c>
      <c r="I92" s="8">
        <f>I93+I94</f>
        <v>56982.055</v>
      </c>
      <c r="J92" s="8">
        <f t="shared" si="18"/>
        <v>167695.255</v>
      </c>
      <c r="K92" s="8">
        <f>K93+K94</f>
        <v>0</v>
      </c>
      <c r="L92" s="8">
        <f t="shared" si="70"/>
        <v>167695.255</v>
      </c>
      <c r="M92" s="8">
        <f>M93+M94</f>
        <v>-471.11200000000002</v>
      </c>
      <c r="N92" s="8">
        <f t="shared" si="71"/>
        <v>167224.14300000001</v>
      </c>
      <c r="O92" s="8">
        <f>O93+O94</f>
        <v>0</v>
      </c>
      <c r="P92" s="8">
        <f t="shared" ref="P92:P94" si="78">N92+O92</f>
        <v>167224.14300000001</v>
      </c>
      <c r="Q92" s="8">
        <f>Q93+Q94</f>
        <v>0</v>
      </c>
      <c r="R92" s="8">
        <f t="shared" ref="R92:R94" si="79">P92+Q92</f>
        <v>167224.14300000001</v>
      </c>
      <c r="S92" s="8">
        <f>S93+S94</f>
        <v>0</v>
      </c>
      <c r="T92" s="8">
        <f t="shared" ref="T92:T94" si="80">R92+S92</f>
        <v>167224.14300000001</v>
      </c>
      <c r="U92" s="48">
        <f>U93+U94</f>
        <v>0</v>
      </c>
      <c r="V92" s="8">
        <f t="shared" ref="V92:V94" si="81">T92+U92</f>
        <v>167224.14300000001</v>
      </c>
      <c r="W92" s="17">
        <f>W93+W94</f>
        <v>0</v>
      </c>
      <c r="X92" s="8">
        <f t="shared" ref="X92:X94" si="82">V92+W92</f>
        <v>167224.14300000001</v>
      </c>
    </row>
    <row r="93" spans="1:26" ht="54" x14ac:dyDescent="0.35">
      <c r="A93" s="4" t="s">
        <v>145</v>
      </c>
      <c r="B93" s="12" t="s">
        <v>65</v>
      </c>
      <c r="C93" s="10" t="s">
        <v>19</v>
      </c>
      <c r="D93" s="8">
        <v>105713.2</v>
      </c>
      <c r="E93" s="8">
        <v>0</v>
      </c>
      <c r="F93" s="8">
        <f>D93+E93</f>
        <v>105713.2</v>
      </c>
      <c r="G93" s="8">
        <v>0</v>
      </c>
      <c r="H93" s="8">
        <f t="shared" si="77"/>
        <v>105713.2</v>
      </c>
      <c r="I93" s="8">
        <v>56982.055</v>
      </c>
      <c r="J93" s="8">
        <f t="shared" si="18"/>
        <v>162695.255</v>
      </c>
      <c r="K93" s="8"/>
      <c r="L93" s="8">
        <f t="shared" si="70"/>
        <v>162695.255</v>
      </c>
      <c r="M93" s="8"/>
      <c r="N93" s="8">
        <f t="shared" si="71"/>
        <v>162695.255</v>
      </c>
      <c r="O93" s="8"/>
      <c r="P93" s="8">
        <f t="shared" si="78"/>
        <v>162695.255</v>
      </c>
      <c r="Q93" s="8"/>
      <c r="R93" s="8">
        <f t="shared" si="79"/>
        <v>162695.255</v>
      </c>
      <c r="S93" s="8"/>
      <c r="T93" s="8">
        <f t="shared" si="80"/>
        <v>162695.255</v>
      </c>
      <c r="U93" s="48"/>
      <c r="V93" s="8">
        <f t="shared" si="81"/>
        <v>162695.255</v>
      </c>
      <c r="W93" s="17"/>
      <c r="X93" s="8">
        <f t="shared" si="82"/>
        <v>162695.255</v>
      </c>
      <c r="Y93" s="1" t="s">
        <v>52</v>
      </c>
    </row>
    <row r="94" spans="1:26" ht="54" x14ac:dyDescent="0.35">
      <c r="A94" s="4" t="s">
        <v>153</v>
      </c>
      <c r="B94" s="23" t="s">
        <v>76</v>
      </c>
      <c r="C94" s="10" t="s">
        <v>19</v>
      </c>
      <c r="D94" s="8">
        <v>0</v>
      </c>
      <c r="E94" s="8">
        <v>5000</v>
      </c>
      <c r="F94" s="8">
        <f>D94+E94</f>
        <v>5000</v>
      </c>
      <c r="G94" s="8"/>
      <c r="H94" s="8">
        <f t="shared" si="77"/>
        <v>5000</v>
      </c>
      <c r="I94" s="8"/>
      <c r="J94" s="8">
        <f t="shared" si="18"/>
        <v>5000</v>
      </c>
      <c r="K94" s="8"/>
      <c r="L94" s="8">
        <f t="shared" si="70"/>
        <v>5000</v>
      </c>
      <c r="M94" s="32">
        <v>-471.11200000000002</v>
      </c>
      <c r="N94" s="8">
        <f t="shared" si="71"/>
        <v>4528.8879999999999</v>
      </c>
      <c r="O94" s="32"/>
      <c r="P94" s="8">
        <f t="shared" si="78"/>
        <v>4528.8879999999999</v>
      </c>
      <c r="Q94" s="8"/>
      <c r="R94" s="8">
        <f t="shared" si="79"/>
        <v>4528.8879999999999</v>
      </c>
      <c r="S94" s="8"/>
      <c r="T94" s="8">
        <f t="shared" si="80"/>
        <v>4528.8879999999999</v>
      </c>
      <c r="U94" s="48"/>
      <c r="V94" s="8">
        <f t="shared" si="81"/>
        <v>4528.8879999999999</v>
      </c>
      <c r="W94" s="17"/>
      <c r="X94" s="8">
        <f t="shared" si="82"/>
        <v>4528.8879999999999</v>
      </c>
      <c r="Y94" s="1" t="s">
        <v>77</v>
      </c>
    </row>
    <row r="95" spans="1:26" x14ac:dyDescent="0.35">
      <c r="A95" s="4"/>
      <c r="B95" s="23" t="s">
        <v>137</v>
      </c>
      <c r="C95" s="10"/>
      <c r="D95" s="8"/>
      <c r="E95" s="8"/>
      <c r="F95" s="8"/>
      <c r="G95" s="8"/>
      <c r="H95" s="8"/>
      <c r="I95" s="8">
        <f>I96</f>
        <v>39893.26</v>
      </c>
      <c r="J95" s="8">
        <f>H95+I95</f>
        <v>39893.26</v>
      </c>
      <c r="K95" s="8">
        <f>K96</f>
        <v>0</v>
      </c>
      <c r="L95" s="8">
        <f>J95+K95</f>
        <v>39893.26</v>
      </c>
      <c r="M95" s="8">
        <f>M96</f>
        <v>0</v>
      </c>
      <c r="N95" s="8">
        <f>L95+M95</f>
        <v>39893.26</v>
      </c>
      <c r="O95" s="8">
        <f>O96</f>
        <v>0</v>
      </c>
      <c r="P95" s="8">
        <f>N95+O95</f>
        <v>39893.26</v>
      </c>
      <c r="Q95" s="8">
        <f>Q96</f>
        <v>0</v>
      </c>
      <c r="R95" s="8">
        <f>P95+Q95</f>
        <v>39893.26</v>
      </c>
      <c r="S95" s="8">
        <f>S96</f>
        <v>0</v>
      </c>
      <c r="T95" s="8">
        <f>R95+S95</f>
        <v>39893.26</v>
      </c>
      <c r="U95" s="48">
        <f>U96+U97+U98+U99</f>
        <v>0</v>
      </c>
      <c r="V95" s="8">
        <f>T95+U95</f>
        <v>39893.26</v>
      </c>
      <c r="W95" s="17">
        <f>W96+W97+W98+W99</f>
        <v>0</v>
      </c>
      <c r="X95" s="8">
        <f>V95+W95</f>
        <v>39893.26</v>
      </c>
    </row>
    <row r="96" spans="1:26" ht="54" hidden="1" x14ac:dyDescent="0.35">
      <c r="A96" s="52"/>
      <c r="B96" s="55" t="s">
        <v>138</v>
      </c>
      <c r="C96" s="53" t="s">
        <v>87</v>
      </c>
      <c r="D96" s="48"/>
      <c r="E96" s="48"/>
      <c r="F96" s="48"/>
      <c r="G96" s="48"/>
      <c r="H96" s="48"/>
      <c r="I96" s="48">
        <v>39893.26</v>
      </c>
      <c r="J96" s="48">
        <f>H96+I96</f>
        <v>39893.26</v>
      </c>
      <c r="K96" s="48"/>
      <c r="L96" s="48">
        <f>J96+K96</f>
        <v>39893.26</v>
      </c>
      <c r="M96" s="48"/>
      <c r="N96" s="48">
        <f>L96+M96</f>
        <v>39893.26</v>
      </c>
      <c r="O96" s="48"/>
      <c r="P96" s="48">
        <f>N96+O96</f>
        <v>39893.26</v>
      </c>
      <c r="Q96" s="48"/>
      <c r="R96" s="48">
        <f>P96+Q96</f>
        <v>39893.26</v>
      </c>
      <c r="S96" s="48"/>
      <c r="T96" s="48">
        <f>R96+S96</f>
        <v>39893.26</v>
      </c>
      <c r="U96" s="48">
        <v>-39893.26</v>
      </c>
      <c r="V96" s="48">
        <f t="shared" ref="V96:V99" si="83">T96+U96</f>
        <v>0</v>
      </c>
      <c r="W96" s="48"/>
      <c r="X96" s="48">
        <f t="shared" ref="X96:X100" si="84">V96+W96</f>
        <v>0</v>
      </c>
      <c r="Y96" s="47" t="s">
        <v>139</v>
      </c>
      <c r="Z96" s="47">
        <v>0</v>
      </c>
    </row>
    <row r="97" spans="1:26" ht="54" x14ac:dyDescent="0.35">
      <c r="A97" s="4" t="s">
        <v>154</v>
      </c>
      <c r="B97" s="44" t="s">
        <v>165</v>
      </c>
      <c r="C97" s="10" t="s">
        <v>87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48">
        <v>9375</v>
      </c>
      <c r="V97" s="8">
        <f t="shared" si="83"/>
        <v>9375</v>
      </c>
      <c r="W97" s="17"/>
      <c r="X97" s="8">
        <f t="shared" si="84"/>
        <v>9375</v>
      </c>
      <c r="Y97" s="1" t="s">
        <v>169</v>
      </c>
    </row>
    <row r="98" spans="1:26" ht="54" x14ac:dyDescent="0.35">
      <c r="A98" s="4" t="s">
        <v>155</v>
      </c>
      <c r="B98" s="44" t="s">
        <v>167</v>
      </c>
      <c r="C98" s="10" t="s">
        <v>87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48">
        <v>15000</v>
      </c>
      <c r="V98" s="8">
        <f t="shared" si="83"/>
        <v>15000</v>
      </c>
      <c r="W98" s="17"/>
      <c r="X98" s="8">
        <f t="shared" si="84"/>
        <v>15000</v>
      </c>
      <c r="Y98" s="1" t="s">
        <v>170</v>
      </c>
    </row>
    <row r="99" spans="1:26" ht="54" x14ac:dyDescent="0.35">
      <c r="A99" s="4" t="s">
        <v>158</v>
      </c>
      <c r="B99" s="44" t="s">
        <v>168</v>
      </c>
      <c r="C99" s="10" t="s">
        <v>87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48">
        <v>15518.26</v>
      </c>
      <c r="V99" s="8">
        <f t="shared" si="83"/>
        <v>15518.26</v>
      </c>
      <c r="W99" s="17"/>
      <c r="X99" s="8">
        <f t="shared" si="84"/>
        <v>15518.26</v>
      </c>
      <c r="Y99" s="1" t="s">
        <v>171</v>
      </c>
    </row>
    <row r="100" spans="1:26" x14ac:dyDescent="0.35">
      <c r="A100" s="4"/>
      <c r="B100" s="63" t="s">
        <v>20</v>
      </c>
      <c r="C100" s="63"/>
      <c r="D100" s="8">
        <f>D17+D46+D67+D74+D92+D42</f>
        <v>1680056.7</v>
      </c>
      <c r="E100" s="8">
        <f>E17+E46+E67+E74+E92+E42</f>
        <v>15911.29</v>
      </c>
      <c r="F100" s="8">
        <f>D100+E100</f>
        <v>1695967.99</v>
      </c>
      <c r="G100" s="8">
        <f>G17+G46+G67+G74+G92+G42</f>
        <v>441211.15100000001</v>
      </c>
      <c r="H100" s="8">
        <f>F100+G100</f>
        <v>2137179.1409999998</v>
      </c>
      <c r="I100" s="8">
        <f>I17+I46+I67+I74+I92+I42+I95</f>
        <v>1229629.4899999998</v>
      </c>
      <c r="J100" s="8">
        <f t="shared" si="18"/>
        <v>3366808.6309999996</v>
      </c>
      <c r="K100" s="8">
        <f>K17+K46+K67+K74+K92+K42+K95</f>
        <v>37036.599000000002</v>
      </c>
      <c r="L100" s="8">
        <f t="shared" ref="L100" si="85">J100+K100</f>
        <v>3403845.2299999995</v>
      </c>
      <c r="M100" s="8">
        <f>M17+M46+M67+M74+M92+M42+M95</f>
        <v>-143839.66299999997</v>
      </c>
      <c r="N100" s="8">
        <f t="shared" ref="N100" si="86">L100+M100</f>
        <v>3260005.5669999993</v>
      </c>
      <c r="O100" s="8">
        <f>O17+O46+O67+O74+O92+O42+O95</f>
        <v>-52207.085999999988</v>
      </c>
      <c r="P100" s="8">
        <f t="shared" ref="P100" si="87">N100+O100</f>
        <v>3207798.4809999992</v>
      </c>
      <c r="Q100" s="8">
        <f>Q17+Q46+Q67+Q74+Q92+Q42+Q95</f>
        <v>45325.507000000005</v>
      </c>
      <c r="R100" s="8">
        <f t="shared" ref="R100" si="88">P100+Q100</f>
        <v>3253123.9879999994</v>
      </c>
      <c r="S100" s="8">
        <f>S17+S46+S67+S74+S92+S42+S95</f>
        <v>-59870.433000000005</v>
      </c>
      <c r="T100" s="8">
        <f t="shared" ref="T100" si="89">R100+S100</f>
        <v>3193253.5549999992</v>
      </c>
      <c r="U100" s="48">
        <f>U17+U46+U67+U74+U92+U42+U95</f>
        <v>0</v>
      </c>
      <c r="V100" s="8">
        <f t="shared" ref="V100" si="90">T100+U100</f>
        <v>3193253.5549999992</v>
      </c>
      <c r="W100" s="17">
        <f>W17+W46+W67+W74+W92+W42+W95</f>
        <v>4757.4559999999965</v>
      </c>
      <c r="X100" s="8">
        <f t="shared" si="84"/>
        <v>3198011.010999999</v>
      </c>
      <c r="Z100" s="43"/>
    </row>
    <row r="101" spans="1:26" x14ac:dyDescent="0.35">
      <c r="A101" s="4"/>
      <c r="B101" s="66" t="s">
        <v>21</v>
      </c>
      <c r="C101" s="67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48"/>
      <c r="V101" s="8"/>
      <c r="W101" s="17"/>
      <c r="X101" s="8"/>
      <c r="Z101" s="43"/>
    </row>
    <row r="102" spans="1:26" x14ac:dyDescent="0.35">
      <c r="A102" s="4"/>
      <c r="B102" s="68" t="s">
        <v>68</v>
      </c>
      <c r="C102" s="69"/>
      <c r="D102" s="8">
        <f>D76</f>
        <v>259306.19999999998</v>
      </c>
      <c r="E102" s="8">
        <f>E76</f>
        <v>0</v>
      </c>
      <c r="F102" s="8">
        <f t="shared" ref="F102:H102" si="91">D102+E102</f>
        <v>259306.19999999998</v>
      </c>
      <c r="G102" s="8">
        <f>G76</f>
        <v>0</v>
      </c>
      <c r="H102" s="8">
        <f t="shared" si="91"/>
        <v>259306.19999999998</v>
      </c>
      <c r="I102" s="8">
        <f>I76</f>
        <v>0</v>
      </c>
      <c r="J102" s="8">
        <f>H102+I102</f>
        <v>259306.19999999998</v>
      </c>
      <c r="K102" s="8">
        <f>K76</f>
        <v>0</v>
      </c>
      <c r="L102" s="8">
        <f>J102+K102</f>
        <v>259306.19999999998</v>
      </c>
      <c r="M102" s="8">
        <f>M76</f>
        <v>0</v>
      </c>
      <c r="N102" s="8">
        <f>L102+M102</f>
        <v>259306.19999999998</v>
      </c>
      <c r="O102" s="8">
        <f>O76</f>
        <v>0</v>
      </c>
      <c r="P102" s="8">
        <f>N102+O102</f>
        <v>259306.19999999998</v>
      </c>
      <c r="Q102" s="8">
        <f>Q76</f>
        <v>0</v>
      </c>
      <c r="R102" s="8">
        <f>P102+Q102</f>
        <v>259306.19999999998</v>
      </c>
      <c r="S102" s="8">
        <f>S76</f>
        <v>0</v>
      </c>
      <c r="T102" s="8">
        <f>R102+S102</f>
        <v>259306.19999999998</v>
      </c>
      <c r="U102" s="48">
        <f>U76</f>
        <v>0</v>
      </c>
      <c r="V102" s="8">
        <f>T102+U102</f>
        <v>259306.19999999998</v>
      </c>
      <c r="W102" s="17">
        <f>W76</f>
        <v>14602.899999999998</v>
      </c>
      <c r="X102" s="8">
        <f>V102+W102</f>
        <v>273909.09999999998</v>
      </c>
      <c r="Z102" s="43"/>
    </row>
    <row r="103" spans="1:26" x14ac:dyDescent="0.35">
      <c r="A103" s="4"/>
      <c r="B103" s="22" t="s">
        <v>136</v>
      </c>
      <c r="C103" s="24"/>
      <c r="D103" s="8"/>
      <c r="E103" s="8"/>
      <c r="F103" s="8"/>
      <c r="G103" s="8"/>
      <c r="H103" s="8"/>
      <c r="I103" s="8">
        <f>I64</f>
        <v>41870.720000000001</v>
      </c>
      <c r="J103" s="8">
        <f>H103+I103</f>
        <v>41870.720000000001</v>
      </c>
      <c r="K103" s="8">
        <f>K48</f>
        <v>0</v>
      </c>
      <c r="L103" s="8">
        <f>J103+K103</f>
        <v>41870.720000000001</v>
      </c>
      <c r="M103" s="8">
        <f>M48</f>
        <v>0</v>
      </c>
      <c r="N103" s="8">
        <f>L103+M103</f>
        <v>41870.720000000001</v>
      </c>
      <c r="O103" s="8">
        <f>O48</f>
        <v>0</v>
      </c>
      <c r="P103" s="8">
        <f>N103+O103</f>
        <v>41870.720000000001</v>
      </c>
      <c r="Q103" s="8">
        <f>Q19+Q48</f>
        <v>108639.79699999999</v>
      </c>
      <c r="R103" s="8">
        <f>P103+Q103</f>
        <v>150510.51699999999</v>
      </c>
      <c r="S103" s="8">
        <f>S19+S48</f>
        <v>-12030.406000000001</v>
      </c>
      <c r="T103" s="8">
        <f>R103+S103</f>
        <v>138480.111</v>
      </c>
      <c r="U103" s="48">
        <f>U19+U48</f>
        <v>0</v>
      </c>
      <c r="V103" s="8">
        <f>T103+U103</f>
        <v>138480.111</v>
      </c>
      <c r="W103" s="17">
        <f>W19+W48</f>
        <v>0</v>
      </c>
      <c r="X103" s="8">
        <f>V103+W103</f>
        <v>138480.111</v>
      </c>
      <c r="Z103" s="43"/>
    </row>
    <row r="104" spans="1:26" x14ac:dyDescent="0.35">
      <c r="A104" s="4"/>
      <c r="B104" s="22" t="s">
        <v>101</v>
      </c>
      <c r="C104" s="24"/>
      <c r="D104" s="8"/>
      <c r="E104" s="8"/>
      <c r="F104" s="8"/>
      <c r="G104" s="8"/>
      <c r="H104" s="8">
        <f>H25</f>
        <v>0</v>
      </c>
      <c r="I104" s="8">
        <f>I25+I65</f>
        <v>259996.28200000001</v>
      </c>
      <c r="J104" s="8">
        <f>H104+I104</f>
        <v>259996.28200000001</v>
      </c>
      <c r="K104" s="8">
        <f>K25+K65</f>
        <v>0</v>
      </c>
      <c r="L104" s="8">
        <f>J104+K104</f>
        <v>259996.28200000001</v>
      </c>
      <c r="M104" s="8">
        <f>M25+M65</f>
        <v>-30000</v>
      </c>
      <c r="N104" s="8">
        <f>L104+M104</f>
        <v>229996.28200000001</v>
      </c>
      <c r="O104" s="8">
        <f>O25+O65</f>
        <v>0</v>
      </c>
      <c r="P104" s="8">
        <f>N104+O104</f>
        <v>229996.28200000001</v>
      </c>
      <c r="Q104" s="8">
        <f>Q21+Q49</f>
        <v>-30551.678</v>
      </c>
      <c r="R104" s="8">
        <f>P104+Q104</f>
        <v>199444.60399999999</v>
      </c>
      <c r="S104" s="8">
        <f>S21+S49</f>
        <v>-49404.262000000002</v>
      </c>
      <c r="T104" s="8">
        <f>R104+S104</f>
        <v>150040.342</v>
      </c>
      <c r="U104" s="48">
        <f>U21+U49</f>
        <v>0</v>
      </c>
      <c r="V104" s="8">
        <f>T104+U104</f>
        <v>150040.342</v>
      </c>
      <c r="W104" s="17">
        <f>W21+W49</f>
        <v>0</v>
      </c>
      <c r="X104" s="8">
        <f>V104+W104</f>
        <v>150040.342</v>
      </c>
      <c r="Z104" s="43"/>
    </row>
    <row r="105" spans="1:26" x14ac:dyDescent="0.35">
      <c r="A105" s="4"/>
      <c r="B105" s="63" t="s">
        <v>70</v>
      </c>
      <c r="C105" s="63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48"/>
      <c r="V105" s="8"/>
      <c r="W105" s="17"/>
      <c r="X105" s="8"/>
      <c r="Z105" s="43"/>
    </row>
    <row r="106" spans="1:26" x14ac:dyDescent="0.35">
      <c r="A106" s="4"/>
      <c r="B106" s="68" t="s">
        <v>81</v>
      </c>
      <c r="C106" s="72"/>
      <c r="D106" s="8">
        <f>D43+D44</f>
        <v>0</v>
      </c>
      <c r="E106" s="8">
        <f>E43+E44</f>
        <v>12515.3</v>
      </c>
      <c r="F106" s="8">
        <f t="shared" ref="F106:H113" si="92">D106+E106</f>
        <v>12515.3</v>
      </c>
      <c r="G106" s="8">
        <f>G43+G44</f>
        <v>25590.473999999998</v>
      </c>
      <c r="H106" s="8">
        <f t="shared" si="92"/>
        <v>38105.773999999998</v>
      </c>
      <c r="I106" s="8">
        <f>I43+I44+I45</f>
        <v>18243.52</v>
      </c>
      <c r="J106" s="8">
        <f>H106+I106</f>
        <v>56349.293999999994</v>
      </c>
      <c r="K106" s="8">
        <f>K43+K44+K45</f>
        <v>20042.928</v>
      </c>
      <c r="L106" s="8">
        <f>J106+K106</f>
        <v>76392.221999999994</v>
      </c>
      <c r="M106" s="8">
        <f>M43+M44+M45</f>
        <v>0</v>
      </c>
      <c r="N106" s="8">
        <f>L106+M106</f>
        <v>76392.221999999994</v>
      </c>
      <c r="O106" s="8">
        <f>O43+O44+O45</f>
        <v>-8810.9599999999991</v>
      </c>
      <c r="P106" s="8">
        <f>N106+O106</f>
        <v>67581.261999999988</v>
      </c>
      <c r="Q106" s="8">
        <f>Q43+Q44+Q45</f>
        <v>-4000</v>
      </c>
      <c r="R106" s="8">
        <f>P106+Q106</f>
        <v>63581.261999999988</v>
      </c>
      <c r="S106" s="8">
        <f>S43+S44+S45</f>
        <v>0</v>
      </c>
      <c r="T106" s="8">
        <f>R106+S106</f>
        <v>63581.261999999988</v>
      </c>
      <c r="U106" s="48">
        <f>U43+U44+U45</f>
        <v>0</v>
      </c>
      <c r="V106" s="8">
        <f>T106+U106</f>
        <v>63581.261999999988</v>
      </c>
      <c r="W106" s="17">
        <f>W43+W44+W45</f>
        <v>0</v>
      </c>
      <c r="X106" s="8">
        <f>V106+W106</f>
        <v>63581.261999999988</v>
      </c>
      <c r="Z106" s="43"/>
    </row>
    <row r="107" spans="1:26" x14ac:dyDescent="0.35">
      <c r="A107" s="4"/>
      <c r="B107" s="63" t="s">
        <v>11</v>
      </c>
      <c r="C107" s="71"/>
      <c r="D107" s="8">
        <f>D51+D52+D53+D54+D55+D56+D57+D58+D59</f>
        <v>357512.39999999991</v>
      </c>
      <c r="E107" s="8">
        <f>E51+E52+E53+E54+E55+E56+E57+E58+E59</f>
        <v>5911.29</v>
      </c>
      <c r="F107" s="8">
        <f t="shared" si="92"/>
        <v>363423.68999999989</v>
      </c>
      <c r="G107" s="8">
        <f>G51+G52+G53+G54+G55+G56+G57+G58+G59</f>
        <v>0</v>
      </c>
      <c r="H107" s="8">
        <f t="shared" si="92"/>
        <v>363423.68999999989</v>
      </c>
      <c r="I107" s="8">
        <f>I51+I52+I53+I54+I55+I56+I57+I58+I59+I61</f>
        <v>70770.14</v>
      </c>
      <c r="J107" s="8">
        <f t="shared" si="18"/>
        <v>434193.8299999999</v>
      </c>
      <c r="K107" s="8">
        <f>K51+K52+K53+K54+K55+K56+K57+K58+K59+K61</f>
        <v>0</v>
      </c>
      <c r="L107" s="8">
        <f t="shared" ref="L107:L112" si="93">J107+K107</f>
        <v>434193.8299999999</v>
      </c>
      <c r="M107" s="8">
        <f>M51+M52+M53+M54+M55+M56+M57+M58+M59+M61</f>
        <v>-164599.58199999999</v>
      </c>
      <c r="N107" s="8">
        <f t="shared" ref="N107:N111" si="94">L107+M107</f>
        <v>269594.24799999991</v>
      </c>
      <c r="O107" s="8">
        <f>O51+O52+O53+O54+O55+O56+O57+O58+O59+O61</f>
        <v>-40700.54099999999</v>
      </c>
      <c r="P107" s="8">
        <f t="shared" ref="P107:P111" si="95">N107+O107</f>
        <v>228893.70699999991</v>
      </c>
      <c r="Q107" s="8">
        <f>Q51+Q52+Q53+Q54+Q55+Q56+Q57+Q58+Q59+Q61</f>
        <v>2760.66</v>
      </c>
      <c r="R107" s="8">
        <f t="shared" ref="R107:R111" si="96">P107+Q107</f>
        <v>231654.36699999991</v>
      </c>
      <c r="S107" s="8">
        <f>S51+S52+S53+S54+S55+S56+S57+S58+S59+S61</f>
        <v>150</v>
      </c>
      <c r="T107" s="8">
        <f t="shared" ref="T107:T111" si="97">R107+S107</f>
        <v>231804.36699999991</v>
      </c>
      <c r="U107" s="48">
        <f>U51+U52+U53+U54+U55+U56+U57+U58+U59+U61</f>
        <v>0</v>
      </c>
      <c r="V107" s="8">
        <f t="shared" ref="V107:V111" si="98">T107+U107</f>
        <v>231804.36699999991</v>
      </c>
      <c r="W107" s="17">
        <f>W51+W52+W53+W54+W55+W56+W57+W58+W59+W61</f>
        <v>0</v>
      </c>
      <c r="X107" s="8">
        <f t="shared" ref="X107:X111" si="99">V107+W107</f>
        <v>231804.36699999991</v>
      </c>
      <c r="Z107" s="43"/>
    </row>
    <row r="108" spans="1:26" x14ac:dyDescent="0.35">
      <c r="A108" s="4"/>
      <c r="B108" s="63" t="s">
        <v>14</v>
      </c>
      <c r="C108" s="71"/>
      <c r="D108" s="8">
        <f>D68+D69+D70+D71+D80+D81+D85+D86+D87</f>
        <v>742447.3</v>
      </c>
      <c r="E108" s="8">
        <f>E68+E69+E70+E71+E80+E81+E85+E86+E87</f>
        <v>0</v>
      </c>
      <c r="F108" s="8">
        <f t="shared" si="92"/>
        <v>742447.3</v>
      </c>
      <c r="G108" s="8">
        <f>G68+G69+G70+G71+G80+G81+G85+G86+G87</f>
        <v>0</v>
      </c>
      <c r="H108" s="8">
        <f t="shared" si="92"/>
        <v>742447.3</v>
      </c>
      <c r="I108" s="8">
        <f>I68+I69+I70+I71+I80+I81+I85+I86+I87+I72+I73</f>
        <v>12275.630000000001</v>
      </c>
      <c r="J108" s="8">
        <f t="shared" si="18"/>
        <v>754722.93</v>
      </c>
      <c r="K108" s="8">
        <f>K68+K69+K70+K71+K80+K81+K85+K86+K87+K72+K73</f>
        <v>-761.21400000000006</v>
      </c>
      <c r="L108" s="8">
        <f t="shared" si="93"/>
        <v>753961.71600000001</v>
      </c>
      <c r="M108" s="8">
        <f>M68+M69+M70+M71+M80+M81+M85+M86+M87+M72+M73</f>
        <v>4001.1350000000002</v>
      </c>
      <c r="N108" s="8">
        <f t="shared" si="94"/>
        <v>757962.85100000002</v>
      </c>
      <c r="O108" s="8">
        <f>O68+O69+O70+O71+O80+O81+O85+O86+O87+O72+O73</f>
        <v>-4177.4069999999992</v>
      </c>
      <c r="P108" s="8">
        <f t="shared" si="95"/>
        <v>753785.44400000002</v>
      </c>
      <c r="Q108" s="8">
        <f>Q68+Q69+Q70+Q71+Q80+Q81+Q85+Q86+Q87+Q72+Q73</f>
        <v>-270.57400000000001</v>
      </c>
      <c r="R108" s="8">
        <f t="shared" si="96"/>
        <v>753514.87</v>
      </c>
      <c r="S108" s="8">
        <f>S68+S69+S70+S71+S80+S81+S85+S86+S87+S72+S73</f>
        <v>-5141.0589999999993</v>
      </c>
      <c r="T108" s="8">
        <f t="shared" si="97"/>
        <v>748373.81099999999</v>
      </c>
      <c r="U108" s="48">
        <f>U68+U69+U70+U71+U80+U81+U85+U86+U87+U72+U73</f>
        <v>0</v>
      </c>
      <c r="V108" s="8">
        <f t="shared" si="98"/>
        <v>748373.81099999999</v>
      </c>
      <c r="W108" s="17">
        <f>W68+W69+W70+W71+W80+W81+W85+W86+W87+W72+W73</f>
        <v>4757.4559999999947</v>
      </c>
      <c r="X108" s="8">
        <f t="shared" si="99"/>
        <v>753131.26699999999</v>
      </c>
      <c r="Z108" s="43"/>
    </row>
    <row r="109" spans="1:26" x14ac:dyDescent="0.35">
      <c r="A109" s="4"/>
      <c r="B109" s="63" t="s">
        <v>22</v>
      </c>
      <c r="C109" s="71"/>
      <c r="D109" s="8">
        <f>D26+D27+D28+D29</f>
        <v>263995.8</v>
      </c>
      <c r="E109" s="8">
        <f>E26+E27+E28+E29</f>
        <v>-7515.2999999999993</v>
      </c>
      <c r="F109" s="8">
        <f t="shared" si="92"/>
        <v>256480.5</v>
      </c>
      <c r="G109" s="8">
        <f>G26+G27+G28+G29</f>
        <v>0</v>
      </c>
      <c r="H109" s="8">
        <f t="shared" si="92"/>
        <v>256480.5</v>
      </c>
      <c r="I109" s="8">
        <f>I26+I27+I28+I29+I30+I31</f>
        <v>8993.0429999999997</v>
      </c>
      <c r="J109" s="8">
        <f t="shared" si="18"/>
        <v>265473.54300000001</v>
      </c>
      <c r="K109" s="8">
        <f>K26+K27+K28+K29+K30+K31+K32</f>
        <v>26499.077000000001</v>
      </c>
      <c r="L109" s="8">
        <f t="shared" si="93"/>
        <v>291972.62</v>
      </c>
      <c r="M109" s="8">
        <f>M26+M27+M28+M29+M30+M31+M32+M33</f>
        <v>-63190.104000000007</v>
      </c>
      <c r="N109" s="8">
        <f t="shared" si="94"/>
        <v>228782.516</v>
      </c>
      <c r="O109" s="8">
        <f>O26+O27+O28+O29+O30+O31+O32+O33</f>
        <v>0</v>
      </c>
      <c r="P109" s="8">
        <f t="shared" si="95"/>
        <v>228782.516</v>
      </c>
      <c r="Q109" s="8">
        <f>Q26+Q27+Q28+Q29+Q30+Q31+Q32+Q33</f>
        <v>0</v>
      </c>
      <c r="R109" s="8">
        <f t="shared" si="96"/>
        <v>228782.516</v>
      </c>
      <c r="S109" s="8">
        <f>S26+S27+S28+S29+S30+S31+S32+S33</f>
        <v>0</v>
      </c>
      <c r="T109" s="8">
        <f t="shared" si="97"/>
        <v>228782.516</v>
      </c>
      <c r="U109" s="48">
        <f>U26+U27+U28+U29+U30+U31+U32+U33</f>
        <v>0</v>
      </c>
      <c r="V109" s="8">
        <f t="shared" si="98"/>
        <v>228782.516</v>
      </c>
      <c r="W109" s="17">
        <f>W26+W27+W28+W29+W30+W31+W32+W33</f>
        <v>0</v>
      </c>
      <c r="X109" s="8">
        <f t="shared" si="99"/>
        <v>228782.516</v>
      </c>
      <c r="Z109" s="43"/>
    </row>
    <row r="110" spans="1:26" x14ac:dyDescent="0.35">
      <c r="A110" s="4"/>
      <c r="B110" s="70" t="s">
        <v>19</v>
      </c>
      <c r="C110" s="71"/>
      <c r="D110" s="8">
        <f>D93+D94</f>
        <v>105713.2</v>
      </c>
      <c r="E110" s="8">
        <f>E93+E94</f>
        <v>5000</v>
      </c>
      <c r="F110" s="8">
        <f t="shared" si="92"/>
        <v>110713.2</v>
      </c>
      <c r="G110" s="8">
        <f>G93+G94</f>
        <v>0</v>
      </c>
      <c r="H110" s="8">
        <f t="shared" si="92"/>
        <v>110713.2</v>
      </c>
      <c r="I110" s="8">
        <f>I93+I94</f>
        <v>56982.055</v>
      </c>
      <c r="J110" s="8">
        <f t="shared" si="18"/>
        <v>167695.255</v>
      </c>
      <c r="K110" s="8">
        <f>K93+K94</f>
        <v>0</v>
      </c>
      <c r="L110" s="8">
        <f t="shared" si="93"/>
        <v>167695.255</v>
      </c>
      <c r="M110" s="8">
        <f>M93+M94</f>
        <v>-471.11200000000002</v>
      </c>
      <c r="N110" s="8">
        <f t="shared" si="94"/>
        <v>167224.14300000001</v>
      </c>
      <c r="O110" s="8">
        <f>O93+O94</f>
        <v>0</v>
      </c>
      <c r="P110" s="8">
        <f t="shared" si="95"/>
        <v>167224.14300000001</v>
      </c>
      <c r="Q110" s="8">
        <f>Q93+Q94</f>
        <v>0</v>
      </c>
      <c r="R110" s="8">
        <f t="shared" si="96"/>
        <v>167224.14300000001</v>
      </c>
      <c r="S110" s="8">
        <f>S93+S94</f>
        <v>0</v>
      </c>
      <c r="T110" s="8">
        <f t="shared" si="97"/>
        <v>167224.14300000001</v>
      </c>
      <c r="U110" s="48">
        <f>U93+U94</f>
        <v>0</v>
      </c>
      <c r="V110" s="8">
        <f t="shared" si="98"/>
        <v>167224.14300000001</v>
      </c>
      <c r="W110" s="17">
        <f>W93+W94</f>
        <v>0</v>
      </c>
      <c r="X110" s="8">
        <f t="shared" si="99"/>
        <v>167224.14300000001</v>
      </c>
      <c r="Z110" s="43"/>
    </row>
    <row r="111" spans="1:26" x14ac:dyDescent="0.35">
      <c r="A111" s="4"/>
      <c r="B111" s="64" t="s">
        <v>17</v>
      </c>
      <c r="C111" s="65"/>
      <c r="D111" s="8">
        <f>D77+D78</f>
        <v>10388</v>
      </c>
      <c r="E111" s="8">
        <f>E77+E78</f>
        <v>0</v>
      </c>
      <c r="F111" s="8">
        <f t="shared" si="92"/>
        <v>10388</v>
      </c>
      <c r="G111" s="8">
        <f>G77+G78</f>
        <v>0</v>
      </c>
      <c r="H111" s="8">
        <f t="shared" si="92"/>
        <v>10388</v>
      </c>
      <c r="I111" s="8">
        <f>I77+I78</f>
        <v>0</v>
      </c>
      <c r="J111" s="8">
        <f t="shared" si="18"/>
        <v>10388</v>
      </c>
      <c r="K111" s="8">
        <f>K77+K78</f>
        <v>0</v>
      </c>
      <c r="L111" s="8">
        <f t="shared" si="93"/>
        <v>10388</v>
      </c>
      <c r="M111" s="8">
        <f>M77+M78+M91</f>
        <v>420</v>
      </c>
      <c r="N111" s="8">
        <f t="shared" si="94"/>
        <v>10808</v>
      </c>
      <c r="O111" s="8">
        <f>O77+O78+O91+O79</f>
        <v>1481.8219999999999</v>
      </c>
      <c r="P111" s="8">
        <f t="shared" si="95"/>
        <v>12289.822</v>
      </c>
      <c r="Q111" s="8">
        <f>Q77+Q78+Q91+Q79</f>
        <v>0</v>
      </c>
      <c r="R111" s="8">
        <f t="shared" si="96"/>
        <v>12289.822</v>
      </c>
      <c r="S111" s="8">
        <f>S77+S78+S91+S79</f>
        <v>0</v>
      </c>
      <c r="T111" s="8">
        <f t="shared" si="97"/>
        <v>12289.822</v>
      </c>
      <c r="U111" s="48">
        <f>U77+U78+U91+U79</f>
        <v>0</v>
      </c>
      <c r="V111" s="8">
        <f t="shared" si="98"/>
        <v>12289.822</v>
      </c>
      <c r="W111" s="17">
        <f>W77+W78+W91+W79</f>
        <v>0</v>
      </c>
      <c r="X111" s="8">
        <f t="shared" si="99"/>
        <v>12289.822</v>
      </c>
      <c r="Z111" s="43"/>
    </row>
    <row r="112" spans="1:26" x14ac:dyDescent="0.35">
      <c r="A112" s="13"/>
      <c r="B112" s="64" t="s">
        <v>87</v>
      </c>
      <c r="C112" s="65"/>
      <c r="D112" s="8">
        <f>D22</f>
        <v>200000</v>
      </c>
      <c r="E112" s="8">
        <f>E22</f>
        <v>0</v>
      </c>
      <c r="F112" s="8">
        <f t="shared" si="92"/>
        <v>200000</v>
      </c>
      <c r="G112" s="8">
        <f>G22</f>
        <v>0</v>
      </c>
      <c r="H112" s="8">
        <f t="shared" si="92"/>
        <v>200000</v>
      </c>
      <c r="I112" s="8">
        <f>I22+I96</f>
        <v>39893.26</v>
      </c>
      <c r="J112" s="8">
        <f t="shared" si="18"/>
        <v>239893.26</v>
      </c>
      <c r="K112" s="8">
        <f>K22+K96</f>
        <v>0</v>
      </c>
      <c r="L112" s="8">
        <f t="shared" si="93"/>
        <v>239893.26</v>
      </c>
      <c r="M112" s="8">
        <f>M22+M96+M34+M38</f>
        <v>80000</v>
      </c>
      <c r="N112" s="8">
        <f>L112+M112</f>
        <v>319893.26</v>
      </c>
      <c r="O112" s="8">
        <f>O22+O96+O34+O38</f>
        <v>0</v>
      </c>
      <c r="P112" s="8">
        <f>N112+O112</f>
        <v>319893.26</v>
      </c>
      <c r="Q112" s="8">
        <f>Q22+Q96+Q34+Q38</f>
        <v>81645</v>
      </c>
      <c r="R112" s="8">
        <f>P112+Q112</f>
        <v>401538.26</v>
      </c>
      <c r="S112" s="8">
        <f>S22+S96+S34+S38</f>
        <v>0</v>
      </c>
      <c r="T112" s="8">
        <f>R112+S112</f>
        <v>401538.26</v>
      </c>
      <c r="U112" s="48">
        <f>U22+U34+U38+U96+U97+U98+U99</f>
        <v>0</v>
      </c>
      <c r="V112" s="8">
        <f>T112+U112</f>
        <v>401538.26</v>
      </c>
      <c r="W112" s="17">
        <f>W22+W34+W38+W96+W97+W98+W99</f>
        <v>0</v>
      </c>
      <c r="X112" s="8">
        <f>V112+W112</f>
        <v>401538.26</v>
      </c>
      <c r="Z112" s="43"/>
    </row>
    <row r="113" spans="1:26" x14ac:dyDescent="0.35">
      <c r="A113" s="13"/>
      <c r="B113" s="64" t="s">
        <v>39</v>
      </c>
      <c r="C113" s="65"/>
      <c r="D113" s="8">
        <f>D60</f>
        <v>0</v>
      </c>
      <c r="E113" s="8">
        <f>E60</f>
        <v>0</v>
      </c>
      <c r="F113" s="8">
        <f t="shared" si="92"/>
        <v>0</v>
      </c>
      <c r="G113" s="8">
        <f>G60</f>
        <v>415620.67700000003</v>
      </c>
      <c r="H113" s="8">
        <f t="shared" si="92"/>
        <v>415620.67700000003</v>
      </c>
      <c r="I113" s="8">
        <f>I60+I62</f>
        <v>1022471.8419999999</v>
      </c>
      <c r="J113" s="8">
        <f>H113+I113</f>
        <v>1438092.5189999999</v>
      </c>
      <c r="K113" s="8">
        <f>K60+K62</f>
        <v>-8744.1920000000009</v>
      </c>
      <c r="L113" s="8">
        <f>J113+K113</f>
        <v>1429348.3269999998</v>
      </c>
      <c r="M113" s="8">
        <f>M60+M62</f>
        <v>0</v>
      </c>
      <c r="N113" s="8">
        <f>L113+M113</f>
        <v>1429348.3269999998</v>
      </c>
      <c r="O113" s="8">
        <f>O60+O62</f>
        <v>0</v>
      </c>
      <c r="P113" s="8">
        <f>N113+O113</f>
        <v>1429348.3269999998</v>
      </c>
      <c r="Q113" s="8">
        <f>Q60+Q62</f>
        <v>-34809.578999999998</v>
      </c>
      <c r="R113" s="8">
        <f>P113+Q113</f>
        <v>1394538.7479999999</v>
      </c>
      <c r="S113" s="8">
        <f>S60+S62</f>
        <v>-54879.374000000003</v>
      </c>
      <c r="T113" s="8">
        <f>R113+S113</f>
        <v>1339659.3739999998</v>
      </c>
      <c r="U113" s="48">
        <f>U60+U62</f>
        <v>0</v>
      </c>
      <c r="V113" s="8">
        <f>T113+U113</f>
        <v>1339659.3739999998</v>
      </c>
      <c r="W113" s="17">
        <f>W60+W62</f>
        <v>0</v>
      </c>
      <c r="X113" s="8">
        <f>V113+W113</f>
        <v>1339659.3739999998</v>
      </c>
      <c r="Z113" s="43"/>
    </row>
  </sheetData>
  <autoFilter ref="A16:Z113">
    <filterColumn colId="25">
      <filters blank="1"/>
    </filterColumn>
  </autoFilter>
  <mergeCells count="39">
    <mergeCell ref="A15:A16"/>
    <mergeCell ref="B15:B16"/>
    <mergeCell ref="C15:C16"/>
    <mergeCell ref="D15:D16"/>
    <mergeCell ref="E15:E16"/>
    <mergeCell ref="B113:C113"/>
    <mergeCell ref="B101:C101"/>
    <mergeCell ref="B102:C102"/>
    <mergeCell ref="B105:C105"/>
    <mergeCell ref="B110:C110"/>
    <mergeCell ref="B111:C111"/>
    <mergeCell ref="B108:C108"/>
    <mergeCell ref="B109:C109"/>
    <mergeCell ref="B107:C107"/>
    <mergeCell ref="B112:C112"/>
    <mergeCell ref="B106:C106"/>
    <mergeCell ref="K15:K16"/>
    <mergeCell ref="L15:L16"/>
    <mergeCell ref="M15:M16"/>
    <mergeCell ref="B100:C100"/>
    <mergeCell ref="I15:I16"/>
    <mergeCell ref="G15:G16"/>
    <mergeCell ref="H15:H16"/>
    <mergeCell ref="C4:X4"/>
    <mergeCell ref="W15:W16"/>
    <mergeCell ref="X15:X16"/>
    <mergeCell ref="Y15:Y16"/>
    <mergeCell ref="F15:F16"/>
    <mergeCell ref="N15:N16"/>
    <mergeCell ref="O15:O16"/>
    <mergeCell ref="P15:P16"/>
    <mergeCell ref="U15:U16"/>
    <mergeCell ref="V15:V16"/>
    <mergeCell ref="S15:S16"/>
    <mergeCell ref="T15:T16"/>
    <mergeCell ref="Q15:Q16"/>
    <mergeCell ref="R15:R16"/>
    <mergeCell ref="A11:X13"/>
    <mergeCell ref="J15:J16"/>
  </mergeCells>
  <pageMargins left="0.98425196850393704" right="0.39370078740157483" top="0.5" bottom="0.78740157480314965" header="0.51181102362204722" footer="0.51181102362204722"/>
  <pageSetup paperSize="9" scale="73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2014 год</vt:lpstr>
      <vt:lpstr>'2014 год'!Заголовки_для_печати</vt:lpstr>
      <vt:lpstr>'2014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2014-11-18T12:11:06Z</cp:lastPrinted>
  <dcterms:created xsi:type="dcterms:W3CDTF">2013-10-12T06:09:22Z</dcterms:created>
  <dcterms:modified xsi:type="dcterms:W3CDTF">2014-11-27T06:40:11Z</dcterms:modified>
</cp:coreProperties>
</file>