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УТОЧНЕНИЕ\2015 год\Март 1\"/>
    </mc:Choice>
  </mc:AlternateContent>
  <bookViews>
    <workbookView xWindow="0" yWindow="0" windowWidth="28800" windowHeight="11835"/>
  </bookViews>
  <sheets>
    <sheet name="2016-2017 год" sheetId="1" r:id="rId1"/>
  </sheets>
  <definedNames>
    <definedName name="_xlnm._FilterDatabase" localSheetId="0" hidden="1">'2016-2017 год'!$A$14:$O$155</definedName>
    <definedName name="_xlnm.Print_Titles" localSheetId="0">'2016-2017 год'!$13:$14</definedName>
    <definedName name="_xlnm.Print_Area" localSheetId="0">'2016-2017 год'!$A:$M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4" i="1" l="1"/>
  <c r="J154" i="1"/>
  <c r="L137" i="1"/>
  <c r="M137" i="1" s="1"/>
  <c r="J137" i="1"/>
  <c r="K137" i="1" s="1"/>
  <c r="M139" i="1"/>
  <c r="K139" i="1"/>
  <c r="L70" i="1"/>
  <c r="J70" i="1"/>
  <c r="M140" i="1"/>
  <c r="M138" i="1"/>
  <c r="K140" i="1"/>
  <c r="K138" i="1"/>
  <c r="K154" i="1" l="1"/>
  <c r="M154" i="1"/>
  <c r="L18" i="1" l="1"/>
  <c r="J18" i="1"/>
  <c r="L17" i="1"/>
  <c r="J17" i="1"/>
  <c r="I65" i="1"/>
  <c r="M65" i="1" s="1"/>
  <c r="F65" i="1"/>
  <c r="K65" i="1" s="1"/>
  <c r="I28" i="1"/>
  <c r="M28" i="1" s="1"/>
  <c r="F28" i="1"/>
  <c r="K28" i="1" s="1"/>
  <c r="I26" i="1"/>
  <c r="M26" i="1" s="1"/>
  <c r="F26" i="1"/>
  <c r="K26" i="1" s="1"/>
  <c r="I25" i="1"/>
  <c r="M25" i="1" s="1"/>
  <c r="F25" i="1"/>
  <c r="K25" i="1" s="1"/>
  <c r="L23" i="1"/>
  <c r="J23" i="1"/>
  <c r="H23" i="1"/>
  <c r="G23" i="1"/>
  <c r="E23" i="1"/>
  <c r="D23" i="1"/>
  <c r="I34" i="1"/>
  <c r="M34" i="1" s="1"/>
  <c r="F34" i="1"/>
  <c r="K34" i="1" s="1"/>
  <c r="I32" i="1"/>
  <c r="M32" i="1" s="1"/>
  <c r="F32" i="1"/>
  <c r="K32" i="1" s="1"/>
  <c r="I63" i="1"/>
  <c r="M63" i="1" s="1"/>
  <c r="F63" i="1"/>
  <c r="K63" i="1" s="1"/>
  <c r="I30" i="1"/>
  <c r="M30" i="1" s="1"/>
  <c r="F30" i="1"/>
  <c r="K30" i="1" s="1"/>
  <c r="I56" i="1"/>
  <c r="M56" i="1" s="1"/>
  <c r="F56" i="1"/>
  <c r="K56" i="1" s="1"/>
  <c r="I55" i="1"/>
  <c r="M55" i="1" s="1"/>
  <c r="F55" i="1"/>
  <c r="K55" i="1" s="1"/>
  <c r="L53" i="1"/>
  <c r="J53" i="1"/>
  <c r="H53" i="1"/>
  <c r="G53" i="1"/>
  <c r="E53" i="1"/>
  <c r="D53" i="1"/>
  <c r="J155" i="1" l="1"/>
  <c r="K155" i="1" s="1"/>
  <c r="L155" i="1"/>
  <c r="M155" i="1" s="1"/>
  <c r="F23" i="1"/>
  <c r="K23" i="1" s="1"/>
  <c r="F53" i="1"/>
  <c r="K53" i="1" s="1"/>
  <c r="I23" i="1"/>
  <c r="M23" i="1" s="1"/>
  <c r="I53" i="1"/>
  <c r="M53" i="1" s="1"/>
  <c r="J117" i="1" l="1"/>
  <c r="L153" i="1" l="1"/>
  <c r="L150" i="1"/>
  <c r="L149" i="1"/>
  <c r="L146" i="1"/>
  <c r="L135" i="1"/>
  <c r="L133" i="1"/>
  <c r="L130" i="1"/>
  <c r="L121" i="1"/>
  <c r="L117" i="1"/>
  <c r="L113" i="1"/>
  <c r="L109" i="1"/>
  <c r="L103" i="1"/>
  <c r="L143" i="1" s="1"/>
  <c r="L102" i="1"/>
  <c r="L95" i="1"/>
  <c r="L89" i="1"/>
  <c r="L87" i="1"/>
  <c r="L86" i="1"/>
  <c r="L80" i="1"/>
  <c r="L68" i="1" s="1"/>
  <c r="L71" i="1"/>
  <c r="L58" i="1"/>
  <c r="L49" i="1"/>
  <c r="L41" i="1"/>
  <c r="L36" i="1"/>
  <c r="L19" i="1"/>
  <c r="L84" i="1" l="1"/>
  <c r="L144" i="1"/>
  <c r="L15" i="1"/>
  <c r="L100" i="1"/>
  <c r="L152" i="1"/>
  <c r="L151" i="1"/>
  <c r="L147" i="1"/>
  <c r="L148" i="1"/>
  <c r="J153" i="1"/>
  <c r="J150" i="1"/>
  <c r="J149" i="1"/>
  <c r="J146" i="1"/>
  <c r="J135" i="1"/>
  <c r="J133" i="1"/>
  <c r="J130" i="1"/>
  <c r="J121" i="1"/>
  <c r="J113" i="1"/>
  <c r="J109" i="1"/>
  <c r="J103" i="1"/>
  <c r="J102" i="1"/>
  <c r="J95" i="1"/>
  <c r="J89" i="1"/>
  <c r="J87" i="1"/>
  <c r="J86" i="1"/>
  <c r="J80" i="1"/>
  <c r="J68" i="1" s="1"/>
  <c r="J71" i="1"/>
  <c r="J58" i="1"/>
  <c r="J49" i="1"/>
  <c r="J41" i="1"/>
  <c r="J36" i="1"/>
  <c r="J19" i="1"/>
  <c r="L141" i="1" l="1"/>
  <c r="J144" i="1"/>
  <c r="J15" i="1"/>
  <c r="J152" i="1"/>
  <c r="J147" i="1"/>
  <c r="J100" i="1"/>
  <c r="J84" i="1"/>
  <c r="J148" i="1"/>
  <c r="J151" i="1"/>
  <c r="J143" i="1"/>
  <c r="J141" i="1" l="1"/>
  <c r="G86" i="1"/>
  <c r="E86" i="1"/>
  <c r="D86" i="1"/>
  <c r="I99" i="1"/>
  <c r="M99" i="1" s="1"/>
  <c r="F99" i="1"/>
  <c r="K99" i="1" s="1"/>
  <c r="H102" i="1"/>
  <c r="G102" i="1"/>
  <c r="E102" i="1"/>
  <c r="D102" i="1"/>
  <c r="I129" i="1"/>
  <c r="M129" i="1" s="1"/>
  <c r="F129" i="1"/>
  <c r="K129" i="1" s="1"/>
  <c r="H17" i="1" l="1"/>
  <c r="G17" i="1"/>
  <c r="E17" i="1"/>
  <c r="D17" i="1"/>
  <c r="E18" i="1"/>
  <c r="D18" i="1"/>
  <c r="I67" i="1"/>
  <c r="M67" i="1" s="1"/>
  <c r="F67" i="1"/>
  <c r="K67" i="1" s="1"/>
  <c r="H130" i="1"/>
  <c r="G130" i="1"/>
  <c r="E130" i="1"/>
  <c r="D130" i="1"/>
  <c r="I132" i="1"/>
  <c r="M132" i="1" s="1"/>
  <c r="F132" i="1"/>
  <c r="K132" i="1" s="1"/>
  <c r="I131" i="1" l="1"/>
  <c r="M131" i="1" s="1"/>
  <c r="M149" i="1" s="1"/>
  <c r="I134" i="1"/>
  <c r="M134" i="1" s="1"/>
  <c r="I136" i="1"/>
  <c r="I130" i="1"/>
  <c r="M130" i="1" s="1"/>
  <c r="I126" i="1"/>
  <c r="M126" i="1" s="1"/>
  <c r="I127" i="1"/>
  <c r="M127" i="1" s="1"/>
  <c r="I128" i="1"/>
  <c r="M128" i="1" s="1"/>
  <c r="I125" i="1"/>
  <c r="M125" i="1" s="1"/>
  <c r="I123" i="1"/>
  <c r="M123" i="1" s="1"/>
  <c r="I120" i="1"/>
  <c r="M120" i="1" s="1"/>
  <c r="I119" i="1"/>
  <c r="M119" i="1" s="1"/>
  <c r="I116" i="1"/>
  <c r="I115" i="1"/>
  <c r="M115" i="1" s="1"/>
  <c r="I112" i="1"/>
  <c r="M112" i="1" s="1"/>
  <c r="I111" i="1"/>
  <c r="M111" i="1" s="1"/>
  <c r="I104" i="1"/>
  <c r="M104" i="1" s="1"/>
  <c r="I105" i="1"/>
  <c r="M105" i="1" s="1"/>
  <c r="I106" i="1"/>
  <c r="M106" i="1" s="1"/>
  <c r="I107" i="1"/>
  <c r="M107" i="1" s="1"/>
  <c r="I108" i="1"/>
  <c r="M108" i="1" s="1"/>
  <c r="I98" i="1"/>
  <c r="M98" i="1" s="1"/>
  <c r="I97" i="1"/>
  <c r="M97" i="1" s="1"/>
  <c r="I94" i="1"/>
  <c r="M94" i="1" s="1"/>
  <c r="I93" i="1"/>
  <c r="M93" i="1" s="1"/>
  <c r="I92" i="1"/>
  <c r="M92" i="1" s="1"/>
  <c r="I91" i="1"/>
  <c r="M91" i="1" s="1"/>
  <c r="I88" i="1"/>
  <c r="M88" i="1" s="1"/>
  <c r="I83" i="1"/>
  <c r="M83" i="1" s="1"/>
  <c r="I77" i="1"/>
  <c r="M77" i="1" s="1"/>
  <c r="I78" i="1"/>
  <c r="M78" i="1" s="1"/>
  <c r="I79" i="1"/>
  <c r="M79" i="1" s="1"/>
  <c r="I72" i="1"/>
  <c r="M72" i="1" s="1"/>
  <c r="I73" i="1"/>
  <c r="M73" i="1" s="1"/>
  <c r="I74" i="1"/>
  <c r="M74" i="1" s="1"/>
  <c r="I75" i="1"/>
  <c r="M75" i="1" s="1"/>
  <c r="I76" i="1"/>
  <c r="M76" i="1" s="1"/>
  <c r="I62" i="1"/>
  <c r="M62" i="1" s="1"/>
  <c r="I64" i="1"/>
  <c r="M64" i="1" s="1"/>
  <c r="I66" i="1"/>
  <c r="M66" i="1" s="1"/>
  <c r="I61" i="1"/>
  <c r="M61" i="1" s="1"/>
  <c r="I60" i="1"/>
  <c r="M60" i="1" s="1"/>
  <c r="I57" i="1"/>
  <c r="M57" i="1" s="1"/>
  <c r="I52" i="1"/>
  <c r="I51" i="1"/>
  <c r="M51" i="1" s="1"/>
  <c r="I48" i="1"/>
  <c r="M48" i="1" s="1"/>
  <c r="I45" i="1"/>
  <c r="M45" i="1" s="1"/>
  <c r="I46" i="1"/>
  <c r="M46" i="1" s="1"/>
  <c r="I47" i="1"/>
  <c r="M47" i="1" s="1"/>
  <c r="I44" i="1"/>
  <c r="M44" i="1" s="1"/>
  <c r="I43" i="1"/>
  <c r="M43" i="1" s="1"/>
  <c r="I40" i="1"/>
  <c r="M40" i="1" s="1"/>
  <c r="I39" i="1"/>
  <c r="M39" i="1" s="1"/>
  <c r="I38" i="1"/>
  <c r="M38" i="1" s="1"/>
  <c r="I27" i="1"/>
  <c r="M27" i="1" s="1"/>
  <c r="I29" i="1"/>
  <c r="M29" i="1" s="1"/>
  <c r="I31" i="1"/>
  <c r="M31" i="1" s="1"/>
  <c r="I33" i="1"/>
  <c r="M33" i="1" s="1"/>
  <c r="I35" i="1"/>
  <c r="M35" i="1" s="1"/>
  <c r="I22" i="1"/>
  <c r="I21" i="1"/>
  <c r="M21" i="1" s="1"/>
  <c r="H153" i="1"/>
  <c r="H150" i="1"/>
  <c r="H149" i="1"/>
  <c r="H146" i="1"/>
  <c r="H144" i="1"/>
  <c r="H135" i="1"/>
  <c r="H133" i="1"/>
  <c r="H121" i="1"/>
  <c r="H117" i="1"/>
  <c r="H113" i="1"/>
  <c r="H109" i="1"/>
  <c r="H103" i="1"/>
  <c r="H143" i="1" s="1"/>
  <c r="H95" i="1"/>
  <c r="H89" i="1"/>
  <c r="H87" i="1"/>
  <c r="H86" i="1"/>
  <c r="H80" i="1"/>
  <c r="H71" i="1"/>
  <c r="H58" i="1"/>
  <c r="H49" i="1"/>
  <c r="H41" i="1"/>
  <c r="H36" i="1"/>
  <c r="H19" i="1"/>
  <c r="H18" i="1"/>
  <c r="I149" i="1" l="1"/>
  <c r="I117" i="1"/>
  <c r="M117" i="1" s="1"/>
  <c r="I58" i="1"/>
  <c r="M58" i="1" s="1"/>
  <c r="M150" i="1"/>
  <c r="I113" i="1"/>
  <c r="M113" i="1" s="1"/>
  <c r="M116" i="1"/>
  <c r="I153" i="1"/>
  <c r="M136" i="1"/>
  <c r="M153" i="1" s="1"/>
  <c r="I19" i="1"/>
  <c r="M19" i="1" s="1"/>
  <c r="M22" i="1"/>
  <c r="M146" i="1"/>
  <c r="I49" i="1"/>
  <c r="M49" i="1" s="1"/>
  <c r="M52" i="1"/>
  <c r="H151" i="1"/>
  <c r="I109" i="1"/>
  <c r="M109" i="1" s="1"/>
  <c r="H100" i="1"/>
  <c r="I41" i="1"/>
  <c r="M41" i="1" s="1"/>
  <c r="I89" i="1"/>
  <c r="M89" i="1" s="1"/>
  <c r="I95" i="1"/>
  <c r="M95" i="1" s="1"/>
  <c r="H147" i="1"/>
  <c r="H84" i="1"/>
  <c r="H148" i="1"/>
  <c r="H15" i="1"/>
  <c r="I150" i="1"/>
  <c r="I36" i="1"/>
  <c r="M36" i="1" s="1"/>
  <c r="I146" i="1"/>
  <c r="I144" i="1"/>
  <c r="H68" i="1"/>
  <c r="H152" i="1"/>
  <c r="H70" i="1"/>
  <c r="F134" i="1"/>
  <c r="K134" i="1" s="1"/>
  <c r="F136" i="1"/>
  <c r="K136" i="1" s="1"/>
  <c r="K153" i="1" s="1"/>
  <c r="F131" i="1"/>
  <c r="K131" i="1" s="1"/>
  <c r="K149" i="1" s="1"/>
  <c r="F127" i="1"/>
  <c r="K127" i="1" s="1"/>
  <c r="F128" i="1"/>
  <c r="K128" i="1" s="1"/>
  <c r="F124" i="1"/>
  <c r="K124" i="1" s="1"/>
  <c r="F125" i="1"/>
  <c r="K125" i="1" s="1"/>
  <c r="F126" i="1"/>
  <c r="K126" i="1" s="1"/>
  <c r="F123" i="1"/>
  <c r="K123" i="1" s="1"/>
  <c r="F120" i="1"/>
  <c r="K120" i="1" s="1"/>
  <c r="F119" i="1"/>
  <c r="K119" i="1" s="1"/>
  <c r="F116" i="1"/>
  <c r="K116" i="1" s="1"/>
  <c r="F115" i="1"/>
  <c r="K115" i="1" s="1"/>
  <c r="F112" i="1"/>
  <c r="K112" i="1" s="1"/>
  <c r="F111" i="1"/>
  <c r="K111" i="1" s="1"/>
  <c r="F104" i="1"/>
  <c r="K104" i="1" s="1"/>
  <c r="F105" i="1"/>
  <c r="K105" i="1" s="1"/>
  <c r="F106" i="1"/>
  <c r="K106" i="1" s="1"/>
  <c r="F107" i="1"/>
  <c r="K107" i="1" s="1"/>
  <c r="F108" i="1"/>
  <c r="K108" i="1" s="1"/>
  <c r="F98" i="1"/>
  <c r="K98" i="1" s="1"/>
  <c r="F97" i="1"/>
  <c r="K97" i="1" s="1"/>
  <c r="F93" i="1"/>
  <c r="K93" i="1" s="1"/>
  <c r="F94" i="1"/>
  <c r="K94" i="1" s="1"/>
  <c r="F92" i="1"/>
  <c r="K92" i="1" s="1"/>
  <c r="F91" i="1"/>
  <c r="K91" i="1" s="1"/>
  <c r="F88" i="1"/>
  <c r="K88" i="1" s="1"/>
  <c r="I148" i="1" l="1"/>
  <c r="M151" i="1"/>
  <c r="M148" i="1"/>
  <c r="K150" i="1"/>
  <c r="I151" i="1"/>
  <c r="I124" i="1"/>
  <c r="H141" i="1"/>
  <c r="F83" i="1"/>
  <c r="K83" i="1" s="1"/>
  <c r="F73" i="1"/>
  <c r="K73" i="1" s="1"/>
  <c r="F74" i="1"/>
  <c r="K74" i="1" s="1"/>
  <c r="F75" i="1"/>
  <c r="K75" i="1" s="1"/>
  <c r="F76" i="1"/>
  <c r="K76" i="1" s="1"/>
  <c r="F77" i="1"/>
  <c r="K77" i="1" s="1"/>
  <c r="F78" i="1"/>
  <c r="K78" i="1" s="1"/>
  <c r="F79" i="1"/>
  <c r="K79" i="1" s="1"/>
  <c r="F72" i="1"/>
  <c r="K72" i="1" s="1"/>
  <c r="F62" i="1"/>
  <c r="K62" i="1" s="1"/>
  <c r="F64" i="1"/>
  <c r="K64" i="1" s="1"/>
  <c r="F66" i="1"/>
  <c r="K66" i="1" s="1"/>
  <c r="F61" i="1"/>
  <c r="K61" i="1" s="1"/>
  <c r="F60" i="1"/>
  <c r="K60" i="1" s="1"/>
  <c r="F57" i="1"/>
  <c r="K57" i="1" s="1"/>
  <c r="F52" i="1"/>
  <c r="K52" i="1" s="1"/>
  <c r="F51" i="1"/>
  <c r="K51" i="1" s="1"/>
  <c r="F46" i="1"/>
  <c r="K46" i="1" s="1"/>
  <c r="F47" i="1"/>
  <c r="K47" i="1" s="1"/>
  <c r="F48" i="1"/>
  <c r="K48" i="1" s="1"/>
  <c r="F45" i="1"/>
  <c r="K45" i="1" s="1"/>
  <c r="F44" i="1"/>
  <c r="K44" i="1" s="1"/>
  <c r="F43" i="1"/>
  <c r="F40" i="1"/>
  <c r="K40" i="1" s="1"/>
  <c r="F39" i="1"/>
  <c r="K39" i="1" s="1"/>
  <c r="F38" i="1"/>
  <c r="K38" i="1" s="1"/>
  <c r="F29" i="1"/>
  <c r="K29" i="1" s="1"/>
  <c r="F31" i="1"/>
  <c r="K31" i="1" s="1"/>
  <c r="F33" i="1"/>
  <c r="K33" i="1" s="1"/>
  <c r="F35" i="1"/>
  <c r="K35" i="1" s="1"/>
  <c r="F27" i="1"/>
  <c r="K27" i="1" s="1"/>
  <c r="F22" i="1"/>
  <c r="K22" i="1" s="1"/>
  <c r="F21" i="1"/>
  <c r="K21" i="1" s="1"/>
  <c r="E41" i="1"/>
  <c r="E36" i="1"/>
  <c r="E153" i="1"/>
  <c r="E150" i="1"/>
  <c r="E149" i="1"/>
  <c r="E146" i="1"/>
  <c r="E144" i="1"/>
  <c r="E135" i="1"/>
  <c r="E133" i="1"/>
  <c r="E121" i="1"/>
  <c r="E117" i="1"/>
  <c r="E113" i="1"/>
  <c r="E109" i="1"/>
  <c r="E103" i="1"/>
  <c r="E143" i="1" s="1"/>
  <c r="E95" i="1"/>
  <c r="E89" i="1"/>
  <c r="E87" i="1"/>
  <c r="E70" i="1"/>
  <c r="E80" i="1"/>
  <c r="E152" i="1" s="1"/>
  <c r="E71" i="1"/>
  <c r="E58" i="1"/>
  <c r="E49" i="1"/>
  <c r="E19" i="1"/>
  <c r="F153" i="1"/>
  <c r="F150" i="1"/>
  <c r="F149" i="1"/>
  <c r="F121" i="1"/>
  <c r="K121" i="1" s="1"/>
  <c r="F117" i="1"/>
  <c r="K117" i="1" s="1"/>
  <c r="F113" i="1"/>
  <c r="K113" i="1" s="1"/>
  <c r="F109" i="1"/>
  <c r="K109" i="1" s="1"/>
  <c r="F95" i="1"/>
  <c r="K95" i="1" s="1"/>
  <c r="F89" i="1"/>
  <c r="K89" i="1" s="1"/>
  <c r="I121" i="1" l="1"/>
  <c r="M124" i="1"/>
  <c r="K147" i="1"/>
  <c r="F41" i="1"/>
  <c r="K41" i="1" s="1"/>
  <c r="K43" i="1"/>
  <c r="K146" i="1"/>
  <c r="F146" i="1"/>
  <c r="E151" i="1"/>
  <c r="F147" i="1"/>
  <c r="E147" i="1"/>
  <c r="E84" i="1"/>
  <c r="E15" i="1"/>
  <c r="E148" i="1"/>
  <c r="E100" i="1"/>
  <c r="F58" i="1"/>
  <c r="K58" i="1" s="1"/>
  <c r="F19" i="1"/>
  <c r="K19" i="1" s="1"/>
  <c r="F144" i="1"/>
  <c r="F49" i="1"/>
  <c r="K49" i="1" s="1"/>
  <c r="F36" i="1"/>
  <c r="E68" i="1"/>
  <c r="G87" i="1"/>
  <c r="I87" i="1" s="1"/>
  <c r="M87" i="1" s="1"/>
  <c r="D87" i="1"/>
  <c r="F87" i="1" s="1"/>
  <c r="K87" i="1" s="1"/>
  <c r="I86" i="1"/>
  <c r="M86" i="1" s="1"/>
  <c r="F86" i="1"/>
  <c r="K86" i="1" s="1"/>
  <c r="I102" i="1"/>
  <c r="M102" i="1" s="1"/>
  <c r="F102" i="1"/>
  <c r="K102" i="1" s="1"/>
  <c r="G82" i="1"/>
  <c r="D82" i="1"/>
  <c r="G71" i="1"/>
  <c r="I71" i="1" s="1"/>
  <c r="M71" i="1" s="1"/>
  <c r="D71" i="1"/>
  <c r="F71" i="1" s="1"/>
  <c r="K71" i="1" s="1"/>
  <c r="I17" i="1"/>
  <c r="M17" i="1" s="1"/>
  <c r="F17" i="1"/>
  <c r="K17" i="1" s="1"/>
  <c r="G18" i="1"/>
  <c r="I18" i="1" s="1"/>
  <c r="M18" i="1" s="1"/>
  <c r="M144" i="1" s="1"/>
  <c r="F18" i="1"/>
  <c r="K18" i="1" s="1"/>
  <c r="K144" i="1" l="1"/>
  <c r="G70" i="1"/>
  <c r="I70" i="1" s="1"/>
  <c r="M70" i="1" s="1"/>
  <c r="I82" i="1"/>
  <c r="I147" i="1"/>
  <c r="M121" i="1"/>
  <c r="M147" i="1" s="1"/>
  <c r="K148" i="1"/>
  <c r="F151" i="1"/>
  <c r="K36" i="1"/>
  <c r="K151" i="1" s="1"/>
  <c r="F148" i="1"/>
  <c r="D70" i="1"/>
  <c r="F70" i="1" s="1"/>
  <c r="K70" i="1" s="1"/>
  <c r="F82" i="1"/>
  <c r="E141" i="1"/>
  <c r="G80" i="1"/>
  <c r="G144" i="1"/>
  <c r="D144" i="1"/>
  <c r="M82" i="1" l="1"/>
  <c r="I80" i="1"/>
  <c r="F80" i="1"/>
  <c r="K82" i="1"/>
  <c r="G152" i="1"/>
  <c r="G68" i="1"/>
  <c r="I68" i="1" s="1"/>
  <c r="M68" i="1" s="1"/>
  <c r="G49" i="1"/>
  <c r="D49" i="1"/>
  <c r="G41" i="1"/>
  <c r="D41" i="1"/>
  <c r="G36" i="1"/>
  <c r="D36" i="1"/>
  <c r="M80" i="1" l="1"/>
  <c r="M152" i="1" s="1"/>
  <c r="I152" i="1"/>
  <c r="F152" i="1"/>
  <c r="K80" i="1"/>
  <c r="K152" i="1" s="1"/>
  <c r="G151" i="1"/>
  <c r="D151" i="1"/>
  <c r="G153" i="1"/>
  <c r="D153" i="1"/>
  <c r="G150" i="1"/>
  <c r="D150" i="1"/>
  <c r="G146" i="1"/>
  <c r="D146" i="1"/>
  <c r="G133" i="1" l="1"/>
  <c r="I133" i="1" s="1"/>
  <c r="M133" i="1" s="1"/>
  <c r="D133" i="1"/>
  <c r="F133" i="1" s="1"/>
  <c r="K133" i="1" s="1"/>
  <c r="G19" i="1"/>
  <c r="D19" i="1"/>
  <c r="G58" i="1" l="1"/>
  <c r="G148" i="1" s="1"/>
  <c r="D58" i="1"/>
  <c r="G15" i="1" l="1"/>
  <c r="I15" i="1" s="1"/>
  <c r="M15" i="1" s="1"/>
  <c r="D148" i="1"/>
  <c r="D15" i="1"/>
  <c r="F15" i="1" s="1"/>
  <c r="K15" i="1" s="1"/>
  <c r="D80" i="1"/>
  <c r="G103" i="1"/>
  <c r="D103" i="1"/>
  <c r="G113" i="1"/>
  <c r="D113" i="1"/>
  <c r="G117" i="1"/>
  <c r="D117" i="1"/>
  <c r="G109" i="1"/>
  <c r="D109" i="1"/>
  <c r="G121" i="1"/>
  <c r="D121" i="1"/>
  <c r="G89" i="1"/>
  <c r="D89" i="1"/>
  <c r="D95" i="1"/>
  <c r="G95" i="1"/>
  <c r="G135" i="1"/>
  <c r="I135" i="1" s="1"/>
  <c r="M135" i="1" s="1"/>
  <c r="D135" i="1"/>
  <c r="F135" i="1" s="1"/>
  <c r="K135" i="1" s="1"/>
  <c r="G100" i="1" l="1"/>
  <c r="I100" i="1" s="1"/>
  <c r="M100" i="1" s="1"/>
  <c r="D100" i="1"/>
  <c r="F100" i="1" s="1"/>
  <c r="K100" i="1" s="1"/>
  <c r="G147" i="1"/>
  <c r="G84" i="1"/>
  <c r="I84" i="1" s="1"/>
  <c r="M84" i="1" s="1"/>
  <c r="D84" i="1"/>
  <c r="F84" i="1" s="1"/>
  <c r="K84" i="1" s="1"/>
  <c r="D147" i="1"/>
  <c r="G143" i="1"/>
  <c r="I103" i="1"/>
  <c r="D143" i="1"/>
  <c r="F103" i="1"/>
  <c r="D152" i="1"/>
  <c r="D68" i="1"/>
  <c r="F68" i="1" s="1"/>
  <c r="K68" i="1" s="1"/>
  <c r="G149" i="1"/>
  <c r="D149" i="1"/>
  <c r="F130" i="1"/>
  <c r="K130" i="1" s="1"/>
  <c r="K141" i="1" l="1"/>
  <c r="M141" i="1"/>
  <c r="I143" i="1"/>
  <c r="M103" i="1"/>
  <c r="M143" i="1" s="1"/>
  <c r="F143" i="1"/>
  <c r="K103" i="1"/>
  <c r="K143" i="1" s="1"/>
  <c r="I141" i="1"/>
  <c r="F141" i="1"/>
  <c r="G141" i="1"/>
  <c r="D141" i="1"/>
</calcChain>
</file>

<file path=xl/sharedStrings.xml><?xml version="1.0" encoding="utf-8"?>
<sst xmlns="http://schemas.openxmlformats.org/spreadsheetml/2006/main" count="357" uniqueCount="196">
  <si>
    <t>к решению</t>
  </si>
  <si>
    <t>Пермской городской Думы</t>
  </si>
  <si>
    <t>тыс. руб.</t>
  </si>
  <si>
    <t>№ п/п</t>
  </si>
  <si>
    <t>Исполнитель</t>
  </si>
  <si>
    <t>2016 год</t>
  </si>
  <si>
    <t>Образование</t>
  </si>
  <si>
    <t>Департамент имущественных отношений</t>
  </si>
  <si>
    <t xml:space="preserve">Департамент образования </t>
  </si>
  <si>
    <t>Строительство нового корпуса МАОУ "СОШ № 59"</t>
  </si>
  <si>
    <t>Жилищно-коммунальное хозяйство</t>
  </si>
  <si>
    <t>10.</t>
  </si>
  <si>
    <t>Строительство источников противопожарного водоснабжения</t>
  </si>
  <si>
    <t>Департамент жилищно-коммунального хозяйства</t>
  </si>
  <si>
    <t>14 2 4102</t>
  </si>
  <si>
    <t>11.</t>
  </si>
  <si>
    <t>Управление жилищных отношений</t>
  </si>
  <si>
    <t>Строительство газопроводов в микрорайонах индивидуальной застройки города Перми</t>
  </si>
  <si>
    <t>17 1 4110</t>
  </si>
  <si>
    <t>Расширение и реконструкция (3 очередь) канализации</t>
  </si>
  <si>
    <t>17 1 4113</t>
  </si>
  <si>
    <t>Строительство сетей водоснабжения и водоотведения микрорайона "Заозерье" для земельных участков многодетных семей</t>
  </si>
  <si>
    <t>17 1 4114</t>
  </si>
  <si>
    <t>Строительство канализационной сети в микрорайоне Кислотные дачи Орджоникидзевского района города Перми</t>
  </si>
  <si>
    <t>17 1 4120</t>
  </si>
  <si>
    <t>Строительство водопроводных сетей в микрорайоне Висим Мотовилихинского района города Перми</t>
  </si>
  <si>
    <t>17 1 4121</t>
  </si>
  <si>
    <t>17 1 4122</t>
  </si>
  <si>
    <t>Внешнее благоустройство</t>
  </si>
  <si>
    <t>Строительство, реконструкция и проектирование сетей наружного освещения</t>
  </si>
  <si>
    <t>Управление внешнего благоустройства</t>
  </si>
  <si>
    <t>10 2 4104</t>
  </si>
  <si>
    <t>Дорожное хозяйство</t>
  </si>
  <si>
    <t>в том числе:</t>
  </si>
  <si>
    <t>средства дорожного фонда</t>
  </si>
  <si>
    <t>Департамент дорог и транспорта</t>
  </si>
  <si>
    <t>Строительство разворотных колец на конечных остановочных пунктах городского пассажирского транспорта общего пользования</t>
  </si>
  <si>
    <t>12 2 4123</t>
  </si>
  <si>
    <t>местный бюджет</t>
  </si>
  <si>
    <t>Реконструкция площади Восстания, 1-й этап</t>
  </si>
  <si>
    <t>10 2 4205</t>
  </si>
  <si>
    <t>26.</t>
  </si>
  <si>
    <t>27.</t>
  </si>
  <si>
    <t>Реконструкция ул. Макаренко от бульвара Гагарина до ул. Уинской</t>
  </si>
  <si>
    <t>10 2 4206</t>
  </si>
  <si>
    <t>10 2 6212</t>
  </si>
  <si>
    <t>Физическая культура и спорт</t>
  </si>
  <si>
    <t xml:space="preserve">Комитет по физической культуре и спорту </t>
  </si>
  <si>
    <t>05 1 4211</t>
  </si>
  <si>
    <t>Всего:</t>
  </si>
  <si>
    <t>в том числе</t>
  </si>
  <si>
    <t>в разрезе исполнителей</t>
  </si>
  <si>
    <t>Департамент образования</t>
  </si>
  <si>
    <t>Строительство физкультурно–оздоровительного комплекса в Дзержинском районе (ул. Шпальная, 2)</t>
  </si>
  <si>
    <t>2017 год</t>
  </si>
  <si>
    <t>Прочие объекты</t>
  </si>
  <si>
    <t>91 9 4153</t>
  </si>
  <si>
    <t>Приобретение в муниципальную собственность здания для размещения муниципального архива</t>
  </si>
  <si>
    <t>Строительство светофорных объектов</t>
  </si>
  <si>
    <t>12 1 4156</t>
  </si>
  <si>
    <t>Реконструкция светофорных объектов</t>
  </si>
  <si>
    <t>12 1 4157</t>
  </si>
  <si>
    <t>Строительство водопроводных сетей в микрорайоне Вышка–1 Мотовилихинского района города Перми</t>
  </si>
  <si>
    <t>Культура</t>
  </si>
  <si>
    <t>Проведение комплекса мероприятий, связанных со строительством зоопарка</t>
  </si>
  <si>
    <t>Департамент культуры и молодежной политики</t>
  </si>
  <si>
    <t>24 2 4117</t>
  </si>
  <si>
    <t>24 2 4118</t>
  </si>
  <si>
    <t>24 2 4119</t>
  </si>
  <si>
    <t>24 2 4129</t>
  </si>
  <si>
    <t>24 2 4130</t>
  </si>
  <si>
    <t>Приобретение в собственность муниципального образования здания для размещения дошкольного образовательного учреждения по ул. Цимлянской,21</t>
  </si>
  <si>
    <t>24 1 4161</t>
  </si>
  <si>
    <t>Приобретение в собственность муниципального образования здания для размещения дошкольного образовательного учреждения по ул. Комбайнеров, 30б</t>
  </si>
  <si>
    <t>24 1 4163</t>
  </si>
  <si>
    <t>Приобретение в собственность муниципального образования здания для размещения дошкольного образовательного учреждения по ул. Машинистов,43</t>
  </si>
  <si>
    <t>24 1 4165</t>
  </si>
  <si>
    <t>Приобретение в собственность муниципального образования здания для размещения дошкольного образовательного учреждения по ул. Холмогорской,2з</t>
  </si>
  <si>
    <t>24 1 4167</t>
  </si>
  <si>
    <t>24 1 4168</t>
  </si>
  <si>
    <t>24 2 4116</t>
  </si>
  <si>
    <t>Строительство нового здания дошкольного образовательного учреждения по ул. Днепровской, 32</t>
  </si>
  <si>
    <t>24 1 4160</t>
  </si>
  <si>
    <t>24 2 4133</t>
  </si>
  <si>
    <t>24 2 4140</t>
  </si>
  <si>
    <t>Приобретение в собственность муниципального образования здания для размещения общеобразовательного учреждения по ул. Холмогорской</t>
  </si>
  <si>
    <t>24 2 4137</t>
  </si>
  <si>
    <t>краевой бюджет</t>
  </si>
  <si>
    <t>24 2 6201</t>
  </si>
  <si>
    <t>Организация противооползневых мероприятий в районе жилого дома по ул. Куфонина, 32</t>
  </si>
  <si>
    <t>14 1 4141</t>
  </si>
  <si>
    <t>Реконструкция светофорных объектов в части установки устройства голосового и звукового сопровождения</t>
  </si>
  <si>
    <t>02 2 4155</t>
  </si>
  <si>
    <t>Реконструкция светофорных объектов в части установки устройства звукового сопровождения</t>
  </si>
  <si>
    <t>02 2 4158</t>
  </si>
  <si>
    <t>Строительство автомобильной дороги Переход ул. Строителей–площадь Гайдара (проектно-изыскательские работы)</t>
  </si>
  <si>
    <t>10 2 4207</t>
  </si>
  <si>
    <t>Реконструкция пересечения ул. Героев Хасана и Транссибирской магистрали (включая тоннель)</t>
  </si>
  <si>
    <t>10 2 4215</t>
  </si>
  <si>
    <t>Реконструкция кладбища Банная гора (новое)</t>
  </si>
  <si>
    <t>11 2 4107</t>
  </si>
  <si>
    <t>Реконструкция кладбища Северное</t>
  </si>
  <si>
    <t>11 2 4154</t>
  </si>
  <si>
    <t>Строительство транспортной инфраструктуры на земельных участках, предоставляемых на бесплатной основе многодетным семьям</t>
  </si>
  <si>
    <t>10 2 4148</t>
  </si>
  <si>
    <t>Строительство очистных сооружений и водоотвода ливневых стоков набережной реки Камы</t>
  </si>
  <si>
    <t>10 2 4149</t>
  </si>
  <si>
    <t>Реконструкция ул. Революции от ЦКР до ул. Сибирской с обустройством трамвайной линии</t>
  </si>
  <si>
    <t>10 2 4150</t>
  </si>
  <si>
    <t>Реконструкция ул. Карпинского от ул. Свиязева до ул. Советской Армии</t>
  </si>
  <si>
    <t>10 2 4151</t>
  </si>
  <si>
    <t>Реконструкция ул. Карпинского от ул. Мира до шоссе Космонавтов</t>
  </si>
  <si>
    <t>10 2 4152</t>
  </si>
  <si>
    <t>Строительство кладбища Восточное с крематорием</t>
  </si>
  <si>
    <t>11 2 4216</t>
  </si>
  <si>
    <t>11 2 6201</t>
  </si>
  <si>
    <t>15 1 9602</t>
  </si>
  <si>
    <t>Объект</t>
  </si>
  <si>
    <t>Перечень объектов капитального строительства муниципальной собственности и объектов недвижимого имущества, приобретаемых в муниципальную собственность, на плановый период 2016 и 2017 годов</t>
  </si>
  <si>
    <t>24 1 6201</t>
  </si>
  <si>
    <t>1.</t>
  </si>
  <si>
    <t>2.</t>
  </si>
  <si>
    <t>7.</t>
  </si>
  <si>
    <t>3.</t>
  </si>
  <si>
    <t>5.</t>
  </si>
  <si>
    <t>6.</t>
  </si>
  <si>
    <t>8.</t>
  </si>
  <si>
    <t>9.</t>
  </si>
  <si>
    <t>12.</t>
  </si>
  <si>
    <t>21.</t>
  </si>
  <si>
    <t>22.</t>
  </si>
  <si>
    <t>23.</t>
  </si>
  <si>
    <t>24.</t>
  </si>
  <si>
    <t>25.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</si>
  <si>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</si>
  <si>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</si>
  <si>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</si>
  <si>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</si>
  <si>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</si>
  <si>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</si>
  <si>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</si>
  <si>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</si>
  <si>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</si>
  <si>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</si>
  <si>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</si>
  <si>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</si>
  <si>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</si>
  <si>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</si>
  <si>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Приобретение в собственность муниципального образования здания для размещения общеобразовательного учреждения МАОУ "СОШ №40"</t>
  </si>
  <si>
    <t>48.</t>
  </si>
  <si>
    <t>49.</t>
  </si>
  <si>
    <t>Приобретение жилых помещений для реализации мероприятий, связанных с переселением граждан из непригодного для проживания и аварийного жилищного фонда</t>
  </si>
  <si>
    <t>Строительство нового здания дошкольного образовательного учреждения по ул. Кронштадтской</t>
  </si>
  <si>
    <t>ПРИЛОЖЕНИЕ № 14</t>
  </si>
  <si>
    <t>Изменения ко 2 чтению</t>
  </si>
  <si>
    <t>Приобретение в собственность муниципального образования спортивного комплекса в Дзержинском районе (проспект Парковый, 58а)</t>
  </si>
  <si>
    <t>03 3 4214</t>
  </si>
  <si>
    <t>Строительство межшкольного стадиона в МАОУ "Гимназия № 7" г.Перми</t>
  </si>
  <si>
    <t>Строительство нового корпуса МБОУ "СОШ №42"</t>
  </si>
  <si>
    <t>Реконструкция корпуса МАОУ "Лицей № 10" г. Перми</t>
  </si>
  <si>
    <t>Строительство спортивного зала в МАОУ "СОШ № 50 с углубленным изучением английского языка" г. Перми</t>
  </si>
  <si>
    <t>Строительство спортивного зала в МБОУ "СОШ № 45" г. Перми</t>
  </si>
  <si>
    <t>Строительство нового корпуса МАОУ "СОШ № 19"</t>
  </si>
  <si>
    <t>Реконструкция здания МАОУ "СОШ № 32 имени Г.А.Сборщикова" г. Перми (пристройка спортивного зала)</t>
  </si>
  <si>
    <t>24 2 4138</t>
  </si>
  <si>
    <t>Строительство пешеходного перехода из микрорайона Владимирский в микрорайон Юбилейный</t>
  </si>
  <si>
    <t>11 1 4174</t>
  </si>
  <si>
    <t>11 1 4175</t>
  </si>
  <si>
    <t>50.</t>
  </si>
  <si>
    <t>51.</t>
  </si>
  <si>
    <t>52.</t>
  </si>
  <si>
    <t>Изменения</t>
  </si>
  <si>
    <t>от 16.12.2014 № 270</t>
  </si>
  <si>
    <t>Департамент общественной безопасности</t>
  </si>
  <si>
    <t>Строительство сквера по ул. Краснополянской, 12</t>
  </si>
  <si>
    <t>15 1 2147,15 3 2151,15 1 9602</t>
  </si>
  <si>
    <t xml:space="preserve">Управление капитального строительства </t>
  </si>
  <si>
    <t>4.</t>
  </si>
  <si>
    <t>20.</t>
  </si>
  <si>
    <t>13.</t>
  </si>
  <si>
    <t>14.</t>
  </si>
  <si>
    <t>15.</t>
  </si>
  <si>
    <t>16.</t>
  </si>
  <si>
    <t>17.</t>
  </si>
  <si>
    <t>18.</t>
  </si>
  <si>
    <t>19.</t>
  </si>
  <si>
    <t>30.</t>
  </si>
  <si>
    <t>31.</t>
  </si>
  <si>
    <t>32.</t>
  </si>
  <si>
    <t>33.</t>
  </si>
  <si>
    <t>Общественная безопасность</t>
  </si>
  <si>
    <t>Обследование оползневого склона по ул. Мезенская, 166</t>
  </si>
  <si>
    <t>14 1 4142</t>
  </si>
  <si>
    <t>28.</t>
  </si>
  <si>
    <t>29.</t>
  </si>
  <si>
    <t>ПРИЛОЖЕНИЕ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</si>
</sst>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4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3" fontId="1" fillId="0" borderId="0" xfId="0" applyNumberFormat="1" applyFont="1" applyFill="1"/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vertical="top"/>
    </xf>
    <xf numFmtId="164" fontId="1" fillId="0" borderId="5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/>
    <xf numFmtId="0" fontId="1" fillId="0" borderId="1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right"/>
    </xf>
    <xf numFmtId="164" fontId="1" fillId="0" borderId="5" xfId="0" applyNumberFormat="1" applyFont="1" applyFill="1" applyBorder="1"/>
    <xf numFmtId="0" fontId="1" fillId="0" borderId="1" xfId="0" applyFont="1" applyFill="1" applyBorder="1"/>
    <xf numFmtId="0" fontId="2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1" fillId="2" borderId="0" xfId="0" applyFont="1" applyFill="1"/>
    <xf numFmtId="0" fontId="2" fillId="2" borderId="0" xfId="0" applyFont="1" applyFill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164" fontId="1" fillId="2" borderId="5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0" fontId="1" fillId="3" borderId="0" xfId="0" applyFont="1" applyFill="1"/>
    <xf numFmtId="164" fontId="1" fillId="3" borderId="1" xfId="0" applyNumberFormat="1" applyFont="1" applyFill="1" applyBorder="1"/>
    <xf numFmtId="164" fontId="1" fillId="3" borderId="1" xfId="0" applyNumberFormat="1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vertical="top" wrapText="1"/>
    </xf>
    <xf numFmtId="0" fontId="3" fillId="0" borderId="0" xfId="0" applyFont="1" applyFill="1"/>
    <xf numFmtId="0" fontId="1" fillId="4" borderId="1" xfId="0" applyFont="1" applyFill="1" applyBorder="1" applyAlignment="1">
      <alignment horizontal="center" vertical="top"/>
    </xf>
    <xf numFmtId="164" fontId="1" fillId="4" borderId="4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vertical="top" wrapText="1"/>
    </xf>
    <xf numFmtId="164" fontId="1" fillId="4" borderId="5" xfId="0" applyNumberFormat="1" applyFont="1" applyFill="1" applyBorder="1" applyAlignment="1">
      <alignment horizontal="right"/>
    </xf>
    <xf numFmtId="0" fontId="1" fillId="4" borderId="0" xfId="0" applyFont="1" applyFill="1"/>
    <xf numFmtId="0" fontId="1" fillId="4" borderId="1" xfId="0" applyFont="1" applyFill="1" applyBorder="1" applyAlignment="1">
      <alignment vertical="top" wrapText="1"/>
    </xf>
    <xf numFmtId="164" fontId="1" fillId="4" borderId="1" xfId="0" applyNumberFormat="1" applyFont="1" applyFill="1" applyBorder="1"/>
    <xf numFmtId="164" fontId="1" fillId="0" borderId="1" xfId="0" applyNumberFormat="1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/>
    <xf numFmtId="16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164" fontId="1" fillId="0" borderId="6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164" fontId="1" fillId="0" borderId="7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Q155"/>
  <sheetViews>
    <sheetView tabSelected="1" topLeftCell="A135" zoomScale="70" zoomScaleNormal="70" workbookViewId="0">
      <selection activeCell="M146" sqref="M146:M156"/>
    </sheetView>
  </sheetViews>
  <sheetFormatPr defaultColWidth="9.140625" defaultRowHeight="18.75" x14ac:dyDescent="0.3"/>
  <cols>
    <col min="1" max="1" width="5.5703125" style="1" customWidth="1"/>
    <col min="2" max="2" width="82.7109375" style="1" customWidth="1"/>
    <col min="3" max="3" width="19.85546875" style="1" customWidth="1"/>
    <col min="4" max="4" width="17.5703125" style="1" hidden="1" customWidth="1"/>
    <col min="5" max="5" width="16.5703125" style="1" hidden="1" customWidth="1"/>
    <col min="6" max="9" width="17.5703125" style="1" hidden="1" customWidth="1"/>
    <col min="10" max="10" width="16.5703125" style="21" hidden="1" customWidth="1"/>
    <col min="11" max="11" width="17.5703125" style="1" customWidth="1"/>
    <col min="12" max="12" width="17.5703125" style="21" hidden="1" customWidth="1"/>
    <col min="13" max="13" width="17.5703125" style="1" customWidth="1"/>
    <col min="14" max="14" width="37.5703125" style="1" hidden="1" customWidth="1"/>
    <col min="15" max="15" width="19.85546875" style="1" hidden="1" customWidth="1"/>
    <col min="16" max="17" width="9.140625" style="1" hidden="1" customWidth="1"/>
    <col min="18" max="16384" width="9.140625" style="1"/>
  </cols>
  <sheetData>
    <row r="1" spans="1:16" x14ac:dyDescent="0.3">
      <c r="M1" s="2" t="s">
        <v>195</v>
      </c>
    </row>
    <row r="2" spans="1:16" x14ac:dyDescent="0.3">
      <c r="M2" s="2" t="s">
        <v>0</v>
      </c>
    </row>
    <row r="3" spans="1:16" x14ac:dyDescent="0.3">
      <c r="M3" s="2" t="s">
        <v>1</v>
      </c>
    </row>
    <row r="5" spans="1:16" x14ac:dyDescent="0.3">
      <c r="G5" s="2"/>
      <c r="I5" s="2"/>
      <c r="M5" s="2" t="s">
        <v>153</v>
      </c>
    </row>
    <row r="6" spans="1:16" x14ac:dyDescent="0.3">
      <c r="G6" s="2"/>
      <c r="I6" s="2"/>
      <c r="M6" s="2" t="s">
        <v>0</v>
      </c>
    </row>
    <row r="7" spans="1:16" x14ac:dyDescent="0.3">
      <c r="G7" s="2"/>
      <c r="I7" s="2"/>
      <c r="M7" s="2" t="s">
        <v>1</v>
      </c>
    </row>
    <row r="8" spans="1:16" x14ac:dyDescent="0.3">
      <c r="M8" s="2" t="s">
        <v>172</v>
      </c>
    </row>
    <row r="9" spans="1:16" ht="15.75" customHeight="1" x14ac:dyDescent="0.3">
      <c r="A9" s="58" t="s">
        <v>118</v>
      </c>
      <c r="B9" s="58"/>
      <c r="C9" s="58"/>
      <c r="D9" s="58"/>
      <c r="E9" s="58"/>
      <c r="F9" s="58"/>
      <c r="G9" s="58"/>
      <c r="H9" s="16"/>
      <c r="I9" s="16"/>
      <c r="J9" s="22"/>
      <c r="K9" s="20"/>
      <c r="L9" s="22"/>
      <c r="M9" s="20"/>
    </row>
    <row r="10" spans="1:16" ht="19.5" customHeight="1" x14ac:dyDescent="0.3">
      <c r="A10" s="58"/>
      <c r="B10" s="58"/>
      <c r="C10" s="58"/>
      <c r="D10" s="58"/>
      <c r="E10" s="58"/>
      <c r="F10" s="58"/>
      <c r="G10" s="58"/>
      <c r="H10" s="16"/>
      <c r="I10" s="16"/>
      <c r="J10" s="22"/>
      <c r="K10" s="20"/>
      <c r="L10" s="22"/>
      <c r="M10" s="20"/>
    </row>
    <row r="11" spans="1:16" x14ac:dyDescent="0.3">
      <c r="A11" s="58"/>
      <c r="B11" s="58"/>
      <c r="C11" s="58"/>
      <c r="D11" s="58"/>
      <c r="E11" s="58"/>
      <c r="F11" s="58"/>
      <c r="G11" s="58"/>
      <c r="H11" s="16"/>
      <c r="I11" s="16"/>
      <c r="J11" s="22"/>
      <c r="K11" s="20"/>
      <c r="L11" s="22"/>
      <c r="M11" s="20"/>
    </row>
    <row r="12" spans="1:16" x14ac:dyDescent="0.3">
      <c r="A12" s="3"/>
      <c r="B12" s="4"/>
      <c r="C12" s="4"/>
      <c r="G12" s="2"/>
      <c r="H12" s="2"/>
      <c r="I12" s="2"/>
      <c r="L12" s="27"/>
      <c r="M12" s="2" t="s">
        <v>2</v>
      </c>
    </row>
    <row r="13" spans="1:16" ht="18.75" customHeight="1" x14ac:dyDescent="0.3">
      <c r="A13" s="63" t="s">
        <v>3</v>
      </c>
      <c r="B13" s="63" t="s">
        <v>117</v>
      </c>
      <c r="C13" s="63" t="s">
        <v>4</v>
      </c>
      <c r="D13" s="48" t="s">
        <v>5</v>
      </c>
      <c r="E13" s="48" t="s">
        <v>154</v>
      </c>
      <c r="F13" s="48" t="s">
        <v>5</v>
      </c>
      <c r="G13" s="50" t="s">
        <v>54</v>
      </c>
      <c r="H13" s="48" t="s">
        <v>154</v>
      </c>
      <c r="I13" s="50" t="s">
        <v>54</v>
      </c>
      <c r="J13" s="46" t="s">
        <v>171</v>
      </c>
      <c r="K13" s="48" t="s">
        <v>5</v>
      </c>
      <c r="L13" s="46" t="s">
        <v>171</v>
      </c>
      <c r="M13" s="50" t="s">
        <v>54</v>
      </c>
    </row>
    <row r="14" spans="1:16" x14ac:dyDescent="0.3">
      <c r="A14" s="64"/>
      <c r="B14" s="55"/>
      <c r="C14" s="55"/>
      <c r="D14" s="49"/>
      <c r="E14" s="49"/>
      <c r="F14" s="49"/>
      <c r="G14" s="51"/>
      <c r="H14" s="49"/>
      <c r="I14" s="51"/>
      <c r="J14" s="47"/>
      <c r="K14" s="49"/>
      <c r="L14" s="47"/>
      <c r="M14" s="51"/>
    </row>
    <row r="15" spans="1:16" x14ac:dyDescent="0.3">
      <c r="A15" s="6"/>
      <c r="B15" s="7" t="s">
        <v>6</v>
      </c>
      <c r="C15" s="7"/>
      <c r="D15" s="28">
        <f>D19+D27+D29+D31+D33+D35+D36+D40+D41+D45+D46+D47+D48+D49+D57+D58+D62+D64+D66+D67</f>
        <v>1840220.2</v>
      </c>
      <c r="E15" s="28">
        <f>E19+E27+E29+E31+E33+E35+E36+E40+E41+E45+E46+E47+E48+E49+E57+E58+E62+E64+E66+E67</f>
        <v>15000</v>
      </c>
      <c r="F15" s="28">
        <f>D15+E15</f>
        <v>1855220.2</v>
      </c>
      <c r="G15" s="28">
        <f>G19+G27+G29+G31+G33+G35+G36+G40+G41+G45+G46+G47+G48+G49+G57+G58+G62+G64+G66+G67</f>
        <v>1478722.7</v>
      </c>
      <c r="H15" s="28">
        <f>H19+H27+H29+H31+H33+H35+H36+H40+H41+H45+H46+H47+H48+H49+H57+H58+H62+H64+H66+H67</f>
        <v>0</v>
      </c>
      <c r="I15" s="28">
        <f>G15+H15</f>
        <v>1478722.7</v>
      </c>
      <c r="J15" s="28">
        <f>J19+J27+J29+J31+J33+J35+J36+J40+J41+J45+J46+J47+J48+J49+J57+J58+J62+J64+J66+J67+J23+J30+J28+J32+J34+J53+J63+J65</f>
        <v>5.8207660913467407E-11</v>
      </c>
      <c r="K15" s="8">
        <f>J15+F15</f>
        <v>1855220.2</v>
      </c>
      <c r="L15" s="28">
        <f>L19+L27+L29+L31+L33+L35+L36+L40+L41+L45+L46+L47+L48+L49+L57+L58+L62+L64+L66+L67+L23+L28+L30+L32+L34+L53+L63+L65</f>
        <v>5.8207660913467407E-11</v>
      </c>
      <c r="M15" s="8">
        <f>L15+I15</f>
        <v>1478722.7</v>
      </c>
      <c r="N15" s="29"/>
      <c r="O15" s="29"/>
      <c r="P15" s="29"/>
    </row>
    <row r="16" spans="1:16" x14ac:dyDescent="0.3">
      <c r="A16" s="6"/>
      <c r="B16" s="7" t="s">
        <v>33</v>
      </c>
      <c r="C16" s="7"/>
      <c r="D16" s="8"/>
      <c r="E16" s="8"/>
      <c r="F16" s="8"/>
      <c r="G16" s="8"/>
      <c r="H16" s="8"/>
      <c r="I16" s="8"/>
      <c r="J16" s="23"/>
      <c r="K16" s="8"/>
      <c r="L16" s="23"/>
      <c r="M16" s="8"/>
    </row>
    <row r="17" spans="1:15" hidden="1" x14ac:dyDescent="0.3">
      <c r="A17" s="6"/>
      <c r="B17" s="17" t="s">
        <v>38</v>
      </c>
      <c r="C17" s="7"/>
      <c r="D17" s="8">
        <f>D21+D27+D29+D31+D33+D35+D38+D40+D43+D45+D46+D47+D48+D51+D57+D60+D62+D64+D66+D67</f>
        <v>1589813.767</v>
      </c>
      <c r="E17" s="8">
        <f>E21+E27+E29+E31+E33+E35+E38+E40+E43+E45+E46+E47+E48+E51+E57+E60+E62+E64+E66+E67</f>
        <v>15000.032999999999</v>
      </c>
      <c r="F17" s="8">
        <f>D17+E17</f>
        <v>1604813.8</v>
      </c>
      <c r="G17" s="8">
        <f>G21+G27+G29+G31+G33+G35+G38+G40+G43+G45+G46+G47+G48+G51+G57+G60+G62+G64+G66+G67</f>
        <v>1210348.682</v>
      </c>
      <c r="H17" s="8">
        <f>H21+H27+H29+H31+H33+H35+H38+H40+H43+H45+H46+H47+H48+H51+H57+H60+H62+H64+H66+H67</f>
        <v>1.7999999999999999E-2</v>
      </c>
      <c r="I17" s="8">
        <f>G17+H17</f>
        <v>1210348.7</v>
      </c>
      <c r="J17" s="23">
        <f>J21+J27+J29+J31+J33+J35+J38+J40+J43+J45+J46+J47+J48+J51+J57+J60+J62+J64+J66+J67+J25+J28+J30+J32+J34+J55+J63+J65</f>
        <v>5.8207660913467407E-11</v>
      </c>
      <c r="K17" s="8">
        <f>J17+F17</f>
        <v>1604813.8</v>
      </c>
      <c r="L17" s="23">
        <f t="shared" ref="L17" si="0">L21+L27+L29+L31+L33+L35+L38+L40+L43+L45+L46+L47+L48+L51+L57+L60+L62+L64+L66+L67+L25+L28+L30+L32+L34+L55+L63+L65</f>
        <v>5.8207660913467407E-11</v>
      </c>
      <c r="M17" s="8">
        <f t="shared" ref="M17:M93" si="1">L17+I17</f>
        <v>1210348.7</v>
      </c>
      <c r="O17" s="1">
        <v>0</v>
      </c>
    </row>
    <row r="18" spans="1:15" x14ac:dyDescent="0.3">
      <c r="A18" s="6"/>
      <c r="B18" s="17" t="s">
        <v>87</v>
      </c>
      <c r="C18" s="7"/>
      <c r="D18" s="8">
        <f>D22+D39+D44+D52+D61</f>
        <v>250406.43299999999</v>
      </c>
      <c r="E18" s="8">
        <f>E22+E39+E44+E52+E61</f>
        <v>-3.3000000000000002E-2</v>
      </c>
      <c r="F18" s="8">
        <f>D18+E18</f>
        <v>250406.39999999999</v>
      </c>
      <c r="G18" s="8">
        <f>G22+G39+G44+G52+G61</f>
        <v>268374.01799999998</v>
      </c>
      <c r="H18" s="8">
        <f t="shared" ref="H18" si="2">H22+H39+H44+H52+H61</f>
        <v>-1.7999999999999999E-2</v>
      </c>
      <c r="I18" s="8">
        <f>G18+H18</f>
        <v>268374</v>
      </c>
      <c r="J18" s="23">
        <f>J22+J39+J44+J52+J61+J26+J56</f>
        <v>0</v>
      </c>
      <c r="K18" s="8">
        <f>J18+F18</f>
        <v>250406.39999999999</v>
      </c>
      <c r="L18" s="23">
        <f t="shared" ref="L18" si="3">L22+L39+L44+L52+L61+L26+L56</f>
        <v>0</v>
      </c>
      <c r="M18" s="8">
        <f t="shared" si="1"/>
        <v>268374</v>
      </c>
    </row>
    <row r="19" spans="1:15" s="38" customFormat="1" ht="37.5" hidden="1" x14ac:dyDescent="0.3">
      <c r="A19" s="34"/>
      <c r="B19" s="35" t="s">
        <v>9</v>
      </c>
      <c r="C19" s="36" t="s">
        <v>8</v>
      </c>
      <c r="D19" s="37">
        <f>D21+D22</f>
        <v>157000</v>
      </c>
      <c r="E19" s="37">
        <f>E21+E22</f>
        <v>0</v>
      </c>
      <c r="F19" s="37">
        <f>F21+F22</f>
        <v>157000</v>
      </c>
      <c r="G19" s="37">
        <f>G21+G22</f>
        <v>245000</v>
      </c>
      <c r="H19" s="37">
        <f t="shared" ref="H19:I19" si="4">H21+H22</f>
        <v>0</v>
      </c>
      <c r="I19" s="37">
        <f t="shared" si="4"/>
        <v>245000</v>
      </c>
      <c r="J19" s="37">
        <f>J21+J22</f>
        <v>-157000</v>
      </c>
      <c r="K19" s="37">
        <f>J19+F19</f>
        <v>0</v>
      </c>
      <c r="L19" s="37">
        <f t="shared" ref="L19" si="5">L21+L22</f>
        <v>-245000</v>
      </c>
      <c r="M19" s="37">
        <f t="shared" si="1"/>
        <v>0</v>
      </c>
      <c r="N19" s="38" t="s">
        <v>66</v>
      </c>
      <c r="O19" s="38">
        <v>0</v>
      </c>
    </row>
    <row r="20" spans="1:15" hidden="1" x14ac:dyDescent="0.3">
      <c r="A20" s="6"/>
      <c r="B20" s="7" t="s">
        <v>33</v>
      </c>
      <c r="C20" s="17"/>
      <c r="D20" s="8"/>
      <c r="E20" s="8"/>
      <c r="F20" s="8"/>
      <c r="G20" s="8"/>
      <c r="H20" s="8"/>
      <c r="I20" s="8"/>
      <c r="J20" s="23"/>
      <c r="K20" s="8"/>
      <c r="L20" s="23"/>
      <c r="M20" s="8"/>
      <c r="O20" s="1">
        <v>0</v>
      </c>
    </row>
    <row r="21" spans="1:15" hidden="1" x14ac:dyDescent="0.3">
      <c r="A21" s="6"/>
      <c r="B21" s="17" t="s">
        <v>38</v>
      </c>
      <c r="C21" s="17"/>
      <c r="D21" s="8">
        <v>157000</v>
      </c>
      <c r="E21" s="8"/>
      <c r="F21" s="8">
        <f>D21+E21</f>
        <v>157000</v>
      </c>
      <c r="G21" s="8">
        <v>157675.98199999999</v>
      </c>
      <c r="H21" s="8">
        <v>1.7999999999999999E-2</v>
      </c>
      <c r="I21" s="8">
        <f>G21+H21</f>
        <v>157676</v>
      </c>
      <c r="J21" s="23">
        <v>-157000</v>
      </c>
      <c r="K21" s="8">
        <f>J21+F21</f>
        <v>0</v>
      </c>
      <c r="L21" s="23">
        <v>-157676</v>
      </c>
      <c r="M21" s="8">
        <f t="shared" si="1"/>
        <v>0</v>
      </c>
      <c r="O21" s="1">
        <v>0</v>
      </c>
    </row>
    <row r="22" spans="1:15" hidden="1" x14ac:dyDescent="0.3">
      <c r="A22" s="6"/>
      <c r="B22" s="17" t="s">
        <v>87</v>
      </c>
      <c r="C22" s="17"/>
      <c r="D22" s="8">
        <v>0</v>
      </c>
      <c r="E22" s="8"/>
      <c r="F22" s="8">
        <f>D22+E22</f>
        <v>0</v>
      </c>
      <c r="G22" s="8">
        <v>87324.017999999996</v>
      </c>
      <c r="H22" s="8">
        <v>-1.7999999999999999E-2</v>
      </c>
      <c r="I22" s="8">
        <f>G22+H22</f>
        <v>87324</v>
      </c>
      <c r="J22" s="23"/>
      <c r="K22" s="8">
        <f>J22+F22</f>
        <v>0</v>
      </c>
      <c r="L22" s="23">
        <v>-87324</v>
      </c>
      <c r="M22" s="8">
        <f t="shared" si="1"/>
        <v>0</v>
      </c>
      <c r="N22" s="1" t="s">
        <v>88</v>
      </c>
      <c r="O22" s="1">
        <v>0</v>
      </c>
    </row>
    <row r="23" spans="1:15" ht="56.25" x14ac:dyDescent="0.3">
      <c r="A23" s="6" t="s">
        <v>120</v>
      </c>
      <c r="B23" s="9" t="s">
        <v>9</v>
      </c>
      <c r="C23" s="32" t="s">
        <v>176</v>
      </c>
      <c r="D23" s="8">
        <f>D25+D26</f>
        <v>0</v>
      </c>
      <c r="E23" s="8">
        <f>E25+E26</f>
        <v>0</v>
      </c>
      <c r="F23" s="8">
        <f>F25+F26</f>
        <v>0</v>
      </c>
      <c r="G23" s="8">
        <f>G25+G26</f>
        <v>0</v>
      </c>
      <c r="H23" s="8">
        <f t="shared" ref="H23:I23" si="6">H25+H26</f>
        <v>0</v>
      </c>
      <c r="I23" s="8">
        <f t="shared" si="6"/>
        <v>0</v>
      </c>
      <c r="J23" s="23">
        <f>J25+J26</f>
        <v>157000</v>
      </c>
      <c r="K23" s="8">
        <f>J23+F23</f>
        <v>157000</v>
      </c>
      <c r="L23" s="23">
        <f t="shared" ref="L23" si="7">L25+L26</f>
        <v>245000</v>
      </c>
      <c r="M23" s="8">
        <f>L23+I23</f>
        <v>245000</v>
      </c>
      <c r="N23" s="1" t="s">
        <v>66</v>
      </c>
    </row>
    <row r="24" spans="1:15" x14ac:dyDescent="0.3">
      <c r="A24" s="6"/>
      <c r="B24" s="7" t="s">
        <v>33</v>
      </c>
      <c r="C24" s="32"/>
      <c r="D24" s="8"/>
      <c r="E24" s="8"/>
      <c r="F24" s="8"/>
      <c r="G24" s="8"/>
      <c r="H24" s="8"/>
      <c r="I24" s="8"/>
      <c r="J24" s="23"/>
      <c r="K24" s="8"/>
      <c r="L24" s="23"/>
      <c r="M24" s="8"/>
    </row>
    <row r="25" spans="1:15" hidden="1" x14ac:dyDescent="0.3">
      <c r="A25" s="6"/>
      <c r="B25" s="32" t="s">
        <v>38</v>
      </c>
      <c r="C25" s="32"/>
      <c r="D25" s="8"/>
      <c r="E25" s="8"/>
      <c r="F25" s="8">
        <f>D25+E25</f>
        <v>0</v>
      </c>
      <c r="G25" s="8"/>
      <c r="H25" s="8"/>
      <c r="I25" s="8">
        <f>G25+H25</f>
        <v>0</v>
      </c>
      <c r="J25" s="23">
        <v>157000</v>
      </c>
      <c r="K25" s="8">
        <f>J25+F25</f>
        <v>157000</v>
      </c>
      <c r="L25" s="23">
        <v>157676</v>
      </c>
      <c r="M25" s="8">
        <f t="shared" ref="M25:M26" si="8">L25+I25</f>
        <v>157676</v>
      </c>
      <c r="O25" s="1">
        <v>0</v>
      </c>
    </row>
    <row r="26" spans="1:15" x14ac:dyDescent="0.3">
      <c r="A26" s="6"/>
      <c r="B26" s="32" t="s">
        <v>87</v>
      </c>
      <c r="C26" s="32"/>
      <c r="D26" s="8"/>
      <c r="E26" s="8"/>
      <c r="F26" s="8">
        <f>D26+E26</f>
        <v>0</v>
      </c>
      <c r="G26" s="8"/>
      <c r="H26" s="8"/>
      <c r="I26" s="8">
        <f>G26+H26</f>
        <v>0</v>
      </c>
      <c r="J26" s="23">
        <v>0</v>
      </c>
      <c r="K26" s="8">
        <f>J26+F26</f>
        <v>0</v>
      </c>
      <c r="L26" s="23">
        <v>87324</v>
      </c>
      <c r="M26" s="8">
        <f t="shared" si="8"/>
        <v>87324</v>
      </c>
      <c r="N26" s="1" t="s">
        <v>88</v>
      </c>
    </row>
    <row r="27" spans="1:15" s="38" customFormat="1" ht="37.5" hidden="1" x14ac:dyDescent="0.3">
      <c r="A27" s="34"/>
      <c r="B27" s="35" t="s">
        <v>158</v>
      </c>
      <c r="C27" s="36" t="s">
        <v>8</v>
      </c>
      <c r="D27" s="37">
        <v>160000</v>
      </c>
      <c r="E27" s="37"/>
      <c r="F27" s="37">
        <f>D27+E27</f>
        <v>160000</v>
      </c>
      <c r="G27" s="37">
        <v>242000</v>
      </c>
      <c r="H27" s="37"/>
      <c r="I27" s="37">
        <f t="shared" ref="I27:I35" si="9">G27+H27</f>
        <v>242000</v>
      </c>
      <c r="J27" s="37">
        <v>-160000</v>
      </c>
      <c r="K27" s="37">
        <f t="shared" ref="K27:K36" si="10">J27+F27</f>
        <v>0</v>
      </c>
      <c r="L27" s="37">
        <v>-242000</v>
      </c>
      <c r="M27" s="37">
        <f t="shared" si="1"/>
        <v>0</v>
      </c>
      <c r="N27" s="38" t="s">
        <v>67</v>
      </c>
      <c r="O27" s="38">
        <v>0</v>
      </c>
    </row>
    <row r="28" spans="1:15" ht="56.25" x14ac:dyDescent="0.3">
      <c r="A28" s="6" t="s">
        <v>121</v>
      </c>
      <c r="B28" s="9" t="s">
        <v>158</v>
      </c>
      <c r="C28" s="32" t="s">
        <v>176</v>
      </c>
      <c r="D28" s="8"/>
      <c r="E28" s="8"/>
      <c r="F28" s="8">
        <f>D28+E28</f>
        <v>0</v>
      </c>
      <c r="G28" s="8"/>
      <c r="H28" s="8"/>
      <c r="I28" s="8">
        <f t="shared" ref="I28" si="11">G28+H28</f>
        <v>0</v>
      </c>
      <c r="J28" s="23">
        <v>160000</v>
      </c>
      <c r="K28" s="8">
        <f t="shared" ref="K28" si="12">J28+F28</f>
        <v>160000</v>
      </c>
      <c r="L28" s="23">
        <v>242000</v>
      </c>
      <c r="M28" s="8">
        <f t="shared" ref="M28" si="13">L28+I28</f>
        <v>242000</v>
      </c>
      <c r="N28" s="1" t="s">
        <v>67</v>
      </c>
    </row>
    <row r="29" spans="1:15" s="38" customFormat="1" ht="37.5" hidden="1" x14ac:dyDescent="0.3">
      <c r="A29" s="34"/>
      <c r="B29" s="35" t="s">
        <v>159</v>
      </c>
      <c r="C29" s="36" t="s">
        <v>8</v>
      </c>
      <c r="D29" s="37">
        <v>273220.2</v>
      </c>
      <c r="E29" s="37"/>
      <c r="F29" s="37">
        <f t="shared" ref="F29:F35" si="14">D29+E29</f>
        <v>273220.2</v>
      </c>
      <c r="G29" s="37">
        <v>326722.7</v>
      </c>
      <c r="H29" s="37"/>
      <c r="I29" s="37">
        <f t="shared" si="9"/>
        <v>326722.7</v>
      </c>
      <c r="J29" s="37">
        <v>-273220.2</v>
      </c>
      <c r="K29" s="37">
        <f t="shared" si="10"/>
        <v>0</v>
      </c>
      <c r="L29" s="37">
        <v>-326722.7</v>
      </c>
      <c r="M29" s="37">
        <f t="shared" si="1"/>
        <v>0</v>
      </c>
      <c r="N29" s="38" t="s">
        <v>68</v>
      </c>
      <c r="O29" s="38">
        <v>0</v>
      </c>
    </row>
    <row r="30" spans="1:15" ht="56.25" x14ac:dyDescent="0.3">
      <c r="A30" s="6" t="s">
        <v>123</v>
      </c>
      <c r="B30" s="9" t="s">
        <v>159</v>
      </c>
      <c r="C30" s="32" t="s">
        <v>176</v>
      </c>
      <c r="D30" s="8"/>
      <c r="E30" s="8"/>
      <c r="F30" s="8">
        <f t="shared" ref="F30" si="15">D30+E30</f>
        <v>0</v>
      </c>
      <c r="G30" s="8"/>
      <c r="H30" s="8"/>
      <c r="I30" s="8">
        <f t="shared" ref="I30" si="16">G30+H30</f>
        <v>0</v>
      </c>
      <c r="J30" s="23">
        <v>273220.2</v>
      </c>
      <c r="K30" s="8">
        <f t="shared" ref="K30" si="17">J30+F30</f>
        <v>273220.2</v>
      </c>
      <c r="L30" s="23">
        <v>326722.7</v>
      </c>
      <c r="M30" s="8">
        <f t="shared" ref="M30" si="18">L30+I30</f>
        <v>326722.7</v>
      </c>
      <c r="N30" s="1" t="s">
        <v>68</v>
      </c>
    </row>
    <row r="31" spans="1:15" s="38" customFormat="1" ht="37.5" hidden="1" x14ac:dyDescent="0.3">
      <c r="A31" s="34"/>
      <c r="B31" s="35" t="s">
        <v>160</v>
      </c>
      <c r="C31" s="36" t="s">
        <v>8</v>
      </c>
      <c r="D31" s="37">
        <v>25000</v>
      </c>
      <c r="E31" s="37"/>
      <c r="F31" s="37">
        <f t="shared" si="14"/>
        <v>25000</v>
      </c>
      <c r="G31" s="37">
        <v>0</v>
      </c>
      <c r="H31" s="37"/>
      <c r="I31" s="37">
        <f t="shared" si="9"/>
        <v>0</v>
      </c>
      <c r="J31" s="37">
        <v>-25000</v>
      </c>
      <c r="K31" s="37">
        <f t="shared" si="10"/>
        <v>0</v>
      </c>
      <c r="L31" s="37"/>
      <c r="M31" s="37">
        <f t="shared" si="1"/>
        <v>0</v>
      </c>
      <c r="N31" s="38" t="s">
        <v>69</v>
      </c>
      <c r="O31" s="38">
        <v>0</v>
      </c>
    </row>
    <row r="32" spans="1:15" ht="56.25" x14ac:dyDescent="0.3">
      <c r="A32" s="6" t="s">
        <v>177</v>
      </c>
      <c r="B32" s="9" t="s">
        <v>160</v>
      </c>
      <c r="C32" s="32" t="s">
        <v>176</v>
      </c>
      <c r="D32" s="8"/>
      <c r="E32" s="8"/>
      <c r="F32" s="8">
        <f t="shared" ref="F32" si="19">D32+E32</f>
        <v>0</v>
      </c>
      <c r="G32" s="8">
        <v>0</v>
      </c>
      <c r="H32" s="8"/>
      <c r="I32" s="8">
        <f t="shared" ref="I32" si="20">G32+H32</f>
        <v>0</v>
      </c>
      <c r="J32" s="23">
        <v>25000</v>
      </c>
      <c r="K32" s="8">
        <f t="shared" ref="K32" si="21">J32+F32</f>
        <v>25000</v>
      </c>
      <c r="L32" s="23">
        <v>0</v>
      </c>
      <c r="M32" s="8">
        <f t="shared" ref="M32" si="22">L32+I32</f>
        <v>0</v>
      </c>
      <c r="N32" s="1" t="s">
        <v>69</v>
      </c>
    </row>
    <row r="33" spans="1:15" s="38" customFormat="1" ht="37.5" hidden="1" x14ac:dyDescent="0.3">
      <c r="A33" s="34"/>
      <c r="B33" s="35" t="s">
        <v>161</v>
      </c>
      <c r="C33" s="36" t="s">
        <v>8</v>
      </c>
      <c r="D33" s="37">
        <v>25000</v>
      </c>
      <c r="E33" s="37"/>
      <c r="F33" s="37">
        <f t="shared" si="14"/>
        <v>25000</v>
      </c>
      <c r="G33" s="37">
        <v>0</v>
      </c>
      <c r="H33" s="37"/>
      <c r="I33" s="37">
        <f t="shared" si="9"/>
        <v>0</v>
      </c>
      <c r="J33" s="37">
        <v>-25000</v>
      </c>
      <c r="K33" s="37">
        <f t="shared" si="10"/>
        <v>0</v>
      </c>
      <c r="L33" s="37"/>
      <c r="M33" s="37">
        <f t="shared" si="1"/>
        <v>0</v>
      </c>
      <c r="N33" s="38" t="s">
        <v>70</v>
      </c>
      <c r="O33" s="38">
        <v>0</v>
      </c>
    </row>
    <row r="34" spans="1:15" ht="56.25" x14ac:dyDescent="0.3">
      <c r="A34" s="6" t="s">
        <v>124</v>
      </c>
      <c r="B34" s="9" t="s">
        <v>161</v>
      </c>
      <c r="C34" s="32" t="s">
        <v>176</v>
      </c>
      <c r="D34" s="8"/>
      <c r="E34" s="8"/>
      <c r="F34" s="8">
        <f t="shared" ref="F34" si="23">D34+E34</f>
        <v>0</v>
      </c>
      <c r="G34" s="8">
        <v>0</v>
      </c>
      <c r="H34" s="8"/>
      <c r="I34" s="8">
        <f t="shared" ref="I34" si="24">G34+H34</f>
        <v>0</v>
      </c>
      <c r="J34" s="23">
        <v>25000</v>
      </c>
      <c r="K34" s="8">
        <f t="shared" ref="K34" si="25">J34+F34</f>
        <v>25000</v>
      </c>
      <c r="L34" s="23">
        <v>0</v>
      </c>
      <c r="M34" s="8">
        <f t="shared" ref="M34" si="26">L34+I34</f>
        <v>0</v>
      </c>
      <c r="N34" s="1" t="s">
        <v>70</v>
      </c>
    </row>
    <row r="35" spans="1:15" ht="56.25" x14ac:dyDescent="0.3">
      <c r="A35" s="6" t="s">
        <v>125</v>
      </c>
      <c r="B35" s="17" t="s">
        <v>71</v>
      </c>
      <c r="C35" s="17" t="s">
        <v>8</v>
      </c>
      <c r="D35" s="8">
        <v>0</v>
      </c>
      <c r="E35" s="8"/>
      <c r="F35" s="8">
        <f t="shared" si="14"/>
        <v>0</v>
      </c>
      <c r="G35" s="8">
        <v>15000</v>
      </c>
      <c r="H35" s="8"/>
      <c r="I35" s="8">
        <f t="shared" si="9"/>
        <v>15000</v>
      </c>
      <c r="J35" s="23"/>
      <c r="K35" s="8">
        <f t="shared" si="10"/>
        <v>0</v>
      </c>
      <c r="L35" s="23"/>
      <c r="M35" s="8">
        <f t="shared" si="1"/>
        <v>15000</v>
      </c>
      <c r="N35" s="1" t="s">
        <v>72</v>
      </c>
    </row>
    <row r="36" spans="1:15" ht="56.25" x14ac:dyDescent="0.3">
      <c r="A36" s="6" t="s">
        <v>122</v>
      </c>
      <c r="B36" s="17" t="s">
        <v>71</v>
      </c>
      <c r="C36" s="17" t="s">
        <v>7</v>
      </c>
      <c r="D36" s="8">
        <f>D38+D39</f>
        <v>180000</v>
      </c>
      <c r="E36" s="8">
        <f>E38+E39</f>
        <v>0</v>
      </c>
      <c r="F36" s="8">
        <f>F38+F39</f>
        <v>180000</v>
      </c>
      <c r="G36" s="8">
        <f>G38+G39</f>
        <v>0</v>
      </c>
      <c r="H36" s="8">
        <f t="shared" ref="H36:I36" si="27">H38+H39</f>
        <v>0</v>
      </c>
      <c r="I36" s="8">
        <f t="shared" si="27"/>
        <v>0</v>
      </c>
      <c r="J36" s="23">
        <f>J38+J39</f>
        <v>0</v>
      </c>
      <c r="K36" s="8">
        <f t="shared" si="10"/>
        <v>180000</v>
      </c>
      <c r="L36" s="23">
        <f t="shared" ref="L36" si="28">L38+L39</f>
        <v>0</v>
      </c>
      <c r="M36" s="8">
        <f t="shared" si="1"/>
        <v>0</v>
      </c>
      <c r="N36" s="1" t="s">
        <v>72</v>
      </c>
    </row>
    <row r="37" spans="1:15" x14ac:dyDescent="0.3">
      <c r="A37" s="6"/>
      <c r="B37" s="7" t="s">
        <v>33</v>
      </c>
      <c r="C37" s="17"/>
      <c r="D37" s="8"/>
      <c r="E37" s="8"/>
      <c r="F37" s="8"/>
      <c r="G37" s="8"/>
      <c r="H37" s="8"/>
      <c r="I37" s="8"/>
      <c r="J37" s="23"/>
      <c r="K37" s="8"/>
      <c r="L37" s="23"/>
      <c r="M37" s="8"/>
    </row>
    <row r="38" spans="1:15" hidden="1" x14ac:dyDescent="0.3">
      <c r="A38" s="6"/>
      <c r="B38" s="7" t="s">
        <v>38</v>
      </c>
      <c r="C38" s="17"/>
      <c r="D38" s="8">
        <v>72296.782999999996</v>
      </c>
      <c r="E38" s="8">
        <v>1.7000000000000001E-2</v>
      </c>
      <c r="F38" s="8">
        <f>D38+E38</f>
        <v>72296.800000000003</v>
      </c>
      <c r="G38" s="8">
        <v>0</v>
      </c>
      <c r="H38" s="8"/>
      <c r="I38" s="8">
        <f>G38+H38</f>
        <v>0</v>
      </c>
      <c r="J38" s="23"/>
      <c r="K38" s="8">
        <f>J38+F38</f>
        <v>72296.800000000003</v>
      </c>
      <c r="L38" s="23"/>
      <c r="M38" s="8">
        <f t="shared" si="1"/>
        <v>0</v>
      </c>
      <c r="O38" s="1">
        <v>0</v>
      </c>
    </row>
    <row r="39" spans="1:15" x14ac:dyDescent="0.3">
      <c r="A39" s="6"/>
      <c r="B39" s="17" t="s">
        <v>87</v>
      </c>
      <c r="C39" s="17"/>
      <c r="D39" s="8">
        <v>107703.217</v>
      </c>
      <c r="E39" s="8">
        <v>-1.7000000000000001E-2</v>
      </c>
      <c r="F39" s="8">
        <f>D39+E39</f>
        <v>107703.2</v>
      </c>
      <c r="G39" s="8">
        <v>0</v>
      </c>
      <c r="H39" s="8"/>
      <c r="I39" s="8">
        <f>G39+H39</f>
        <v>0</v>
      </c>
      <c r="J39" s="23"/>
      <c r="K39" s="8">
        <f>J39+F39</f>
        <v>107703.2</v>
      </c>
      <c r="L39" s="23"/>
      <c r="M39" s="8">
        <f t="shared" si="1"/>
        <v>0</v>
      </c>
      <c r="N39" s="1" t="s">
        <v>119</v>
      </c>
    </row>
    <row r="40" spans="1:15" ht="56.25" x14ac:dyDescent="0.3">
      <c r="A40" s="6" t="s">
        <v>126</v>
      </c>
      <c r="B40" s="17" t="s">
        <v>73</v>
      </c>
      <c r="C40" s="17" t="s">
        <v>8</v>
      </c>
      <c r="D40" s="8">
        <v>15000</v>
      </c>
      <c r="E40" s="8"/>
      <c r="F40" s="8">
        <f>D40+E40</f>
        <v>15000</v>
      </c>
      <c r="G40" s="8">
        <v>5000</v>
      </c>
      <c r="H40" s="8"/>
      <c r="I40" s="8">
        <f>G40+H40</f>
        <v>5000</v>
      </c>
      <c r="J40" s="23"/>
      <c r="K40" s="8">
        <f>J40+F40</f>
        <v>15000</v>
      </c>
      <c r="L40" s="23"/>
      <c r="M40" s="8">
        <f t="shared" si="1"/>
        <v>5000</v>
      </c>
      <c r="N40" s="1" t="s">
        <v>74</v>
      </c>
    </row>
    <row r="41" spans="1:15" ht="56.25" x14ac:dyDescent="0.3">
      <c r="A41" s="6" t="s">
        <v>127</v>
      </c>
      <c r="B41" s="17" t="s">
        <v>73</v>
      </c>
      <c r="C41" s="17" t="s">
        <v>7</v>
      </c>
      <c r="D41" s="8">
        <f>D43+D44</f>
        <v>250000</v>
      </c>
      <c r="E41" s="8">
        <f>E43+E44</f>
        <v>0</v>
      </c>
      <c r="F41" s="8">
        <f>F43+F44</f>
        <v>250000</v>
      </c>
      <c r="G41" s="8">
        <f>G43+G44</f>
        <v>0</v>
      </c>
      <c r="H41" s="8">
        <f t="shared" ref="H41:I41" si="29">H43+H44</f>
        <v>0</v>
      </c>
      <c r="I41" s="8">
        <f t="shared" si="29"/>
        <v>0</v>
      </c>
      <c r="J41" s="23">
        <f>J43+J44</f>
        <v>0</v>
      </c>
      <c r="K41" s="8">
        <f>J41+F41</f>
        <v>250000</v>
      </c>
      <c r="L41" s="23">
        <f t="shared" ref="L41" si="30">L43+L44</f>
        <v>0</v>
      </c>
      <c r="M41" s="8">
        <f t="shared" si="1"/>
        <v>0</v>
      </c>
      <c r="N41" s="1" t="s">
        <v>74</v>
      </c>
    </row>
    <row r="42" spans="1:15" x14ac:dyDescent="0.3">
      <c r="A42" s="6"/>
      <c r="B42" s="7" t="s">
        <v>33</v>
      </c>
      <c r="C42" s="17"/>
      <c r="D42" s="8"/>
      <c r="E42" s="8"/>
      <c r="F42" s="8"/>
      <c r="G42" s="8"/>
      <c r="H42" s="8"/>
      <c r="I42" s="8"/>
      <c r="J42" s="23"/>
      <c r="K42" s="8"/>
      <c r="L42" s="23"/>
      <c r="M42" s="8"/>
    </row>
    <row r="43" spans="1:15" hidden="1" x14ac:dyDescent="0.3">
      <c r="A43" s="6"/>
      <c r="B43" s="7" t="s">
        <v>38</v>
      </c>
      <c r="C43" s="17"/>
      <c r="D43" s="8">
        <v>107296.784</v>
      </c>
      <c r="E43" s="8">
        <v>1.6E-2</v>
      </c>
      <c r="F43" s="8">
        <f>D43+E43</f>
        <v>107296.8</v>
      </c>
      <c r="G43" s="8">
        <v>0</v>
      </c>
      <c r="H43" s="8"/>
      <c r="I43" s="8">
        <f>G43+H43</f>
        <v>0</v>
      </c>
      <c r="J43" s="23"/>
      <c r="K43" s="8">
        <f>J43+F43</f>
        <v>107296.8</v>
      </c>
      <c r="L43" s="23"/>
      <c r="M43" s="8">
        <f t="shared" si="1"/>
        <v>0</v>
      </c>
      <c r="O43" s="1">
        <v>0</v>
      </c>
    </row>
    <row r="44" spans="1:15" x14ac:dyDescent="0.3">
      <c r="A44" s="6"/>
      <c r="B44" s="17" t="s">
        <v>87</v>
      </c>
      <c r="C44" s="17"/>
      <c r="D44" s="8">
        <v>142703.21599999999</v>
      </c>
      <c r="E44" s="8">
        <v>-1.6E-2</v>
      </c>
      <c r="F44" s="8">
        <f>D44+E44</f>
        <v>142703.19999999998</v>
      </c>
      <c r="G44" s="8">
        <v>0</v>
      </c>
      <c r="H44" s="8"/>
      <c r="I44" s="8">
        <f>G44+H44</f>
        <v>0</v>
      </c>
      <c r="J44" s="23"/>
      <c r="K44" s="8">
        <f>J44+F44</f>
        <v>142703.19999999998</v>
      </c>
      <c r="L44" s="23"/>
      <c r="M44" s="8">
        <f t="shared" si="1"/>
        <v>0</v>
      </c>
      <c r="N44" s="1" t="s">
        <v>119</v>
      </c>
    </row>
    <row r="45" spans="1:15" ht="56.25" x14ac:dyDescent="0.3">
      <c r="A45" s="6" t="s">
        <v>11</v>
      </c>
      <c r="B45" s="17" t="s">
        <v>75</v>
      </c>
      <c r="C45" s="17" t="s">
        <v>7</v>
      </c>
      <c r="D45" s="8">
        <v>190000</v>
      </c>
      <c r="E45" s="8"/>
      <c r="F45" s="8">
        <f>D45+E45</f>
        <v>190000</v>
      </c>
      <c r="G45" s="8">
        <v>0</v>
      </c>
      <c r="H45" s="8"/>
      <c r="I45" s="8">
        <f t="shared" ref="I45:I48" si="31">G45+H45</f>
        <v>0</v>
      </c>
      <c r="J45" s="23"/>
      <c r="K45" s="8">
        <f t="shared" ref="K45:K113" si="32">J45+F45</f>
        <v>190000</v>
      </c>
      <c r="L45" s="23"/>
      <c r="M45" s="8">
        <f t="shared" si="1"/>
        <v>0</v>
      </c>
      <c r="N45" s="1" t="s">
        <v>76</v>
      </c>
    </row>
    <row r="46" spans="1:15" ht="56.25" x14ac:dyDescent="0.3">
      <c r="A46" s="6" t="s">
        <v>15</v>
      </c>
      <c r="B46" s="17" t="s">
        <v>75</v>
      </c>
      <c r="C46" s="17" t="s">
        <v>8</v>
      </c>
      <c r="D46" s="8">
        <v>0</v>
      </c>
      <c r="E46" s="8"/>
      <c r="F46" s="8">
        <f t="shared" ref="F46:F48" si="33">D46+E46</f>
        <v>0</v>
      </c>
      <c r="G46" s="8">
        <v>15000</v>
      </c>
      <c r="H46" s="8"/>
      <c r="I46" s="8">
        <f t="shared" si="31"/>
        <v>15000</v>
      </c>
      <c r="J46" s="23"/>
      <c r="K46" s="8">
        <f t="shared" si="32"/>
        <v>0</v>
      </c>
      <c r="L46" s="23"/>
      <c r="M46" s="8">
        <f t="shared" si="1"/>
        <v>15000</v>
      </c>
      <c r="N46" s="1" t="s">
        <v>76</v>
      </c>
    </row>
    <row r="47" spans="1:15" ht="56.25" x14ac:dyDescent="0.3">
      <c r="A47" s="6" t="s">
        <v>128</v>
      </c>
      <c r="B47" s="17" t="s">
        <v>77</v>
      </c>
      <c r="C47" s="17" t="s">
        <v>7</v>
      </c>
      <c r="D47" s="8">
        <v>190000</v>
      </c>
      <c r="E47" s="8"/>
      <c r="F47" s="8">
        <f t="shared" si="33"/>
        <v>190000</v>
      </c>
      <c r="G47" s="8">
        <v>0</v>
      </c>
      <c r="H47" s="8"/>
      <c r="I47" s="8">
        <f t="shared" si="31"/>
        <v>0</v>
      </c>
      <c r="J47" s="23"/>
      <c r="K47" s="8">
        <f t="shared" si="32"/>
        <v>190000</v>
      </c>
      <c r="L47" s="23"/>
      <c r="M47" s="8">
        <f t="shared" si="1"/>
        <v>0</v>
      </c>
      <c r="N47" s="1" t="s">
        <v>78</v>
      </c>
    </row>
    <row r="48" spans="1:15" ht="56.25" x14ac:dyDescent="0.3">
      <c r="A48" s="6" t="s">
        <v>179</v>
      </c>
      <c r="B48" s="17" t="s">
        <v>77</v>
      </c>
      <c r="C48" s="17" t="s">
        <v>8</v>
      </c>
      <c r="D48" s="8">
        <v>0</v>
      </c>
      <c r="E48" s="8"/>
      <c r="F48" s="8">
        <f t="shared" si="33"/>
        <v>0</v>
      </c>
      <c r="G48" s="8">
        <v>15000</v>
      </c>
      <c r="H48" s="8"/>
      <c r="I48" s="8">
        <f t="shared" si="31"/>
        <v>15000</v>
      </c>
      <c r="J48" s="23"/>
      <c r="K48" s="8">
        <f t="shared" si="32"/>
        <v>0</v>
      </c>
      <c r="L48" s="23"/>
      <c r="M48" s="8">
        <f t="shared" si="1"/>
        <v>15000</v>
      </c>
      <c r="N48" s="1" t="s">
        <v>78</v>
      </c>
    </row>
    <row r="49" spans="1:15" s="38" customFormat="1" ht="37.5" hidden="1" x14ac:dyDescent="0.3">
      <c r="A49" s="34"/>
      <c r="B49" s="36" t="s">
        <v>152</v>
      </c>
      <c r="C49" s="36" t="s">
        <v>8</v>
      </c>
      <c r="D49" s="37">
        <f>D51+D52</f>
        <v>95000</v>
      </c>
      <c r="E49" s="37">
        <f>E51+E52</f>
        <v>0</v>
      </c>
      <c r="F49" s="37">
        <f>F51+F52</f>
        <v>95000</v>
      </c>
      <c r="G49" s="37">
        <f>G51+G52</f>
        <v>140000</v>
      </c>
      <c r="H49" s="37">
        <f t="shared" ref="H49:I49" si="34">H51+H52</f>
        <v>0</v>
      </c>
      <c r="I49" s="37">
        <f t="shared" si="34"/>
        <v>140000</v>
      </c>
      <c r="J49" s="37">
        <f>J51+J52</f>
        <v>-95000</v>
      </c>
      <c r="K49" s="37">
        <f t="shared" si="32"/>
        <v>0</v>
      </c>
      <c r="L49" s="37">
        <f t="shared" ref="L49" si="35">L51+L52</f>
        <v>-140000</v>
      </c>
      <c r="M49" s="37">
        <f t="shared" si="1"/>
        <v>0</v>
      </c>
      <c r="N49" s="38" t="s">
        <v>79</v>
      </c>
      <c r="O49" s="38">
        <v>0</v>
      </c>
    </row>
    <row r="50" spans="1:15" hidden="1" x14ac:dyDescent="0.3">
      <c r="A50" s="6"/>
      <c r="B50" s="7" t="s">
        <v>33</v>
      </c>
      <c r="C50" s="17"/>
      <c r="D50" s="8"/>
      <c r="E50" s="8"/>
      <c r="F50" s="8"/>
      <c r="G50" s="8"/>
      <c r="H50" s="8"/>
      <c r="I50" s="8"/>
      <c r="J50" s="23"/>
      <c r="K50" s="8"/>
      <c r="L50" s="23"/>
      <c r="M50" s="8"/>
      <c r="O50" s="1">
        <v>0</v>
      </c>
    </row>
    <row r="51" spans="1:15" hidden="1" x14ac:dyDescent="0.3">
      <c r="A51" s="6"/>
      <c r="B51" s="7" t="s">
        <v>38</v>
      </c>
      <c r="C51" s="17"/>
      <c r="D51" s="8">
        <v>95000</v>
      </c>
      <c r="E51" s="8"/>
      <c r="F51" s="8">
        <f>D51+E51</f>
        <v>95000</v>
      </c>
      <c r="G51" s="8">
        <v>0</v>
      </c>
      <c r="H51" s="8"/>
      <c r="I51" s="8">
        <f>G51+H51</f>
        <v>0</v>
      </c>
      <c r="J51" s="23">
        <v>-95000</v>
      </c>
      <c r="K51" s="8">
        <f t="shared" si="32"/>
        <v>0</v>
      </c>
      <c r="L51" s="23"/>
      <c r="M51" s="8">
        <f t="shared" si="1"/>
        <v>0</v>
      </c>
      <c r="O51" s="1">
        <v>0</v>
      </c>
    </row>
    <row r="52" spans="1:15" hidden="1" x14ac:dyDescent="0.3">
      <c r="A52" s="6"/>
      <c r="B52" s="17" t="s">
        <v>87</v>
      </c>
      <c r="C52" s="17"/>
      <c r="D52" s="8">
        <v>0</v>
      </c>
      <c r="E52" s="8"/>
      <c r="F52" s="8">
        <f>D52+E52</f>
        <v>0</v>
      </c>
      <c r="G52" s="8">
        <v>140000</v>
      </c>
      <c r="H52" s="8"/>
      <c r="I52" s="8">
        <f>G52+H52</f>
        <v>140000</v>
      </c>
      <c r="J52" s="23"/>
      <c r="K52" s="8">
        <f t="shared" si="32"/>
        <v>0</v>
      </c>
      <c r="L52" s="23">
        <v>-140000</v>
      </c>
      <c r="M52" s="8">
        <f t="shared" si="1"/>
        <v>0</v>
      </c>
      <c r="N52" s="1" t="s">
        <v>119</v>
      </c>
      <c r="O52" s="1">
        <v>0</v>
      </c>
    </row>
    <row r="53" spans="1:15" ht="56.25" x14ac:dyDescent="0.3">
      <c r="A53" s="6" t="s">
        <v>180</v>
      </c>
      <c r="B53" s="32" t="s">
        <v>152</v>
      </c>
      <c r="C53" s="32" t="s">
        <v>176</v>
      </c>
      <c r="D53" s="8">
        <f>D55+D56</f>
        <v>0</v>
      </c>
      <c r="E53" s="8">
        <f>E55+E56</f>
        <v>0</v>
      </c>
      <c r="F53" s="8">
        <f>F55+F56</f>
        <v>0</v>
      </c>
      <c r="G53" s="8">
        <f>G55+G56</f>
        <v>0</v>
      </c>
      <c r="H53" s="8">
        <f t="shared" ref="H53:I53" si="36">H55+H56</f>
        <v>0</v>
      </c>
      <c r="I53" s="8">
        <f t="shared" si="36"/>
        <v>0</v>
      </c>
      <c r="J53" s="23">
        <f>J55+J56</f>
        <v>95000</v>
      </c>
      <c r="K53" s="8">
        <f t="shared" ref="K53" si="37">J53+F53</f>
        <v>95000</v>
      </c>
      <c r="L53" s="23">
        <f t="shared" ref="L53" si="38">L55+L56</f>
        <v>140000</v>
      </c>
      <c r="M53" s="8">
        <f t="shared" ref="M53" si="39">L53+I53</f>
        <v>140000</v>
      </c>
      <c r="N53" s="1" t="s">
        <v>79</v>
      </c>
    </row>
    <row r="54" spans="1:15" x14ac:dyDescent="0.3">
      <c r="A54" s="6"/>
      <c r="B54" s="7" t="s">
        <v>33</v>
      </c>
      <c r="C54" s="32"/>
      <c r="D54" s="8"/>
      <c r="E54" s="8"/>
      <c r="F54" s="8"/>
      <c r="G54" s="8"/>
      <c r="H54" s="8"/>
      <c r="I54" s="8"/>
      <c r="J54" s="23"/>
      <c r="K54" s="8"/>
      <c r="L54" s="23"/>
      <c r="M54" s="8"/>
    </row>
    <row r="55" spans="1:15" hidden="1" x14ac:dyDescent="0.3">
      <c r="A55" s="6"/>
      <c r="B55" s="7" t="s">
        <v>38</v>
      </c>
      <c r="C55" s="32"/>
      <c r="D55" s="8"/>
      <c r="E55" s="8"/>
      <c r="F55" s="8">
        <f>D55+E55</f>
        <v>0</v>
      </c>
      <c r="G55" s="8">
        <v>0</v>
      </c>
      <c r="H55" s="8"/>
      <c r="I55" s="8">
        <f>G55+H55</f>
        <v>0</v>
      </c>
      <c r="J55" s="23">
        <v>95000</v>
      </c>
      <c r="K55" s="8">
        <f t="shared" ref="K55:K56" si="40">J55+F55</f>
        <v>95000</v>
      </c>
      <c r="L55" s="23"/>
      <c r="M55" s="8">
        <f t="shared" ref="M55:M56" si="41">L55+I55</f>
        <v>0</v>
      </c>
      <c r="O55" s="1">
        <v>0</v>
      </c>
    </row>
    <row r="56" spans="1:15" x14ac:dyDescent="0.3">
      <c r="A56" s="6"/>
      <c r="B56" s="32" t="s">
        <v>87</v>
      </c>
      <c r="C56" s="32"/>
      <c r="D56" s="8">
        <v>0</v>
      </c>
      <c r="E56" s="8"/>
      <c r="F56" s="8">
        <f>D56+E56</f>
        <v>0</v>
      </c>
      <c r="G56" s="8"/>
      <c r="H56" s="8"/>
      <c r="I56" s="8">
        <f>G56+H56</f>
        <v>0</v>
      </c>
      <c r="J56" s="23"/>
      <c r="K56" s="8">
        <f t="shared" si="40"/>
        <v>0</v>
      </c>
      <c r="L56" s="23">
        <v>140000</v>
      </c>
      <c r="M56" s="8">
        <f t="shared" si="41"/>
        <v>140000</v>
      </c>
      <c r="N56" s="1" t="s">
        <v>119</v>
      </c>
    </row>
    <row r="57" spans="1:15" ht="56.25" x14ac:dyDescent="0.3">
      <c r="A57" s="6" t="s">
        <v>181</v>
      </c>
      <c r="B57" s="17" t="s">
        <v>148</v>
      </c>
      <c r="C57" s="17" t="s">
        <v>7</v>
      </c>
      <c r="D57" s="8">
        <v>260000</v>
      </c>
      <c r="E57" s="8"/>
      <c r="F57" s="8">
        <f>D57+E57</f>
        <v>260000</v>
      </c>
      <c r="G57" s="8">
        <v>300000</v>
      </c>
      <c r="H57" s="8"/>
      <c r="I57" s="8">
        <f>G57+H57</f>
        <v>300000</v>
      </c>
      <c r="J57" s="23"/>
      <c r="K57" s="8">
        <f t="shared" si="32"/>
        <v>260000</v>
      </c>
      <c r="L57" s="23"/>
      <c r="M57" s="8">
        <f t="shared" si="1"/>
        <v>300000</v>
      </c>
      <c r="N57" s="1" t="s">
        <v>80</v>
      </c>
    </row>
    <row r="58" spans="1:15" ht="37.5" x14ac:dyDescent="0.3">
      <c r="A58" s="6" t="s">
        <v>182</v>
      </c>
      <c r="B58" s="17" t="s">
        <v>81</v>
      </c>
      <c r="C58" s="17" t="s">
        <v>8</v>
      </c>
      <c r="D58" s="8">
        <f>D60+D61</f>
        <v>0</v>
      </c>
      <c r="E58" s="8">
        <f>E60+E61</f>
        <v>0</v>
      </c>
      <c r="F58" s="8">
        <f>F60+F61</f>
        <v>0</v>
      </c>
      <c r="G58" s="8">
        <f>G60+G61</f>
        <v>73000</v>
      </c>
      <c r="H58" s="8">
        <f t="shared" ref="H58:I58" si="42">H60+H61</f>
        <v>0</v>
      </c>
      <c r="I58" s="8">
        <f t="shared" si="42"/>
        <v>73000</v>
      </c>
      <c r="J58" s="23">
        <f>J60+J61</f>
        <v>0</v>
      </c>
      <c r="K58" s="8">
        <f t="shared" si="32"/>
        <v>0</v>
      </c>
      <c r="L58" s="23">
        <f t="shared" ref="L58" si="43">L60+L61</f>
        <v>0</v>
      </c>
      <c r="M58" s="8">
        <f t="shared" si="1"/>
        <v>73000</v>
      </c>
      <c r="N58" s="1" t="s">
        <v>82</v>
      </c>
    </row>
    <row r="59" spans="1:15" x14ac:dyDescent="0.3">
      <c r="A59" s="6"/>
      <c r="B59" s="7" t="s">
        <v>33</v>
      </c>
      <c r="C59" s="17"/>
      <c r="D59" s="8"/>
      <c r="E59" s="8"/>
      <c r="F59" s="8"/>
      <c r="G59" s="8"/>
      <c r="H59" s="8"/>
      <c r="I59" s="8"/>
      <c r="J59" s="23"/>
      <c r="K59" s="8"/>
      <c r="L59" s="23"/>
      <c r="M59" s="8"/>
    </row>
    <row r="60" spans="1:15" hidden="1" x14ac:dyDescent="0.3">
      <c r="A60" s="6"/>
      <c r="B60" s="17" t="s">
        <v>38</v>
      </c>
      <c r="C60" s="17"/>
      <c r="D60" s="8">
        <v>0</v>
      </c>
      <c r="E60" s="8"/>
      <c r="F60" s="8">
        <f>D60+E60</f>
        <v>0</v>
      </c>
      <c r="G60" s="8">
        <v>31950</v>
      </c>
      <c r="H60" s="8"/>
      <c r="I60" s="8">
        <f>G60+H60</f>
        <v>31950</v>
      </c>
      <c r="J60" s="23"/>
      <c r="K60" s="8">
        <f t="shared" si="32"/>
        <v>0</v>
      </c>
      <c r="L60" s="23"/>
      <c r="M60" s="8">
        <f t="shared" si="1"/>
        <v>31950</v>
      </c>
      <c r="O60" s="1">
        <v>0</v>
      </c>
    </row>
    <row r="61" spans="1:15" x14ac:dyDescent="0.3">
      <c r="A61" s="6"/>
      <c r="B61" s="17" t="s">
        <v>87</v>
      </c>
      <c r="C61" s="17"/>
      <c r="D61" s="8">
        <v>0</v>
      </c>
      <c r="E61" s="8"/>
      <c r="F61" s="8">
        <f>D61+E61</f>
        <v>0</v>
      </c>
      <c r="G61" s="8">
        <v>41050</v>
      </c>
      <c r="H61" s="8"/>
      <c r="I61" s="8">
        <f>G61+H61</f>
        <v>41050</v>
      </c>
      <c r="J61" s="23"/>
      <c r="K61" s="8">
        <f t="shared" si="32"/>
        <v>0</v>
      </c>
      <c r="L61" s="23"/>
      <c r="M61" s="8">
        <f t="shared" si="1"/>
        <v>41050</v>
      </c>
      <c r="N61" s="1" t="s">
        <v>119</v>
      </c>
    </row>
    <row r="62" spans="1:15" s="38" customFormat="1" ht="37.5" hidden="1" x14ac:dyDescent="0.3">
      <c r="A62" s="34"/>
      <c r="B62" s="36" t="s">
        <v>163</v>
      </c>
      <c r="C62" s="36" t="s">
        <v>8</v>
      </c>
      <c r="D62" s="37">
        <v>20000</v>
      </c>
      <c r="E62" s="37"/>
      <c r="F62" s="37">
        <f t="shared" ref="F62:F67" si="44">D62+E62</f>
        <v>20000</v>
      </c>
      <c r="G62" s="37">
        <v>50000</v>
      </c>
      <c r="H62" s="37"/>
      <c r="I62" s="37">
        <f t="shared" ref="I62:I67" si="45">G62+H62</f>
        <v>50000</v>
      </c>
      <c r="J62" s="37">
        <v>-20000</v>
      </c>
      <c r="K62" s="37">
        <f t="shared" si="32"/>
        <v>0</v>
      </c>
      <c r="L62" s="37">
        <v>-50000</v>
      </c>
      <c r="M62" s="37">
        <f t="shared" si="1"/>
        <v>0</v>
      </c>
      <c r="N62" s="38" t="s">
        <v>83</v>
      </c>
      <c r="O62" s="38">
        <v>0</v>
      </c>
    </row>
    <row r="63" spans="1:15" ht="56.25" x14ac:dyDescent="0.3">
      <c r="A63" s="6" t="s">
        <v>183</v>
      </c>
      <c r="B63" s="32" t="s">
        <v>163</v>
      </c>
      <c r="C63" s="32" t="s">
        <v>176</v>
      </c>
      <c r="D63" s="8"/>
      <c r="E63" s="8"/>
      <c r="F63" s="8">
        <f t="shared" ref="F63" si="46">D63+E63</f>
        <v>0</v>
      </c>
      <c r="G63" s="8"/>
      <c r="H63" s="8"/>
      <c r="I63" s="8">
        <f t="shared" ref="I63" si="47">G63+H63</f>
        <v>0</v>
      </c>
      <c r="J63" s="23">
        <v>20000</v>
      </c>
      <c r="K63" s="8">
        <f t="shared" ref="K63" si="48">J63+F63</f>
        <v>20000</v>
      </c>
      <c r="L63" s="23">
        <v>50000</v>
      </c>
      <c r="M63" s="8">
        <f t="shared" ref="M63" si="49">L63+I63</f>
        <v>50000</v>
      </c>
      <c r="N63" s="1" t="s">
        <v>83</v>
      </c>
    </row>
    <row r="64" spans="1:15" s="38" customFormat="1" ht="37.5" hidden="1" x14ac:dyDescent="0.3">
      <c r="A64" s="34"/>
      <c r="B64" s="36" t="s">
        <v>162</v>
      </c>
      <c r="C64" s="36" t="s">
        <v>8</v>
      </c>
      <c r="D64" s="37">
        <v>0</v>
      </c>
      <c r="E64" s="37"/>
      <c r="F64" s="37">
        <f t="shared" si="44"/>
        <v>0</v>
      </c>
      <c r="G64" s="37">
        <v>26000</v>
      </c>
      <c r="H64" s="37"/>
      <c r="I64" s="37">
        <f t="shared" si="45"/>
        <v>26000</v>
      </c>
      <c r="J64" s="37"/>
      <c r="K64" s="37">
        <f t="shared" si="32"/>
        <v>0</v>
      </c>
      <c r="L64" s="37">
        <v>-26000</v>
      </c>
      <c r="M64" s="37">
        <f t="shared" si="1"/>
        <v>0</v>
      </c>
      <c r="N64" s="38" t="s">
        <v>84</v>
      </c>
      <c r="O64" s="38">
        <v>0</v>
      </c>
    </row>
    <row r="65" spans="1:16" ht="56.25" x14ac:dyDescent="0.3">
      <c r="A65" s="6" t="s">
        <v>184</v>
      </c>
      <c r="B65" s="32" t="s">
        <v>162</v>
      </c>
      <c r="C65" s="32" t="s">
        <v>176</v>
      </c>
      <c r="D65" s="8">
        <v>0</v>
      </c>
      <c r="E65" s="8"/>
      <c r="F65" s="8">
        <f t="shared" ref="F65" si="50">D65+E65</f>
        <v>0</v>
      </c>
      <c r="G65" s="8"/>
      <c r="H65" s="8"/>
      <c r="I65" s="8">
        <f t="shared" ref="I65" si="51">G65+H65</f>
        <v>0</v>
      </c>
      <c r="J65" s="23">
        <v>0</v>
      </c>
      <c r="K65" s="8">
        <f t="shared" ref="K65" si="52">J65+F65</f>
        <v>0</v>
      </c>
      <c r="L65" s="23">
        <v>26000</v>
      </c>
      <c r="M65" s="8">
        <f t="shared" ref="M65" si="53">L65+I65</f>
        <v>26000</v>
      </c>
      <c r="N65" s="1" t="s">
        <v>84</v>
      </c>
    </row>
    <row r="66" spans="1:16" ht="56.25" x14ac:dyDescent="0.3">
      <c r="A66" s="6" t="s">
        <v>185</v>
      </c>
      <c r="B66" s="17" t="s">
        <v>85</v>
      </c>
      <c r="C66" s="17" t="s">
        <v>7</v>
      </c>
      <c r="D66" s="8">
        <v>0</v>
      </c>
      <c r="E66" s="8"/>
      <c r="F66" s="8">
        <f t="shared" si="44"/>
        <v>0</v>
      </c>
      <c r="G66" s="8">
        <v>26000</v>
      </c>
      <c r="H66" s="8"/>
      <c r="I66" s="8">
        <f t="shared" si="45"/>
        <v>26000</v>
      </c>
      <c r="J66" s="23"/>
      <c r="K66" s="8">
        <f t="shared" si="32"/>
        <v>0</v>
      </c>
      <c r="L66" s="23"/>
      <c r="M66" s="8">
        <f t="shared" si="1"/>
        <v>26000</v>
      </c>
      <c r="N66" s="1" t="s">
        <v>86</v>
      </c>
    </row>
    <row r="67" spans="1:16" ht="37.5" x14ac:dyDescent="0.3">
      <c r="A67" s="6" t="s">
        <v>178</v>
      </c>
      <c r="B67" s="17" t="s">
        <v>157</v>
      </c>
      <c r="C67" s="17" t="s">
        <v>8</v>
      </c>
      <c r="D67" s="8">
        <v>0</v>
      </c>
      <c r="E67" s="8">
        <v>15000</v>
      </c>
      <c r="F67" s="8">
        <f t="shared" si="44"/>
        <v>15000</v>
      </c>
      <c r="G67" s="8">
        <v>0</v>
      </c>
      <c r="H67" s="8"/>
      <c r="I67" s="8">
        <f t="shared" si="45"/>
        <v>0</v>
      </c>
      <c r="J67" s="23"/>
      <c r="K67" s="8">
        <f t="shared" si="32"/>
        <v>15000</v>
      </c>
      <c r="L67" s="23"/>
      <c r="M67" s="8">
        <f t="shared" si="1"/>
        <v>0</v>
      </c>
      <c r="N67" s="1" t="s">
        <v>164</v>
      </c>
    </row>
    <row r="68" spans="1:16" x14ac:dyDescent="0.3">
      <c r="A68" s="6"/>
      <c r="B68" s="42" t="s">
        <v>10</v>
      </c>
      <c r="C68" s="42"/>
      <c r="D68" s="30">
        <f>D72+D73+D74+D75+D76+D77+D78+D79+D80</f>
        <v>1287932.8</v>
      </c>
      <c r="E68" s="30">
        <f>E72+E73+E74+E75+E76+E77+E78+E79+E80</f>
        <v>100</v>
      </c>
      <c r="F68" s="30">
        <f>D68+E68</f>
        <v>1288032.8</v>
      </c>
      <c r="G68" s="30">
        <f>G72+G73+G74+G75+G76+G77+G78+G79+G80</f>
        <v>1336108.8999999999</v>
      </c>
      <c r="H68" s="30">
        <f t="shared" ref="H68" si="54">H72+H73+H74+H75+H76+H77+H78+H79+H80</f>
        <v>100</v>
      </c>
      <c r="I68" s="30">
        <f>G68+H68</f>
        <v>1336208.8999999999</v>
      </c>
      <c r="J68" s="30">
        <f>J72+J73+J74+J75+J76+J77+J78+J79+J80</f>
        <v>-9453.2000000000007</v>
      </c>
      <c r="K68" s="8">
        <f t="shared" si="32"/>
        <v>1278579.6000000001</v>
      </c>
      <c r="L68" s="30">
        <f>L72+L73+L74+L75+L76+L77+L78+L79+L80</f>
        <v>-3973.5</v>
      </c>
      <c r="M68" s="8">
        <f t="shared" si="1"/>
        <v>1332235.3999999999</v>
      </c>
      <c r="N68" s="29"/>
      <c r="O68" s="29"/>
      <c r="P68" s="29"/>
    </row>
    <row r="69" spans="1:16" x14ac:dyDescent="0.3">
      <c r="A69" s="6"/>
      <c r="B69" s="7" t="s">
        <v>33</v>
      </c>
      <c r="C69" s="17"/>
      <c r="D69" s="10"/>
      <c r="E69" s="10"/>
      <c r="F69" s="10"/>
      <c r="G69" s="10"/>
      <c r="H69" s="10"/>
      <c r="I69" s="10"/>
      <c r="J69" s="24"/>
      <c r="K69" s="8"/>
      <c r="L69" s="24"/>
      <c r="M69" s="8"/>
    </row>
    <row r="70" spans="1:16" hidden="1" x14ac:dyDescent="0.3">
      <c r="A70" s="6"/>
      <c r="B70" s="17" t="s">
        <v>38</v>
      </c>
      <c r="C70" s="17"/>
      <c r="D70" s="10">
        <f>D72+D73+D74+D75+D76+D77+D78+D79+D82</f>
        <v>1260077</v>
      </c>
      <c r="E70" s="10">
        <f>E72+E73+E74+E75+E76+E77+E78+E79+E82</f>
        <v>100</v>
      </c>
      <c r="F70" s="10">
        <f>D70+E70</f>
        <v>1260177</v>
      </c>
      <c r="G70" s="10">
        <f>G72+G73+G74+G75+G76+G77+G78+G79+G82</f>
        <v>1314915.3999999999</v>
      </c>
      <c r="H70" s="10">
        <f t="shared" ref="H70" si="55">H72+H73+H74+H75+H76+H77+H78+H79+H82</f>
        <v>100</v>
      </c>
      <c r="I70" s="10">
        <f>G70+H70</f>
        <v>1315015.3999999999</v>
      </c>
      <c r="J70" s="24">
        <f>J72+J73+J74+J75+J76+J77+J78+J79+J82</f>
        <v>-9453.2000000000007</v>
      </c>
      <c r="K70" s="8">
        <f t="shared" si="32"/>
        <v>1250723.8</v>
      </c>
      <c r="L70" s="24">
        <f>L72+L73+L74+L75+L76+L77+L78+L79+L82</f>
        <v>-3973.5</v>
      </c>
      <c r="M70" s="8">
        <f t="shared" si="1"/>
        <v>1311041.8999999999</v>
      </c>
      <c r="O70" s="1">
        <v>0</v>
      </c>
    </row>
    <row r="71" spans="1:16" x14ac:dyDescent="0.3">
      <c r="A71" s="6"/>
      <c r="B71" s="17" t="s">
        <v>87</v>
      </c>
      <c r="C71" s="17"/>
      <c r="D71" s="10">
        <f>D83</f>
        <v>27855.8</v>
      </c>
      <c r="E71" s="10">
        <f>E83</f>
        <v>0</v>
      </c>
      <c r="F71" s="10">
        <f>D71+E71</f>
        <v>27855.8</v>
      </c>
      <c r="G71" s="10">
        <f>G83</f>
        <v>21193.5</v>
      </c>
      <c r="H71" s="10">
        <f t="shared" ref="H71" si="56">H83</f>
        <v>0</v>
      </c>
      <c r="I71" s="10">
        <f t="shared" ref="I71:I79" si="57">G71+H71</f>
        <v>21193.5</v>
      </c>
      <c r="J71" s="24">
        <f>J83</f>
        <v>0</v>
      </c>
      <c r="K71" s="8">
        <f t="shared" si="32"/>
        <v>27855.8</v>
      </c>
      <c r="L71" s="24">
        <f t="shared" ref="L71" si="58">L83</f>
        <v>0</v>
      </c>
      <c r="M71" s="8">
        <f t="shared" si="1"/>
        <v>21193.5</v>
      </c>
    </row>
    <row r="72" spans="1:16" s="38" customFormat="1" ht="75" hidden="1" x14ac:dyDescent="0.3">
      <c r="A72" s="34"/>
      <c r="B72" s="39" t="s">
        <v>12</v>
      </c>
      <c r="C72" s="36" t="s">
        <v>13</v>
      </c>
      <c r="D72" s="40">
        <v>3873.5</v>
      </c>
      <c r="E72" s="40">
        <v>100</v>
      </c>
      <c r="F72" s="40">
        <f>D72+E72</f>
        <v>3973.5</v>
      </c>
      <c r="G72" s="40">
        <v>3873.5</v>
      </c>
      <c r="H72" s="40">
        <v>100</v>
      </c>
      <c r="I72" s="40">
        <f t="shared" si="57"/>
        <v>3973.5</v>
      </c>
      <c r="J72" s="40">
        <v>-3973.5</v>
      </c>
      <c r="K72" s="37">
        <f t="shared" si="32"/>
        <v>0</v>
      </c>
      <c r="L72" s="40">
        <v>-3973.5</v>
      </c>
      <c r="M72" s="37">
        <f t="shared" si="1"/>
        <v>0</v>
      </c>
      <c r="N72" s="38" t="s">
        <v>14</v>
      </c>
      <c r="O72" s="38">
        <v>0</v>
      </c>
    </row>
    <row r="73" spans="1:16" s="38" customFormat="1" ht="75" hidden="1" x14ac:dyDescent="0.3">
      <c r="A73" s="34"/>
      <c r="B73" s="39" t="s">
        <v>89</v>
      </c>
      <c r="C73" s="36" t="s">
        <v>13</v>
      </c>
      <c r="D73" s="40">
        <v>5479.7</v>
      </c>
      <c r="E73" s="40"/>
      <c r="F73" s="40">
        <f t="shared" ref="F73:F79" si="59">D73+E73</f>
        <v>5479.7</v>
      </c>
      <c r="G73" s="40">
        <v>0</v>
      </c>
      <c r="H73" s="40"/>
      <c r="I73" s="40">
        <f t="shared" si="57"/>
        <v>0</v>
      </c>
      <c r="J73" s="40">
        <v>-5479.7</v>
      </c>
      <c r="K73" s="37">
        <f t="shared" si="32"/>
        <v>0</v>
      </c>
      <c r="L73" s="40"/>
      <c r="M73" s="37">
        <f t="shared" si="1"/>
        <v>0</v>
      </c>
      <c r="N73" s="38" t="s">
        <v>90</v>
      </c>
      <c r="O73" s="38">
        <v>0</v>
      </c>
    </row>
    <row r="74" spans="1:16" ht="75" x14ac:dyDescent="0.3">
      <c r="A74" s="6" t="s">
        <v>129</v>
      </c>
      <c r="B74" s="17" t="s">
        <v>17</v>
      </c>
      <c r="C74" s="17" t="s">
        <v>13</v>
      </c>
      <c r="D74" s="10">
        <v>112783.9</v>
      </c>
      <c r="E74" s="10"/>
      <c r="F74" s="10">
        <f t="shared" si="59"/>
        <v>112783.9</v>
      </c>
      <c r="G74" s="10">
        <v>120294.8</v>
      </c>
      <c r="H74" s="10"/>
      <c r="I74" s="10">
        <f t="shared" si="57"/>
        <v>120294.8</v>
      </c>
      <c r="J74" s="24"/>
      <c r="K74" s="8">
        <f t="shared" si="32"/>
        <v>112783.9</v>
      </c>
      <c r="L74" s="24"/>
      <c r="M74" s="8">
        <f t="shared" si="1"/>
        <v>120294.8</v>
      </c>
      <c r="N74" s="1" t="s">
        <v>18</v>
      </c>
    </row>
    <row r="75" spans="1:16" ht="75" x14ac:dyDescent="0.3">
      <c r="A75" s="6" t="s">
        <v>130</v>
      </c>
      <c r="B75" s="11" t="s">
        <v>19</v>
      </c>
      <c r="C75" s="17" t="s">
        <v>13</v>
      </c>
      <c r="D75" s="10">
        <v>28590</v>
      </c>
      <c r="E75" s="10"/>
      <c r="F75" s="10">
        <f t="shared" si="59"/>
        <v>28590</v>
      </c>
      <c r="G75" s="10">
        <v>304870.8</v>
      </c>
      <c r="H75" s="10"/>
      <c r="I75" s="10">
        <f t="shared" si="57"/>
        <v>304870.8</v>
      </c>
      <c r="J75" s="24"/>
      <c r="K75" s="8">
        <f t="shared" si="32"/>
        <v>28590</v>
      </c>
      <c r="L75" s="24"/>
      <c r="M75" s="8">
        <f t="shared" si="1"/>
        <v>304870.8</v>
      </c>
      <c r="N75" s="1" t="s">
        <v>20</v>
      </c>
    </row>
    <row r="76" spans="1:16" ht="75" x14ac:dyDescent="0.3">
      <c r="A76" s="6" t="s">
        <v>131</v>
      </c>
      <c r="B76" s="17" t="s">
        <v>21</v>
      </c>
      <c r="C76" s="17" t="s">
        <v>13</v>
      </c>
      <c r="D76" s="10">
        <v>54913.3</v>
      </c>
      <c r="E76" s="10"/>
      <c r="F76" s="10">
        <f t="shared" si="59"/>
        <v>54913.3</v>
      </c>
      <c r="G76" s="10">
        <v>46857</v>
      </c>
      <c r="H76" s="10"/>
      <c r="I76" s="10">
        <f t="shared" si="57"/>
        <v>46857</v>
      </c>
      <c r="J76" s="24"/>
      <c r="K76" s="8">
        <f t="shared" si="32"/>
        <v>54913.3</v>
      </c>
      <c r="L76" s="24"/>
      <c r="M76" s="8">
        <f t="shared" si="1"/>
        <v>46857</v>
      </c>
      <c r="N76" s="1" t="s">
        <v>22</v>
      </c>
    </row>
    <row r="77" spans="1:16" ht="75" x14ac:dyDescent="0.3">
      <c r="A77" s="6" t="s">
        <v>132</v>
      </c>
      <c r="B77" s="17" t="s">
        <v>23</v>
      </c>
      <c r="C77" s="17" t="s">
        <v>13</v>
      </c>
      <c r="D77" s="8">
        <v>50434.9</v>
      </c>
      <c r="E77" s="8"/>
      <c r="F77" s="10">
        <f t="shared" si="59"/>
        <v>50434.9</v>
      </c>
      <c r="G77" s="8">
        <v>0</v>
      </c>
      <c r="H77" s="8"/>
      <c r="I77" s="10">
        <f t="shared" si="57"/>
        <v>0</v>
      </c>
      <c r="J77" s="23"/>
      <c r="K77" s="8">
        <f t="shared" si="32"/>
        <v>50434.9</v>
      </c>
      <c r="L77" s="23"/>
      <c r="M77" s="8">
        <f t="shared" si="1"/>
        <v>0</v>
      </c>
      <c r="N77" s="1" t="s">
        <v>24</v>
      </c>
    </row>
    <row r="78" spans="1:16" ht="75" x14ac:dyDescent="0.3">
      <c r="A78" s="6" t="s">
        <v>133</v>
      </c>
      <c r="B78" s="12" t="s">
        <v>25</v>
      </c>
      <c r="C78" s="17" t="s">
        <v>13</v>
      </c>
      <c r="D78" s="8">
        <v>11270.9</v>
      </c>
      <c r="E78" s="8"/>
      <c r="F78" s="10">
        <f t="shared" si="59"/>
        <v>11270.9</v>
      </c>
      <c r="G78" s="8">
        <v>22967.200000000001</v>
      </c>
      <c r="H78" s="8"/>
      <c r="I78" s="10">
        <f t="shared" si="57"/>
        <v>22967.200000000001</v>
      </c>
      <c r="J78" s="23"/>
      <c r="K78" s="8">
        <f t="shared" si="32"/>
        <v>11270.9</v>
      </c>
      <c r="L78" s="23"/>
      <c r="M78" s="8">
        <f t="shared" si="1"/>
        <v>22967.200000000001</v>
      </c>
      <c r="N78" s="5" t="s">
        <v>26</v>
      </c>
    </row>
    <row r="79" spans="1:16" ht="75" x14ac:dyDescent="0.3">
      <c r="A79" s="6" t="s">
        <v>41</v>
      </c>
      <c r="B79" s="12" t="s">
        <v>62</v>
      </c>
      <c r="C79" s="17" t="s">
        <v>13</v>
      </c>
      <c r="D79" s="8">
        <v>22381.9</v>
      </c>
      <c r="E79" s="8"/>
      <c r="F79" s="10">
        <f t="shared" si="59"/>
        <v>22381.9</v>
      </c>
      <c r="G79" s="8">
        <v>0</v>
      </c>
      <c r="H79" s="8"/>
      <c r="I79" s="10">
        <f t="shared" si="57"/>
        <v>0</v>
      </c>
      <c r="J79" s="23"/>
      <c r="K79" s="8">
        <f t="shared" si="32"/>
        <v>22381.9</v>
      </c>
      <c r="L79" s="23"/>
      <c r="M79" s="8">
        <f t="shared" si="1"/>
        <v>0</v>
      </c>
      <c r="N79" s="1" t="s">
        <v>27</v>
      </c>
    </row>
    <row r="80" spans="1:16" ht="56.25" x14ac:dyDescent="0.3">
      <c r="A80" s="6" t="s">
        <v>42</v>
      </c>
      <c r="B80" s="17" t="s">
        <v>151</v>
      </c>
      <c r="C80" s="17" t="s">
        <v>16</v>
      </c>
      <c r="D80" s="8">
        <f>D82+D83</f>
        <v>998204.70000000007</v>
      </c>
      <c r="E80" s="8">
        <f>E82+E83</f>
        <v>0</v>
      </c>
      <c r="F80" s="8">
        <f>F82+F83</f>
        <v>998204.70000000007</v>
      </c>
      <c r="G80" s="8">
        <f>G82+G83</f>
        <v>837245.6</v>
      </c>
      <c r="H80" s="8">
        <f t="shared" ref="H80:I80" si="60">H82+H83</f>
        <v>0</v>
      </c>
      <c r="I80" s="8">
        <f t="shared" si="60"/>
        <v>837245.6</v>
      </c>
      <c r="J80" s="23">
        <f>J82+J83</f>
        <v>0</v>
      </c>
      <c r="K80" s="8">
        <f t="shared" si="32"/>
        <v>998204.70000000007</v>
      </c>
      <c r="L80" s="23">
        <f t="shared" ref="L80" si="61">L82+L83</f>
        <v>0</v>
      </c>
      <c r="M80" s="8">
        <f t="shared" si="1"/>
        <v>837245.6</v>
      </c>
    </row>
    <row r="81" spans="1:16" x14ac:dyDescent="0.3">
      <c r="A81" s="6"/>
      <c r="B81" s="7" t="s">
        <v>33</v>
      </c>
      <c r="C81" s="17"/>
      <c r="D81" s="8"/>
      <c r="E81" s="8"/>
      <c r="F81" s="8"/>
      <c r="G81" s="8"/>
      <c r="H81" s="8"/>
      <c r="I81" s="8"/>
      <c r="J81" s="23"/>
      <c r="K81" s="8"/>
      <c r="L81" s="23"/>
      <c r="M81" s="8"/>
    </row>
    <row r="82" spans="1:16" hidden="1" x14ac:dyDescent="0.3">
      <c r="A82" s="6"/>
      <c r="B82" s="17" t="s">
        <v>38</v>
      </c>
      <c r="C82" s="17"/>
      <c r="D82" s="8">
        <f>16459.8+177536.3+776352.8</f>
        <v>970348.9</v>
      </c>
      <c r="E82" s="8"/>
      <c r="F82" s="8">
        <f>D82+E82</f>
        <v>970348.9</v>
      </c>
      <c r="G82" s="8">
        <f>8546.2+807505.9</f>
        <v>816052.1</v>
      </c>
      <c r="H82" s="8"/>
      <c r="I82" s="8">
        <f>G82+H82</f>
        <v>816052.1</v>
      </c>
      <c r="J82" s="23"/>
      <c r="K82" s="8">
        <f t="shared" si="32"/>
        <v>970348.9</v>
      </c>
      <c r="L82" s="23"/>
      <c r="M82" s="8">
        <f t="shared" si="1"/>
        <v>816052.1</v>
      </c>
      <c r="N82" s="33" t="s">
        <v>175</v>
      </c>
      <c r="O82" s="1">
        <v>0</v>
      </c>
    </row>
    <row r="83" spans="1:16" x14ac:dyDescent="0.3">
      <c r="A83" s="6"/>
      <c r="B83" s="17" t="s">
        <v>87</v>
      </c>
      <c r="C83" s="17"/>
      <c r="D83" s="8">
        <v>27855.8</v>
      </c>
      <c r="E83" s="8"/>
      <c r="F83" s="8">
        <f>D83+E83</f>
        <v>27855.8</v>
      </c>
      <c r="G83" s="8">
        <v>21193.5</v>
      </c>
      <c r="H83" s="8"/>
      <c r="I83" s="8">
        <f>G83+H83</f>
        <v>21193.5</v>
      </c>
      <c r="J83" s="23"/>
      <c r="K83" s="8">
        <f t="shared" si="32"/>
        <v>27855.8</v>
      </c>
      <c r="L83" s="23"/>
      <c r="M83" s="8">
        <f t="shared" si="1"/>
        <v>21193.5</v>
      </c>
      <c r="N83" s="1" t="s">
        <v>116</v>
      </c>
    </row>
    <row r="84" spans="1:16" x14ac:dyDescent="0.3">
      <c r="A84" s="6"/>
      <c r="B84" s="42" t="s">
        <v>28</v>
      </c>
      <c r="C84" s="42"/>
      <c r="D84" s="30">
        <f>D88+D89+D93+D94+D95+D99</f>
        <v>132500</v>
      </c>
      <c r="E84" s="30">
        <f>E88+E89+E93+E94+E95+E99</f>
        <v>918.2</v>
      </c>
      <c r="F84" s="30">
        <f>D84+E84</f>
        <v>133418.20000000001</v>
      </c>
      <c r="G84" s="30">
        <f>G88+G89+G93+G94+G95+G99</f>
        <v>177404.7</v>
      </c>
      <c r="H84" s="30">
        <f>H88+H89+H93+H94+H95+H99</f>
        <v>-1483.4</v>
      </c>
      <c r="I84" s="30">
        <f>G84+H84</f>
        <v>175921.30000000002</v>
      </c>
      <c r="J84" s="30">
        <f>J88+J89+J93+J94+J95+J99</f>
        <v>0</v>
      </c>
      <c r="K84" s="8">
        <f t="shared" si="32"/>
        <v>133418.20000000001</v>
      </c>
      <c r="L84" s="30">
        <f>L88+L89+L93+L94+L95+L99</f>
        <v>0</v>
      </c>
      <c r="M84" s="8">
        <f t="shared" si="1"/>
        <v>175921.30000000002</v>
      </c>
      <c r="N84" s="29"/>
      <c r="O84" s="29"/>
      <c r="P84" s="29"/>
    </row>
    <row r="85" spans="1:16" x14ac:dyDescent="0.3">
      <c r="A85" s="6"/>
      <c r="B85" s="7" t="s">
        <v>33</v>
      </c>
      <c r="C85" s="17"/>
      <c r="D85" s="14"/>
      <c r="E85" s="14"/>
      <c r="F85" s="14"/>
      <c r="G85" s="14"/>
      <c r="H85" s="14"/>
      <c r="I85" s="14"/>
      <c r="J85" s="25"/>
      <c r="K85" s="8"/>
      <c r="L85" s="25"/>
      <c r="M85" s="8"/>
    </row>
    <row r="86" spans="1:16" hidden="1" x14ac:dyDescent="0.3">
      <c r="A86" s="6"/>
      <c r="B86" s="17" t="s">
        <v>38</v>
      </c>
      <c r="C86" s="17"/>
      <c r="D86" s="14">
        <f>D88+D91+D93+D94+D97+D99</f>
        <v>111024</v>
      </c>
      <c r="E86" s="14">
        <f>E88+E91+E93+E94+E97+E99</f>
        <v>918.2</v>
      </c>
      <c r="F86" s="14">
        <f>D86+E86</f>
        <v>111942.2</v>
      </c>
      <c r="G86" s="14">
        <f>G88+G91+G93+G94+G97+G99</f>
        <v>148254.70000000001</v>
      </c>
      <c r="H86" s="14">
        <f t="shared" ref="H86" si="62">H88+H91+H93+H94+H97</f>
        <v>-1483.4</v>
      </c>
      <c r="I86" s="14">
        <f>G86+H86</f>
        <v>146771.30000000002</v>
      </c>
      <c r="J86" s="25">
        <f>J88+J91+J93+J94+J97+J99</f>
        <v>0</v>
      </c>
      <c r="K86" s="8">
        <f t="shared" si="32"/>
        <v>111942.2</v>
      </c>
      <c r="L86" s="25">
        <f t="shared" ref="L86" si="63">L88+L91+L93+L94+L97</f>
        <v>0</v>
      </c>
      <c r="M86" s="8">
        <f t="shared" si="1"/>
        <v>146771.30000000002</v>
      </c>
      <c r="O86" s="1">
        <v>0</v>
      </c>
    </row>
    <row r="87" spans="1:16" x14ac:dyDescent="0.3">
      <c r="A87" s="6"/>
      <c r="B87" s="17" t="s">
        <v>87</v>
      </c>
      <c r="C87" s="17"/>
      <c r="D87" s="14">
        <f>D92+D98</f>
        <v>21476</v>
      </c>
      <c r="E87" s="14">
        <f>E92+E98</f>
        <v>0</v>
      </c>
      <c r="F87" s="14">
        <f>D87+E87</f>
        <v>21476</v>
      </c>
      <c r="G87" s="14">
        <f>G92+G98</f>
        <v>29150</v>
      </c>
      <c r="H87" s="14">
        <f t="shared" ref="H87" si="64">H92+H98</f>
        <v>0</v>
      </c>
      <c r="I87" s="14">
        <f t="shared" ref="I87:I88" si="65">G87+H87</f>
        <v>29150</v>
      </c>
      <c r="J87" s="25">
        <f>J92+J98</f>
        <v>0</v>
      </c>
      <c r="K87" s="8">
        <f t="shared" si="32"/>
        <v>21476</v>
      </c>
      <c r="L87" s="25">
        <f t="shared" ref="L87" si="66">L92+L98</f>
        <v>0</v>
      </c>
      <c r="M87" s="8">
        <f t="shared" si="1"/>
        <v>29150</v>
      </c>
    </row>
    <row r="88" spans="1:16" ht="60" customHeight="1" x14ac:dyDescent="0.3">
      <c r="A88" s="6" t="s">
        <v>193</v>
      </c>
      <c r="B88" s="11" t="s">
        <v>29</v>
      </c>
      <c r="C88" s="11" t="s">
        <v>30</v>
      </c>
      <c r="D88" s="8">
        <v>57500</v>
      </c>
      <c r="E88" s="8"/>
      <c r="F88" s="8">
        <f>D88+E88</f>
        <v>57500</v>
      </c>
      <c r="G88" s="8">
        <v>64068.1</v>
      </c>
      <c r="H88" s="8"/>
      <c r="I88" s="14">
        <f t="shared" si="65"/>
        <v>64068.1</v>
      </c>
      <c r="J88" s="23"/>
      <c r="K88" s="8">
        <f t="shared" si="32"/>
        <v>57500</v>
      </c>
      <c r="L88" s="23"/>
      <c r="M88" s="8">
        <f t="shared" si="1"/>
        <v>64068.1</v>
      </c>
      <c r="N88" s="1" t="s">
        <v>31</v>
      </c>
    </row>
    <row r="89" spans="1:16" ht="75" x14ac:dyDescent="0.3">
      <c r="A89" s="6" t="s">
        <v>194</v>
      </c>
      <c r="B89" s="11" t="s">
        <v>99</v>
      </c>
      <c r="C89" s="11" t="s">
        <v>30</v>
      </c>
      <c r="D89" s="13">
        <f>D91+D92</f>
        <v>33040</v>
      </c>
      <c r="E89" s="13">
        <f>E91+E92</f>
        <v>0</v>
      </c>
      <c r="F89" s="13">
        <f>F91+F92</f>
        <v>33040</v>
      </c>
      <c r="G89" s="13">
        <f>G91+G92</f>
        <v>0</v>
      </c>
      <c r="H89" s="13">
        <f t="shared" ref="H89:I89" si="67">H91+H92</f>
        <v>0</v>
      </c>
      <c r="I89" s="13">
        <f t="shared" si="67"/>
        <v>0</v>
      </c>
      <c r="J89" s="26">
        <f>J91+J92</f>
        <v>0</v>
      </c>
      <c r="K89" s="8">
        <f t="shared" si="32"/>
        <v>33040</v>
      </c>
      <c r="L89" s="26">
        <f t="shared" ref="L89" si="68">L91+L92</f>
        <v>0</v>
      </c>
      <c r="M89" s="8">
        <f t="shared" si="1"/>
        <v>0</v>
      </c>
      <c r="N89" s="1" t="s">
        <v>100</v>
      </c>
    </row>
    <row r="90" spans="1:16" x14ac:dyDescent="0.3">
      <c r="A90" s="6"/>
      <c r="B90" s="7" t="s">
        <v>33</v>
      </c>
      <c r="C90" s="11"/>
      <c r="D90" s="13"/>
      <c r="E90" s="13"/>
      <c r="F90" s="13"/>
      <c r="G90" s="8"/>
      <c r="H90" s="8"/>
      <c r="I90" s="8"/>
      <c r="J90" s="26"/>
      <c r="K90" s="8"/>
      <c r="L90" s="23"/>
      <c r="M90" s="8"/>
    </row>
    <row r="91" spans="1:16" hidden="1" x14ac:dyDescent="0.3">
      <c r="A91" s="6"/>
      <c r="B91" s="17" t="s">
        <v>38</v>
      </c>
      <c r="C91" s="11"/>
      <c r="D91" s="13">
        <v>11564</v>
      </c>
      <c r="E91" s="13"/>
      <c r="F91" s="13">
        <f>D91+E91</f>
        <v>11564</v>
      </c>
      <c r="G91" s="8">
        <v>0</v>
      </c>
      <c r="H91" s="8"/>
      <c r="I91" s="8">
        <f>G91+H91</f>
        <v>0</v>
      </c>
      <c r="J91" s="26"/>
      <c r="K91" s="8">
        <f t="shared" si="32"/>
        <v>11564</v>
      </c>
      <c r="L91" s="23"/>
      <c r="M91" s="8">
        <f t="shared" si="1"/>
        <v>0</v>
      </c>
      <c r="O91" s="1">
        <v>0</v>
      </c>
    </row>
    <row r="92" spans="1:16" x14ac:dyDescent="0.3">
      <c r="A92" s="6"/>
      <c r="B92" s="17" t="s">
        <v>87</v>
      </c>
      <c r="C92" s="11"/>
      <c r="D92" s="13">
        <v>21476</v>
      </c>
      <c r="E92" s="13"/>
      <c r="F92" s="13">
        <f>D92+E92</f>
        <v>21476</v>
      </c>
      <c r="G92" s="8">
        <v>0</v>
      </c>
      <c r="H92" s="8"/>
      <c r="I92" s="8">
        <f>G92+H92</f>
        <v>0</v>
      </c>
      <c r="J92" s="26"/>
      <c r="K92" s="8">
        <f t="shared" si="32"/>
        <v>21476</v>
      </c>
      <c r="L92" s="23"/>
      <c r="M92" s="8">
        <f t="shared" si="1"/>
        <v>0</v>
      </c>
      <c r="N92" s="1" t="s">
        <v>115</v>
      </c>
    </row>
    <row r="93" spans="1:16" ht="75" x14ac:dyDescent="0.3">
      <c r="A93" s="6" t="s">
        <v>186</v>
      </c>
      <c r="B93" s="11" t="s">
        <v>101</v>
      </c>
      <c r="C93" s="11" t="s">
        <v>30</v>
      </c>
      <c r="D93" s="13">
        <v>41960</v>
      </c>
      <c r="E93" s="13"/>
      <c r="F93" s="13">
        <f t="shared" ref="F93:F94" si="69">D93+E93</f>
        <v>41960</v>
      </c>
      <c r="G93" s="8">
        <v>0</v>
      </c>
      <c r="H93" s="8"/>
      <c r="I93" s="8">
        <f>G93+H93</f>
        <v>0</v>
      </c>
      <c r="J93" s="26"/>
      <c r="K93" s="8">
        <f t="shared" si="32"/>
        <v>41960</v>
      </c>
      <c r="L93" s="23"/>
      <c r="M93" s="8">
        <f t="shared" si="1"/>
        <v>0</v>
      </c>
      <c r="N93" s="1" t="s">
        <v>102</v>
      </c>
    </row>
    <row r="94" spans="1:16" ht="60" customHeight="1" x14ac:dyDescent="0.3">
      <c r="A94" s="6" t="s">
        <v>187</v>
      </c>
      <c r="B94" s="11" t="s">
        <v>105</v>
      </c>
      <c r="C94" s="11" t="s">
        <v>30</v>
      </c>
      <c r="D94" s="13">
        <v>0</v>
      </c>
      <c r="E94" s="13"/>
      <c r="F94" s="13">
        <f t="shared" si="69"/>
        <v>0</v>
      </c>
      <c r="G94" s="13">
        <v>68490.399999999994</v>
      </c>
      <c r="H94" s="13">
        <v>-1483.4</v>
      </c>
      <c r="I94" s="8">
        <f>G94+H94</f>
        <v>67007</v>
      </c>
      <c r="J94" s="26"/>
      <c r="K94" s="8">
        <f t="shared" si="32"/>
        <v>0</v>
      </c>
      <c r="L94" s="26"/>
      <c r="M94" s="8">
        <f t="shared" ref="M94:M136" si="70">L94+I94</f>
        <v>67007</v>
      </c>
      <c r="N94" s="1" t="s">
        <v>106</v>
      </c>
    </row>
    <row r="95" spans="1:16" ht="60" customHeight="1" x14ac:dyDescent="0.3">
      <c r="A95" s="6" t="s">
        <v>188</v>
      </c>
      <c r="B95" s="11" t="s">
        <v>113</v>
      </c>
      <c r="C95" s="11" t="s">
        <v>30</v>
      </c>
      <c r="D95" s="13">
        <f>D97+D98</f>
        <v>0</v>
      </c>
      <c r="E95" s="13">
        <f>E97+E98</f>
        <v>0</v>
      </c>
      <c r="F95" s="13">
        <f>F97+F98</f>
        <v>0</v>
      </c>
      <c r="G95" s="13">
        <f>G97+G98</f>
        <v>44846.2</v>
      </c>
      <c r="H95" s="13">
        <f t="shared" ref="H95" si="71">H97+H98</f>
        <v>0</v>
      </c>
      <c r="I95" s="13">
        <f>I97+I98</f>
        <v>44846.2</v>
      </c>
      <c r="J95" s="26">
        <f>J97+J98</f>
        <v>0</v>
      </c>
      <c r="K95" s="8">
        <f t="shared" si="32"/>
        <v>0</v>
      </c>
      <c r="L95" s="26">
        <f t="shared" ref="L95" si="72">L97+L98</f>
        <v>0</v>
      </c>
      <c r="M95" s="8">
        <f t="shared" si="70"/>
        <v>44846.2</v>
      </c>
      <c r="N95" s="1" t="s">
        <v>114</v>
      </c>
    </row>
    <row r="96" spans="1:16" ht="22.15" customHeight="1" x14ac:dyDescent="0.3">
      <c r="A96" s="6"/>
      <c r="B96" s="7" t="s">
        <v>33</v>
      </c>
      <c r="C96" s="11"/>
      <c r="D96" s="13"/>
      <c r="E96" s="13"/>
      <c r="F96" s="13"/>
      <c r="G96" s="13"/>
      <c r="H96" s="13"/>
      <c r="I96" s="13"/>
      <c r="J96" s="26"/>
      <c r="K96" s="8"/>
      <c r="L96" s="26"/>
      <c r="M96" s="8"/>
    </row>
    <row r="97" spans="1:16" ht="20.45" hidden="1" customHeight="1" x14ac:dyDescent="0.3">
      <c r="A97" s="6"/>
      <c r="B97" s="17" t="s">
        <v>38</v>
      </c>
      <c r="C97" s="11"/>
      <c r="D97" s="13">
        <v>0</v>
      </c>
      <c r="E97" s="13"/>
      <c r="F97" s="13">
        <f>D97+E97</f>
        <v>0</v>
      </c>
      <c r="G97" s="13">
        <v>15696.2</v>
      </c>
      <c r="H97" s="13"/>
      <c r="I97" s="13">
        <f>G97+H97</f>
        <v>15696.2</v>
      </c>
      <c r="J97" s="26"/>
      <c r="K97" s="8">
        <f t="shared" si="32"/>
        <v>0</v>
      </c>
      <c r="L97" s="26"/>
      <c r="M97" s="8">
        <f t="shared" si="70"/>
        <v>15696.2</v>
      </c>
      <c r="O97" s="1">
        <v>0</v>
      </c>
    </row>
    <row r="98" spans="1:16" ht="21.6" customHeight="1" x14ac:dyDescent="0.3">
      <c r="A98" s="6"/>
      <c r="B98" s="17" t="s">
        <v>87</v>
      </c>
      <c r="C98" s="11"/>
      <c r="D98" s="13">
        <v>0</v>
      </c>
      <c r="E98" s="13"/>
      <c r="F98" s="13">
        <f>D98+E98</f>
        <v>0</v>
      </c>
      <c r="G98" s="13">
        <v>29150</v>
      </c>
      <c r="H98" s="13"/>
      <c r="I98" s="13">
        <f>G98+H98</f>
        <v>29150</v>
      </c>
      <c r="J98" s="26"/>
      <c r="K98" s="8">
        <f t="shared" si="32"/>
        <v>0</v>
      </c>
      <c r="L98" s="26"/>
      <c r="M98" s="8">
        <f t="shared" si="70"/>
        <v>29150</v>
      </c>
      <c r="N98" s="1" t="s">
        <v>115</v>
      </c>
    </row>
    <row r="99" spans="1:16" ht="66.599999999999994" customHeight="1" x14ac:dyDescent="0.3">
      <c r="A99" s="6" t="s">
        <v>189</v>
      </c>
      <c r="B99" s="17" t="s">
        <v>174</v>
      </c>
      <c r="C99" s="11" t="s">
        <v>30</v>
      </c>
      <c r="D99" s="13">
        <v>0</v>
      </c>
      <c r="E99" s="13">
        <v>918.2</v>
      </c>
      <c r="F99" s="13">
        <f>D99+E99</f>
        <v>918.2</v>
      </c>
      <c r="G99" s="13">
        <v>0</v>
      </c>
      <c r="H99" s="13"/>
      <c r="I99" s="13">
        <f>G99+H99</f>
        <v>0</v>
      </c>
      <c r="J99" s="26"/>
      <c r="K99" s="8">
        <f t="shared" si="32"/>
        <v>918.2</v>
      </c>
      <c r="L99" s="26"/>
      <c r="M99" s="8">
        <f t="shared" si="70"/>
        <v>0</v>
      </c>
      <c r="N99" s="1" t="s">
        <v>167</v>
      </c>
    </row>
    <row r="100" spans="1:16" x14ac:dyDescent="0.3">
      <c r="A100" s="6"/>
      <c r="B100" s="42" t="s">
        <v>32</v>
      </c>
      <c r="C100" s="42"/>
      <c r="D100" s="31">
        <f>D104+D105+D106+D107+D108+D109+D113+D117+D121+D125+D126+D127+D128+D129</f>
        <v>622156.89999999991</v>
      </c>
      <c r="E100" s="31">
        <f>E104+E105+E106+E107+E108+E109+E113+E117+E121+E125+E126+E127+E128+E129</f>
        <v>486.7</v>
      </c>
      <c r="F100" s="31">
        <f>D100+E100</f>
        <v>622643.59999999986</v>
      </c>
      <c r="G100" s="31">
        <f>G104+G105+G106+G107+G108+G109+G113+G117+G121+G125+G126+G127+G128+G129</f>
        <v>706856.60000000009</v>
      </c>
      <c r="H100" s="31">
        <f>H104+H105+H106+H107+H108+H109+H113+H117+H121+H125+H126+H127+H128+H129</f>
        <v>0</v>
      </c>
      <c r="I100" s="31">
        <f>G100+H100</f>
        <v>706856.60000000009</v>
      </c>
      <c r="J100" s="31">
        <f>J104+J105+J106+J107+J108+J109+J113+J117+J121+J125+J126+J127+J128+J129</f>
        <v>0</v>
      </c>
      <c r="K100" s="8">
        <f t="shared" si="32"/>
        <v>622643.59999999986</v>
      </c>
      <c r="L100" s="31">
        <f>L104+L105+L106+L107+L108+L109+L113+L117+L121+L125+L126+L127+L128+L129</f>
        <v>0</v>
      </c>
      <c r="M100" s="8">
        <f t="shared" si="70"/>
        <v>706856.60000000009</v>
      </c>
      <c r="N100" s="29"/>
      <c r="O100" s="29"/>
      <c r="P100" s="29"/>
    </row>
    <row r="101" spans="1:16" x14ac:dyDescent="0.3">
      <c r="A101" s="6"/>
      <c r="B101" s="7" t="s">
        <v>33</v>
      </c>
      <c r="C101" s="11"/>
      <c r="D101" s="8"/>
      <c r="E101" s="8"/>
      <c r="F101" s="8"/>
      <c r="G101" s="8"/>
      <c r="H101" s="8"/>
      <c r="I101" s="8"/>
      <c r="J101" s="23"/>
      <c r="K101" s="8"/>
      <c r="L101" s="23"/>
      <c r="M101" s="8"/>
    </row>
    <row r="102" spans="1:16" hidden="1" x14ac:dyDescent="0.3">
      <c r="A102" s="6"/>
      <c r="B102" s="17" t="s">
        <v>38</v>
      </c>
      <c r="C102" s="11"/>
      <c r="D102" s="8">
        <f>D104+D105+D106+D107+D108+D111+D115+D119+D123+D125+D126+D127+D128+D129</f>
        <v>246609.80000000002</v>
      </c>
      <c r="E102" s="8">
        <f>E104+E105+E106+E107+E108+E111+E115+E119+E123+E125+E126+E127+E128+E129</f>
        <v>486.7</v>
      </c>
      <c r="F102" s="8">
        <f>D102+E102</f>
        <v>247096.50000000003</v>
      </c>
      <c r="G102" s="8">
        <f>G104+G105+G106+G107+G108+G111+G115+G119+G123+G125+G126+G127+G128+G129</f>
        <v>305754.7</v>
      </c>
      <c r="H102" s="8">
        <f>H104+H105+H106+H107+H108+H111+H115+H119+H123+H125+H126+H127+H128+H129</f>
        <v>0</v>
      </c>
      <c r="I102" s="8">
        <f>G102+H102</f>
        <v>305754.7</v>
      </c>
      <c r="J102" s="23">
        <f>J104+J105+J106+J107+J108+J111+J115+J119+J123+J125+J126+J127+J128+J129</f>
        <v>0</v>
      </c>
      <c r="K102" s="8">
        <f t="shared" si="32"/>
        <v>247096.50000000003</v>
      </c>
      <c r="L102" s="23">
        <f>L104+L105+L106+L107+L108+L111+L115+L119+L123+L125+L126+L127+L128+L129</f>
        <v>0</v>
      </c>
      <c r="M102" s="8">
        <f t="shared" si="70"/>
        <v>305754.7</v>
      </c>
      <c r="O102" s="1">
        <v>0</v>
      </c>
    </row>
    <row r="103" spans="1:16" x14ac:dyDescent="0.3">
      <c r="A103" s="6"/>
      <c r="B103" s="17" t="s">
        <v>34</v>
      </c>
      <c r="C103" s="11"/>
      <c r="D103" s="8">
        <f>D112+D116+D120+D124</f>
        <v>375547.10000000003</v>
      </c>
      <c r="E103" s="8">
        <f>E112+E116+E120+E124</f>
        <v>0</v>
      </c>
      <c r="F103" s="8">
        <f t="shared" ref="F103:F108" si="73">D103+E103</f>
        <v>375547.10000000003</v>
      </c>
      <c r="G103" s="8">
        <f>G112+G116+G120+G124</f>
        <v>401101.9</v>
      </c>
      <c r="H103" s="8">
        <f t="shared" ref="H103" si="74">H112+H116+H120+H124</f>
        <v>0</v>
      </c>
      <c r="I103" s="8">
        <f t="shared" ref="I103:I108" si="75">G103+H103</f>
        <v>401101.9</v>
      </c>
      <c r="J103" s="23">
        <f>J112+J116+J120+J124</f>
        <v>0</v>
      </c>
      <c r="K103" s="8">
        <f t="shared" si="32"/>
        <v>375547.10000000003</v>
      </c>
      <c r="L103" s="23">
        <f t="shared" ref="L103" si="76">L112+L116+L120+L124</f>
        <v>0</v>
      </c>
      <c r="M103" s="8">
        <f t="shared" si="70"/>
        <v>401101.9</v>
      </c>
    </row>
    <row r="104" spans="1:16" ht="56.25" x14ac:dyDescent="0.3">
      <c r="A104" s="6" t="s">
        <v>134</v>
      </c>
      <c r="B104" s="17" t="s">
        <v>58</v>
      </c>
      <c r="C104" s="11" t="s">
        <v>35</v>
      </c>
      <c r="D104" s="10">
        <v>0</v>
      </c>
      <c r="E104" s="10"/>
      <c r="F104" s="8">
        <f t="shared" si="73"/>
        <v>0</v>
      </c>
      <c r="G104" s="10">
        <v>4332.8</v>
      </c>
      <c r="H104" s="10"/>
      <c r="I104" s="8">
        <f t="shared" si="75"/>
        <v>4332.8</v>
      </c>
      <c r="J104" s="24"/>
      <c r="K104" s="8">
        <f t="shared" si="32"/>
        <v>0</v>
      </c>
      <c r="L104" s="24"/>
      <c r="M104" s="8">
        <f t="shared" si="70"/>
        <v>4332.8</v>
      </c>
      <c r="N104" s="1" t="s">
        <v>59</v>
      </c>
    </row>
    <row r="105" spans="1:16" ht="56.25" x14ac:dyDescent="0.3">
      <c r="A105" s="6" t="s">
        <v>135</v>
      </c>
      <c r="B105" s="17" t="s">
        <v>60</v>
      </c>
      <c r="C105" s="11" t="s">
        <v>35</v>
      </c>
      <c r="D105" s="10">
        <v>3000</v>
      </c>
      <c r="E105" s="10"/>
      <c r="F105" s="8">
        <f t="shared" si="73"/>
        <v>3000</v>
      </c>
      <c r="G105" s="10">
        <v>3000</v>
      </c>
      <c r="H105" s="10"/>
      <c r="I105" s="8">
        <f t="shared" si="75"/>
        <v>3000</v>
      </c>
      <c r="J105" s="24"/>
      <c r="K105" s="8">
        <f t="shared" si="32"/>
        <v>3000</v>
      </c>
      <c r="L105" s="24"/>
      <c r="M105" s="8">
        <f t="shared" si="70"/>
        <v>3000</v>
      </c>
      <c r="N105" s="1" t="s">
        <v>61</v>
      </c>
    </row>
    <row r="106" spans="1:16" ht="56.25" x14ac:dyDescent="0.3">
      <c r="A106" s="6" t="s">
        <v>136</v>
      </c>
      <c r="B106" s="17" t="s">
        <v>36</v>
      </c>
      <c r="C106" s="11" t="s">
        <v>35</v>
      </c>
      <c r="D106" s="10">
        <v>4500</v>
      </c>
      <c r="E106" s="10"/>
      <c r="F106" s="8">
        <f t="shared" si="73"/>
        <v>4500</v>
      </c>
      <c r="G106" s="10">
        <v>3500</v>
      </c>
      <c r="H106" s="10"/>
      <c r="I106" s="8">
        <f t="shared" si="75"/>
        <v>3500</v>
      </c>
      <c r="J106" s="24"/>
      <c r="K106" s="8">
        <f t="shared" si="32"/>
        <v>4500</v>
      </c>
      <c r="L106" s="24"/>
      <c r="M106" s="8">
        <f t="shared" si="70"/>
        <v>3500</v>
      </c>
      <c r="N106" s="1" t="s">
        <v>37</v>
      </c>
    </row>
    <row r="107" spans="1:16" ht="56.25" x14ac:dyDescent="0.3">
      <c r="A107" s="6" t="s">
        <v>137</v>
      </c>
      <c r="B107" s="17" t="s">
        <v>91</v>
      </c>
      <c r="C107" s="11" t="s">
        <v>35</v>
      </c>
      <c r="D107" s="10">
        <v>226.9</v>
      </c>
      <c r="E107" s="10"/>
      <c r="F107" s="8">
        <f t="shared" si="73"/>
        <v>226.9</v>
      </c>
      <c r="G107" s="10">
        <v>151.30000000000001</v>
      </c>
      <c r="H107" s="10"/>
      <c r="I107" s="8">
        <f t="shared" si="75"/>
        <v>151.30000000000001</v>
      </c>
      <c r="J107" s="24"/>
      <c r="K107" s="8">
        <f t="shared" si="32"/>
        <v>226.9</v>
      </c>
      <c r="L107" s="24"/>
      <c r="M107" s="8">
        <f t="shared" si="70"/>
        <v>151.30000000000001</v>
      </c>
      <c r="N107" s="1" t="s">
        <v>92</v>
      </c>
    </row>
    <row r="108" spans="1:16" ht="56.25" x14ac:dyDescent="0.3">
      <c r="A108" s="6" t="s">
        <v>138</v>
      </c>
      <c r="B108" s="17" t="s">
        <v>93</v>
      </c>
      <c r="C108" s="11" t="s">
        <v>35</v>
      </c>
      <c r="D108" s="14">
        <v>225.2</v>
      </c>
      <c r="E108" s="14"/>
      <c r="F108" s="8">
        <f t="shared" si="73"/>
        <v>225.2</v>
      </c>
      <c r="G108" s="14">
        <v>321.7</v>
      </c>
      <c r="H108" s="14"/>
      <c r="I108" s="8">
        <f t="shared" si="75"/>
        <v>321.7</v>
      </c>
      <c r="J108" s="25"/>
      <c r="K108" s="8">
        <f t="shared" si="32"/>
        <v>225.2</v>
      </c>
      <c r="L108" s="25"/>
      <c r="M108" s="8">
        <f>L108+I108</f>
        <v>321.7</v>
      </c>
      <c r="N108" s="1" t="s">
        <v>94</v>
      </c>
    </row>
    <row r="109" spans="1:16" ht="60" customHeight="1" x14ac:dyDescent="0.3">
      <c r="A109" s="6" t="s">
        <v>139</v>
      </c>
      <c r="B109" s="11" t="s">
        <v>43</v>
      </c>
      <c r="C109" s="11" t="s">
        <v>30</v>
      </c>
      <c r="D109" s="8">
        <f>D111+D112</f>
        <v>276444.09999999998</v>
      </c>
      <c r="E109" s="8">
        <f>E111+E112</f>
        <v>0</v>
      </c>
      <c r="F109" s="8">
        <f>F111+F112</f>
        <v>276444.09999999998</v>
      </c>
      <c r="G109" s="8">
        <f>G111+G112</f>
        <v>0</v>
      </c>
      <c r="H109" s="8">
        <f t="shared" ref="H109:I109" si="77">H111+H112</f>
        <v>0</v>
      </c>
      <c r="I109" s="8">
        <f t="shared" si="77"/>
        <v>0</v>
      </c>
      <c r="J109" s="23">
        <f>J111+J112</f>
        <v>0</v>
      </c>
      <c r="K109" s="8">
        <f t="shared" si="32"/>
        <v>276444.09999999998</v>
      </c>
      <c r="L109" s="23">
        <f t="shared" ref="L109" si="78">L111+L112</f>
        <v>0</v>
      </c>
      <c r="M109" s="8">
        <f t="shared" si="70"/>
        <v>0</v>
      </c>
      <c r="N109" s="1" t="s">
        <v>44</v>
      </c>
    </row>
    <row r="110" spans="1:16" ht="17.45" customHeight="1" x14ac:dyDescent="0.3">
      <c r="A110" s="6"/>
      <c r="B110" s="7" t="s">
        <v>33</v>
      </c>
      <c r="C110" s="11"/>
      <c r="D110" s="8"/>
      <c r="E110" s="8"/>
      <c r="F110" s="8"/>
      <c r="G110" s="8"/>
      <c r="H110" s="8"/>
      <c r="I110" s="8"/>
      <c r="J110" s="23"/>
      <c r="K110" s="8"/>
      <c r="L110" s="23"/>
      <c r="M110" s="8"/>
    </row>
    <row r="111" spans="1:16" ht="18" hidden="1" customHeight="1" x14ac:dyDescent="0.3">
      <c r="A111" s="6"/>
      <c r="B111" s="17" t="s">
        <v>38</v>
      </c>
      <c r="C111" s="11"/>
      <c r="D111" s="8">
        <v>69111.100000000006</v>
      </c>
      <c r="E111" s="8"/>
      <c r="F111" s="8">
        <f>D111+E111</f>
        <v>69111.100000000006</v>
      </c>
      <c r="G111" s="8">
        <v>0</v>
      </c>
      <c r="H111" s="8"/>
      <c r="I111" s="8">
        <f>G111+H111</f>
        <v>0</v>
      </c>
      <c r="J111" s="23"/>
      <c r="K111" s="8">
        <f t="shared" si="32"/>
        <v>69111.100000000006</v>
      </c>
      <c r="L111" s="23"/>
      <c r="M111" s="8">
        <f t="shared" si="70"/>
        <v>0</v>
      </c>
      <c r="O111" s="1">
        <v>0</v>
      </c>
    </row>
    <row r="112" spans="1:16" ht="19.899999999999999" customHeight="1" x14ac:dyDescent="0.3">
      <c r="A112" s="6"/>
      <c r="B112" s="17" t="s">
        <v>34</v>
      </c>
      <c r="C112" s="11"/>
      <c r="D112" s="8">
        <v>207333</v>
      </c>
      <c r="E112" s="8"/>
      <c r="F112" s="8">
        <f>D112+E112</f>
        <v>207333</v>
      </c>
      <c r="G112" s="8">
        <v>0</v>
      </c>
      <c r="H112" s="8"/>
      <c r="I112" s="8">
        <f>G112+H112</f>
        <v>0</v>
      </c>
      <c r="J112" s="23"/>
      <c r="K112" s="8">
        <f t="shared" si="32"/>
        <v>207333</v>
      </c>
      <c r="L112" s="23"/>
      <c r="M112" s="8">
        <f t="shared" si="70"/>
        <v>0</v>
      </c>
      <c r="N112" s="1" t="s">
        <v>45</v>
      </c>
    </row>
    <row r="113" spans="1:15" ht="75" x14ac:dyDescent="0.3">
      <c r="A113" s="6" t="s">
        <v>140</v>
      </c>
      <c r="B113" s="17" t="s">
        <v>95</v>
      </c>
      <c r="C113" s="11" t="s">
        <v>30</v>
      </c>
      <c r="D113" s="8">
        <f>D115+D116</f>
        <v>9405.7999999999993</v>
      </c>
      <c r="E113" s="8">
        <f>E115+E116</f>
        <v>0</v>
      </c>
      <c r="F113" s="8">
        <f>F115+F116</f>
        <v>9405.7999999999993</v>
      </c>
      <c r="G113" s="8">
        <f>G115+G116</f>
        <v>0</v>
      </c>
      <c r="H113" s="8">
        <f t="shared" ref="H113:I113" si="79">H115+H116</f>
        <v>0</v>
      </c>
      <c r="I113" s="8">
        <f t="shared" si="79"/>
        <v>0</v>
      </c>
      <c r="J113" s="23">
        <f>J115+J116</f>
        <v>0</v>
      </c>
      <c r="K113" s="8">
        <f t="shared" si="32"/>
        <v>9405.7999999999993</v>
      </c>
      <c r="L113" s="23">
        <f t="shared" ref="L113" si="80">L115+L116</f>
        <v>0</v>
      </c>
      <c r="M113" s="8">
        <f t="shared" si="70"/>
        <v>0</v>
      </c>
      <c r="N113" s="1" t="s">
        <v>96</v>
      </c>
    </row>
    <row r="114" spans="1:15" x14ac:dyDescent="0.3">
      <c r="A114" s="6"/>
      <c r="B114" s="7" t="s">
        <v>33</v>
      </c>
      <c r="C114" s="11"/>
      <c r="D114" s="8"/>
      <c r="E114" s="8"/>
      <c r="F114" s="8"/>
      <c r="G114" s="8"/>
      <c r="H114" s="8"/>
      <c r="I114" s="8"/>
      <c r="J114" s="23"/>
      <c r="K114" s="8"/>
      <c r="L114" s="23"/>
      <c r="M114" s="8"/>
    </row>
    <row r="115" spans="1:15" hidden="1" x14ac:dyDescent="0.3">
      <c r="A115" s="6"/>
      <c r="B115" s="17" t="s">
        <v>38</v>
      </c>
      <c r="C115" s="11"/>
      <c r="D115" s="8">
        <v>2351.5</v>
      </c>
      <c r="E115" s="8"/>
      <c r="F115" s="8">
        <f>D115+E115</f>
        <v>2351.5</v>
      </c>
      <c r="G115" s="8">
        <v>0</v>
      </c>
      <c r="H115" s="8"/>
      <c r="I115" s="8">
        <f>G115+H115</f>
        <v>0</v>
      </c>
      <c r="J115" s="23"/>
      <c r="K115" s="8">
        <f t="shared" ref="K115:K136" si="81">J115+F115</f>
        <v>2351.5</v>
      </c>
      <c r="L115" s="23"/>
      <c r="M115" s="8">
        <f t="shared" si="70"/>
        <v>0</v>
      </c>
      <c r="O115" s="1">
        <v>0</v>
      </c>
    </row>
    <row r="116" spans="1:15" x14ac:dyDescent="0.3">
      <c r="A116" s="6"/>
      <c r="B116" s="17" t="s">
        <v>34</v>
      </c>
      <c r="C116" s="11"/>
      <c r="D116" s="8">
        <v>7054.3</v>
      </c>
      <c r="E116" s="8"/>
      <c r="F116" s="8">
        <f>D116+E116</f>
        <v>7054.3</v>
      </c>
      <c r="G116" s="8">
        <v>0</v>
      </c>
      <c r="H116" s="8"/>
      <c r="I116" s="8">
        <f>G116+H116</f>
        <v>0</v>
      </c>
      <c r="J116" s="23"/>
      <c r="K116" s="8">
        <f t="shared" si="81"/>
        <v>7054.3</v>
      </c>
      <c r="L116" s="23"/>
      <c r="M116" s="8">
        <f t="shared" si="70"/>
        <v>0</v>
      </c>
      <c r="N116" s="1" t="s">
        <v>45</v>
      </c>
    </row>
    <row r="117" spans="1:15" ht="75" x14ac:dyDescent="0.3">
      <c r="A117" s="6" t="s">
        <v>141</v>
      </c>
      <c r="B117" s="17" t="s">
        <v>97</v>
      </c>
      <c r="C117" s="11" t="s">
        <v>30</v>
      </c>
      <c r="D117" s="8">
        <f>D119+D120</f>
        <v>189651.6</v>
      </c>
      <c r="E117" s="8">
        <f>E119+E120</f>
        <v>0</v>
      </c>
      <c r="F117" s="8">
        <f>F119+F120</f>
        <v>189651.6</v>
      </c>
      <c r="G117" s="8">
        <f>G119+G120</f>
        <v>534802.60000000009</v>
      </c>
      <c r="H117" s="8">
        <f t="shared" ref="H117:I117" si="82">H119+H120</f>
        <v>0</v>
      </c>
      <c r="I117" s="8">
        <f t="shared" si="82"/>
        <v>534802.60000000009</v>
      </c>
      <c r="J117" s="23">
        <f>J119+J120</f>
        <v>0</v>
      </c>
      <c r="K117" s="8">
        <f t="shared" si="81"/>
        <v>189651.6</v>
      </c>
      <c r="L117" s="23">
        <f t="shared" ref="L117" si="83">L119+L120</f>
        <v>0</v>
      </c>
      <c r="M117" s="8">
        <f t="shared" si="70"/>
        <v>534802.60000000009</v>
      </c>
      <c r="N117" s="1" t="s">
        <v>98</v>
      </c>
    </row>
    <row r="118" spans="1:15" x14ac:dyDescent="0.3">
      <c r="A118" s="6"/>
      <c r="B118" s="7" t="s">
        <v>33</v>
      </c>
      <c r="C118" s="11"/>
      <c r="D118" s="8"/>
      <c r="E118" s="8"/>
      <c r="F118" s="8"/>
      <c r="G118" s="8"/>
      <c r="H118" s="8"/>
      <c r="I118" s="8"/>
      <c r="J118" s="23"/>
      <c r="K118" s="8"/>
      <c r="L118" s="23"/>
      <c r="M118" s="8"/>
    </row>
    <row r="119" spans="1:15" hidden="1" x14ac:dyDescent="0.3">
      <c r="A119" s="6"/>
      <c r="B119" s="17" t="s">
        <v>38</v>
      </c>
      <c r="C119" s="11"/>
      <c r="D119" s="8">
        <v>47413</v>
      </c>
      <c r="E119" s="8"/>
      <c r="F119" s="8">
        <f>D119+E119</f>
        <v>47413</v>
      </c>
      <c r="G119" s="8">
        <v>133700.70000000001</v>
      </c>
      <c r="H119" s="8"/>
      <c r="I119" s="8">
        <f>G119+H119</f>
        <v>133700.70000000001</v>
      </c>
      <c r="J119" s="23"/>
      <c r="K119" s="8">
        <f t="shared" si="81"/>
        <v>47413</v>
      </c>
      <c r="L119" s="23"/>
      <c r="M119" s="8">
        <f t="shared" si="70"/>
        <v>133700.70000000001</v>
      </c>
      <c r="O119" s="1">
        <v>0</v>
      </c>
    </row>
    <row r="120" spans="1:15" x14ac:dyDescent="0.3">
      <c r="A120" s="6"/>
      <c r="B120" s="17" t="s">
        <v>34</v>
      </c>
      <c r="C120" s="11"/>
      <c r="D120" s="8">
        <v>142238.6</v>
      </c>
      <c r="E120" s="8"/>
      <c r="F120" s="8">
        <f>D120+E120</f>
        <v>142238.6</v>
      </c>
      <c r="G120" s="8">
        <v>401101.9</v>
      </c>
      <c r="H120" s="8"/>
      <c r="I120" s="8">
        <f>G120+H120</f>
        <v>401101.9</v>
      </c>
      <c r="J120" s="23"/>
      <c r="K120" s="8">
        <f t="shared" si="81"/>
        <v>142238.6</v>
      </c>
      <c r="L120" s="23"/>
      <c r="M120" s="8">
        <f t="shared" si="70"/>
        <v>401101.9</v>
      </c>
      <c r="N120" s="1" t="s">
        <v>45</v>
      </c>
    </row>
    <row r="121" spans="1:15" ht="59.25" customHeight="1" x14ac:dyDescent="0.3">
      <c r="A121" s="6" t="s">
        <v>142</v>
      </c>
      <c r="B121" s="11" t="s">
        <v>39</v>
      </c>
      <c r="C121" s="11" t="s">
        <v>30</v>
      </c>
      <c r="D121" s="8">
        <f>D123+D124</f>
        <v>25228.300000000003</v>
      </c>
      <c r="E121" s="8">
        <f>E123+E124</f>
        <v>0</v>
      </c>
      <c r="F121" s="8">
        <f>F123+F124</f>
        <v>25228.300000000003</v>
      </c>
      <c r="G121" s="8">
        <f>G123+G124</f>
        <v>0</v>
      </c>
      <c r="H121" s="8">
        <f t="shared" ref="H121:I121" si="84">H123+H124</f>
        <v>0</v>
      </c>
      <c r="I121" s="8">
        <f t="shared" si="84"/>
        <v>0</v>
      </c>
      <c r="J121" s="23">
        <f>J123+J124</f>
        <v>0</v>
      </c>
      <c r="K121" s="8">
        <f t="shared" si="81"/>
        <v>25228.300000000003</v>
      </c>
      <c r="L121" s="23">
        <f t="shared" ref="L121" si="85">L123+L124</f>
        <v>0</v>
      </c>
      <c r="M121" s="8">
        <f t="shared" si="70"/>
        <v>0</v>
      </c>
      <c r="N121" s="1" t="s">
        <v>40</v>
      </c>
    </row>
    <row r="122" spans="1:15" ht="19.149999999999999" customHeight="1" x14ac:dyDescent="0.3">
      <c r="A122" s="6"/>
      <c r="B122" s="7" t="s">
        <v>33</v>
      </c>
      <c r="C122" s="11"/>
      <c r="D122" s="8"/>
      <c r="E122" s="8"/>
      <c r="F122" s="8"/>
      <c r="G122" s="8"/>
      <c r="H122" s="8"/>
      <c r="I122" s="8"/>
      <c r="J122" s="23"/>
      <c r="K122" s="8"/>
      <c r="L122" s="23"/>
      <c r="M122" s="8"/>
    </row>
    <row r="123" spans="1:15" ht="18.600000000000001" hidden="1" customHeight="1" x14ac:dyDescent="0.3">
      <c r="A123" s="6"/>
      <c r="B123" s="17" t="s">
        <v>38</v>
      </c>
      <c r="C123" s="11"/>
      <c r="D123" s="8">
        <v>6307.1</v>
      </c>
      <c r="E123" s="8"/>
      <c r="F123" s="8">
        <f>D123+E123</f>
        <v>6307.1</v>
      </c>
      <c r="G123" s="8">
        <v>0</v>
      </c>
      <c r="H123" s="8"/>
      <c r="I123" s="8">
        <f>G123+H14</f>
        <v>0</v>
      </c>
      <c r="J123" s="23"/>
      <c r="K123" s="8">
        <f t="shared" si="81"/>
        <v>6307.1</v>
      </c>
      <c r="L123" s="23"/>
      <c r="M123" s="8">
        <f t="shared" si="70"/>
        <v>0</v>
      </c>
      <c r="O123" s="1">
        <v>0</v>
      </c>
    </row>
    <row r="124" spans="1:15" ht="22.9" customHeight="1" x14ac:dyDescent="0.3">
      <c r="A124" s="6"/>
      <c r="B124" s="17" t="s">
        <v>34</v>
      </c>
      <c r="C124" s="11"/>
      <c r="D124" s="8">
        <v>18921.2</v>
      </c>
      <c r="E124" s="8"/>
      <c r="F124" s="8">
        <f t="shared" ref="F124:F129" si="86">D124+E124</f>
        <v>18921.2</v>
      </c>
      <c r="G124" s="8">
        <v>0</v>
      </c>
      <c r="H124" s="8"/>
      <c r="I124" s="8">
        <f>G124+H15</f>
        <v>0</v>
      </c>
      <c r="J124" s="23"/>
      <c r="K124" s="8">
        <f t="shared" si="81"/>
        <v>18921.2</v>
      </c>
      <c r="L124" s="23"/>
      <c r="M124" s="8">
        <f t="shared" si="70"/>
        <v>0</v>
      </c>
      <c r="N124" s="1" t="s">
        <v>45</v>
      </c>
    </row>
    <row r="125" spans="1:15" ht="75" x14ac:dyDescent="0.3">
      <c r="A125" s="6" t="s">
        <v>143</v>
      </c>
      <c r="B125" s="11" t="s">
        <v>103</v>
      </c>
      <c r="C125" s="11" t="s">
        <v>30</v>
      </c>
      <c r="D125" s="8">
        <v>113475</v>
      </c>
      <c r="E125" s="8"/>
      <c r="F125" s="8">
        <f t="shared" si="86"/>
        <v>113475</v>
      </c>
      <c r="G125" s="8">
        <v>101125</v>
      </c>
      <c r="H125" s="8"/>
      <c r="I125" s="8">
        <f>G125+H125</f>
        <v>101125</v>
      </c>
      <c r="J125" s="23"/>
      <c r="K125" s="8">
        <f t="shared" si="81"/>
        <v>113475</v>
      </c>
      <c r="L125" s="23"/>
      <c r="M125" s="8">
        <f t="shared" si="70"/>
        <v>101125</v>
      </c>
      <c r="N125" s="1" t="s">
        <v>104</v>
      </c>
    </row>
    <row r="126" spans="1:15" ht="75" x14ac:dyDescent="0.3">
      <c r="A126" s="6" t="s">
        <v>144</v>
      </c>
      <c r="B126" s="9" t="s">
        <v>107</v>
      </c>
      <c r="C126" s="11" t="s">
        <v>30</v>
      </c>
      <c r="D126" s="8">
        <v>0</v>
      </c>
      <c r="E126" s="8"/>
      <c r="F126" s="8">
        <f t="shared" si="86"/>
        <v>0</v>
      </c>
      <c r="G126" s="8">
        <v>13950.3</v>
      </c>
      <c r="H126" s="8"/>
      <c r="I126" s="8">
        <f t="shared" ref="I126:I129" si="87">G126+H126</f>
        <v>13950.3</v>
      </c>
      <c r="J126" s="23"/>
      <c r="K126" s="8">
        <f t="shared" si="81"/>
        <v>0</v>
      </c>
      <c r="L126" s="23"/>
      <c r="M126" s="8">
        <f t="shared" si="70"/>
        <v>13950.3</v>
      </c>
      <c r="N126" s="1" t="s">
        <v>108</v>
      </c>
    </row>
    <row r="127" spans="1:15" ht="75" x14ac:dyDescent="0.3">
      <c r="A127" s="6" t="s">
        <v>145</v>
      </c>
      <c r="B127" s="17" t="s">
        <v>109</v>
      </c>
      <c r="C127" s="11" t="s">
        <v>30</v>
      </c>
      <c r="D127" s="8">
        <v>0</v>
      </c>
      <c r="E127" s="8"/>
      <c r="F127" s="8">
        <f t="shared" si="86"/>
        <v>0</v>
      </c>
      <c r="G127" s="8">
        <v>27234.2</v>
      </c>
      <c r="H127" s="8"/>
      <c r="I127" s="8">
        <f t="shared" si="87"/>
        <v>27234.2</v>
      </c>
      <c r="J127" s="23"/>
      <c r="K127" s="8">
        <f t="shared" si="81"/>
        <v>0</v>
      </c>
      <c r="L127" s="23"/>
      <c r="M127" s="8">
        <f t="shared" si="70"/>
        <v>27234.2</v>
      </c>
      <c r="N127" s="1" t="s">
        <v>110</v>
      </c>
    </row>
    <row r="128" spans="1:15" ht="75" x14ac:dyDescent="0.3">
      <c r="A128" s="6" t="s">
        <v>146</v>
      </c>
      <c r="B128" s="17" t="s">
        <v>111</v>
      </c>
      <c r="C128" s="11" t="s">
        <v>30</v>
      </c>
      <c r="D128" s="8">
        <v>0</v>
      </c>
      <c r="E128" s="8"/>
      <c r="F128" s="8">
        <f t="shared" si="86"/>
        <v>0</v>
      </c>
      <c r="G128" s="8">
        <v>18438.7</v>
      </c>
      <c r="H128" s="8"/>
      <c r="I128" s="8">
        <f t="shared" si="87"/>
        <v>18438.7</v>
      </c>
      <c r="J128" s="23"/>
      <c r="K128" s="8">
        <f t="shared" si="81"/>
        <v>0</v>
      </c>
      <c r="L128" s="23"/>
      <c r="M128" s="8">
        <f t="shared" si="70"/>
        <v>18438.7</v>
      </c>
      <c r="N128" s="1" t="s">
        <v>112</v>
      </c>
    </row>
    <row r="129" spans="1:16" ht="75" x14ac:dyDescent="0.3">
      <c r="A129" s="6" t="s">
        <v>147</v>
      </c>
      <c r="B129" s="17" t="s">
        <v>165</v>
      </c>
      <c r="C129" s="11" t="s">
        <v>30</v>
      </c>
      <c r="D129" s="8">
        <v>0</v>
      </c>
      <c r="E129" s="8">
        <v>486.7</v>
      </c>
      <c r="F129" s="8">
        <f t="shared" si="86"/>
        <v>486.7</v>
      </c>
      <c r="G129" s="8">
        <v>0</v>
      </c>
      <c r="H129" s="8"/>
      <c r="I129" s="8">
        <f t="shared" si="87"/>
        <v>0</v>
      </c>
      <c r="J129" s="23"/>
      <c r="K129" s="8">
        <f t="shared" si="81"/>
        <v>486.7</v>
      </c>
      <c r="L129" s="23"/>
      <c r="M129" s="8">
        <f t="shared" si="70"/>
        <v>0</v>
      </c>
      <c r="N129" s="1" t="s">
        <v>166</v>
      </c>
    </row>
    <row r="130" spans="1:16" x14ac:dyDescent="0.3">
      <c r="A130" s="6"/>
      <c r="B130" s="43" t="s">
        <v>46</v>
      </c>
      <c r="C130" s="44"/>
      <c r="D130" s="30">
        <f>D131+D132</f>
        <v>125000</v>
      </c>
      <c r="E130" s="30">
        <f>E131+E132</f>
        <v>0</v>
      </c>
      <c r="F130" s="30">
        <f>D130+E130</f>
        <v>125000</v>
      </c>
      <c r="G130" s="30">
        <f>G131+G132</f>
        <v>0</v>
      </c>
      <c r="H130" s="30">
        <f>H131+H132</f>
        <v>0</v>
      </c>
      <c r="I130" s="30">
        <f>G130+H130</f>
        <v>0</v>
      </c>
      <c r="J130" s="30">
        <f>J131+J132</f>
        <v>0</v>
      </c>
      <c r="K130" s="8">
        <f t="shared" si="81"/>
        <v>125000</v>
      </c>
      <c r="L130" s="30">
        <f>L131+L132</f>
        <v>0</v>
      </c>
      <c r="M130" s="8">
        <f t="shared" si="70"/>
        <v>0</v>
      </c>
      <c r="N130" s="29"/>
      <c r="O130" s="29"/>
      <c r="P130" s="29"/>
    </row>
    <row r="131" spans="1:16" s="38" customFormat="1" ht="75" hidden="1" x14ac:dyDescent="0.3">
      <c r="A131" s="34"/>
      <c r="B131" s="36" t="s">
        <v>53</v>
      </c>
      <c r="C131" s="39" t="s">
        <v>47</v>
      </c>
      <c r="D131" s="40">
        <v>125000</v>
      </c>
      <c r="E131" s="40">
        <v>-125000</v>
      </c>
      <c r="F131" s="40">
        <f>D131+E131</f>
        <v>0</v>
      </c>
      <c r="G131" s="40">
        <v>0</v>
      </c>
      <c r="H131" s="40"/>
      <c r="I131" s="40">
        <f t="shared" ref="I131:I136" si="88">G131+H131</f>
        <v>0</v>
      </c>
      <c r="J131" s="40"/>
      <c r="K131" s="37">
        <f t="shared" si="81"/>
        <v>0</v>
      </c>
      <c r="L131" s="40"/>
      <c r="M131" s="37">
        <f t="shared" si="70"/>
        <v>0</v>
      </c>
      <c r="N131" s="38" t="s">
        <v>48</v>
      </c>
      <c r="O131" s="38">
        <v>0</v>
      </c>
    </row>
    <row r="132" spans="1:16" ht="56.25" x14ac:dyDescent="0.3">
      <c r="A132" s="6" t="s">
        <v>149</v>
      </c>
      <c r="B132" s="17" t="s">
        <v>155</v>
      </c>
      <c r="C132" s="17" t="s">
        <v>7</v>
      </c>
      <c r="D132" s="10">
        <v>0</v>
      </c>
      <c r="E132" s="10">
        <v>125000</v>
      </c>
      <c r="F132" s="10">
        <f>D132+E132</f>
        <v>125000</v>
      </c>
      <c r="G132" s="10">
        <v>0</v>
      </c>
      <c r="H132" s="10">
        <v>0</v>
      </c>
      <c r="I132" s="10">
        <f t="shared" si="88"/>
        <v>0</v>
      </c>
      <c r="J132" s="24"/>
      <c r="K132" s="8">
        <f t="shared" si="81"/>
        <v>125000</v>
      </c>
      <c r="L132" s="24"/>
      <c r="M132" s="8">
        <f t="shared" si="70"/>
        <v>0</v>
      </c>
      <c r="N132" s="1" t="s">
        <v>48</v>
      </c>
    </row>
    <row r="133" spans="1:16" x14ac:dyDescent="0.3">
      <c r="A133" s="6"/>
      <c r="B133" s="42" t="s">
        <v>55</v>
      </c>
      <c r="C133" s="11"/>
      <c r="D133" s="30">
        <f>D134</f>
        <v>24500</v>
      </c>
      <c r="E133" s="30">
        <f>E134</f>
        <v>0</v>
      </c>
      <c r="F133" s="30">
        <f t="shared" ref="F133:F136" si="89">D133+E133</f>
        <v>24500</v>
      </c>
      <c r="G133" s="30">
        <f>G134</f>
        <v>0</v>
      </c>
      <c r="H133" s="30">
        <f t="shared" ref="H133" si="90">H134</f>
        <v>0</v>
      </c>
      <c r="I133" s="30">
        <f t="shared" si="88"/>
        <v>0</v>
      </c>
      <c r="J133" s="30">
        <f>J134</f>
        <v>0</v>
      </c>
      <c r="K133" s="8">
        <f t="shared" si="81"/>
        <v>24500</v>
      </c>
      <c r="L133" s="30">
        <f t="shared" ref="L133" si="91">L134</f>
        <v>0</v>
      </c>
      <c r="M133" s="8">
        <f t="shared" si="70"/>
        <v>0</v>
      </c>
      <c r="N133" s="29"/>
      <c r="O133" s="29"/>
      <c r="P133" s="29"/>
    </row>
    <row r="134" spans="1:16" ht="56.25" x14ac:dyDescent="0.3">
      <c r="A134" s="6" t="s">
        <v>150</v>
      </c>
      <c r="B134" s="17" t="s">
        <v>57</v>
      </c>
      <c r="C134" s="17" t="s">
        <v>7</v>
      </c>
      <c r="D134" s="10">
        <v>24500</v>
      </c>
      <c r="E134" s="10"/>
      <c r="F134" s="10">
        <f t="shared" si="89"/>
        <v>24500</v>
      </c>
      <c r="G134" s="10">
        <v>0</v>
      </c>
      <c r="H134" s="10"/>
      <c r="I134" s="10">
        <f t="shared" si="88"/>
        <v>0</v>
      </c>
      <c r="J134" s="24"/>
      <c r="K134" s="8">
        <f t="shared" si="81"/>
        <v>24500</v>
      </c>
      <c r="L134" s="24"/>
      <c r="M134" s="8">
        <f t="shared" si="70"/>
        <v>0</v>
      </c>
      <c r="N134" s="1" t="s">
        <v>56</v>
      </c>
    </row>
    <row r="135" spans="1:16" x14ac:dyDescent="0.3">
      <c r="A135" s="6"/>
      <c r="B135" s="42" t="s">
        <v>63</v>
      </c>
      <c r="C135" s="11"/>
      <c r="D135" s="30">
        <f>D136</f>
        <v>50000</v>
      </c>
      <c r="E135" s="30">
        <f>E136</f>
        <v>50000</v>
      </c>
      <c r="F135" s="30">
        <f t="shared" si="89"/>
        <v>100000</v>
      </c>
      <c r="G135" s="30">
        <f>G136</f>
        <v>50000</v>
      </c>
      <c r="H135" s="30">
        <f t="shared" ref="H135" si="92">H136</f>
        <v>0</v>
      </c>
      <c r="I135" s="30">
        <f t="shared" si="88"/>
        <v>50000</v>
      </c>
      <c r="J135" s="30">
        <f>J136</f>
        <v>0</v>
      </c>
      <c r="K135" s="8">
        <f t="shared" si="81"/>
        <v>100000</v>
      </c>
      <c r="L135" s="30">
        <f t="shared" ref="L135" si="93">L136</f>
        <v>0</v>
      </c>
      <c r="M135" s="8">
        <f t="shared" si="70"/>
        <v>50000</v>
      </c>
      <c r="N135" s="29"/>
      <c r="O135" s="29"/>
      <c r="P135" s="29"/>
    </row>
    <row r="136" spans="1:16" ht="75" x14ac:dyDescent="0.3">
      <c r="A136" s="6" t="s">
        <v>168</v>
      </c>
      <c r="B136" s="17" t="s">
        <v>64</v>
      </c>
      <c r="C136" s="11" t="s">
        <v>65</v>
      </c>
      <c r="D136" s="10">
        <v>50000</v>
      </c>
      <c r="E136" s="10">
        <v>50000</v>
      </c>
      <c r="F136" s="10">
        <f t="shared" si="89"/>
        <v>100000</v>
      </c>
      <c r="G136" s="10">
        <v>50000</v>
      </c>
      <c r="H136" s="10"/>
      <c r="I136" s="10">
        <f t="shared" si="88"/>
        <v>50000</v>
      </c>
      <c r="J136" s="24"/>
      <c r="K136" s="8">
        <f t="shared" si="81"/>
        <v>100000</v>
      </c>
      <c r="L136" s="24"/>
      <c r="M136" s="8">
        <f t="shared" si="70"/>
        <v>50000</v>
      </c>
      <c r="N136" s="1" t="s">
        <v>156</v>
      </c>
    </row>
    <row r="137" spans="1:16" x14ac:dyDescent="0.3">
      <c r="A137" s="6"/>
      <c r="B137" s="42" t="s">
        <v>190</v>
      </c>
      <c r="C137" s="11"/>
      <c r="D137" s="30"/>
      <c r="E137" s="30"/>
      <c r="F137" s="30"/>
      <c r="G137" s="30"/>
      <c r="H137" s="30"/>
      <c r="I137" s="30"/>
      <c r="J137" s="30">
        <f>J138+J139+J140</f>
        <v>9453.2000000000007</v>
      </c>
      <c r="K137" s="8">
        <f>J137+F137</f>
        <v>9453.2000000000007</v>
      </c>
      <c r="L137" s="30">
        <f>L138+L139+L140</f>
        <v>3973.5</v>
      </c>
      <c r="M137" s="8">
        <f>L137+I137</f>
        <v>3973.5</v>
      </c>
      <c r="N137" s="29"/>
      <c r="O137" s="29"/>
      <c r="P137" s="29"/>
    </row>
    <row r="138" spans="1:16" ht="56.25" x14ac:dyDescent="0.3">
      <c r="A138" s="6" t="s">
        <v>169</v>
      </c>
      <c r="B138" s="11" t="s">
        <v>12</v>
      </c>
      <c r="C138" s="41" t="s">
        <v>173</v>
      </c>
      <c r="D138" s="10"/>
      <c r="E138" s="10"/>
      <c r="F138" s="10"/>
      <c r="G138" s="10"/>
      <c r="H138" s="10"/>
      <c r="I138" s="10"/>
      <c r="J138" s="23">
        <v>3973.5</v>
      </c>
      <c r="K138" s="8">
        <f>J138+F138</f>
        <v>3973.5</v>
      </c>
      <c r="L138" s="23">
        <v>3973.5</v>
      </c>
      <c r="M138" s="8">
        <f>L138+I138</f>
        <v>3973.5</v>
      </c>
      <c r="N138" s="1" t="s">
        <v>14</v>
      </c>
    </row>
    <row r="139" spans="1:16" s="38" customFormat="1" ht="56.25" hidden="1" x14ac:dyDescent="0.3">
      <c r="A139" s="34"/>
      <c r="B139" s="36" t="s">
        <v>191</v>
      </c>
      <c r="C139" s="39" t="s">
        <v>173</v>
      </c>
      <c r="D139" s="40"/>
      <c r="E139" s="40"/>
      <c r="F139" s="40"/>
      <c r="G139" s="40"/>
      <c r="H139" s="40"/>
      <c r="I139" s="40"/>
      <c r="J139" s="40">
        <v>0</v>
      </c>
      <c r="K139" s="37">
        <f>J139+F139</f>
        <v>0</v>
      </c>
      <c r="L139" s="40">
        <v>0</v>
      </c>
      <c r="M139" s="37">
        <f>L139+I139</f>
        <v>0</v>
      </c>
      <c r="N139" s="38" t="s">
        <v>192</v>
      </c>
      <c r="O139" s="38">
        <v>0</v>
      </c>
    </row>
    <row r="140" spans="1:16" ht="56.25" x14ac:dyDescent="0.3">
      <c r="A140" s="6" t="s">
        <v>170</v>
      </c>
      <c r="B140" s="11" t="s">
        <v>89</v>
      </c>
      <c r="C140" s="41" t="s">
        <v>173</v>
      </c>
      <c r="D140" s="10"/>
      <c r="E140" s="10"/>
      <c r="F140" s="10"/>
      <c r="G140" s="10"/>
      <c r="H140" s="10"/>
      <c r="I140" s="10"/>
      <c r="J140" s="23">
        <v>5479.7</v>
      </c>
      <c r="K140" s="8">
        <f>J140+F140</f>
        <v>5479.7</v>
      </c>
      <c r="L140" s="23">
        <v>0</v>
      </c>
      <c r="M140" s="8">
        <f>L140+I140</f>
        <v>0</v>
      </c>
      <c r="N140" s="1" t="s">
        <v>90</v>
      </c>
    </row>
    <row r="141" spans="1:16" x14ac:dyDescent="0.3">
      <c r="A141" s="6"/>
      <c r="B141" s="56" t="s">
        <v>49</v>
      </c>
      <c r="C141" s="56"/>
      <c r="D141" s="10">
        <f t="shared" ref="D141:I141" si="94">D15+D68+D84+D100+D130+D133+D135</f>
        <v>4082309.9</v>
      </c>
      <c r="E141" s="10">
        <f t="shared" si="94"/>
        <v>66504.899999999994</v>
      </c>
      <c r="F141" s="10">
        <f t="shared" si="94"/>
        <v>4148814.8</v>
      </c>
      <c r="G141" s="10">
        <f t="shared" si="94"/>
        <v>3749092.9</v>
      </c>
      <c r="H141" s="10">
        <f t="shared" si="94"/>
        <v>-1383.4</v>
      </c>
      <c r="I141" s="10">
        <f t="shared" si="94"/>
        <v>3747709.4999999995</v>
      </c>
      <c r="J141" s="24">
        <f>J15+J68+J84+J100+J130+J133+J135+J137</f>
        <v>5.8207660913467407E-11</v>
      </c>
      <c r="K141" s="10">
        <f>K15+K68+K84+K100+K130+K133+K135+K137</f>
        <v>4148814.8</v>
      </c>
      <c r="L141" s="24">
        <f t="shared" ref="L141:M141" si="95">L15+L68+L84+L100+L130+L133+L135+L137</f>
        <v>5.8207660913467407E-11</v>
      </c>
      <c r="M141" s="10">
        <f t="shared" si="95"/>
        <v>3747709.4999999995</v>
      </c>
    </row>
    <row r="142" spans="1:16" x14ac:dyDescent="0.3">
      <c r="A142" s="6"/>
      <c r="B142" s="59" t="s">
        <v>50</v>
      </c>
      <c r="C142" s="60"/>
      <c r="D142" s="10"/>
      <c r="E142" s="10"/>
      <c r="F142" s="10"/>
      <c r="G142" s="10"/>
      <c r="H142" s="10"/>
      <c r="I142" s="10"/>
      <c r="J142" s="24"/>
      <c r="K142" s="10"/>
      <c r="L142" s="24"/>
      <c r="M142" s="10"/>
    </row>
    <row r="143" spans="1:16" x14ac:dyDescent="0.3">
      <c r="A143" s="6"/>
      <c r="B143" s="61" t="s">
        <v>34</v>
      </c>
      <c r="C143" s="62"/>
      <c r="D143" s="10">
        <f>D103</f>
        <v>375547.10000000003</v>
      </c>
      <c r="E143" s="10">
        <f>E103</f>
        <v>0</v>
      </c>
      <c r="F143" s="10">
        <f>F103</f>
        <v>375547.10000000003</v>
      </c>
      <c r="G143" s="10">
        <f>G103</f>
        <v>401101.9</v>
      </c>
      <c r="H143" s="10">
        <f t="shared" ref="H143:I143" si="96">H103</f>
        <v>0</v>
      </c>
      <c r="I143" s="10">
        <f t="shared" si="96"/>
        <v>401101.9</v>
      </c>
      <c r="J143" s="24">
        <f>J103</f>
        <v>0</v>
      </c>
      <c r="K143" s="10">
        <f>K103</f>
        <v>375547.10000000003</v>
      </c>
      <c r="L143" s="24">
        <f t="shared" ref="L143:M143" si="97">L103</f>
        <v>0</v>
      </c>
      <c r="M143" s="10">
        <f t="shared" si="97"/>
        <v>401101.9</v>
      </c>
    </row>
    <row r="144" spans="1:16" x14ac:dyDescent="0.3">
      <c r="A144" s="6"/>
      <c r="B144" s="18" t="s">
        <v>87</v>
      </c>
      <c r="C144" s="19"/>
      <c r="D144" s="10">
        <f t="shared" ref="D144:I144" si="98">D22+D39+D44+D52+D61+D83+D92+D98</f>
        <v>299738.23300000001</v>
      </c>
      <c r="E144" s="10">
        <f t="shared" si="98"/>
        <v>-3.3000000000000002E-2</v>
      </c>
      <c r="F144" s="10">
        <f t="shared" si="98"/>
        <v>299738.19999999995</v>
      </c>
      <c r="G144" s="10">
        <f t="shared" si="98"/>
        <v>318717.51799999998</v>
      </c>
      <c r="H144" s="10">
        <f t="shared" si="98"/>
        <v>-1.7999999999999999E-2</v>
      </c>
      <c r="I144" s="10">
        <f t="shared" si="98"/>
        <v>318717.5</v>
      </c>
      <c r="J144" s="24">
        <f>J18+J71+J87</f>
        <v>0</v>
      </c>
      <c r="K144" s="10">
        <f>K18+K71+K87</f>
        <v>299738.2</v>
      </c>
      <c r="L144" s="24">
        <f>L18+L71+L87</f>
        <v>0</v>
      </c>
      <c r="M144" s="10">
        <f>M18+M71+M87</f>
        <v>318717.5</v>
      </c>
    </row>
    <row r="145" spans="1:15" x14ac:dyDescent="0.3">
      <c r="A145" s="6"/>
      <c r="B145" s="56" t="s">
        <v>51</v>
      </c>
      <c r="C145" s="56"/>
      <c r="D145" s="10"/>
      <c r="E145" s="10"/>
      <c r="F145" s="10"/>
      <c r="G145" s="10"/>
      <c r="H145" s="10"/>
      <c r="I145" s="10"/>
      <c r="J145" s="24"/>
      <c r="K145" s="10"/>
      <c r="L145" s="24"/>
      <c r="M145" s="10"/>
    </row>
    <row r="146" spans="1:15" x14ac:dyDescent="0.3">
      <c r="A146" s="6"/>
      <c r="B146" s="56" t="s">
        <v>13</v>
      </c>
      <c r="C146" s="55"/>
      <c r="D146" s="10">
        <f t="shared" ref="D146:M146" si="99">D72+D73+D74+D75+D76+D77+D78+D79</f>
        <v>289728.09999999998</v>
      </c>
      <c r="E146" s="10">
        <f t="shared" si="99"/>
        <v>100</v>
      </c>
      <c r="F146" s="10">
        <f t="shared" si="99"/>
        <v>289828.09999999998</v>
      </c>
      <c r="G146" s="10">
        <f t="shared" si="99"/>
        <v>498863.3</v>
      </c>
      <c r="H146" s="10">
        <f t="shared" si="99"/>
        <v>100</v>
      </c>
      <c r="I146" s="10">
        <f t="shared" si="99"/>
        <v>498963.3</v>
      </c>
      <c r="J146" s="24">
        <f t="shared" si="99"/>
        <v>-9453.2000000000007</v>
      </c>
      <c r="K146" s="10">
        <f t="shared" si="99"/>
        <v>280374.90000000002</v>
      </c>
      <c r="L146" s="24">
        <f t="shared" si="99"/>
        <v>-3973.5</v>
      </c>
      <c r="M146" s="10">
        <f t="shared" si="99"/>
        <v>494989.8</v>
      </c>
    </row>
    <row r="147" spans="1:15" x14ac:dyDescent="0.3">
      <c r="A147" s="6"/>
      <c r="B147" s="56" t="s">
        <v>30</v>
      </c>
      <c r="C147" s="55"/>
      <c r="D147" s="10">
        <f t="shared" ref="D147:I147" si="100">D88+D89+D93+D94+D95+D109+D113+D117+D121+D125+D126+D127+D128+D99+D129</f>
        <v>746704.8</v>
      </c>
      <c r="E147" s="10">
        <f t="shared" si="100"/>
        <v>1404.9</v>
      </c>
      <c r="F147" s="10">
        <f t="shared" si="100"/>
        <v>748109.7</v>
      </c>
      <c r="G147" s="10">
        <f t="shared" si="100"/>
        <v>872955.5</v>
      </c>
      <c r="H147" s="10">
        <f t="shared" si="100"/>
        <v>-1483.4</v>
      </c>
      <c r="I147" s="10">
        <f t="shared" si="100"/>
        <v>871472.10000000009</v>
      </c>
      <c r="J147" s="24">
        <f t="shared" ref="J147:M147" si="101">J88+J89+J93+J94+J95+J109+J113+J117+J121+J125+J126+J127+J128+J99+J129</f>
        <v>0</v>
      </c>
      <c r="K147" s="10">
        <f t="shared" si="101"/>
        <v>748109.7</v>
      </c>
      <c r="L147" s="24">
        <f t="shared" si="101"/>
        <v>0</v>
      </c>
      <c r="M147" s="10">
        <f t="shared" si="101"/>
        <v>871472.10000000009</v>
      </c>
    </row>
    <row r="148" spans="1:15" x14ac:dyDescent="0.3">
      <c r="A148" s="6"/>
      <c r="B148" s="56" t="s">
        <v>52</v>
      </c>
      <c r="C148" s="55"/>
      <c r="D148" s="10">
        <f t="shared" ref="D148:M148" si="102">D19+D27+D29+D31+D33+D35+D40+D46+D48+D49+D58+D62+D64+D67</f>
        <v>770220.2</v>
      </c>
      <c r="E148" s="10">
        <f t="shared" si="102"/>
        <v>15000</v>
      </c>
      <c r="F148" s="10">
        <f t="shared" si="102"/>
        <v>785220.2</v>
      </c>
      <c r="G148" s="10">
        <f t="shared" si="102"/>
        <v>1152722.7</v>
      </c>
      <c r="H148" s="10">
        <f t="shared" si="102"/>
        <v>0</v>
      </c>
      <c r="I148" s="10">
        <f t="shared" si="102"/>
        <v>1152722.7</v>
      </c>
      <c r="J148" s="24">
        <f t="shared" si="102"/>
        <v>-755220.2</v>
      </c>
      <c r="K148" s="10">
        <f t="shared" si="102"/>
        <v>30000</v>
      </c>
      <c r="L148" s="24">
        <f t="shared" si="102"/>
        <v>-1029722.7</v>
      </c>
      <c r="M148" s="10">
        <f t="shared" si="102"/>
        <v>123000</v>
      </c>
    </row>
    <row r="149" spans="1:15" hidden="1" x14ac:dyDescent="0.3">
      <c r="A149" s="6"/>
      <c r="B149" s="54" t="s">
        <v>47</v>
      </c>
      <c r="C149" s="55"/>
      <c r="D149" s="10">
        <f>D131</f>
        <v>125000</v>
      </c>
      <c r="E149" s="10">
        <f>E131</f>
        <v>-125000</v>
      </c>
      <c r="F149" s="10">
        <f>F131</f>
        <v>0</v>
      </c>
      <c r="G149" s="10">
        <f>G131</f>
        <v>0</v>
      </c>
      <c r="H149" s="10">
        <f t="shared" ref="H149:I149" si="103">H131</f>
        <v>0</v>
      </c>
      <c r="I149" s="10">
        <f t="shared" si="103"/>
        <v>0</v>
      </c>
      <c r="J149" s="24">
        <f>J131</f>
        <v>0</v>
      </c>
      <c r="K149" s="10">
        <f>K131</f>
        <v>0</v>
      </c>
      <c r="L149" s="24">
        <f t="shared" ref="L149:M149" si="104">L131</f>
        <v>0</v>
      </c>
      <c r="M149" s="10">
        <f t="shared" si="104"/>
        <v>0</v>
      </c>
      <c r="O149" s="1">
        <v>0</v>
      </c>
    </row>
    <row r="150" spans="1:15" x14ac:dyDescent="0.3">
      <c r="A150" s="6"/>
      <c r="B150" s="57" t="s">
        <v>35</v>
      </c>
      <c r="C150" s="57"/>
      <c r="D150" s="10">
        <f>D104+D105+D106+D107+D108</f>
        <v>7952.0999999999995</v>
      </c>
      <c r="E150" s="10">
        <f>E104+E105+E106+E107+E108</f>
        <v>0</v>
      </c>
      <c r="F150" s="10">
        <f>F104+F105+F106+F107+F108</f>
        <v>7952.0999999999995</v>
      </c>
      <c r="G150" s="10">
        <f>G104+G105+G106+G107+G108</f>
        <v>11305.8</v>
      </c>
      <c r="H150" s="10">
        <f t="shared" ref="H150:I150" si="105">H104+H105+H106+H107+H108</f>
        <v>0</v>
      </c>
      <c r="I150" s="10">
        <f t="shared" si="105"/>
        <v>11305.8</v>
      </c>
      <c r="J150" s="24">
        <f>J104+J105+J106+J107+J108</f>
        <v>0</v>
      </c>
      <c r="K150" s="10">
        <f>K104+K105+K106+K107+K108</f>
        <v>7952.0999999999995</v>
      </c>
      <c r="L150" s="24">
        <f t="shared" ref="L150:M150" si="106">L104+L105+L106+L107+L108</f>
        <v>0</v>
      </c>
      <c r="M150" s="10">
        <f t="shared" si="106"/>
        <v>11305.8</v>
      </c>
    </row>
    <row r="151" spans="1:15" x14ac:dyDescent="0.3">
      <c r="A151" s="15"/>
      <c r="B151" s="54" t="s">
        <v>7</v>
      </c>
      <c r="C151" s="55"/>
      <c r="D151" s="10">
        <f t="shared" ref="D151:M151" si="107">D36+D41+D45+D47+D57+D66+D134+D132</f>
        <v>1094500</v>
      </c>
      <c r="E151" s="10">
        <f t="shared" si="107"/>
        <v>125000</v>
      </c>
      <c r="F151" s="10">
        <f t="shared" si="107"/>
        <v>1219500</v>
      </c>
      <c r="G151" s="10">
        <f t="shared" si="107"/>
        <v>326000</v>
      </c>
      <c r="H151" s="10">
        <f t="shared" si="107"/>
        <v>0</v>
      </c>
      <c r="I151" s="10">
        <f t="shared" si="107"/>
        <v>326000</v>
      </c>
      <c r="J151" s="24">
        <f t="shared" si="107"/>
        <v>0</v>
      </c>
      <c r="K151" s="10">
        <f t="shared" si="107"/>
        <v>1219500</v>
      </c>
      <c r="L151" s="24">
        <f t="shared" si="107"/>
        <v>0</v>
      </c>
      <c r="M151" s="10">
        <f t="shared" si="107"/>
        <v>326000</v>
      </c>
    </row>
    <row r="152" spans="1:15" x14ac:dyDescent="0.3">
      <c r="A152" s="6"/>
      <c r="B152" s="54" t="s">
        <v>16</v>
      </c>
      <c r="C152" s="55"/>
      <c r="D152" s="10">
        <f t="shared" ref="D152:M152" si="108">D80</f>
        <v>998204.70000000007</v>
      </c>
      <c r="E152" s="10">
        <f t="shared" si="108"/>
        <v>0</v>
      </c>
      <c r="F152" s="10">
        <f t="shared" si="108"/>
        <v>998204.70000000007</v>
      </c>
      <c r="G152" s="10">
        <f t="shared" si="108"/>
        <v>837245.6</v>
      </c>
      <c r="H152" s="10">
        <f t="shared" si="108"/>
        <v>0</v>
      </c>
      <c r="I152" s="10">
        <f t="shared" si="108"/>
        <v>837245.6</v>
      </c>
      <c r="J152" s="24">
        <f t="shared" si="108"/>
        <v>0</v>
      </c>
      <c r="K152" s="10">
        <f t="shared" si="108"/>
        <v>998204.70000000007</v>
      </c>
      <c r="L152" s="24">
        <f t="shared" si="108"/>
        <v>0</v>
      </c>
      <c r="M152" s="10">
        <f t="shared" si="108"/>
        <v>837245.6</v>
      </c>
    </row>
    <row r="153" spans="1:15" x14ac:dyDescent="0.3">
      <c r="A153" s="15"/>
      <c r="B153" s="52" t="s">
        <v>65</v>
      </c>
      <c r="C153" s="53"/>
      <c r="D153" s="10">
        <f>D136</f>
        <v>50000</v>
      </c>
      <c r="E153" s="10">
        <f>E136</f>
        <v>50000</v>
      </c>
      <c r="F153" s="10">
        <f>F136</f>
        <v>100000</v>
      </c>
      <c r="G153" s="10">
        <f>G136</f>
        <v>50000</v>
      </c>
      <c r="H153" s="10">
        <f t="shared" ref="H153:I153" si="109">H136</f>
        <v>0</v>
      </c>
      <c r="I153" s="10">
        <f t="shared" si="109"/>
        <v>50000</v>
      </c>
      <c r="J153" s="24">
        <f>J136</f>
        <v>0</v>
      </c>
      <c r="K153" s="10">
        <f>K136</f>
        <v>100000</v>
      </c>
      <c r="L153" s="24">
        <f t="shared" ref="L153:M153" si="110">L136</f>
        <v>0</v>
      </c>
      <c r="M153" s="10">
        <f t="shared" si="110"/>
        <v>50000</v>
      </c>
    </row>
    <row r="154" spans="1:15" x14ac:dyDescent="0.3">
      <c r="A154" s="15"/>
      <c r="B154" s="45" t="s">
        <v>173</v>
      </c>
      <c r="C154" s="45"/>
      <c r="D154" s="15"/>
      <c r="E154" s="15"/>
      <c r="F154" s="15"/>
      <c r="G154" s="15"/>
      <c r="H154" s="15"/>
      <c r="I154" s="15"/>
      <c r="J154" s="24">
        <f>J138+J139+J140</f>
        <v>9453.2000000000007</v>
      </c>
      <c r="K154" s="10">
        <f t="shared" ref="K154:M154" si="111">K138+K139+K140</f>
        <v>9453.2000000000007</v>
      </c>
      <c r="L154" s="24">
        <f t="shared" si="111"/>
        <v>3973.5</v>
      </c>
      <c r="M154" s="10">
        <f t="shared" si="111"/>
        <v>3973.5</v>
      </c>
    </row>
    <row r="155" spans="1:15" x14ac:dyDescent="0.3">
      <c r="A155" s="15"/>
      <c r="B155" s="45" t="s">
        <v>176</v>
      </c>
      <c r="C155" s="45"/>
      <c r="D155" s="15"/>
      <c r="E155" s="15"/>
      <c r="F155" s="15"/>
      <c r="G155" s="15"/>
      <c r="H155" s="15"/>
      <c r="I155" s="15"/>
      <c r="J155" s="24">
        <f>J23+J28+J30+J32+J34+J53+J63+J65</f>
        <v>755220.2</v>
      </c>
      <c r="K155" s="10">
        <f>J155+F155</f>
        <v>755220.2</v>
      </c>
      <c r="L155" s="24">
        <f t="shared" ref="L155" si="112">L23+L28+L30+L32+L34+L53+L63+L65</f>
        <v>1029722.7</v>
      </c>
      <c r="M155" s="10">
        <f>L155+I155</f>
        <v>1029722.7</v>
      </c>
    </row>
  </sheetData>
  <autoFilter ref="A14:O155">
    <filterColumn colId="14">
      <filters blank="1"/>
    </filterColumn>
  </autoFilter>
  <mergeCells count="28">
    <mergeCell ref="A9:G11"/>
    <mergeCell ref="F13:F14"/>
    <mergeCell ref="E13:E14"/>
    <mergeCell ref="B145:C145"/>
    <mergeCell ref="G13:G14"/>
    <mergeCell ref="B141:C141"/>
    <mergeCell ref="B142:C142"/>
    <mergeCell ref="B143:C143"/>
    <mergeCell ref="A13:A14"/>
    <mergeCell ref="B13:B14"/>
    <mergeCell ref="C13:C14"/>
    <mergeCell ref="D13:D14"/>
    <mergeCell ref="M13:M14"/>
    <mergeCell ref="B153:C153"/>
    <mergeCell ref="B151:C151"/>
    <mergeCell ref="B146:C146"/>
    <mergeCell ref="B147:C147"/>
    <mergeCell ref="B148:C148"/>
    <mergeCell ref="B149:C149"/>
    <mergeCell ref="B150:C150"/>
    <mergeCell ref="B152:C152"/>
    <mergeCell ref="H13:H14"/>
    <mergeCell ref="I13:I14"/>
    <mergeCell ref="B155:C155"/>
    <mergeCell ref="B154:C154"/>
    <mergeCell ref="J13:J14"/>
    <mergeCell ref="K13:K14"/>
    <mergeCell ref="L13:L14"/>
  </mergeCells>
  <pageMargins left="0.98425196850393704" right="0.39370078740157483" top="0.78740157480314965" bottom="0.78740157480314965" header="0.51181102362204722" footer="0.51181102362204722"/>
  <pageSetup paperSize="9" scale="62" fitToHeight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2016-2017 год</vt:lpstr>
      <vt:lpstr>'2016-2017 год'!Заголовки_для_печати</vt:lpstr>
      <vt:lpstr>'2016-2017 год'!Область_печати</vt:lpstr>
    </vt:vector>
  </TitlesOfParts>
  <Company>Департамент финансов администрации г.Перми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Катцина Анна Владиславовна</dc:creator>
  <cp:lastModifiedBy>Назмудинова Татьяна Викторовна</cp:lastModifiedBy>
  <cp:lastPrinted>2015-03-11T12:39:59Z</cp:lastPrinted>
  <dcterms:created xsi:type="dcterms:W3CDTF">2014-02-04T08:37:28Z</dcterms:created>
  <dcterms:modified xsi:type="dcterms:W3CDTF">2015-03-11T12:40:01Z</dcterms:modified>
</cp:coreProperties>
</file>