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Апрель\"/>
    </mc:Choice>
  </mc:AlternateContent>
  <bookViews>
    <workbookView xWindow="0" yWindow="0" windowWidth="28800" windowHeight="12135"/>
  </bookViews>
  <sheets>
    <sheet name="2015 год" sheetId="2" r:id="rId1"/>
  </sheets>
  <definedNames>
    <definedName name="_xlnm._FilterDatabase" localSheetId="0" hidden="1">'2015 год'!$A$14:$N$133</definedName>
    <definedName name="_xlnm.Print_Titles" localSheetId="0">'2015 год'!$13:$14</definedName>
    <definedName name="_xlnm.Print_Area" localSheetId="0">'2015 год'!$A$1:$J$133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2" l="1"/>
  <c r="K129" i="2" l="1"/>
  <c r="K15" i="2"/>
  <c r="K52" i="2" l="1"/>
  <c r="K126" i="2"/>
  <c r="L37" i="2"/>
  <c r="K31" i="2"/>
  <c r="K62" i="2"/>
  <c r="K45" i="2" l="1"/>
  <c r="K43" i="2"/>
  <c r="K106" i="2" l="1"/>
  <c r="K104" i="2" l="1"/>
  <c r="K100" i="2" s="1"/>
  <c r="K89" i="2"/>
  <c r="K102" i="2"/>
  <c r="K66" i="2"/>
  <c r="K30" i="2"/>
  <c r="K28" i="2"/>
  <c r="K47" i="2" l="1"/>
  <c r="L36" i="2"/>
  <c r="L35" i="2"/>
  <c r="K19" i="2"/>
  <c r="K124" i="2" l="1"/>
  <c r="J55" i="2"/>
  <c r="L55" i="2" s="1"/>
  <c r="K128" i="2" l="1"/>
  <c r="L99" i="2"/>
  <c r="L98" i="2"/>
  <c r="K110" i="2" l="1"/>
  <c r="F17" i="2" l="1"/>
  <c r="H17" i="2" s="1"/>
  <c r="J17" i="2" s="1"/>
  <c r="L17" i="2" s="1"/>
  <c r="K133" i="2"/>
  <c r="K131" i="2"/>
  <c r="K116" i="2"/>
  <c r="K132" i="2" s="1"/>
  <c r="K114" i="2"/>
  <c r="K103" i="2"/>
  <c r="K85" i="2"/>
  <c r="K81" i="2"/>
  <c r="K77" i="2"/>
  <c r="K73" i="2"/>
  <c r="K67" i="2"/>
  <c r="K121" i="2" s="1"/>
  <c r="K56" i="2"/>
  <c r="K50" i="2"/>
  <c r="K38" i="2" s="1"/>
  <c r="K41" i="2"/>
  <c r="K122" i="2" s="1"/>
  <c r="K64" i="2" l="1"/>
  <c r="K119" i="2" s="1"/>
  <c r="K125" i="2"/>
  <c r="K127" i="2"/>
  <c r="K130" i="2"/>
  <c r="K40" i="2"/>
  <c r="I15" i="2"/>
  <c r="I52" i="2"/>
  <c r="I104" i="2" l="1"/>
  <c r="I132" i="2" l="1"/>
  <c r="J132" i="2" s="1"/>
  <c r="I116" i="2"/>
  <c r="J116" i="2" s="1"/>
  <c r="L116" i="2" s="1"/>
  <c r="L132" i="2" s="1"/>
  <c r="J118" i="2"/>
  <c r="L118" i="2" s="1"/>
  <c r="J117" i="2"/>
  <c r="L117" i="2" s="1"/>
  <c r="I40" i="2"/>
  <c r="I124" i="2" l="1"/>
  <c r="I128" i="2"/>
  <c r="I66" i="2"/>
  <c r="J96" i="2"/>
  <c r="L96" i="2" s="1"/>
  <c r="J97" i="2"/>
  <c r="L97" i="2" s="1"/>
  <c r="I56" i="2"/>
  <c r="J63" i="2"/>
  <c r="L63" i="2" s="1"/>
  <c r="I126" i="2" l="1"/>
  <c r="J33" i="2"/>
  <c r="L33" i="2" s="1"/>
  <c r="J34" i="2"/>
  <c r="L34" i="2" s="1"/>
  <c r="J26" i="2" l="1"/>
  <c r="L26" i="2" s="1"/>
  <c r="I133" i="2" l="1"/>
  <c r="J23" i="2"/>
  <c r="L23" i="2" s="1"/>
  <c r="J21" i="2"/>
  <c r="L21" i="2" s="1"/>
  <c r="J30" i="2"/>
  <c r="L30" i="2" s="1"/>
  <c r="J28" i="2"/>
  <c r="L28" i="2" s="1"/>
  <c r="J25" i="2"/>
  <c r="L25" i="2" s="1"/>
  <c r="L133" i="2" l="1"/>
  <c r="J133" i="2"/>
  <c r="I50" i="2"/>
  <c r="I38" i="2" s="1"/>
  <c r="I131" i="2" l="1"/>
  <c r="I129" i="2"/>
  <c r="I122" i="2"/>
  <c r="I121" i="2"/>
  <c r="I114" i="2"/>
  <c r="I110" i="2"/>
  <c r="I127" i="2"/>
  <c r="I103" i="2"/>
  <c r="I102" i="2"/>
  <c r="I89" i="2"/>
  <c r="I85" i="2"/>
  <c r="I81" i="2"/>
  <c r="I77" i="2"/>
  <c r="I73" i="2"/>
  <c r="I67" i="2"/>
  <c r="I41" i="2"/>
  <c r="I64" i="2" l="1"/>
  <c r="I125" i="2"/>
  <c r="I130" i="2"/>
  <c r="I100" i="2"/>
  <c r="G129" i="2"/>
  <c r="G110" i="2"/>
  <c r="H113" i="2"/>
  <c r="J113" i="2" s="1"/>
  <c r="L113" i="2" s="1"/>
  <c r="D114" i="2"/>
  <c r="E114" i="2"/>
  <c r="G114" i="2"/>
  <c r="G131" i="2"/>
  <c r="G128" i="2"/>
  <c r="G126" i="2"/>
  <c r="G124" i="2"/>
  <c r="G122" i="2"/>
  <c r="G121" i="2"/>
  <c r="G104" i="2"/>
  <c r="G100" i="2" s="1"/>
  <c r="G103" i="2"/>
  <c r="G102" i="2"/>
  <c r="G89" i="2"/>
  <c r="G85" i="2"/>
  <c r="G81" i="2"/>
  <c r="G77" i="2"/>
  <c r="G73" i="2"/>
  <c r="G67" i="2"/>
  <c r="G66" i="2"/>
  <c r="G56" i="2"/>
  <c r="G50" i="2"/>
  <c r="G38" i="2" s="1"/>
  <c r="G41" i="2"/>
  <c r="G40" i="2"/>
  <c r="G15" i="2"/>
  <c r="G64" i="2" l="1"/>
  <c r="I119" i="2"/>
  <c r="F114" i="2"/>
  <c r="H114" i="2" s="1"/>
  <c r="J114" i="2" s="1"/>
  <c r="L114" i="2" s="1"/>
  <c r="G125" i="2"/>
  <c r="G130" i="2"/>
  <c r="G127" i="2"/>
  <c r="E122" i="2"/>
  <c r="D122" i="2"/>
  <c r="E121" i="2"/>
  <c r="D121" i="2"/>
  <c r="E124" i="2"/>
  <c r="E67" i="2"/>
  <c r="E66" i="2"/>
  <c r="D67" i="2"/>
  <c r="D66" i="2"/>
  <c r="E56" i="2"/>
  <c r="D56" i="2"/>
  <c r="F62" i="2"/>
  <c r="H62" i="2" s="1"/>
  <c r="J62" i="2" s="1"/>
  <c r="L62" i="2" s="1"/>
  <c r="F61" i="2"/>
  <c r="H61" i="2" s="1"/>
  <c r="J61" i="2" s="1"/>
  <c r="L61" i="2" s="1"/>
  <c r="F95" i="2"/>
  <c r="H95" i="2" s="1"/>
  <c r="J95" i="2" s="1"/>
  <c r="L95" i="2" s="1"/>
  <c r="F94" i="2"/>
  <c r="H94" i="2" s="1"/>
  <c r="J94" i="2" s="1"/>
  <c r="L94" i="2" s="1"/>
  <c r="E126" i="2"/>
  <c r="D126" i="2"/>
  <c r="E15" i="2"/>
  <c r="F32" i="2"/>
  <c r="H32" i="2" s="1"/>
  <c r="J32" i="2" s="1"/>
  <c r="L32" i="2" s="1"/>
  <c r="E129" i="2"/>
  <c r="D129" i="2"/>
  <c r="G119" i="2" l="1"/>
  <c r="E102" i="2"/>
  <c r="D102" i="2"/>
  <c r="F109" i="2"/>
  <c r="H109" i="2" s="1"/>
  <c r="J109" i="2" s="1"/>
  <c r="L109" i="2" s="1"/>
  <c r="F115" i="2" l="1"/>
  <c r="H115" i="2" s="1"/>
  <c r="F112" i="2"/>
  <c r="H112" i="2" s="1"/>
  <c r="J112" i="2" s="1"/>
  <c r="L112" i="2" s="1"/>
  <c r="F111" i="2"/>
  <c r="H111" i="2" s="1"/>
  <c r="J111" i="2" s="1"/>
  <c r="L111" i="2" s="1"/>
  <c r="F108" i="2"/>
  <c r="H108" i="2" s="1"/>
  <c r="J108" i="2" s="1"/>
  <c r="L108" i="2" s="1"/>
  <c r="F107" i="2"/>
  <c r="H107" i="2" s="1"/>
  <c r="J107" i="2" s="1"/>
  <c r="L107" i="2" s="1"/>
  <c r="F106" i="2"/>
  <c r="H106" i="2" s="1"/>
  <c r="J106" i="2" s="1"/>
  <c r="L106" i="2" s="1"/>
  <c r="F93" i="2"/>
  <c r="H93" i="2" s="1"/>
  <c r="J93" i="2" s="1"/>
  <c r="L93" i="2" s="1"/>
  <c r="F92" i="2"/>
  <c r="F91" i="2"/>
  <c r="H91" i="2" s="1"/>
  <c r="J91" i="2" s="1"/>
  <c r="L91" i="2" s="1"/>
  <c r="F88" i="2"/>
  <c r="H88" i="2" s="1"/>
  <c r="J88" i="2" s="1"/>
  <c r="L88" i="2" s="1"/>
  <c r="F87" i="2"/>
  <c r="H87" i="2" s="1"/>
  <c r="J87" i="2" s="1"/>
  <c r="L87" i="2" s="1"/>
  <c r="F84" i="2"/>
  <c r="H84" i="2" s="1"/>
  <c r="J84" i="2" s="1"/>
  <c r="L84" i="2" s="1"/>
  <c r="F83" i="2"/>
  <c r="H83" i="2" s="1"/>
  <c r="J83" i="2" s="1"/>
  <c r="L83" i="2" s="1"/>
  <c r="F80" i="2"/>
  <c r="H80" i="2" s="1"/>
  <c r="J80" i="2" s="1"/>
  <c r="L80" i="2" s="1"/>
  <c r="F79" i="2"/>
  <c r="H79" i="2" s="1"/>
  <c r="J79" i="2" s="1"/>
  <c r="L79" i="2" s="1"/>
  <c r="F76" i="2"/>
  <c r="H76" i="2" s="1"/>
  <c r="J76" i="2" s="1"/>
  <c r="L76" i="2" s="1"/>
  <c r="F75" i="2"/>
  <c r="H75" i="2" s="1"/>
  <c r="J75" i="2" s="1"/>
  <c r="L75" i="2" s="1"/>
  <c r="F69" i="2"/>
  <c r="H69" i="2" s="1"/>
  <c r="J69" i="2" s="1"/>
  <c r="L69" i="2" s="1"/>
  <c r="F70" i="2"/>
  <c r="H70" i="2" s="1"/>
  <c r="J70" i="2" s="1"/>
  <c r="L70" i="2" s="1"/>
  <c r="F71" i="2"/>
  <c r="H71" i="2" s="1"/>
  <c r="J71" i="2" s="1"/>
  <c r="L71" i="2" s="1"/>
  <c r="F72" i="2"/>
  <c r="H72" i="2" s="1"/>
  <c r="J72" i="2" s="1"/>
  <c r="L72" i="2" s="1"/>
  <c r="F68" i="2"/>
  <c r="H68" i="2" s="1"/>
  <c r="J68" i="2" s="1"/>
  <c r="L68" i="2" s="1"/>
  <c r="E73" i="2"/>
  <c r="F58" i="2"/>
  <c r="H58" i="2" s="1"/>
  <c r="J58" i="2" s="1"/>
  <c r="L58" i="2" s="1"/>
  <c r="F59" i="2"/>
  <c r="H59" i="2" s="1"/>
  <c r="J59" i="2" s="1"/>
  <c r="L59" i="2" s="1"/>
  <c r="F60" i="2"/>
  <c r="H60" i="2" s="1"/>
  <c r="J60" i="2" s="1"/>
  <c r="L60" i="2" s="1"/>
  <c r="F57" i="2"/>
  <c r="H57" i="2" s="1"/>
  <c r="J57" i="2" s="1"/>
  <c r="L57" i="2" s="1"/>
  <c r="F53" i="2"/>
  <c r="F54" i="2"/>
  <c r="H54" i="2" s="1"/>
  <c r="J54" i="2" s="1"/>
  <c r="L54" i="2" s="1"/>
  <c r="F43" i="2"/>
  <c r="H43" i="2" s="1"/>
  <c r="J43" i="2" s="1"/>
  <c r="L43" i="2" s="1"/>
  <c r="F44" i="2"/>
  <c r="H44" i="2" s="1"/>
  <c r="J44" i="2" s="1"/>
  <c r="L44" i="2" s="1"/>
  <c r="F45" i="2"/>
  <c r="H45" i="2" s="1"/>
  <c r="J45" i="2" s="1"/>
  <c r="L45" i="2" s="1"/>
  <c r="F46" i="2"/>
  <c r="H46" i="2" s="1"/>
  <c r="J46" i="2" s="1"/>
  <c r="L46" i="2" s="1"/>
  <c r="F47" i="2"/>
  <c r="H47" i="2" s="1"/>
  <c r="J47" i="2" s="1"/>
  <c r="L47" i="2" s="1"/>
  <c r="F48" i="2"/>
  <c r="H48" i="2" s="1"/>
  <c r="J48" i="2" s="1"/>
  <c r="L48" i="2" s="1"/>
  <c r="F49" i="2"/>
  <c r="H49" i="2" s="1"/>
  <c r="J49" i="2" s="1"/>
  <c r="L49" i="2" s="1"/>
  <c r="F42" i="2"/>
  <c r="H42" i="2" s="1"/>
  <c r="J42" i="2" s="1"/>
  <c r="L42" i="2" s="1"/>
  <c r="F18" i="2"/>
  <c r="H18" i="2" s="1"/>
  <c r="J18" i="2" s="1"/>
  <c r="L18" i="2" s="1"/>
  <c r="F19" i="2"/>
  <c r="H19" i="2" s="1"/>
  <c r="J19" i="2" s="1"/>
  <c r="L19" i="2" s="1"/>
  <c r="F20" i="2"/>
  <c r="H20" i="2" s="1"/>
  <c r="J20" i="2" s="1"/>
  <c r="L20" i="2" s="1"/>
  <c r="F22" i="2"/>
  <c r="H22" i="2" s="1"/>
  <c r="J22" i="2" s="1"/>
  <c r="L22" i="2" s="1"/>
  <c r="F24" i="2"/>
  <c r="H24" i="2" s="1"/>
  <c r="J24" i="2" s="1"/>
  <c r="L24" i="2" s="1"/>
  <c r="F27" i="2"/>
  <c r="H27" i="2" s="1"/>
  <c r="J27" i="2" s="1"/>
  <c r="L27" i="2" s="1"/>
  <c r="F29" i="2"/>
  <c r="H29" i="2" s="1"/>
  <c r="J29" i="2" s="1"/>
  <c r="L29" i="2" s="1"/>
  <c r="F31" i="2"/>
  <c r="H31" i="2" s="1"/>
  <c r="J31" i="2" s="1"/>
  <c r="L31" i="2" s="1"/>
  <c r="F16" i="2"/>
  <c r="H16" i="2" s="1"/>
  <c r="J16" i="2" s="1"/>
  <c r="L16" i="2" s="1"/>
  <c r="E131" i="2"/>
  <c r="E128" i="2"/>
  <c r="E110" i="2"/>
  <c r="E104" i="2"/>
  <c r="E103" i="2"/>
  <c r="F102" i="2"/>
  <c r="H102" i="2" s="1"/>
  <c r="J102" i="2" s="1"/>
  <c r="L102" i="2" s="1"/>
  <c r="E89" i="2"/>
  <c r="E85" i="2"/>
  <c r="E81" i="2"/>
  <c r="E77" i="2"/>
  <c r="E50" i="2"/>
  <c r="E38" i="2" s="1"/>
  <c r="E41" i="2"/>
  <c r="E40" i="2"/>
  <c r="L126" i="2" l="1"/>
  <c r="L129" i="2"/>
  <c r="L124" i="2"/>
  <c r="L128" i="2"/>
  <c r="L77" i="2"/>
  <c r="L85" i="2"/>
  <c r="L104" i="2"/>
  <c r="L127" i="2" s="1"/>
  <c r="L73" i="2"/>
  <c r="L81" i="2"/>
  <c r="J126" i="2"/>
  <c r="F131" i="2"/>
  <c r="J124" i="2"/>
  <c r="J128" i="2"/>
  <c r="J104" i="2"/>
  <c r="J77" i="2"/>
  <c r="J85" i="2"/>
  <c r="J129" i="2"/>
  <c r="J73" i="2"/>
  <c r="J81" i="2"/>
  <c r="H131" i="2"/>
  <c r="J115" i="2"/>
  <c r="H129" i="2"/>
  <c r="F104" i="2"/>
  <c r="H77" i="2"/>
  <c r="H85" i="2"/>
  <c r="F122" i="2"/>
  <c r="H53" i="2"/>
  <c r="F89" i="2"/>
  <c r="H92" i="2"/>
  <c r="H126" i="2"/>
  <c r="H128" i="2"/>
  <c r="H124" i="2"/>
  <c r="H73" i="2"/>
  <c r="H81" i="2"/>
  <c r="H104" i="2"/>
  <c r="F73" i="2"/>
  <c r="F121" i="2"/>
  <c r="F124" i="2"/>
  <c r="E125" i="2"/>
  <c r="E64" i="2"/>
  <c r="F126" i="2"/>
  <c r="F129" i="2"/>
  <c r="F77" i="2"/>
  <c r="F85" i="2"/>
  <c r="E127" i="2"/>
  <c r="E100" i="2"/>
  <c r="F128" i="2"/>
  <c r="F81" i="2"/>
  <c r="E130" i="2"/>
  <c r="F66" i="2"/>
  <c r="H66" i="2" s="1"/>
  <c r="J66" i="2" s="1"/>
  <c r="L66" i="2" s="1"/>
  <c r="D103" i="2"/>
  <c r="F103" i="2" s="1"/>
  <c r="H103" i="2" s="1"/>
  <c r="J103" i="2" s="1"/>
  <c r="L103" i="2" s="1"/>
  <c r="D41" i="2"/>
  <c r="F41" i="2" s="1"/>
  <c r="H41" i="2" s="1"/>
  <c r="J41" i="2" s="1"/>
  <c r="L41" i="2" s="1"/>
  <c r="D52" i="2"/>
  <c r="D40" i="2" s="1"/>
  <c r="F40" i="2" s="1"/>
  <c r="H40" i="2" s="1"/>
  <c r="J40" i="2" s="1"/>
  <c r="L40" i="2" s="1"/>
  <c r="L122" i="2" l="1"/>
  <c r="J131" i="2"/>
  <c r="L115" i="2"/>
  <c r="L131" i="2" s="1"/>
  <c r="H121" i="2"/>
  <c r="J92" i="2"/>
  <c r="L92" i="2" s="1"/>
  <c r="H122" i="2"/>
  <c r="J53" i="2"/>
  <c r="L53" i="2" s="1"/>
  <c r="H89" i="2"/>
  <c r="H125" i="2" s="1"/>
  <c r="F125" i="2"/>
  <c r="D50" i="2"/>
  <c r="D130" i="2" s="1"/>
  <c r="F52" i="2"/>
  <c r="E119" i="2"/>
  <c r="L89" i="2" l="1"/>
  <c r="L125" i="2" s="1"/>
  <c r="J122" i="2"/>
  <c r="J89" i="2"/>
  <c r="J125" i="2" s="1"/>
  <c r="J121" i="2"/>
  <c r="F50" i="2"/>
  <c r="F130" i="2" s="1"/>
  <c r="H52" i="2"/>
  <c r="D38" i="2"/>
  <c r="F38" i="2" s="1"/>
  <c r="H38" i="2" s="1"/>
  <c r="J38" i="2" s="1"/>
  <c r="L38" i="2" s="1"/>
  <c r="D128" i="2"/>
  <c r="H50" i="2" l="1"/>
  <c r="H130" i="2" s="1"/>
  <c r="J52" i="2"/>
  <c r="D124" i="2"/>
  <c r="J50" i="2" l="1"/>
  <c r="L52" i="2"/>
  <c r="L50" i="2" s="1"/>
  <c r="L130" i="2" s="1"/>
  <c r="D110" i="2"/>
  <c r="F110" i="2" s="1"/>
  <c r="H110" i="2" s="1"/>
  <c r="J110" i="2" s="1"/>
  <c r="L110" i="2" s="1"/>
  <c r="J130" i="2" l="1"/>
  <c r="F56" i="2"/>
  <c r="H56" i="2" s="1"/>
  <c r="J56" i="2" s="1"/>
  <c r="L56" i="2" s="1"/>
  <c r="D15" i="2"/>
  <c r="F15" i="2" s="1"/>
  <c r="H15" i="2" s="1"/>
  <c r="J15" i="2" s="1"/>
  <c r="L15" i="2" s="1"/>
  <c r="D131" i="2"/>
  <c r="F67" i="2"/>
  <c r="H67" i="2" s="1"/>
  <c r="J67" i="2" s="1"/>
  <c r="L67" i="2" s="1"/>
  <c r="L121" i="2" s="1"/>
  <c r="D77" i="2"/>
  <c r="D81" i="2"/>
  <c r="D73" i="2"/>
  <c r="D89" i="2"/>
  <c r="D85" i="2"/>
  <c r="D64" i="2" l="1"/>
  <c r="F64" i="2" s="1"/>
  <c r="D125" i="2"/>
  <c r="D104" i="2"/>
  <c r="D127" i="2" s="1"/>
  <c r="H64" i="2" l="1"/>
  <c r="J64" i="2" s="1"/>
  <c r="L64" i="2" s="1"/>
  <c r="D100" i="2"/>
  <c r="F100" i="2" s="1"/>
  <c r="F127" i="2"/>
  <c r="H127" i="2" s="1"/>
  <c r="J127" i="2" s="1"/>
  <c r="F119" i="2" l="1"/>
  <c r="H100" i="2"/>
  <c r="D119" i="2"/>
  <c r="H119" i="2" l="1"/>
  <c r="J100" i="2"/>
  <c r="J119" i="2" l="1"/>
  <c r="L100" i="2"/>
  <c r="L119" i="2" s="1"/>
</calcChain>
</file>

<file path=xl/sharedStrings.xml><?xml version="1.0" encoding="utf-8"?>
<sst xmlns="http://schemas.openxmlformats.org/spreadsheetml/2006/main" count="333" uniqueCount="202">
  <si>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</si>
  <si>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</si>
  <si>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</si>
  <si>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</si>
  <si>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</si>
  <si>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</si>
  <si>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</si>
  <si>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</si>
  <si>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</si>
  <si>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</si>
  <si>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</si>
  <si>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</si>
  <si>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</si>
  <si>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</si>
  <si>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</si>
  <si>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</si>
  <si>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</si>
  <si>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</si>
  <si>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</si>
  <si>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</si>
  <si>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</si>
  <si>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</si>
  <si>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</si>
  <si>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</si>
  <si>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</si>
  <si>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</si>
  <si>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</si>
  <si>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</si>
  <si>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</si>
  <si>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</si>
  <si>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</si>
  <si>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</si>
  <si>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</si>
  <si>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</si>
  <si>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</si>
  <si>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</si>
  <si>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</si>
  <si>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</si>
  <si>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</si>
  <si>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</si>
  <si>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</si>
  <si>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</si>
  <si>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</si>
  <si>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</si>
  <si>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</si>
  <si>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</si>
  <si>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</si>
  <si>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</si>
  <si>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</si>
  <si>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</si>
  <si>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</si>
  <si>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тыс. руб.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</si>
  <si>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</si>
  <si>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</si>
  <si>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</si>
  <si>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</si>
  <si>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</si>
  <si>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</si>
  <si>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</si>
  <si>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</si>
  <si>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</si>
  <si>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</si>
  <si>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Возмездное приобретение недвижимого имущества в муниципальную собственность города Перми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</si>
  <si>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</si>
  <si>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</si>
  <si>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</si>
  <si>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</si>
  <si>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</si>
  <si>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</si>
  <si>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</si>
  <si>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</si>
  <si>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</si>
  <si>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</si>
  <si>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</si>
  <si>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</si>
  <si>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</si>
  <si>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</si>
  <si>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</si>
  <si>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</si>
  <si>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</si>
  <si>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</si>
  <si>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</si>
  <si>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</si>
  <si>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</si>
  <si>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</si>
  <si>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</si>
  <si>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</si>
  <si>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24 2 4117</t>
  </si>
  <si>
    <t>24 2 4118</t>
  </si>
  <si>
    <t>24 2 4119</t>
  </si>
  <si>
    <t>24 2 4129</t>
  </si>
  <si>
    <t>24 2 4130</t>
  </si>
  <si>
    <t>24 2 4201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</si>
  <si>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</si>
  <si>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</si>
  <si>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</si>
  <si>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</si>
  <si>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</si>
  <si>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</si>
  <si>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</si>
  <si>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</si>
  <si>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</si>
  <si>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</si>
  <si>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</si>
  <si>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</si>
  <si>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</si>
  <si>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</si>
  <si>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</si>
  <si>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</si>
  <si>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</si>
  <si>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</si>
  <si>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</si>
  <si>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</si>
  <si>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</si>
  <si>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</si>
  <si>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</si>
  <si>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</si>
  <si>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</si>
  <si>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</si>
  <si>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</si>
  <si>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</si>
  <si>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</si>
  <si>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</si>
  <si>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</si>
  <si>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</si>
  <si>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</si>
  <si>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</si>
  <si>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</si>
  <si>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</si>
  <si>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</si>
  <si>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</si>
  <si>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</si>
  <si>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</si>
  <si>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</si>
  <si>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</si>
  <si>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</si>
  <si>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</si>
  <si>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15 1 2147,15 3 2151,15 1 9602</t>
  </si>
  <si>
    <t>Строительство межшкольного стадиона в МАОУ "Гимназия № 7" г.Перми</t>
  </si>
  <si>
    <t>Строительство нового корпуса МАОУ "СОШ № 59"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</si>
  <si>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</si>
  <si>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</si>
  <si>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</si>
  <si>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</si>
  <si>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МБОУ "Гимназия № 11 им. С.П.Дягилева"</t>
  </si>
  <si>
    <t>24 2 4138</t>
  </si>
  <si>
    <t>10 2 4173</t>
  </si>
  <si>
    <t>11 1 4174</t>
  </si>
  <si>
    <t>Строительство пешеходного перехода из микрорайона Владимирский в микрорайон Юбилейный</t>
  </si>
  <si>
    <t>11 1 4175</t>
  </si>
  <si>
    <t>Строительство сквера по ул.Шпалопропиточной, 4б, 6</t>
  </si>
  <si>
    <t>11 1 4176</t>
  </si>
  <si>
    <t>40.</t>
  </si>
  <si>
    <t>41.</t>
  </si>
  <si>
    <t>42.</t>
  </si>
  <si>
    <t>43.</t>
  </si>
  <si>
    <t>от 16.12.2014 № 270</t>
  </si>
  <si>
    <t>Приобретение в собственность муниципального образования помещения для размещения МФЦ по ул. 9 мая, 3</t>
  </si>
  <si>
    <t>91 9 4172</t>
  </si>
  <si>
    <t>44.</t>
  </si>
  <si>
    <t>Изменения</t>
  </si>
  <si>
    <t>Департамент общественной безопасности</t>
  </si>
  <si>
    <t>Строительство сквера по ул. Краснополянской, 12</t>
  </si>
  <si>
    <t>Строительство тротуара со ступеньками и поручнями в м-не Соболи по ул. 1-й Соболинской от дома № 9 до дома № 23</t>
  </si>
  <si>
    <t xml:space="preserve">Управление капитального строительства </t>
  </si>
  <si>
    <t>Реконструкция здания МАОУ "СОШ № 32 имени Г.А.Сборщикова" г. Перми (пристройка спортивного зала)</t>
  </si>
  <si>
    <t>Строительство межшкольного стадиона в МАОУ Пермская кадетская школа № 1 «Пермский кадетский корпус имени генералиссимуса А.В. Суворова»</t>
  </si>
  <si>
    <t>22.</t>
  </si>
  <si>
    <t>23.</t>
  </si>
  <si>
    <t>24.</t>
  </si>
  <si>
    <t>25.</t>
  </si>
  <si>
    <t>26.</t>
  </si>
  <si>
    <t>27.</t>
  </si>
  <si>
    <t>28.</t>
  </si>
  <si>
    <t>29.</t>
  </si>
  <si>
    <t>45.</t>
  </si>
  <si>
    <t>Строительство кладбища «Восточное» с крематорием</t>
  </si>
  <si>
    <t>11 2 4106</t>
  </si>
  <si>
    <t>Строительство светофорного объекта на территории м/р Висим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</si>
  <si>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</si>
  <si>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91 6 2183</t>
  </si>
  <si>
    <t>10 2 4112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</si>
  <si>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</si>
  <si>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</si>
  <si>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Общественная безопасность</t>
  </si>
  <si>
    <t>Обследование оползневого склона по ул. Мезенская, 166</t>
  </si>
  <si>
    <t>14 1 4142</t>
  </si>
  <si>
    <t>52.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</si>
  <si>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</si>
  <si>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</si>
  <si>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</si>
  <si>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</si>
  <si>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межшкольного стадиона в МАОУ Пермская кадетская школа № 1 "Пермский кадетский корпус имени генералиссимуса А.В. Суворова"</t>
  </si>
  <si>
    <t>24 2 4125</t>
  </si>
  <si>
    <t>Реконструкция здания МАОУ «СОШ № 32 имени Г.А.Сборщикова» г. Перми (пристройка спортивного зала)</t>
  </si>
  <si>
    <t>24 2 4133</t>
  </si>
  <si>
    <t>Строительство спортивной площадки в МАОУ «Лицей № 10»</t>
  </si>
  <si>
    <t>24 2 4143</t>
  </si>
  <si>
    <t>46.</t>
  </si>
  <si>
    <t>47.</t>
  </si>
  <si>
    <t>48.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</si>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</sst>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0" fontId="2" fillId="4" borderId="0" xfId="0" applyFont="1" applyFill="1"/>
    <xf numFmtId="0" fontId="4" fillId="4" borderId="1" xfId="0" applyFont="1" applyFill="1" applyBorder="1" applyAlignment="1">
      <alignment vertical="top" wrapText="1"/>
    </xf>
    <xf numFmtId="164" fontId="4" fillId="5" borderId="1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4" xfId="0" applyNumberFormat="1" applyFont="1" applyFill="1" applyBorder="1"/>
    <xf numFmtId="0" fontId="4" fillId="3" borderId="1" xfId="0" applyFont="1" applyFill="1" applyBorder="1" applyAlignment="1">
      <alignment horizontal="center" vertical="top"/>
    </xf>
    <xf numFmtId="164" fontId="4" fillId="3" borderId="2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 wrapText="1"/>
    </xf>
    <xf numFmtId="0" fontId="2" fillId="3" borderId="0" xfId="0" applyFont="1" applyFill="1"/>
    <xf numFmtId="164" fontId="4" fillId="0" borderId="1" xfId="0" applyNumberFormat="1" applyFont="1" applyFill="1" applyBorder="1" applyAlignment="1">
      <alignment vertical="top" wrapText="1"/>
    </xf>
    <xf numFmtId="164" fontId="4" fillId="6" borderId="1" xfId="0" applyNumberFormat="1" applyFont="1" applyFill="1" applyBorder="1"/>
    <xf numFmtId="0" fontId="4" fillId="6" borderId="1" xfId="0" applyFont="1" applyFill="1" applyBorder="1" applyAlignment="1">
      <alignment horizontal="center" vertical="top"/>
    </xf>
    <xf numFmtId="0" fontId="2" fillId="6" borderId="0" xfId="0" applyFont="1" applyFill="1"/>
    <xf numFmtId="164" fontId="4" fillId="6" borderId="1" xfId="0" applyNumberFormat="1" applyFont="1" applyFill="1" applyBorder="1" applyAlignment="1">
      <alignment vertical="top" wrapText="1"/>
    </xf>
    <xf numFmtId="164" fontId="4" fillId="6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33"/>
  <sheetViews>
    <sheetView tabSelected="1" topLeftCell="A98" zoomScale="70" zoomScaleNormal="70" workbookViewId="0">
      <selection sqref="A1:L134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4" width="17.5703125" style="5" hidden="1" customWidth="1"/>
    <col min="5" max="5" width="17" style="5" hidden="1" customWidth="1"/>
    <col min="6" max="6" width="17.5703125" style="5" hidden="1" customWidth="1"/>
    <col min="7" max="7" width="16.85546875" style="5" hidden="1" customWidth="1"/>
    <col min="8" max="8" width="17.5703125" style="5" hidden="1" customWidth="1"/>
    <col min="9" max="9" width="16.85546875" style="45" hidden="1" customWidth="1"/>
    <col min="10" max="10" width="17.5703125" style="5" hidden="1" customWidth="1"/>
    <col min="11" max="11" width="16.85546875" style="24" hidden="1" customWidth="1"/>
    <col min="12" max="12" width="17.5703125" style="5" customWidth="1"/>
    <col min="13" max="13" width="37.42578125" style="1" hidden="1" customWidth="1"/>
    <col min="14" max="14" width="16.140625" style="1" hidden="1" customWidth="1"/>
    <col min="15" max="18" width="9.140625" style="1" customWidth="1"/>
    <col min="19" max="16384" width="9.140625" style="1"/>
  </cols>
  <sheetData>
    <row r="1" spans="1:14" x14ac:dyDescent="0.3">
      <c r="H1" s="4"/>
      <c r="J1" s="4"/>
      <c r="L1" s="4" t="s">
        <v>201</v>
      </c>
    </row>
    <row r="2" spans="1:14" x14ac:dyDescent="0.3">
      <c r="H2" s="4"/>
      <c r="J2" s="4"/>
      <c r="L2" s="4" t="s">
        <v>47</v>
      </c>
    </row>
    <row r="3" spans="1:14" x14ac:dyDescent="0.3">
      <c r="H3" s="4"/>
      <c r="J3" s="4"/>
      <c r="L3" s="4" t="s">
        <v>48</v>
      </c>
    </row>
    <row r="5" spans="1:14" x14ac:dyDescent="0.3">
      <c r="C5" s="5"/>
      <c r="D5" s="4"/>
      <c r="F5" s="4"/>
      <c r="H5" s="4"/>
      <c r="J5" s="4"/>
      <c r="L5" s="4" t="s">
        <v>134</v>
      </c>
    </row>
    <row r="6" spans="1:14" x14ac:dyDescent="0.3">
      <c r="C6" s="5"/>
      <c r="D6" s="4"/>
      <c r="F6" s="4"/>
      <c r="H6" s="4"/>
      <c r="J6" s="4"/>
      <c r="L6" s="4" t="s">
        <v>47</v>
      </c>
    </row>
    <row r="7" spans="1:14" x14ac:dyDescent="0.3">
      <c r="C7" s="5"/>
      <c r="D7" s="4"/>
      <c r="F7" s="4"/>
      <c r="H7" s="4"/>
      <c r="J7" s="4"/>
      <c r="L7" s="4" t="s">
        <v>48</v>
      </c>
    </row>
    <row r="8" spans="1:14" x14ac:dyDescent="0.3">
      <c r="D8" s="1"/>
      <c r="E8" s="1"/>
      <c r="F8" s="1"/>
      <c r="G8" s="4"/>
      <c r="H8" s="4"/>
      <c r="I8" s="46"/>
      <c r="J8" s="4"/>
      <c r="K8" s="25"/>
      <c r="L8" s="4" t="s">
        <v>156</v>
      </c>
    </row>
    <row r="9" spans="1:14" ht="18.75" customHeight="1" x14ac:dyDescent="0.25">
      <c r="A9" s="76" t="s">
        <v>108</v>
      </c>
      <c r="B9" s="76"/>
      <c r="C9" s="76"/>
      <c r="D9" s="76"/>
      <c r="E9" s="18"/>
      <c r="F9" s="18"/>
      <c r="G9" s="31"/>
      <c r="H9" s="23"/>
      <c r="I9" s="47"/>
      <c r="J9" s="31"/>
      <c r="K9" s="26"/>
      <c r="L9" s="44"/>
    </row>
    <row r="10" spans="1:14" ht="15.75" customHeight="1" x14ac:dyDescent="0.25">
      <c r="A10" s="76"/>
      <c r="B10" s="76"/>
      <c r="C10" s="76"/>
      <c r="D10" s="76"/>
      <c r="E10" s="18"/>
      <c r="F10" s="18"/>
      <c r="G10" s="31"/>
      <c r="H10" s="23"/>
      <c r="I10" s="47"/>
      <c r="J10" s="31"/>
      <c r="K10" s="26"/>
      <c r="L10" s="44"/>
    </row>
    <row r="11" spans="1:14" ht="19.5" customHeight="1" x14ac:dyDescent="0.25">
      <c r="A11" s="76"/>
      <c r="B11" s="76"/>
      <c r="C11" s="76"/>
      <c r="D11" s="76"/>
      <c r="E11" s="18"/>
      <c r="F11" s="18"/>
      <c r="G11" s="31"/>
      <c r="H11" s="23"/>
      <c r="I11" s="47"/>
      <c r="J11" s="31"/>
      <c r="K11" s="26"/>
      <c r="L11" s="44"/>
    </row>
    <row r="12" spans="1:14" x14ac:dyDescent="0.3">
      <c r="A12" s="2"/>
      <c r="B12" s="3"/>
      <c r="C12" s="3"/>
      <c r="D12" s="4"/>
      <c r="E12" s="4"/>
      <c r="F12" s="4"/>
      <c r="G12" s="4"/>
      <c r="H12" s="4"/>
      <c r="I12" s="46"/>
      <c r="J12" s="4"/>
      <c r="K12" s="25"/>
      <c r="L12" s="4" t="s">
        <v>51</v>
      </c>
      <c r="M12" s="6"/>
    </row>
    <row r="13" spans="1:14" ht="18" customHeight="1" x14ac:dyDescent="0.25">
      <c r="A13" s="77" t="s">
        <v>0</v>
      </c>
      <c r="B13" s="77" t="s">
        <v>107</v>
      </c>
      <c r="C13" s="77" t="s">
        <v>46</v>
      </c>
      <c r="D13" s="68" t="s">
        <v>57</v>
      </c>
      <c r="E13" s="68" t="s">
        <v>135</v>
      </c>
      <c r="F13" s="68" t="s">
        <v>57</v>
      </c>
      <c r="G13" s="68" t="s">
        <v>160</v>
      </c>
      <c r="H13" s="68" t="s">
        <v>57</v>
      </c>
      <c r="I13" s="70" t="s">
        <v>160</v>
      </c>
      <c r="J13" s="68" t="s">
        <v>57</v>
      </c>
      <c r="K13" s="79" t="s">
        <v>160</v>
      </c>
      <c r="L13" s="68" t="s">
        <v>57</v>
      </c>
      <c r="M13" s="65"/>
    </row>
    <row r="14" spans="1:14" ht="18" customHeight="1" x14ac:dyDescent="0.25">
      <c r="A14" s="78"/>
      <c r="B14" s="67"/>
      <c r="C14" s="67"/>
      <c r="D14" s="69"/>
      <c r="E14" s="69"/>
      <c r="F14" s="69"/>
      <c r="G14" s="69"/>
      <c r="H14" s="69"/>
      <c r="I14" s="71"/>
      <c r="J14" s="69"/>
      <c r="K14" s="80"/>
      <c r="L14" s="69"/>
      <c r="M14" s="65"/>
    </row>
    <row r="15" spans="1:14" x14ac:dyDescent="0.3">
      <c r="A15" s="7"/>
      <c r="B15" s="8" t="s">
        <v>1</v>
      </c>
      <c r="C15" s="8"/>
      <c r="D15" s="9">
        <f>D16+D18+D19+D20+D22+D24+D27+D29+D31</f>
        <v>676471.9</v>
      </c>
      <c r="E15" s="9">
        <f>E16+E18+E19+E20+E22+E24+E27+E29+E31+E32</f>
        <v>2000</v>
      </c>
      <c r="F15" s="9">
        <f>D15+E15</f>
        <v>678471.9</v>
      </c>
      <c r="G15" s="9">
        <f>G16+G18+G19+G20+G22+G24+G27+G29+G31+G32</f>
        <v>-99426.94</v>
      </c>
      <c r="H15" s="9">
        <f>F15+G15</f>
        <v>579044.96</v>
      </c>
      <c r="I15" s="9">
        <f>I16+I18+I19+I20+I22+I24+I27+I29+I31+I32+I25+I28+I30+I21+I23+I26+I33+I34</f>
        <v>0</v>
      </c>
      <c r="J15" s="9">
        <f>H15+I15</f>
        <v>579044.96</v>
      </c>
      <c r="K15" s="9">
        <f>K16+K18+K19+K20+K22+K24+K27+K29+K31+K32+K25+K28+K30+K21+K23+K26+K33+K34+K17+K35+K36+K37</f>
        <v>-61558.228999999956</v>
      </c>
      <c r="L15" s="9">
        <f>J15+K15</f>
        <v>517486.73100000003</v>
      </c>
      <c r="M15" s="6"/>
    </row>
    <row r="16" spans="1:14" s="41" customFormat="1" ht="56.25" hidden="1" x14ac:dyDescent="0.3">
      <c r="A16" s="37" t="s">
        <v>4</v>
      </c>
      <c r="B16" s="38" t="s">
        <v>82</v>
      </c>
      <c r="C16" s="39" t="s">
        <v>55</v>
      </c>
      <c r="D16" s="40">
        <v>250000</v>
      </c>
      <c r="E16" s="40"/>
      <c r="F16" s="40">
        <f>D16+E16</f>
        <v>250000</v>
      </c>
      <c r="G16" s="40"/>
      <c r="H16" s="40">
        <f>F16+G16</f>
        <v>250000</v>
      </c>
      <c r="I16" s="40"/>
      <c r="J16" s="40">
        <f>H16+I16</f>
        <v>250000</v>
      </c>
      <c r="K16" s="27">
        <v>-250000</v>
      </c>
      <c r="L16" s="40">
        <f>J16+K16</f>
        <v>0</v>
      </c>
      <c r="M16" s="41" t="s">
        <v>83</v>
      </c>
      <c r="N16" s="41">
        <v>0</v>
      </c>
    </row>
    <row r="17" spans="1:14" s="54" customFormat="1" ht="56.25" x14ac:dyDescent="0.3">
      <c r="A17" s="51">
        <v>1</v>
      </c>
      <c r="B17" s="52" t="s">
        <v>188</v>
      </c>
      <c r="C17" s="53" t="s">
        <v>55</v>
      </c>
      <c r="D17" s="35"/>
      <c r="E17" s="35"/>
      <c r="F17" s="35">
        <f>D17+E17</f>
        <v>0</v>
      </c>
      <c r="G17" s="35"/>
      <c r="H17" s="35">
        <f>F17+G17</f>
        <v>0</v>
      </c>
      <c r="I17" s="35"/>
      <c r="J17" s="35">
        <f>H17+I17</f>
        <v>0</v>
      </c>
      <c r="K17" s="27">
        <v>205000</v>
      </c>
      <c r="L17" s="35">
        <f>J17+K17</f>
        <v>205000</v>
      </c>
      <c r="M17" s="54" t="s">
        <v>189</v>
      </c>
    </row>
    <row r="18" spans="1:14" ht="56.25" x14ac:dyDescent="0.3">
      <c r="A18" s="7" t="s">
        <v>111</v>
      </c>
      <c r="B18" s="10" t="s">
        <v>84</v>
      </c>
      <c r="C18" s="17" t="s">
        <v>55</v>
      </c>
      <c r="D18" s="9">
        <v>130000</v>
      </c>
      <c r="E18" s="9"/>
      <c r="F18" s="9">
        <f t="shared" ref="F18:F32" si="0">D18+E18</f>
        <v>130000</v>
      </c>
      <c r="G18" s="9">
        <v>-129999.948</v>
      </c>
      <c r="H18" s="9">
        <f t="shared" ref="H18:H32" si="1">F18+G18</f>
        <v>5.1999999996041879E-2</v>
      </c>
      <c r="I18" s="35"/>
      <c r="J18" s="9">
        <f t="shared" ref="J18:J34" si="2">H18+I18</f>
        <v>5.1999999996041879E-2</v>
      </c>
      <c r="K18" s="27"/>
      <c r="L18" s="9">
        <f t="shared" ref="L18:L36" si="3">J18+K18</f>
        <v>5.1999999996041879E-2</v>
      </c>
      <c r="M18" s="1" t="s">
        <v>85</v>
      </c>
    </row>
    <row r="19" spans="1:14" ht="37.5" x14ac:dyDescent="0.3">
      <c r="A19" s="7" t="s">
        <v>112</v>
      </c>
      <c r="B19" s="10" t="s">
        <v>23</v>
      </c>
      <c r="C19" s="17" t="s">
        <v>5</v>
      </c>
      <c r="D19" s="9">
        <v>33153.199999999997</v>
      </c>
      <c r="E19" s="9"/>
      <c r="F19" s="9">
        <f t="shared" si="0"/>
        <v>33153.199999999997</v>
      </c>
      <c r="G19" s="9"/>
      <c r="H19" s="9">
        <f t="shared" si="1"/>
        <v>33153.199999999997</v>
      </c>
      <c r="I19" s="35"/>
      <c r="J19" s="9">
        <f t="shared" si="2"/>
        <v>33153.199999999997</v>
      </c>
      <c r="K19" s="56">
        <f>30000+10000</f>
        <v>40000</v>
      </c>
      <c r="L19" s="9">
        <f t="shared" si="3"/>
        <v>73153.2</v>
      </c>
      <c r="M19" s="1" t="s">
        <v>86</v>
      </c>
    </row>
    <row r="20" spans="1:14" s="41" customFormat="1" ht="37.5" hidden="1" x14ac:dyDescent="0.3">
      <c r="A20" s="37"/>
      <c r="B20" s="38" t="s">
        <v>139</v>
      </c>
      <c r="C20" s="39" t="s">
        <v>5</v>
      </c>
      <c r="D20" s="40">
        <v>26500</v>
      </c>
      <c r="E20" s="40"/>
      <c r="F20" s="40">
        <f t="shared" si="0"/>
        <v>26500</v>
      </c>
      <c r="G20" s="40"/>
      <c r="H20" s="40">
        <f t="shared" si="1"/>
        <v>26500</v>
      </c>
      <c r="I20" s="35">
        <v>-26500</v>
      </c>
      <c r="J20" s="40">
        <f t="shared" si="2"/>
        <v>0</v>
      </c>
      <c r="K20" s="27"/>
      <c r="L20" s="40">
        <f t="shared" si="3"/>
        <v>0</v>
      </c>
      <c r="M20" s="41" t="s">
        <v>87</v>
      </c>
      <c r="N20" s="41">
        <v>0</v>
      </c>
    </row>
    <row r="21" spans="1:14" ht="56.25" x14ac:dyDescent="0.3">
      <c r="A21" s="7" t="s">
        <v>113</v>
      </c>
      <c r="B21" s="10" t="s">
        <v>139</v>
      </c>
      <c r="C21" s="33" t="s">
        <v>164</v>
      </c>
      <c r="D21" s="9"/>
      <c r="E21" s="9"/>
      <c r="F21" s="9"/>
      <c r="G21" s="9"/>
      <c r="H21" s="9"/>
      <c r="I21" s="35">
        <v>26500</v>
      </c>
      <c r="J21" s="9">
        <f t="shared" si="2"/>
        <v>26500</v>
      </c>
      <c r="K21" s="27">
        <v>-24552.7</v>
      </c>
      <c r="L21" s="9">
        <f t="shared" si="3"/>
        <v>1947.2999999999993</v>
      </c>
      <c r="M21" s="1" t="s">
        <v>87</v>
      </c>
    </row>
    <row r="22" spans="1:14" s="41" customFormat="1" ht="37.5" hidden="1" x14ac:dyDescent="0.3">
      <c r="A22" s="37"/>
      <c r="B22" s="38" t="s">
        <v>140</v>
      </c>
      <c r="C22" s="39" t="s">
        <v>5</v>
      </c>
      <c r="D22" s="40">
        <v>26500</v>
      </c>
      <c r="E22" s="40"/>
      <c r="F22" s="40">
        <f t="shared" si="0"/>
        <v>26500</v>
      </c>
      <c r="G22" s="40"/>
      <c r="H22" s="40">
        <f t="shared" si="1"/>
        <v>26500</v>
      </c>
      <c r="I22" s="35">
        <v>-26500</v>
      </c>
      <c r="J22" s="40">
        <f t="shared" si="2"/>
        <v>0</v>
      </c>
      <c r="K22" s="27"/>
      <c r="L22" s="9">
        <f t="shared" si="3"/>
        <v>0</v>
      </c>
      <c r="M22" s="41" t="s">
        <v>88</v>
      </c>
      <c r="N22" s="41">
        <v>0</v>
      </c>
    </row>
    <row r="23" spans="1:14" ht="56.25" x14ac:dyDescent="0.3">
      <c r="A23" s="7" t="s">
        <v>114</v>
      </c>
      <c r="B23" s="10" t="s">
        <v>140</v>
      </c>
      <c r="C23" s="33" t="s">
        <v>164</v>
      </c>
      <c r="D23" s="9"/>
      <c r="E23" s="9"/>
      <c r="F23" s="9"/>
      <c r="G23" s="9"/>
      <c r="H23" s="9"/>
      <c r="I23" s="35">
        <v>26500</v>
      </c>
      <c r="J23" s="9">
        <f t="shared" si="2"/>
        <v>26500</v>
      </c>
      <c r="K23" s="27">
        <v>-23867.8</v>
      </c>
      <c r="L23" s="9">
        <f t="shared" si="3"/>
        <v>2632.2000000000007</v>
      </c>
      <c r="M23" s="1" t="s">
        <v>88</v>
      </c>
    </row>
    <row r="24" spans="1:14" s="41" customFormat="1" ht="37.5" hidden="1" x14ac:dyDescent="0.3">
      <c r="A24" s="37"/>
      <c r="B24" s="38" t="s">
        <v>141</v>
      </c>
      <c r="C24" s="39" t="s">
        <v>5</v>
      </c>
      <c r="D24" s="40">
        <v>97057.1</v>
      </c>
      <c r="E24" s="40"/>
      <c r="F24" s="40">
        <f t="shared" si="0"/>
        <v>97057.1</v>
      </c>
      <c r="G24" s="40"/>
      <c r="H24" s="40">
        <f t="shared" si="1"/>
        <v>97057.1</v>
      </c>
      <c r="I24" s="35">
        <v>-97057.1</v>
      </c>
      <c r="J24" s="40">
        <f t="shared" si="2"/>
        <v>0</v>
      </c>
      <c r="K24" s="27"/>
      <c r="L24" s="40">
        <f t="shared" si="3"/>
        <v>0</v>
      </c>
      <c r="M24" s="41" t="s">
        <v>89</v>
      </c>
      <c r="N24" s="41">
        <v>0</v>
      </c>
    </row>
    <row r="25" spans="1:14" ht="56.25" hidden="1" x14ac:dyDescent="0.3">
      <c r="A25" s="7" t="s">
        <v>115</v>
      </c>
      <c r="B25" s="10" t="s">
        <v>141</v>
      </c>
      <c r="C25" s="33" t="s">
        <v>164</v>
      </c>
      <c r="D25" s="9"/>
      <c r="E25" s="9"/>
      <c r="F25" s="9"/>
      <c r="G25" s="9"/>
      <c r="H25" s="9"/>
      <c r="I25" s="35">
        <v>97057.1</v>
      </c>
      <c r="J25" s="9">
        <f t="shared" si="2"/>
        <v>97057.1</v>
      </c>
      <c r="K25" s="27">
        <v>-97057.1</v>
      </c>
      <c r="L25" s="9">
        <f t="shared" si="3"/>
        <v>0</v>
      </c>
      <c r="M25" s="1" t="s">
        <v>89</v>
      </c>
      <c r="N25" s="1">
        <v>0</v>
      </c>
    </row>
    <row r="26" spans="1:14" ht="37.5" x14ac:dyDescent="0.3">
      <c r="A26" s="7">
        <v>6</v>
      </c>
      <c r="B26" s="10" t="s">
        <v>141</v>
      </c>
      <c r="C26" s="62" t="s">
        <v>5</v>
      </c>
      <c r="D26" s="40"/>
      <c r="E26" s="40"/>
      <c r="F26" s="40"/>
      <c r="G26" s="40"/>
      <c r="H26" s="40"/>
      <c r="I26" s="35"/>
      <c r="J26" s="40">
        <f t="shared" si="2"/>
        <v>0</v>
      </c>
      <c r="K26" s="56">
        <v>3751.4540000000002</v>
      </c>
      <c r="L26" s="9">
        <f t="shared" si="3"/>
        <v>3751.4540000000002</v>
      </c>
      <c r="M26" s="41" t="s">
        <v>89</v>
      </c>
      <c r="N26" s="41"/>
    </row>
    <row r="27" spans="1:14" s="41" customFormat="1" ht="37.5" hidden="1" x14ac:dyDescent="0.3">
      <c r="A27" s="37"/>
      <c r="B27" s="38" t="s">
        <v>142</v>
      </c>
      <c r="C27" s="39" t="s">
        <v>5</v>
      </c>
      <c r="D27" s="40">
        <v>15000</v>
      </c>
      <c r="E27" s="40"/>
      <c r="F27" s="40">
        <f t="shared" si="0"/>
        <v>15000</v>
      </c>
      <c r="G27" s="40"/>
      <c r="H27" s="40">
        <f t="shared" si="1"/>
        <v>15000</v>
      </c>
      <c r="I27" s="35">
        <v>-15000</v>
      </c>
      <c r="J27" s="40">
        <f t="shared" si="2"/>
        <v>0</v>
      </c>
      <c r="K27" s="27"/>
      <c r="L27" s="40">
        <f t="shared" si="3"/>
        <v>0</v>
      </c>
      <c r="M27" s="41" t="s">
        <v>90</v>
      </c>
      <c r="N27" s="41">
        <v>0</v>
      </c>
    </row>
    <row r="28" spans="1:14" ht="56.25" x14ac:dyDescent="0.3">
      <c r="A28" s="7" t="s">
        <v>116</v>
      </c>
      <c r="B28" s="10" t="s">
        <v>142</v>
      </c>
      <c r="C28" s="33" t="s">
        <v>164</v>
      </c>
      <c r="D28" s="9"/>
      <c r="E28" s="9"/>
      <c r="F28" s="9"/>
      <c r="G28" s="9"/>
      <c r="H28" s="9"/>
      <c r="I28" s="35">
        <v>15000</v>
      </c>
      <c r="J28" s="9">
        <f t="shared" si="2"/>
        <v>15000</v>
      </c>
      <c r="K28" s="56">
        <f>2000+213.564</f>
        <v>2213.5639999999999</v>
      </c>
      <c r="L28" s="9">
        <f t="shared" si="3"/>
        <v>17213.563999999998</v>
      </c>
      <c r="M28" s="1" t="s">
        <v>90</v>
      </c>
    </row>
    <row r="29" spans="1:14" s="41" customFormat="1" ht="37.5" hidden="1" x14ac:dyDescent="0.3">
      <c r="A29" s="37"/>
      <c r="B29" s="38" t="s">
        <v>143</v>
      </c>
      <c r="C29" s="39" t="s">
        <v>5</v>
      </c>
      <c r="D29" s="40">
        <v>15000</v>
      </c>
      <c r="E29" s="40"/>
      <c r="F29" s="40">
        <f t="shared" si="0"/>
        <v>15000</v>
      </c>
      <c r="G29" s="40"/>
      <c r="H29" s="40">
        <f t="shared" si="1"/>
        <v>15000</v>
      </c>
      <c r="I29" s="35">
        <v>-15000</v>
      </c>
      <c r="J29" s="40">
        <f t="shared" si="2"/>
        <v>0</v>
      </c>
      <c r="K29" s="27"/>
      <c r="L29" s="40">
        <f t="shared" si="3"/>
        <v>0</v>
      </c>
      <c r="M29" s="41" t="s">
        <v>91</v>
      </c>
      <c r="N29" s="41">
        <v>0</v>
      </c>
    </row>
    <row r="30" spans="1:14" ht="56.25" x14ac:dyDescent="0.3">
      <c r="A30" s="7" t="s">
        <v>8</v>
      </c>
      <c r="B30" s="10" t="s">
        <v>143</v>
      </c>
      <c r="C30" s="33" t="s">
        <v>164</v>
      </c>
      <c r="D30" s="9"/>
      <c r="E30" s="9"/>
      <c r="F30" s="9"/>
      <c r="G30" s="9"/>
      <c r="H30" s="9"/>
      <c r="I30" s="35">
        <v>15000</v>
      </c>
      <c r="J30" s="9">
        <f t="shared" si="2"/>
        <v>15000</v>
      </c>
      <c r="K30" s="56">
        <f>1300+639.337</f>
        <v>1939.337</v>
      </c>
      <c r="L30" s="9">
        <f t="shared" si="3"/>
        <v>16939.337</v>
      </c>
      <c r="M30" s="1" t="s">
        <v>91</v>
      </c>
    </row>
    <row r="31" spans="1:14" ht="37.5" x14ac:dyDescent="0.3">
      <c r="A31" s="7" t="s">
        <v>9</v>
      </c>
      <c r="B31" s="17" t="s">
        <v>144</v>
      </c>
      <c r="C31" s="17" t="s">
        <v>5</v>
      </c>
      <c r="D31" s="9">
        <v>83261.600000000006</v>
      </c>
      <c r="E31" s="9"/>
      <c r="F31" s="9">
        <f t="shared" si="0"/>
        <v>83261.600000000006</v>
      </c>
      <c r="G31" s="9">
        <v>30573.008000000002</v>
      </c>
      <c r="H31" s="9">
        <f t="shared" si="1"/>
        <v>113834.60800000001</v>
      </c>
      <c r="I31" s="35"/>
      <c r="J31" s="9">
        <f t="shared" si="2"/>
        <v>113834.60800000001</v>
      </c>
      <c r="K31" s="27">
        <f>-23936.2+89196.425</f>
        <v>65260.225000000006</v>
      </c>
      <c r="L31" s="9">
        <f t="shared" si="3"/>
        <v>179094.83300000001</v>
      </c>
      <c r="M31" s="1" t="s">
        <v>92</v>
      </c>
    </row>
    <row r="32" spans="1:14" ht="37.5" x14ac:dyDescent="0.3">
      <c r="A32" s="7" t="s">
        <v>10</v>
      </c>
      <c r="B32" s="17" t="s">
        <v>138</v>
      </c>
      <c r="C32" s="17" t="s">
        <v>5</v>
      </c>
      <c r="D32" s="9">
        <v>0</v>
      </c>
      <c r="E32" s="9">
        <v>2000</v>
      </c>
      <c r="F32" s="9">
        <f t="shared" si="0"/>
        <v>2000</v>
      </c>
      <c r="G32" s="9"/>
      <c r="H32" s="9">
        <f t="shared" si="1"/>
        <v>2000</v>
      </c>
      <c r="I32" s="35"/>
      <c r="J32" s="9">
        <f t="shared" si="2"/>
        <v>2000</v>
      </c>
      <c r="K32" s="27"/>
      <c r="L32" s="9">
        <f t="shared" si="3"/>
        <v>2000</v>
      </c>
      <c r="M32" s="1" t="s">
        <v>145</v>
      </c>
    </row>
    <row r="33" spans="1:14" ht="37.5" hidden="1" x14ac:dyDescent="0.3">
      <c r="A33" s="7" t="s">
        <v>117</v>
      </c>
      <c r="B33" s="34" t="s">
        <v>165</v>
      </c>
      <c r="C33" s="34" t="s">
        <v>5</v>
      </c>
      <c r="D33" s="9"/>
      <c r="E33" s="9"/>
      <c r="F33" s="9"/>
      <c r="G33" s="9"/>
      <c r="H33" s="9"/>
      <c r="I33" s="35"/>
      <c r="J33" s="43">
        <f t="shared" si="2"/>
        <v>0</v>
      </c>
      <c r="K33" s="27"/>
      <c r="L33" s="9">
        <f t="shared" si="3"/>
        <v>0</v>
      </c>
      <c r="N33" s="1">
        <v>0</v>
      </c>
    </row>
    <row r="34" spans="1:14" ht="56.25" hidden="1" x14ac:dyDescent="0.3">
      <c r="A34" s="7" t="s">
        <v>12</v>
      </c>
      <c r="B34" s="34" t="s">
        <v>166</v>
      </c>
      <c r="C34" s="34" t="s">
        <v>5</v>
      </c>
      <c r="D34" s="9"/>
      <c r="E34" s="9"/>
      <c r="F34" s="9"/>
      <c r="G34" s="9"/>
      <c r="H34" s="9"/>
      <c r="I34" s="35"/>
      <c r="J34" s="43">
        <f t="shared" si="2"/>
        <v>0</v>
      </c>
      <c r="K34" s="27"/>
      <c r="L34" s="9">
        <f t="shared" si="3"/>
        <v>0</v>
      </c>
      <c r="N34" s="1">
        <v>0</v>
      </c>
    </row>
    <row r="35" spans="1:14" ht="56.25" x14ac:dyDescent="0.3">
      <c r="A35" s="7" t="s">
        <v>11</v>
      </c>
      <c r="B35" s="55" t="s">
        <v>192</v>
      </c>
      <c r="C35" s="55" t="s">
        <v>5</v>
      </c>
      <c r="D35" s="9"/>
      <c r="E35" s="9"/>
      <c r="F35" s="9"/>
      <c r="G35" s="9"/>
      <c r="H35" s="9"/>
      <c r="I35" s="35"/>
      <c r="J35" s="35"/>
      <c r="K35" s="56">
        <v>1600</v>
      </c>
      <c r="L35" s="35">
        <f t="shared" si="3"/>
        <v>1600</v>
      </c>
      <c r="M35" s="1" t="s">
        <v>193</v>
      </c>
    </row>
    <row r="36" spans="1:14" ht="37.5" x14ac:dyDescent="0.3">
      <c r="A36" s="7" t="s">
        <v>117</v>
      </c>
      <c r="B36" s="55" t="s">
        <v>194</v>
      </c>
      <c r="C36" s="55" t="s">
        <v>5</v>
      </c>
      <c r="D36" s="9"/>
      <c r="E36" s="9"/>
      <c r="F36" s="9"/>
      <c r="G36" s="9"/>
      <c r="H36" s="9"/>
      <c r="I36" s="35"/>
      <c r="J36" s="35"/>
      <c r="K36" s="56">
        <v>5000.0010000000002</v>
      </c>
      <c r="L36" s="35">
        <f t="shared" si="3"/>
        <v>5000.0010000000002</v>
      </c>
      <c r="M36" s="1" t="s">
        <v>195</v>
      </c>
    </row>
    <row r="37" spans="1:14" ht="37.5" x14ac:dyDescent="0.3">
      <c r="A37" s="7" t="s">
        <v>12</v>
      </c>
      <c r="B37" s="61" t="s">
        <v>196</v>
      </c>
      <c r="C37" s="61" t="s">
        <v>5</v>
      </c>
      <c r="D37" s="9"/>
      <c r="E37" s="9"/>
      <c r="F37" s="9"/>
      <c r="G37" s="9"/>
      <c r="H37" s="9"/>
      <c r="I37" s="35"/>
      <c r="J37" s="35"/>
      <c r="K37" s="56">
        <v>9154.7900000000009</v>
      </c>
      <c r="L37" s="35">
        <f>K37+J37</f>
        <v>9154.7900000000009</v>
      </c>
      <c r="M37" s="1" t="s">
        <v>197</v>
      </c>
    </row>
    <row r="38" spans="1:14" x14ac:dyDescent="0.3">
      <c r="A38" s="7"/>
      <c r="B38" s="62" t="s">
        <v>6</v>
      </c>
      <c r="C38" s="62"/>
      <c r="D38" s="56">
        <f>D42+D43+D44+D45+D46+D47+D48+D49+D50+D54</f>
        <v>1372142.0999999999</v>
      </c>
      <c r="E38" s="56">
        <f>E42+E43+E44+E45+E46+E47+E48+E49+E50+E54</f>
        <v>-70361.785999999993</v>
      </c>
      <c r="F38" s="56">
        <f>D38+E38</f>
        <v>1301780.3139999998</v>
      </c>
      <c r="G38" s="56">
        <f>G42+G43+G44+G45+G46+G47+G48+G49+G50+G54</f>
        <v>0</v>
      </c>
      <c r="H38" s="56">
        <f>F38+G38</f>
        <v>1301780.3139999998</v>
      </c>
      <c r="I38" s="56">
        <f>I42+I43+I44+I45+I46+I47+I48+I49+I50+I54+I55</f>
        <v>-23581.27</v>
      </c>
      <c r="J38" s="56">
        <f>I38+H38</f>
        <v>1278199.0439999998</v>
      </c>
      <c r="K38" s="56">
        <f>K42+K43+K44+K45+K46+K47+K48+K49+K50+K54+K55</f>
        <v>-30621.777999999998</v>
      </c>
      <c r="L38" s="9">
        <f>K38+J38</f>
        <v>1247577.2659999998</v>
      </c>
      <c r="M38" s="58"/>
      <c r="N38" s="58"/>
    </row>
    <row r="39" spans="1:14" x14ac:dyDescent="0.3">
      <c r="A39" s="7"/>
      <c r="B39" s="8" t="s">
        <v>2</v>
      </c>
      <c r="C39" s="17"/>
      <c r="D39" s="9"/>
      <c r="E39" s="9"/>
      <c r="F39" s="9"/>
      <c r="G39" s="9"/>
      <c r="H39" s="9"/>
      <c r="I39" s="35"/>
      <c r="J39" s="9"/>
      <c r="K39" s="27"/>
      <c r="L39" s="9"/>
    </row>
    <row r="40" spans="1:14" hidden="1" x14ac:dyDescent="0.3">
      <c r="A40" s="7"/>
      <c r="B40" s="17" t="s">
        <v>3</v>
      </c>
      <c r="C40" s="17"/>
      <c r="D40" s="9">
        <f>D42+D43+D44+D45+D46+D47+D48+D49+D52+D54</f>
        <v>1214745</v>
      </c>
      <c r="E40" s="9">
        <f>E42+E43+E44+E45+E46+E47+E48+E49+E52+E54</f>
        <v>-27507.385999999999</v>
      </c>
      <c r="F40" s="9">
        <f>D40+E40</f>
        <v>1187237.6140000001</v>
      </c>
      <c r="G40" s="9">
        <f>G42+G43+G44+G45+G46+G47+G48+G49+G52+G54</f>
        <v>0</v>
      </c>
      <c r="H40" s="9">
        <f>F40+G40</f>
        <v>1187237.6140000001</v>
      </c>
      <c r="I40" s="35">
        <f>I42+I43+I44+I45+I46+I47+I48+I49+I52+I54+I55</f>
        <v>-23581.27</v>
      </c>
      <c r="J40" s="9">
        <f>H40+I40</f>
        <v>1163656.344</v>
      </c>
      <c r="K40" s="27">
        <f>K42+K43+K44+K45+K46+K47+K48+K49+K52+K54+K55</f>
        <v>-30621.777999999998</v>
      </c>
      <c r="L40" s="9">
        <f>J40+K40</f>
        <v>1133034.5660000001</v>
      </c>
      <c r="N40" s="1">
        <v>0</v>
      </c>
    </row>
    <row r="41" spans="1:14" x14ac:dyDescent="0.3">
      <c r="A41" s="7"/>
      <c r="B41" s="17" t="s">
        <v>59</v>
      </c>
      <c r="C41" s="17"/>
      <c r="D41" s="9">
        <f>D53</f>
        <v>157397.1</v>
      </c>
      <c r="E41" s="9">
        <f t="shared" ref="E41:G41" si="4">E53</f>
        <v>-42854.400000000001</v>
      </c>
      <c r="F41" s="9">
        <f>D41+E41</f>
        <v>114542.70000000001</v>
      </c>
      <c r="G41" s="9">
        <f t="shared" si="4"/>
        <v>0</v>
      </c>
      <c r="H41" s="9">
        <f>F41+G41</f>
        <v>114542.70000000001</v>
      </c>
      <c r="I41" s="35">
        <f t="shared" ref="I41:K41" si="5">I53</f>
        <v>0</v>
      </c>
      <c r="J41" s="9">
        <f>H41+I41</f>
        <v>114542.70000000001</v>
      </c>
      <c r="K41" s="27">
        <f t="shared" si="5"/>
        <v>0</v>
      </c>
      <c r="L41" s="9">
        <f>J41+K41</f>
        <v>114542.70000000001</v>
      </c>
    </row>
    <row r="42" spans="1:14" s="41" customFormat="1" ht="75.75" hidden="1" customHeight="1" x14ac:dyDescent="0.3">
      <c r="A42" s="37"/>
      <c r="B42" s="42" t="s">
        <v>31</v>
      </c>
      <c r="C42" s="39" t="s">
        <v>7</v>
      </c>
      <c r="D42" s="40">
        <v>3903.5</v>
      </c>
      <c r="E42" s="40">
        <v>70</v>
      </c>
      <c r="F42" s="40">
        <f>D42+E42</f>
        <v>3973.5</v>
      </c>
      <c r="G42" s="40"/>
      <c r="H42" s="40">
        <f>F42+G42</f>
        <v>3973.5</v>
      </c>
      <c r="I42" s="35">
        <v>-3973.5</v>
      </c>
      <c r="J42" s="40">
        <f>H42+I42</f>
        <v>0</v>
      </c>
      <c r="K42" s="27"/>
      <c r="L42" s="40">
        <f>J42+K42</f>
        <v>0</v>
      </c>
      <c r="M42" s="41" t="s">
        <v>32</v>
      </c>
      <c r="N42" s="41">
        <v>0</v>
      </c>
    </row>
    <row r="43" spans="1:14" ht="74.25" customHeight="1" x14ac:dyDescent="0.3">
      <c r="A43" s="7" t="s">
        <v>118</v>
      </c>
      <c r="B43" s="11" t="s">
        <v>49</v>
      </c>
      <c r="C43" s="17" t="s">
        <v>7</v>
      </c>
      <c r="D43" s="9">
        <v>97944.5</v>
      </c>
      <c r="E43" s="9"/>
      <c r="F43" s="9">
        <f t="shared" ref="F43:F49" si="6">D43+E43</f>
        <v>97944.5</v>
      </c>
      <c r="G43" s="9"/>
      <c r="H43" s="9">
        <f t="shared" ref="H43:H49" si="7">F43+G43</f>
        <v>97944.5</v>
      </c>
      <c r="I43" s="35"/>
      <c r="J43" s="9">
        <f t="shared" ref="J43:J49" si="8">H43+I43</f>
        <v>97944.5</v>
      </c>
      <c r="K43" s="27">
        <f>-17000+2249.75</f>
        <v>-14750.25</v>
      </c>
      <c r="L43" s="9">
        <f t="shared" ref="L43:L49" si="9">J43+K43</f>
        <v>83194.25</v>
      </c>
      <c r="M43" s="1" t="s">
        <v>36</v>
      </c>
    </row>
    <row r="44" spans="1:14" ht="75" x14ac:dyDescent="0.3">
      <c r="A44" s="7" t="s">
        <v>14</v>
      </c>
      <c r="B44" s="17" t="s">
        <v>34</v>
      </c>
      <c r="C44" s="17" t="s">
        <v>7</v>
      </c>
      <c r="D44" s="9">
        <v>115096.8</v>
      </c>
      <c r="E44" s="9"/>
      <c r="F44" s="9">
        <f t="shared" si="6"/>
        <v>115096.8</v>
      </c>
      <c r="G44" s="9"/>
      <c r="H44" s="9">
        <f t="shared" si="7"/>
        <v>115096.8</v>
      </c>
      <c r="I44" s="35"/>
      <c r="J44" s="9">
        <f t="shared" si="8"/>
        <v>115096.8</v>
      </c>
      <c r="K44" s="27">
        <v>-50000</v>
      </c>
      <c r="L44" s="9">
        <f t="shared" si="9"/>
        <v>65096.800000000003</v>
      </c>
      <c r="M44" s="1" t="s">
        <v>35</v>
      </c>
    </row>
    <row r="45" spans="1:14" ht="75" x14ac:dyDescent="0.3">
      <c r="A45" s="7" t="s">
        <v>119</v>
      </c>
      <c r="B45" s="17" t="s">
        <v>54</v>
      </c>
      <c r="C45" s="17" t="s">
        <v>7</v>
      </c>
      <c r="D45" s="9">
        <v>107731.9</v>
      </c>
      <c r="E45" s="9"/>
      <c r="F45" s="9">
        <f t="shared" si="6"/>
        <v>107731.9</v>
      </c>
      <c r="G45" s="9"/>
      <c r="H45" s="9">
        <f t="shared" si="7"/>
        <v>107731.9</v>
      </c>
      <c r="I45" s="35"/>
      <c r="J45" s="9">
        <f t="shared" si="8"/>
        <v>107731.9</v>
      </c>
      <c r="K45" s="27">
        <f>-26991.5+30575.924</f>
        <v>3584.4239999999991</v>
      </c>
      <c r="L45" s="9">
        <f t="shared" si="9"/>
        <v>111316.32399999999</v>
      </c>
      <c r="M45" s="1" t="s">
        <v>37</v>
      </c>
    </row>
    <row r="46" spans="1:14" ht="75" x14ac:dyDescent="0.3">
      <c r="A46" s="7" t="s">
        <v>120</v>
      </c>
      <c r="B46" s="17" t="s">
        <v>38</v>
      </c>
      <c r="C46" s="17" t="s">
        <v>7</v>
      </c>
      <c r="D46" s="9">
        <v>6363.6</v>
      </c>
      <c r="E46" s="9">
        <v>-2847.5859999999998</v>
      </c>
      <c r="F46" s="9">
        <f t="shared" si="6"/>
        <v>3516.0140000000006</v>
      </c>
      <c r="G46" s="9"/>
      <c r="H46" s="9">
        <f t="shared" si="7"/>
        <v>3516.0140000000006</v>
      </c>
      <c r="I46" s="35"/>
      <c r="J46" s="9">
        <f t="shared" si="8"/>
        <v>3516.0140000000006</v>
      </c>
      <c r="K46" s="27"/>
      <c r="L46" s="9">
        <f t="shared" si="9"/>
        <v>3516.0140000000006</v>
      </c>
      <c r="M46" s="1" t="s">
        <v>39</v>
      </c>
    </row>
    <row r="47" spans="1:14" ht="75" x14ac:dyDescent="0.3">
      <c r="A47" s="7" t="s">
        <v>121</v>
      </c>
      <c r="B47" s="17" t="s">
        <v>40</v>
      </c>
      <c r="C47" s="17" t="s">
        <v>7</v>
      </c>
      <c r="D47" s="12">
        <v>5406.6</v>
      </c>
      <c r="E47" s="12"/>
      <c r="F47" s="9">
        <f t="shared" si="6"/>
        <v>5406.6</v>
      </c>
      <c r="G47" s="12"/>
      <c r="H47" s="9">
        <f t="shared" si="7"/>
        <v>5406.6</v>
      </c>
      <c r="I47" s="48"/>
      <c r="J47" s="9">
        <f t="shared" si="8"/>
        <v>5406.6</v>
      </c>
      <c r="K47" s="28">
        <f>7363.833+234.043</f>
        <v>7597.8759999999993</v>
      </c>
      <c r="L47" s="9">
        <f t="shared" si="9"/>
        <v>13004.475999999999</v>
      </c>
      <c r="M47" s="1" t="s">
        <v>41</v>
      </c>
    </row>
    <row r="48" spans="1:14" ht="75" x14ac:dyDescent="0.3">
      <c r="A48" s="7" t="s">
        <v>122</v>
      </c>
      <c r="B48" s="17" t="s">
        <v>74</v>
      </c>
      <c r="C48" s="17" t="s">
        <v>7</v>
      </c>
      <c r="D48" s="12">
        <v>1638.9</v>
      </c>
      <c r="E48" s="12"/>
      <c r="F48" s="9">
        <f t="shared" si="6"/>
        <v>1638.9</v>
      </c>
      <c r="G48" s="12"/>
      <c r="H48" s="9">
        <f t="shared" si="7"/>
        <v>1638.9</v>
      </c>
      <c r="I48" s="48"/>
      <c r="J48" s="9">
        <f t="shared" si="8"/>
        <v>1638.9</v>
      </c>
      <c r="K48" s="28"/>
      <c r="L48" s="9">
        <f t="shared" si="9"/>
        <v>1638.9</v>
      </c>
      <c r="M48" s="1" t="s">
        <v>75</v>
      </c>
    </row>
    <row r="49" spans="1:14" ht="75" x14ac:dyDescent="0.3">
      <c r="A49" s="7" t="s">
        <v>123</v>
      </c>
      <c r="B49" s="17" t="s">
        <v>76</v>
      </c>
      <c r="C49" s="17" t="s">
        <v>7</v>
      </c>
      <c r="D49" s="12">
        <v>2021.2</v>
      </c>
      <c r="E49" s="12"/>
      <c r="F49" s="9">
        <f t="shared" si="6"/>
        <v>2021.2</v>
      </c>
      <c r="G49" s="12"/>
      <c r="H49" s="9">
        <f t="shared" si="7"/>
        <v>2021.2</v>
      </c>
      <c r="I49" s="48"/>
      <c r="J49" s="9">
        <f t="shared" si="8"/>
        <v>2021.2</v>
      </c>
      <c r="K49" s="28"/>
      <c r="L49" s="9">
        <f t="shared" si="9"/>
        <v>2021.2</v>
      </c>
      <c r="M49" s="1" t="s">
        <v>77</v>
      </c>
    </row>
    <row r="50" spans="1:14" ht="75" x14ac:dyDescent="0.3">
      <c r="A50" s="7" t="s">
        <v>124</v>
      </c>
      <c r="B50" s="17" t="s">
        <v>132</v>
      </c>
      <c r="C50" s="17" t="s">
        <v>33</v>
      </c>
      <c r="D50" s="12">
        <f t="shared" ref="D50:J50" si="10">D52+D53</f>
        <v>1022254.4999999999</v>
      </c>
      <c r="E50" s="12">
        <f t="shared" si="10"/>
        <v>-67584.2</v>
      </c>
      <c r="F50" s="12">
        <f t="shared" si="10"/>
        <v>954670.29999999981</v>
      </c>
      <c r="G50" s="12">
        <f t="shared" si="10"/>
        <v>0</v>
      </c>
      <c r="H50" s="12">
        <f t="shared" si="10"/>
        <v>954670.29999999981</v>
      </c>
      <c r="I50" s="48">
        <f t="shared" si="10"/>
        <v>-19607.77</v>
      </c>
      <c r="J50" s="12">
        <f t="shared" si="10"/>
        <v>935062.5299999998</v>
      </c>
      <c r="K50" s="28">
        <f t="shared" ref="K50:L50" si="11">K52+K53</f>
        <v>-8902.9959999999992</v>
      </c>
      <c r="L50" s="12">
        <f t="shared" si="11"/>
        <v>926159.53399999975</v>
      </c>
    </row>
    <row r="51" spans="1:14" x14ac:dyDescent="0.3">
      <c r="A51" s="7"/>
      <c r="B51" s="8" t="s">
        <v>2</v>
      </c>
      <c r="C51" s="17"/>
      <c r="D51" s="12"/>
      <c r="E51" s="12"/>
      <c r="F51" s="12"/>
      <c r="G51" s="12"/>
      <c r="H51" s="12"/>
      <c r="I51" s="48"/>
      <c r="J51" s="12"/>
      <c r="K51" s="28"/>
      <c r="L51" s="12"/>
    </row>
    <row r="52" spans="1:14" hidden="1" x14ac:dyDescent="0.3">
      <c r="A52" s="7"/>
      <c r="B52" s="17" t="s">
        <v>3</v>
      </c>
      <c r="C52" s="17"/>
      <c r="D52" s="12">
        <f>230535.8+68937.5+565384.1</f>
        <v>864857.39999999991</v>
      </c>
      <c r="E52" s="12">
        <v>-24729.8</v>
      </c>
      <c r="F52" s="12">
        <f>D52+E52</f>
        <v>840127.59999999986</v>
      </c>
      <c r="G52" s="12"/>
      <c r="H52" s="12">
        <f>F52+G52</f>
        <v>840127.59999999986</v>
      </c>
      <c r="I52" s="48">
        <f>-19607.77</f>
        <v>-19607.77</v>
      </c>
      <c r="J52" s="12">
        <f t="shared" ref="J52:J57" si="12">H52+I52</f>
        <v>820519.82999999984</v>
      </c>
      <c r="K52" s="28">
        <f>-40792.668+7910.644+14147.238+9831.79</f>
        <v>-8902.9959999999992</v>
      </c>
      <c r="L52" s="12">
        <f t="shared" ref="L52:L63" si="13">J52+K52</f>
        <v>811616.8339999998</v>
      </c>
      <c r="M52" s="1" t="s">
        <v>137</v>
      </c>
      <c r="N52" s="1">
        <v>0</v>
      </c>
    </row>
    <row r="53" spans="1:14" x14ac:dyDescent="0.3">
      <c r="A53" s="7"/>
      <c r="B53" s="17" t="s">
        <v>59</v>
      </c>
      <c r="C53" s="17"/>
      <c r="D53" s="12">
        <v>157397.1</v>
      </c>
      <c r="E53" s="12">
        <v>-42854.400000000001</v>
      </c>
      <c r="F53" s="12">
        <f>D53+E53</f>
        <v>114542.70000000001</v>
      </c>
      <c r="G53" s="12"/>
      <c r="H53" s="12">
        <f>F53+G53</f>
        <v>114542.70000000001</v>
      </c>
      <c r="I53" s="48"/>
      <c r="J53" s="12">
        <f t="shared" si="12"/>
        <v>114542.70000000001</v>
      </c>
      <c r="K53" s="28"/>
      <c r="L53" s="12">
        <f t="shared" si="13"/>
        <v>114542.70000000001</v>
      </c>
      <c r="M53" s="1" t="s">
        <v>106</v>
      </c>
    </row>
    <row r="54" spans="1:14" ht="56.25" x14ac:dyDescent="0.3">
      <c r="A54" s="7" t="s">
        <v>167</v>
      </c>
      <c r="B54" s="17" t="s">
        <v>109</v>
      </c>
      <c r="C54" s="17" t="s">
        <v>33</v>
      </c>
      <c r="D54" s="12">
        <v>9780.6</v>
      </c>
      <c r="E54" s="12"/>
      <c r="F54" s="12">
        <f>D54+E54</f>
        <v>9780.6</v>
      </c>
      <c r="G54" s="12"/>
      <c r="H54" s="12">
        <f>F54+G54</f>
        <v>9780.6</v>
      </c>
      <c r="I54" s="48"/>
      <c r="J54" s="12">
        <f t="shared" si="12"/>
        <v>9780.6</v>
      </c>
      <c r="K54" s="28">
        <v>-4890.3</v>
      </c>
      <c r="L54" s="12">
        <f t="shared" si="13"/>
        <v>4890.3</v>
      </c>
      <c r="M54" s="1" t="s">
        <v>110</v>
      </c>
    </row>
    <row r="55" spans="1:14" ht="75" x14ac:dyDescent="0.3">
      <c r="A55" s="7" t="s">
        <v>168</v>
      </c>
      <c r="B55" s="11" t="s">
        <v>182</v>
      </c>
      <c r="C55" s="36" t="s">
        <v>7</v>
      </c>
      <c r="D55" s="12"/>
      <c r="E55" s="12"/>
      <c r="F55" s="12"/>
      <c r="G55" s="12"/>
      <c r="H55" s="12"/>
      <c r="I55" s="48"/>
      <c r="J55" s="12">
        <f t="shared" si="12"/>
        <v>0</v>
      </c>
      <c r="K55" s="28">
        <v>36739.468000000001</v>
      </c>
      <c r="L55" s="12">
        <f t="shared" si="13"/>
        <v>36739.468000000001</v>
      </c>
      <c r="M55" s="1" t="s">
        <v>183</v>
      </c>
    </row>
    <row r="56" spans="1:14" x14ac:dyDescent="0.3">
      <c r="A56" s="7"/>
      <c r="B56" s="62" t="s">
        <v>13</v>
      </c>
      <c r="C56" s="62"/>
      <c r="D56" s="56">
        <f>D57+D58+D59+D60+D61+D62</f>
        <v>166862.29999999999</v>
      </c>
      <c r="E56" s="56">
        <f>E57+E58+E59+E60+E61+E62</f>
        <v>853.52800000000002</v>
      </c>
      <c r="F56" s="56">
        <f>D56+E56</f>
        <v>167715.82799999998</v>
      </c>
      <c r="G56" s="56">
        <f>G57+G58+G59+G60+G61+G62</f>
        <v>0</v>
      </c>
      <c r="H56" s="56">
        <f>F56+G56</f>
        <v>167715.82799999998</v>
      </c>
      <c r="I56" s="56">
        <f>I57+I58+I59+I60+I61+I62+I63</f>
        <v>0</v>
      </c>
      <c r="J56" s="56">
        <f t="shared" si="12"/>
        <v>167715.82799999998</v>
      </c>
      <c r="K56" s="56">
        <f>K57+K58+K59+K60+K61+K62+K63</f>
        <v>6792.6309999999994</v>
      </c>
      <c r="L56" s="9">
        <f t="shared" si="13"/>
        <v>174508.45899999997</v>
      </c>
      <c r="M56" s="58"/>
      <c r="N56" s="58"/>
    </row>
    <row r="57" spans="1:14" ht="75" x14ac:dyDescent="0.3">
      <c r="A57" s="7" t="s">
        <v>169</v>
      </c>
      <c r="B57" s="11" t="s">
        <v>24</v>
      </c>
      <c r="C57" s="11" t="s">
        <v>15</v>
      </c>
      <c r="D57" s="12">
        <v>56816.9</v>
      </c>
      <c r="E57" s="12"/>
      <c r="F57" s="12">
        <f>D57+E57</f>
        <v>56816.9</v>
      </c>
      <c r="G57" s="12"/>
      <c r="H57" s="12">
        <f>F57+G57</f>
        <v>56816.9</v>
      </c>
      <c r="I57" s="48"/>
      <c r="J57" s="12">
        <f t="shared" si="12"/>
        <v>56816.9</v>
      </c>
      <c r="K57" s="12">
        <f>-12888.473+2045.108+1505.6</f>
        <v>-9337.7649999999994</v>
      </c>
      <c r="L57" s="12">
        <f t="shared" si="13"/>
        <v>47479.135000000002</v>
      </c>
      <c r="M57" s="1" t="s">
        <v>25</v>
      </c>
    </row>
    <row r="58" spans="1:14" ht="75" x14ac:dyDescent="0.3">
      <c r="A58" s="7" t="s">
        <v>170</v>
      </c>
      <c r="B58" s="11" t="s">
        <v>102</v>
      </c>
      <c r="C58" s="11" t="s">
        <v>15</v>
      </c>
      <c r="D58" s="13">
        <v>105045.4</v>
      </c>
      <c r="E58" s="13"/>
      <c r="F58" s="12">
        <f t="shared" ref="F58:F62" si="14">D58+E58</f>
        <v>105045.4</v>
      </c>
      <c r="G58" s="13"/>
      <c r="H58" s="12">
        <f t="shared" ref="H58:H62" si="15">F58+G58</f>
        <v>105045.4</v>
      </c>
      <c r="I58" s="49"/>
      <c r="J58" s="12">
        <f t="shared" ref="J58:J63" si="16">H58+I58</f>
        <v>105045.4</v>
      </c>
      <c r="K58" s="29"/>
      <c r="L58" s="12">
        <f t="shared" si="13"/>
        <v>105045.4</v>
      </c>
      <c r="M58" s="1" t="s">
        <v>30</v>
      </c>
    </row>
    <row r="59" spans="1:14" ht="60" customHeight="1" x14ac:dyDescent="0.3">
      <c r="A59" s="7" t="s">
        <v>171</v>
      </c>
      <c r="B59" s="11" t="s">
        <v>45</v>
      </c>
      <c r="C59" s="11" t="s">
        <v>15</v>
      </c>
      <c r="D59" s="13">
        <v>3517</v>
      </c>
      <c r="E59" s="13"/>
      <c r="F59" s="12">
        <f t="shared" si="14"/>
        <v>3517</v>
      </c>
      <c r="G59" s="13"/>
      <c r="H59" s="12">
        <f t="shared" si="15"/>
        <v>3517</v>
      </c>
      <c r="I59" s="49"/>
      <c r="J59" s="12">
        <f t="shared" si="16"/>
        <v>3517</v>
      </c>
      <c r="K59" s="13">
        <v>4.8860000000000001</v>
      </c>
      <c r="L59" s="12">
        <f t="shared" si="13"/>
        <v>3521.886</v>
      </c>
      <c r="M59" s="1" t="s">
        <v>44</v>
      </c>
    </row>
    <row r="60" spans="1:14" ht="60" customHeight="1" x14ac:dyDescent="0.3">
      <c r="A60" s="7" t="s">
        <v>172</v>
      </c>
      <c r="B60" s="11" t="s">
        <v>103</v>
      </c>
      <c r="C60" s="11" t="s">
        <v>15</v>
      </c>
      <c r="D60" s="13">
        <v>1483</v>
      </c>
      <c r="E60" s="13"/>
      <c r="F60" s="12">
        <f t="shared" si="14"/>
        <v>1483</v>
      </c>
      <c r="G60" s="13"/>
      <c r="H60" s="12">
        <f t="shared" si="15"/>
        <v>1483</v>
      </c>
      <c r="I60" s="49"/>
      <c r="J60" s="12">
        <f t="shared" si="16"/>
        <v>1483</v>
      </c>
      <c r="K60" s="29">
        <v>-458.43200000000002</v>
      </c>
      <c r="L60" s="12">
        <f t="shared" si="13"/>
        <v>1024.568</v>
      </c>
      <c r="M60" s="1" t="s">
        <v>104</v>
      </c>
    </row>
    <row r="61" spans="1:14" ht="60" customHeight="1" x14ac:dyDescent="0.3">
      <c r="A61" s="7" t="s">
        <v>173</v>
      </c>
      <c r="B61" s="11" t="s">
        <v>162</v>
      </c>
      <c r="C61" s="11" t="s">
        <v>15</v>
      </c>
      <c r="D61" s="13">
        <v>0</v>
      </c>
      <c r="E61" s="13">
        <v>42.7</v>
      </c>
      <c r="F61" s="12">
        <f t="shared" si="14"/>
        <v>42.7</v>
      </c>
      <c r="G61" s="13"/>
      <c r="H61" s="12">
        <f t="shared" si="15"/>
        <v>42.7</v>
      </c>
      <c r="I61" s="49"/>
      <c r="J61" s="12">
        <f t="shared" si="16"/>
        <v>42.7</v>
      </c>
      <c r="K61" s="29"/>
      <c r="L61" s="12">
        <f t="shared" si="13"/>
        <v>42.7</v>
      </c>
      <c r="M61" s="1" t="s">
        <v>149</v>
      </c>
    </row>
    <row r="62" spans="1:14" ht="60" customHeight="1" x14ac:dyDescent="0.3">
      <c r="A62" s="7" t="s">
        <v>174</v>
      </c>
      <c r="B62" s="11" t="s">
        <v>150</v>
      </c>
      <c r="C62" s="11" t="s">
        <v>15</v>
      </c>
      <c r="D62" s="13">
        <v>0</v>
      </c>
      <c r="E62" s="13">
        <v>810.82799999999997</v>
      </c>
      <c r="F62" s="12">
        <f t="shared" si="14"/>
        <v>810.82799999999997</v>
      </c>
      <c r="G62" s="13"/>
      <c r="H62" s="12">
        <f t="shared" si="15"/>
        <v>810.82799999999997</v>
      </c>
      <c r="I62" s="49"/>
      <c r="J62" s="12">
        <f t="shared" si="16"/>
        <v>810.82799999999997</v>
      </c>
      <c r="K62" s="13">
        <f>-418.643+3916</f>
        <v>3497.357</v>
      </c>
      <c r="L62" s="12">
        <f t="shared" si="13"/>
        <v>4308.1849999999995</v>
      </c>
      <c r="M62" s="1" t="s">
        <v>151</v>
      </c>
    </row>
    <row r="63" spans="1:14" ht="60" customHeight="1" x14ac:dyDescent="0.3">
      <c r="A63" s="7" t="s">
        <v>56</v>
      </c>
      <c r="B63" s="11" t="s">
        <v>176</v>
      </c>
      <c r="C63" s="11" t="s">
        <v>15</v>
      </c>
      <c r="D63" s="13"/>
      <c r="E63" s="13"/>
      <c r="F63" s="12"/>
      <c r="G63" s="13"/>
      <c r="H63" s="12"/>
      <c r="I63" s="49"/>
      <c r="J63" s="12">
        <f t="shared" si="16"/>
        <v>0</v>
      </c>
      <c r="K63" s="13">
        <v>13086.584999999999</v>
      </c>
      <c r="L63" s="12">
        <f t="shared" si="13"/>
        <v>13086.584999999999</v>
      </c>
      <c r="M63" s="1" t="s">
        <v>177</v>
      </c>
    </row>
    <row r="64" spans="1:14" x14ac:dyDescent="0.3">
      <c r="A64" s="7"/>
      <c r="B64" s="62" t="s">
        <v>16</v>
      </c>
      <c r="C64" s="62"/>
      <c r="D64" s="60">
        <f>D68+D69+D70+D71+D72+D73+D77+D81+D85+D89+D93+D94+D95</f>
        <v>479771.7</v>
      </c>
      <c r="E64" s="60">
        <f>E68+E69+E70+E71+E72+E73+E77+E81+E85+E89+E93+E94+E95</f>
        <v>2273.3000000000002</v>
      </c>
      <c r="F64" s="60">
        <f>D64+E64</f>
        <v>482045</v>
      </c>
      <c r="G64" s="60">
        <f>G68+G69+G70+G71+G72+G73+G77+G81+G85+G89+G93+G94+G95</f>
        <v>0</v>
      </c>
      <c r="H64" s="60">
        <f>F64+G64</f>
        <v>482045</v>
      </c>
      <c r="I64" s="60">
        <f>I68+I69+I70+I71+I72+I73+I77+I81+I85+I89+I93+I94+I95+I96+I97</f>
        <v>0</v>
      </c>
      <c r="J64" s="60">
        <f>H64+I64</f>
        <v>482045</v>
      </c>
      <c r="K64" s="60">
        <f>K68+K69+K70+K71+K72+K73+K77+K81+K85+K89+K93+K94+K95+K96+K97+K98+K99</f>
        <v>7146.5560000000005</v>
      </c>
      <c r="L64" s="13">
        <f>J64+K64</f>
        <v>489191.55599999998</v>
      </c>
      <c r="M64" s="58"/>
      <c r="N64" s="58"/>
    </row>
    <row r="65" spans="1:14" x14ac:dyDescent="0.3">
      <c r="A65" s="7"/>
      <c r="B65" s="8" t="s">
        <v>2</v>
      </c>
      <c r="C65" s="11"/>
      <c r="D65" s="12"/>
      <c r="E65" s="12"/>
      <c r="F65" s="12"/>
      <c r="G65" s="12"/>
      <c r="H65" s="12"/>
      <c r="I65" s="48"/>
      <c r="J65" s="12"/>
      <c r="K65" s="28"/>
      <c r="L65" s="12"/>
    </row>
    <row r="66" spans="1:14" hidden="1" x14ac:dyDescent="0.3">
      <c r="A66" s="7"/>
      <c r="B66" s="8" t="s">
        <v>3</v>
      </c>
      <c r="C66" s="11"/>
      <c r="D66" s="12">
        <f>D68+D69+D70+D71+D72+D75+D79+D83+D87+D91+D93+D94+D95</f>
        <v>133748.5</v>
      </c>
      <c r="E66" s="12">
        <f>E68+E69+E70+E71+E72+E75+E79+E83+E87+E91+E93+E94+E95</f>
        <v>2273.3000000000002</v>
      </c>
      <c r="F66" s="12">
        <f>D66+E66</f>
        <v>136021.79999999999</v>
      </c>
      <c r="G66" s="12">
        <f>G68+G69+G70+G71+G72+G75+G79+G83+G87+G91+G93+G94+G95</f>
        <v>0</v>
      </c>
      <c r="H66" s="12">
        <f>F66+G66</f>
        <v>136021.79999999999</v>
      </c>
      <c r="I66" s="48">
        <f>I68+I69+I70+I71+I72+I75+I79+I83+I87+I91+I93+I94+I95+I96+I97</f>
        <v>0</v>
      </c>
      <c r="J66" s="12">
        <f>H66+I66</f>
        <v>136021.79999999999</v>
      </c>
      <c r="K66" s="28">
        <f>K68+K69+K70+K71+K72+K75+K79+K83+K87+K91+K93+K94+K95+K96+K97</f>
        <v>-2622.1</v>
      </c>
      <c r="L66" s="12">
        <f>J66+K66</f>
        <v>133399.69999999998</v>
      </c>
      <c r="N66" s="1">
        <v>0</v>
      </c>
    </row>
    <row r="67" spans="1:14" x14ac:dyDescent="0.3">
      <c r="A67" s="7"/>
      <c r="B67" s="17" t="s">
        <v>50</v>
      </c>
      <c r="C67" s="11"/>
      <c r="D67" s="12">
        <f>D76+D80+D84+D88+D92</f>
        <v>346023.19999999995</v>
      </c>
      <c r="E67" s="12">
        <f>E76+E80+E84+E88+E92</f>
        <v>0</v>
      </c>
      <c r="F67" s="12">
        <f>D67+E67</f>
        <v>346023.19999999995</v>
      </c>
      <c r="G67" s="12">
        <f>G76+G80+G84+G88+G92</f>
        <v>0</v>
      </c>
      <c r="H67" s="12">
        <f>F67+G67</f>
        <v>346023.19999999995</v>
      </c>
      <c r="I67" s="48">
        <f>I76+I80+I84+I88+I92</f>
        <v>0</v>
      </c>
      <c r="J67" s="12">
        <f>H67+I67</f>
        <v>346023.19999999995</v>
      </c>
      <c r="K67" s="28">
        <f>K76+K80+K84+K88+K92</f>
        <v>0</v>
      </c>
      <c r="L67" s="12">
        <f>J67+K67</f>
        <v>346023.19999999995</v>
      </c>
    </row>
    <row r="68" spans="1:14" ht="56.25" x14ac:dyDescent="0.3">
      <c r="A68" s="7" t="s">
        <v>64</v>
      </c>
      <c r="B68" s="17" t="s">
        <v>68</v>
      </c>
      <c r="C68" s="11" t="s">
        <v>17</v>
      </c>
      <c r="D68" s="9">
        <v>3217.7</v>
      </c>
      <c r="E68" s="9"/>
      <c r="F68" s="9">
        <f>D68+E68</f>
        <v>3217.7</v>
      </c>
      <c r="G68" s="9"/>
      <c r="H68" s="9">
        <f>F68+G68</f>
        <v>3217.7</v>
      </c>
      <c r="I68" s="35"/>
      <c r="J68" s="9">
        <f>H68+I68</f>
        <v>3217.7</v>
      </c>
      <c r="K68" s="27"/>
      <c r="L68" s="9">
        <f>J68+K68</f>
        <v>3217.7</v>
      </c>
      <c r="M68" s="1" t="s">
        <v>69</v>
      </c>
    </row>
    <row r="69" spans="1:14" ht="56.25" x14ac:dyDescent="0.3">
      <c r="A69" s="7" t="s">
        <v>65</v>
      </c>
      <c r="B69" s="17" t="s">
        <v>70</v>
      </c>
      <c r="C69" s="11" t="s">
        <v>17</v>
      </c>
      <c r="D69" s="9">
        <v>3000</v>
      </c>
      <c r="E69" s="9"/>
      <c r="F69" s="9">
        <f t="shared" ref="F69:F72" si="17">D69+E69</f>
        <v>3000</v>
      </c>
      <c r="G69" s="9"/>
      <c r="H69" s="9">
        <f t="shared" ref="H69:H72" si="18">F69+G69</f>
        <v>3000</v>
      </c>
      <c r="I69" s="35"/>
      <c r="J69" s="9">
        <f t="shared" ref="J69:J72" si="19">H69+I69</f>
        <v>3000</v>
      </c>
      <c r="K69" s="27"/>
      <c r="L69" s="9">
        <f t="shared" ref="L69:L72" si="20">J69+K69</f>
        <v>3000</v>
      </c>
      <c r="M69" s="1" t="s">
        <v>71</v>
      </c>
    </row>
    <row r="70" spans="1:14" ht="56.25" hidden="1" x14ac:dyDescent="0.3">
      <c r="A70" s="7" t="s">
        <v>173</v>
      </c>
      <c r="B70" s="17" t="s">
        <v>73</v>
      </c>
      <c r="C70" s="11" t="s">
        <v>17</v>
      </c>
      <c r="D70" s="9">
        <v>2000</v>
      </c>
      <c r="E70" s="9"/>
      <c r="F70" s="9">
        <f t="shared" si="17"/>
        <v>2000</v>
      </c>
      <c r="G70" s="9"/>
      <c r="H70" s="9">
        <f t="shared" si="18"/>
        <v>2000</v>
      </c>
      <c r="I70" s="35"/>
      <c r="J70" s="9">
        <f t="shared" si="19"/>
        <v>2000</v>
      </c>
      <c r="K70" s="27">
        <v>-2000</v>
      </c>
      <c r="L70" s="9">
        <f t="shared" si="20"/>
        <v>0</v>
      </c>
      <c r="M70" s="1" t="s">
        <v>72</v>
      </c>
      <c r="N70" s="1">
        <v>0</v>
      </c>
    </row>
    <row r="71" spans="1:14" ht="56.25" x14ac:dyDescent="0.3">
      <c r="A71" s="7" t="s">
        <v>125</v>
      </c>
      <c r="B71" s="17" t="s">
        <v>94</v>
      </c>
      <c r="C71" s="11" t="s">
        <v>17</v>
      </c>
      <c r="D71" s="9">
        <v>453.8</v>
      </c>
      <c r="E71" s="9"/>
      <c r="F71" s="9">
        <f t="shared" si="17"/>
        <v>453.8</v>
      </c>
      <c r="G71" s="9"/>
      <c r="H71" s="9">
        <f t="shared" si="18"/>
        <v>453.8</v>
      </c>
      <c r="I71" s="35"/>
      <c r="J71" s="9">
        <f t="shared" si="19"/>
        <v>453.8</v>
      </c>
      <c r="K71" s="27"/>
      <c r="L71" s="9">
        <f t="shared" si="20"/>
        <v>453.8</v>
      </c>
      <c r="M71" s="1" t="s">
        <v>93</v>
      </c>
    </row>
    <row r="72" spans="1:14" ht="56.25" x14ac:dyDescent="0.3">
      <c r="A72" s="7" t="s">
        <v>126</v>
      </c>
      <c r="B72" s="17" t="s">
        <v>96</v>
      </c>
      <c r="C72" s="11" t="s">
        <v>17</v>
      </c>
      <c r="D72" s="14">
        <v>235.9</v>
      </c>
      <c r="E72" s="14"/>
      <c r="F72" s="9">
        <f t="shared" si="17"/>
        <v>235.9</v>
      </c>
      <c r="G72" s="14"/>
      <c r="H72" s="9">
        <f t="shared" si="18"/>
        <v>235.9</v>
      </c>
      <c r="I72" s="50"/>
      <c r="J72" s="9">
        <f t="shared" si="19"/>
        <v>235.9</v>
      </c>
      <c r="K72" s="30"/>
      <c r="L72" s="9">
        <f t="shared" si="20"/>
        <v>235.9</v>
      </c>
      <c r="M72" s="1" t="s">
        <v>95</v>
      </c>
    </row>
    <row r="73" spans="1:14" ht="75" x14ac:dyDescent="0.3">
      <c r="A73" s="7" t="s">
        <v>127</v>
      </c>
      <c r="B73" s="17" t="s">
        <v>97</v>
      </c>
      <c r="C73" s="11" t="s">
        <v>15</v>
      </c>
      <c r="D73" s="14">
        <f>D75+D76</f>
        <v>125387.8</v>
      </c>
      <c r="E73" s="14">
        <f>E75+E76</f>
        <v>0</v>
      </c>
      <c r="F73" s="14">
        <f t="shared" ref="F73:H73" si="21">F75+F76</f>
        <v>125387.8</v>
      </c>
      <c r="G73" s="14">
        <f>G75+G76</f>
        <v>0</v>
      </c>
      <c r="H73" s="14">
        <f t="shared" si="21"/>
        <v>125387.8</v>
      </c>
      <c r="I73" s="50">
        <f>I75+I76</f>
        <v>4500</v>
      </c>
      <c r="J73" s="14">
        <f t="shared" ref="J73:L73" si="22">J75+J76</f>
        <v>129887.8</v>
      </c>
      <c r="K73" s="30">
        <f>K75+K76</f>
        <v>0</v>
      </c>
      <c r="L73" s="14">
        <f t="shared" si="22"/>
        <v>129887.8</v>
      </c>
      <c r="M73" s="1" t="s">
        <v>98</v>
      </c>
    </row>
    <row r="74" spans="1:14" x14ac:dyDescent="0.3">
      <c r="A74" s="7"/>
      <c r="B74" s="8" t="s">
        <v>2</v>
      </c>
      <c r="C74" s="11"/>
      <c r="D74" s="14"/>
      <c r="E74" s="14"/>
      <c r="F74" s="14"/>
      <c r="G74" s="14"/>
      <c r="H74" s="14"/>
      <c r="I74" s="50"/>
      <c r="J74" s="14"/>
      <c r="K74" s="30"/>
      <c r="L74" s="14"/>
    </row>
    <row r="75" spans="1:14" hidden="1" x14ac:dyDescent="0.3">
      <c r="A75" s="7"/>
      <c r="B75" s="17" t="s">
        <v>3</v>
      </c>
      <c r="C75" s="11"/>
      <c r="D75" s="14">
        <v>31347</v>
      </c>
      <c r="E75" s="14"/>
      <c r="F75" s="14">
        <f>D75+E75</f>
        <v>31347</v>
      </c>
      <c r="G75" s="14"/>
      <c r="H75" s="14">
        <f>F75+G75</f>
        <v>31347</v>
      </c>
      <c r="I75" s="50">
        <v>4500</v>
      </c>
      <c r="J75" s="14">
        <f>H75+I75</f>
        <v>35847</v>
      </c>
      <c r="K75" s="30"/>
      <c r="L75" s="14">
        <f>J75+K75</f>
        <v>35847</v>
      </c>
      <c r="N75" s="1">
        <v>0</v>
      </c>
    </row>
    <row r="76" spans="1:14" x14ac:dyDescent="0.3">
      <c r="A76" s="7"/>
      <c r="B76" s="17" t="s">
        <v>50</v>
      </c>
      <c r="C76" s="11"/>
      <c r="D76" s="14">
        <v>94040.8</v>
      </c>
      <c r="E76" s="14"/>
      <c r="F76" s="14">
        <f>D76+E76</f>
        <v>94040.8</v>
      </c>
      <c r="G76" s="14"/>
      <c r="H76" s="14">
        <f>F76+G76</f>
        <v>94040.8</v>
      </c>
      <c r="I76" s="50"/>
      <c r="J76" s="14">
        <f>H76+I76</f>
        <v>94040.8</v>
      </c>
      <c r="K76" s="30"/>
      <c r="L76" s="14">
        <f>J76+K76</f>
        <v>94040.8</v>
      </c>
      <c r="M76" s="1" t="s">
        <v>105</v>
      </c>
    </row>
    <row r="77" spans="1:14" ht="75" x14ac:dyDescent="0.3">
      <c r="A77" s="7" t="s">
        <v>128</v>
      </c>
      <c r="B77" s="17" t="s">
        <v>99</v>
      </c>
      <c r="C77" s="11" t="s">
        <v>15</v>
      </c>
      <c r="D77" s="14">
        <f>D79+D80</f>
        <v>22000</v>
      </c>
      <c r="E77" s="14">
        <f t="shared" ref="E77:F77" si="23">E79+E80</f>
        <v>0</v>
      </c>
      <c r="F77" s="14">
        <f t="shared" si="23"/>
        <v>22000</v>
      </c>
      <c r="G77" s="14">
        <f t="shared" ref="G77:H77" si="24">G79+G80</f>
        <v>0</v>
      </c>
      <c r="H77" s="14">
        <f t="shared" si="24"/>
        <v>22000</v>
      </c>
      <c r="I77" s="50">
        <f t="shared" ref="I77:J77" si="25">I79+I80</f>
        <v>0</v>
      </c>
      <c r="J77" s="14">
        <f t="shared" si="25"/>
        <v>22000</v>
      </c>
      <c r="K77" s="30">
        <f t="shared" ref="K77:L77" si="26">K79+K80</f>
        <v>0</v>
      </c>
      <c r="L77" s="14">
        <f t="shared" si="26"/>
        <v>22000</v>
      </c>
      <c r="M77" s="1" t="s">
        <v>43</v>
      </c>
    </row>
    <row r="78" spans="1:14" x14ac:dyDescent="0.3">
      <c r="A78" s="7"/>
      <c r="B78" s="8" t="s">
        <v>2</v>
      </c>
      <c r="C78" s="11"/>
      <c r="D78" s="14"/>
      <c r="E78" s="14"/>
      <c r="F78" s="14"/>
      <c r="G78" s="14"/>
      <c r="H78" s="14"/>
      <c r="I78" s="50"/>
      <c r="J78" s="14"/>
      <c r="K78" s="30"/>
      <c r="L78" s="14"/>
    </row>
    <row r="79" spans="1:14" hidden="1" x14ac:dyDescent="0.3">
      <c r="A79" s="7"/>
      <c r="B79" s="17" t="s">
        <v>3</v>
      </c>
      <c r="C79" s="11"/>
      <c r="D79" s="14">
        <v>5500</v>
      </c>
      <c r="E79" s="14"/>
      <c r="F79" s="14">
        <f>D79+E79</f>
        <v>5500</v>
      </c>
      <c r="G79" s="14"/>
      <c r="H79" s="14">
        <f>F79+G79</f>
        <v>5500</v>
      </c>
      <c r="I79" s="50"/>
      <c r="J79" s="14">
        <f>H79+I79</f>
        <v>5500</v>
      </c>
      <c r="K79" s="30"/>
      <c r="L79" s="14">
        <f>J79+K79</f>
        <v>5500</v>
      </c>
      <c r="N79" s="1">
        <v>0</v>
      </c>
    </row>
    <row r="80" spans="1:14" x14ac:dyDescent="0.3">
      <c r="A80" s="7"/>
      <c r="B80" s="17" t="s">
        <v>50</v>
      </c>
      <c r="C80" s="11"/>
      <c r="D80" s="14">
        <v>16500</v>
      </c>
      <c r="E80" s="14"/>
      <c r="F80" s="14">
        <f>D80+E80</f>
        <v>16500</v>
      </c>
      <c r="G80" s="14"/>
      <c r="H80" s="14">
        <f>F80+G80</f>
        <v>16500</v>
      </c>
      <c r="I80" s="50"/>
      <c r="J80" s="14">
        <f>H80+I80</f>
        <v>16500</v>
      </c>
      <c r="K80" s="30"/>
      <c r="L80" s="14">
        <f>J80+K80</f>
        <v>16500</v>
      </c>
      <c r="M80" s="1" t="s">
        <v>105</v>
      </c>
    </row>
    <row r="81" spans="1:14" ht="75" x14ac:dyDescent="0.3">
      <c r="A81" s="7" t="s">
        <v>129</v>
      </c>
      <c r="B81" s="17" t="s">
        <v>100</v>
      </c>
      <c r="C81" s="11" t="s">
        <v>15</v>
      </c>
      <c r="D81" s="14">
        <f>D83+D84</f>
        <v>36000</v>
      </c>
      <c r="E81" s="14">
        <f t="shared" ref="E81:G81" si="27">E83+E84</f>
        <v>0</v>
      </c>
      <c r="F81" s="14">
        <f>F83+F84</f>
        <v>36000</v>
      </c>
      <c r="G81" s="14">
        <f t="shared" si="27"/>
        <v>0</v>
      </c>
      <c r="H81" s="14">
        <f>H83+H84</f>
        <v>36000</v>
      </c>
      <c r="I81" s="50">
        <f t="shared" ref="I81:K81" si="28">I83+I84</f>
        <v>-4500</v>
      </c>
      <c r="J81" s="14">
        <f>J83+J84</f>
        <v>31500</v>
      </c>
      <c r="K81" s="30">
        <f t="shared" si="28"/>
        <v>0</v>
      </c>
      <c r="L81" s="14">
        <f>L83+L84</f>
        <v>31500</v>
      </c>
      <c r="M81" s="1" t="s">
        <v>101</v>
      </c>
    </row>
    <row r="82" spans="1:14" x14ac:dyDescent="0.3">
      <c r="A82" s="7"/>
      <c r="B82" s="8" t="s">
        <v>2</v>
      </c>
      <c r="C82" s="11"/>
      <c r="D82" s="14"/>
      <c r="E82" s="14"/>
      <c r="F82" s="14"/>
      <c r="G82" s="14"/>
      <c r="H82" s="14"/>
      <c r="I82" s="50"/>
      <c r="J82" s="14"/>
      <c r="K82" s="30"/>
      <c r="L82" s="14"/>
    </row>
    <row r="83" spans="1:14" hidden="1" x14ac:dyDescent="0.3">
      <c r="A83" s="7"/>
      <c r="B83" s="17" t="s">
        <v>3</v>
      </c>
      <c r="C83" s="11"/>
      <c r="D83" s="14">
        <v>9000</v>
      </c>
      <c r="E83" s="14"/>
      <c r="F83" s="14">
        <f>D83+E83</f>
        <v>9000</v>
      </c>
      <c r="G83" s="14"/>
      <c r="H83" s="14">
        <f>F83+G83</f>
        <v>9000</v>
      </c>
      <c r="I83" s="50">
        <v>-4500</v>
      </c>
      <c r="J83" s="14">
        <f>H83+I83</f>
        <v>4500</v>
      </c>
      <c r="K83" s="30"/>
      <c r="L83" s="14">
        <f>J83+K83</f>
        <v>4500</v>
      </c>
      <c r="N83" s="1">
        <v>0</v>
      </c>
    </row>
    <row r="84" spans="1:14" x14ac:dyDescent="0.3">
      <c r="A84" s="7"/>
      <c r="B84" s="17" t="s">
        <v>50</v>
      </c>
      <c r="C84" s="11"/>
      <c r="D84" s="14">
        <v>27000</v>
      </c>
      <c r="E84" s="14"/>
      <c r="F84" s="14">
        <f>D84+E84</f>
        <v>27000</v>
      </c>
      <c r="G84" s="14"/>
      <c r="H84" s="14">
        <f>F84+G84</f>
        <v>27000</v>
      </c>
      <c r="I84" s="50"/>
      <c r="J84" s="14">
        <f>H84+I84</f>
        <v>27000</v>
      </c>
      <c r="K84" s="30"/>
      <c r="L84" s="14">
        <f>J84+K84</f>
        <v>27000</v>
      </c>
      <c r="M84" s="1" t="s">
        <v>105</v>
      </c>
    </row>
    <row r="85" spans="1:14" ht="55.15" customHeight="1" x14ac:dyDescent="0.3">
      <c r="A85" s="7" t="s">
        <v>130</v>
      </c>
      <c r="B85" s="11" t="s">
        <v>26</v>
      </c>
      <c r="C85" s="11" t="s">
        <v>15</v>
      </c>
      <c r="D85" s="12">
        <f>D87+D88</f>
        <v>137976.59999999998</v>
      </c>
      <c r="E85" s="12">
        <f t="shared" ref="E85:F85" si="29">E87+E88</f>
        <v>0</v>
      </c>
      <c r="F85" s="12">
        <f t="shared" si="29"/>
        <v>137976.59999999998</v>
      </c>
      <c r="G85" s="12">
        <f t="shared" ref="G85:H85" si="30">G87+G88</f>
        <v>0</v>
      </c>
      <c r="H85" s="12">
        <f t="shared" si="30"/>
        <v>137976.59999999998</v>
      </c>
      <c r="I85" s="48">
        <f t="shared" ref="I85:J85" si="31">I87+I88</f>
        <v>0</v>
      </c>
      <c r="J85" s="12">
        <f t="shared" si="31"/>
        <v>137976.59999999998</v>
      </c>
      <c r="K85" s="28">
        <f t="shared" ref="K85:L85" si="32">K87+K88</f>
        <v>0</v>
      </c>
      <c r="L85" s="12">
        <f t="shared" si="32"/>
        <v>137976.59999999998</v>
      </c>
      <c r="M85" s="1" t="s">
        <v>27</v>
      </c>
    </row>
    <row r="86" spans="1:14" ht="16.149999999999999" customHeight="1" x14ac:dyDescent="0.3">
      <c r="A86" s="7"/>
      <c r="B86" s="8" t="s">
        <v>2</v>
      </c>
      <c r="C86" s="11"/>
      <c r="D86" s="12"/>
      <c r="E86" s="12"/>
      <c r="F86" s="12"/>
      <c r="G86" s="12"/>
      <c r="H86" s="12"/>
      <c r="I86" s="48"/>
      <c r="J86" s="12"/>
      <c r="K86" s="28"/>
      <c r="L86" s="12"/>
    </row>
    <row r="87" spans="1:14" ht="18.600000000000001" hidden="1" customHeight="1" x14ac:dyDescent="0.3">
      <c r="A87" s="7"/>
      <c r="B87" s="17" t="s">
        <v>3</v>
      </c>
      <c r="C87" s="11"/>
      <c r="D87" s="12">
        <v>34494.199999999997</v>
      </c>
      <c r="E87" s="12"/>
      <c r="F87" s="12">
        <f>D87+E87</f>
        <v>34494.199999999997</v>
      </c>
      <c r="G87" s="12"/>
      <c r="H87" s="12">
        <f>F87+G87</f>
        <v>34494.199999999997</v>
      </c>
      <c r="I87" s="48"/>
      <c r="J87" s="12">
        <f>H87+I87</f>
        <v>34494.199999999997</v>
      </c>
      <c r="K87" s="28"/>
      <c r="L87" s="12">
        <f>J87+K87</f>
        <v>34494.199999999997</v>
      </c>
      <c r="N87" s="1">
        <v>0</v>
      </c>
    </row>
    <row r="88" spans="1:14" ht="19.899999999999999" customHeight="1" x14ac:dyDescent="0.3">
      <c r="A88" s="7"/>
      <c r="B88" s="17" t="s">
        <v>50</v>
      </c>
      <c r="C88" s="11"/>
      <c r="D88" s="12">
        <v>103482.4</v>
      </c>
      <c r="E88" s="12"/>
      <c r="F88" s="12">
        <f>D88+E88</f>
        <v>103482.4</v>
      </c>
      <c r="G88" s="12"/>
      <c r="H88" s="12">
        <f>F88+G88</f>
        <v>103482.4</v>
      </c>
      <c r="I88" s="48"/>
      <c r="J88" s="12">
        <f>H88+I88</f>
        <v>103482.4</v>
      </c>
      <c r="K88" s="28"/>
      <c r="L88" s="12">
        <f>J88+K88</f>
        <v>103482.4</v>
      </c>
      <c r="M88" s="1" t="s">
        <v>105</v>
      </c>
    </row>
    <row r="89" spans="1:14" ht="59.25" customHeight="1" x14ac:dyDescent="0.3">
      <c r="A89" s="7" t="s">
        <v>131</v>
      </c>
      <c r="B89" s="11" t="s">
        <v>28</v>
      </c>
      <c r="C89" s="11" t="s">
        <v>15</v>
      </c>
      <c r="D89" s="12">
        <f>D91+D92</f>
        <v>140000</v>
      </c>
      <c r="E89" s="12">
        <f t="shared" ref="E89:F89" si="33">E91+E92</f>
        <v>0</v>
      </c>
      <c r="F89" s="12">
        <f t="shared" si="33"/>
        <v>140000</v>
      </c>
      <c r="G89" s="12">
        <f t="shared" ref="G89:H89" si="34">G91+G92</f>
        <v>0</v>
      </c>
      <c r="H89" s="12">
        <f t="shared" si="34"/>
        <v>140000</v>
      </c>
      <c r="I89" s="48">
        <f t="shared" ref="I89:J89" si="35">I91+I92</f>
        <v>0</v>
      </c>
      <c r="J89" s="12">
        <f t="shared" si="35"/>
        <v>140000</v>
      </c>
      <c r="K89" s="28">
        <f>K91+K92</f>
        <v>0</v>
      </c>
      <c r="L89" s="12">
        <f t="shared" ref="L89" si="36">L91+L92</f>
        <v>140000</v>
      </c>
      <c r="M89" s="1" t="s">
        <v>29</v>
      </c>
    </row>
    <row r="90" spans="1:14" ht="21" customHeight="1" x14ac:dyDescent="0.3">
      <c r="A90" s="7"/>
      <c r="B90" s="8" t="s">
        <v>2</v>
      </c>
      <c r="C90" s="11"/>
      <c r="D90" s="13"/>
      <c r="E90" s="13"/>
      <c r="F90" s="13"/>
      <c r="G90" s="13"/>
      <c r="H90" s="13"/>
      <c r="I90" s="49"/>
      <c r="J90" s="13"/>
      <c r="K90" s="29"/>
      <c r="L90" s="13"/>
    </row>
    <row r="91" spans="1:14" hidden="1" x14ac:dyDescent="0.3">
      <c r="A91" s="7"/>
      <c r="B91" s="17" t="s">
        <v>3</v>
      </c>
      <c r="C91" s="11"/>
      <c r="D91" s="13">
        <v>35000</v>
      </c>
      <c r="E91" s="13"/>
      <c r="F91" s="13">
        <f t="shared" ref="F91:F100" si="37">D91+E91</f>
        <v>35000</v>
      </c>
      <c r="G91" s="13"/>
      <c r="H91" s="13">
        <f t="shared" ref="H91:H100" si="38">F91+G91</f>
        <v>35000</v>
      </c>
      <c r="I91" s="49"/>
      <c r="J91" s="13">
        <f t="shared" ref="J91:J100" si="39">H91+I91</f>
        <v>35000</v>
      </c>
      <c r="K91" s="29"/>
      <c r="L91" s="13">
        <f t="shared" ref="L91:L100" si="40">J91+K91</f>
        <v>35000</v>
      </c>
      <c r="N91" s="1">
        <v>0</v>
      </c>
    </row>
    <row r="92" spans="1:14" x14ac:dyDescent="0.3">
      <c r="A92" s="7"/>
      <c r="B92" s="17" t="s">
        <v>50</v>
      </c>
      <c r="C92" s="11"/>
      <c r="D92" s="13">
        <v>105000</v>
      </c>
      <c r="E92" s="13"/>
      <c r="F92" s="13">
        <f t="shared" si="37"/>
        <v>105000</v>
      </c>
      <c r="G92" s="13"/>
      <c r="H92" s="13">
        <f t="shared" si="38"/>
        <v>105000</v>
      </c>
      <c r="I92" s="49"/>
      <c r="J92" s="13">
        <f t="shared" si="39"/>
        <v>105000</v>
      </c>
      <c r="K92" s="29"/>
      <c r="L92" s="13">
        <f t="shared" si="40"/>
        <v>105000</v>
      </c>
      <c r="M92" s="1" t="s">
        <v>105</v>
      </c>
    </row>
    <row r="93" spans="1:14" ht="56.25" x14ac:dyDescent="0.3">
      <c r="A93" s="7" t="s">
        <v>152</v>
      </c>
      <c r="B93" s="11" t="s">
        <v>28</v>
      </c>
      <c r="C93" s="17" t="s">
        <v>33</v>
      </c>
      <c r="D93" s="13">
        <v>9499.9</v>
      </c>
      <c r="E93" s="13"/>
      <c r="F93" s="13">
        <f t="shared" si="37"/>
        <v>9499.9</v>
      </c>
      <c r="G93" s="13"/>
      <c r="H93" s="13">
        <f t="shared" si="38"/>
        <v>9499.9</v>
      </c>
      <c r="I93" s="49"/>
      <c r="J93" s="13">
        <f t="shared" si="39"/>
        <v>9499.9</v>
      </c>
      <c r="K93" s="29"/>
      <c r="L93" s="13">
        <f t="shared" si="40"/>
        <v>9499.9</v>
      </c>
      <c r="M93" s="1" t="s">
        <v>29</v>
      </c>
    </row>
    <row r="94" spans="1:14" ht="75" x14ac:dyDescent="0.3">
      <c r="A94" s="7" t="s">
        <v>153</v>
      </c>
      <c r="B94" s="11" t="s">
        <v>163</v>
      </c>
      <c r="C94" s="11" t="s">
        <v>15</v>
      </c>
      <c r="D94" s="13">
        <v>0</v>
      </c>
      <c r="E94" s="13">
        <v>653</v>
      </c>
      <c r="F94" s="13">
        <f t="shared" si="37"/>
        <v>653</v>
      </c>
      <c r="G94" s="13"/>
      <c r="H94" s="13">
        <f t="shared" si="38"/>
        <v>653</v>
      </c>
      <c r="I94" s="49"/>
      <c r="J94" s="13">
        <f t="shared" si="39"/>
        <v>653</v>
      </c>
      <c r="K94" s="29"/>
      <c r="L94" s="13">
        <f t="shared" si="40"/>
        <v>653</v>
      </c>
      <c r="M94" s="1" t="s">
        <v>146</v>
      </c>
    </row>
    <row r="95" spans="1:14" ht="75" x14ac:dyDescent="0.3">
      <c r="A95" s="7" t="s">
        <v>154</v>
      </c>
      <c r="B95" s="11" t="s">
        <v>148</v>
      </c>
      <c r="C95" s="11" t="s">
        <v>15</v>
      </c>
      <c r="D95" s="13">
        <v>0</v>
      </c>
      <c r="E95" s="13">
        <v>1620.3</v>
      </c>
      <c r="F95" s="13">
        <f t="shared" si="37"/>
        <v>1620.3</v>
      </c>
      <c r="G95" s="13"/>
      <c r="H95" s="13">
        <f t="shared" si="38"/>
        <v>1620.3</v>
      </c>
      <c r="I95" s="49"/>
      <c r="J95" s="13">
        <f t="shared" si="39"/>
        <v>1620.3</v>
      </c>
      <c r="K95" s="29">
        <v>-622.1</v>
      </c>
      <c r="L95" s="13">
        <f t="shared" si="40"/>
        <v>998.19999999999993</v>
      </c>
      <c r="M95" s="1" t="s">
        <v>147</v>
      </c>
    </row>
    <row r="96" spans="1:14" ht="56.25" hidden="1" x14ac:dyDescent="0.3">
      <c r="A96" s="7" t="s">
        <v>159</v>
      </c>
      <c r="B96" s="11" t="s">
        <v>178</v>
      </c>
      <c r="C96" s="11" t="s">
        <v>17</v>
      </c>
      <c r="D96" s="13"/>
      <c r="E96" s="13"/>
      <c r="F96" s="13"/>
      <c r="G96" s="13"/>
      <c r="H96" s="13"/>
      <c r="I96" s="49"/>
      <c r="J96" s="13">
        <f t="shared" si="39"/>
        <v>0</v>
      </c>
      <c r="K96" s="29"/>
      <c r="L96" s="13">
        <f t="shared" si="40"/>
        <v>0</v>
      </c>
      <c r="M96" s="1" t="s">
        <v>180</v>
      </c>
      <c r="N96" s="1">
        <v>0</v>
      </c>
    </row>
    <row r="97" spans="1:14" ht="75" hidden="1" x14ac:dyDescent="0.3">
      <c r="A97" s="7" t="s">
        <v>175</v>
      </c>
      <c r="B97" s="11" t="s">
        <v>179</v>
      </c>
      <c r="C97" s="11" t="s">
        <v>15</v>
      </c>
      <c r="D97" s="13"/>
      <c r="E97" s="13"/>
      <c r="F97" s="13"/>
      <c r="G97" s="13"/>
      <c r="H97" s="13"/>
      <c r="I97" s="49"/>
      <c r="J97" s="13">
        <f t="shared" si="39"/>
        <v>0</v>
      </c>
      <c r="K97" s="29"/>
      <c r="L97" s="13">
        <f t="shared" si="40"/>
        <v>0</v>
      </c>
      <c r="M97" s="1" t="s">
        <v>181</v>
      </c>
      <c r="N97" s="1">
        <v>0</v>
      </c>
    </row>
    <row r="98" spans="1:14" ht="60" customHeight="1" x14ac:dyDescent="0.3">
      <c r="A98" s="7" t="s">
        <v>155</v>
      </c>
      <c r="B98" s="11" t="s">
        <v>178</v>
      </c>
      <c r="C98" s="11" t="s">
        <v>17</v>
      </c>
      <c r="D98" s="13"/>
      <c r="E98" s="13"/>
      <c r="F98" s="12"/>
      <c r="G98" s="13"/>
      <c r="H98" s="12"/>
      <c r="I98" s="49"/>
      <c r="J98" s="12"/>
      <c r="K98" s="29">
        <v>11.824</v>
      </c>
      <c r="L98" s="13">
        <f t="shared" si="40"/>
        <v>11.824</v>
      </c>
      <c r="M98" s="1" t="s">
        <v>180</v>
      </c>
    </row>
    <row r="99" spans="1:14" ht="60" customHeight="1" x14ac:dyDescent="0.3">
      <c r="A99" s="7" t="s">
        <v>159</v>
      </c>
      <c r="B99" s="11" t="s">
        <v>190</v>
      </c>
      <c r="C99" s="11" t="s">
        <v>15</v>
      </c>
      <c r="D99" s="13"/>
      <c r="E99" s="13"/>
      <c r="F99" s="12"/>
      <c r="G99" s="13"/>
      <c r="H99" s="12"/>
      <c r="I99" s="49"/>
      <c r="J99" s="12"/>
      <c r="K99" s="13">
        <v>9756.8320000000003</v>
      </c>
      <c r="L99" s="13">
        <f t="shared" si="40"/>
        <v>9756.8320000000003</v>
      </c>
      <c r="M99" s="1" t="s">
        <v>191</v>
      </c>
    </row>
    <row r="100" spans="1:14" x14ac:dyDescent="0.3">
      <c r="A100" s="7"/>
      <c r="B100" s="63" t="s">
        <v>18</v>
      </c>
      <c r="C100" s="15"/>
      <c r="D100" s="56">
        <f>D104+D108</f>
        <v>190910.9</v>
      </c>
      <c r="E100" s="56">
        <f>E104+E108+E109</f>
        <v>0</v>
      </c>
      <c r="F100" s="56">
        <f t="shared" si="37"/>
        <v>190910.9</v>
      </c>
      <c r="G100" s="56">
        <f>G104+G108+G109</f>
        <v>0</v>
      </c>
      <c r="H100" s="56">
        <f t="shared" si="38"/>
        <v>190910.9</v>
      </c>
      <c r="I100" s="56">
        <f>I104+I108+I109</f>
        <v>0</v>
      </c>
      <c r="J100" s="56">
        <f t="shared" si="39"/>
        <v>190910.9</v>
      </c>
      <c r="K100" s="56">
        <f>K104+K108+K109</f>
        <v>-51186.917999999998</v>
      </c>
      <c r="L100" s="9">
        <f t="shared" si="40"/>
        <v>139723.98199999999</v>
      </c>
      <c r="M100" s="58"/>
      <c r="N100" s="58"/>
    </row>
    <row r="101" spans="1:14" x14ac:dyDescent="0.3">
      <c r="A101" s="7"/>
      <c r="B101" s="8" t="s">
        <v>2</v>
      </c>
      <c r="C101" s="15"/>
      <c r="D101" s="9"/>
      <c r="E101" s="9"/>
      <c r="F101" s="9"/>
      <c r="G101" s="9"/>
      <c r="H101" s="9"/>
      <c r="I101" s="35"/>
      <c r="J101" s="9"/>
      <c r="K101" s="27"/>
      <c r="L101" s="9"/>
    </row>
    <row r="102" spans="1:14" hidden="1" x14ac:dyDescent="0.3">
      <c r="A102" s="7"/>
      <c r="B102" s="17" t="s">
        <v>3</v>
      </c>
      <c r="C102" s="15"/>
      <c r="D102" s="9">
        <f>D106+D108+D109</f>
        <v>127234.8</v>
      </c>
      <c r="E102" s="9">
        <f>E106+E108+E109</f>
        <v>0</v>
      </c>
      <c r="F102" s="9">
        <f>D102+E102</f>
        <v>127234.8</v>
      </c>
      <c r="G102" s="9">
        <f>G106+G108+G109</f>
        <v>0</v>
      </c>
      <c r="H102" s="9">
        <f>F102+G102</f>
        <v>127234.8</v>
      </c>
      <c r="I102" s="35">
        <f>I106+I108+I109</f>
        <v>0</v>
      </c>
      <c r="J102" s="9">
        <f>H102+I102</f>
        <v>127234.8</v>
      </c>
      <c r="K102" s="27">
        <f>K106+K108+K109</f>
        <v>-51186.917999999998</v>
      </c>
      <c r="L102" s="9">
        <f>J102+K102</f>
        <v>76047.882000000012</v>
      </c>
      <c r="N102" s="1">
        <v>0</v>
      </c>
    </row>
    <row r="103" spans="1:14" x14ac:dyDescent="0.3">
      <c r="A103" s="7"/>
      <c r="B103" s="17" t="s">
        <v>59</v>
      </c>
      <c r="C103" s="15"/>
      <c r="D103" s="9">
        <f>D107</f>
        <v>63676.1</v>
      </c>
      <c r="E103" s="9">
        <f t="shared" ref="E103:G103" si="41">E107</f>
        <v>0</v>
      </c>
      <c r="F103" s="9">
        <f>D103+E103</f>
        <v>63676.1</v>
      </c>
      <c r="G103" s="9">
        <f t="shared" si="41"/>
        <v>0</v>
      </c>
      <c r="H103" s="9">
        <f>F103+G103</f>
        <v>63676.1</v>
      </c>
      <c r="I103" s="35">
        <f t="shared" ref="I103:K103" si="42">I107</f>
        <v>0</v>
      </c>
      <c r="J103" s="9">
        <f>H103+I103</f>
        <v>63676.1</v>
      </c>
      <c r="K103" s="27">
        <f t="shared" si="42"/>
        <v>0</v>
      </c>
      <c r="L103" s="9">
        <f>J103+K103</f>
        <v>63676.1</v>
      </c>
    </row>
    <row r="104" spans="1:14" ht="75" x14ac:dyDescent="0.3">
      <c r="A104" s="7" t="s">
        <v>175</v>
      </c>
      <c r="B104" s="16" t="s">
        <v>133</v>
      </c>
      <c r="C104" s="11" t="s">
        <v>19</v>
      </c>
      <c r="D104" s="9">
        <f>D106+D107</f>
        <v>90910.9</v>
      </c>
      <c r="E104" s="9">
        <f t="shared" ref="E104:F104" si="43">E106+E107</f>
        <v>0</v>
      </c>
      <c r="F104" s="9">
        <f t="shared" si="43"/>
        <v>90910.9</v>
      </c>
      <c r="G104" s="9">
        <f t="shared" ref="G104:H104" si="44">G106+G107</f>
        <v>0</v>
      </c>
      <c r="H104" s="9">
        <f t="shared" si="44"/>
        <v>90910.9</v>
      </c>
      <c r="I104" s="35">
        <f>I106+I107</f>
        <v>0</v>
      </c>
      <c r="J104" s="9">
        <f t="shared" ref="J104:L104" si="45">J106+J107</f>
        <v>90910.9</v>
      </c>
      <c r="K104" s="27">
        <f>K106+K107</f>
        <v>48813.082000000002</v>
      </c>
      <c r="L104" s="9">
        <f t="shared" si="45"/>
        <v>139723.98199999999</v>
      </c>
      <c r="M104" s="1" t="s">
        <v>42</v>
      </c>
    </row>
    <row r="105" spans="1:14" x14ac:dyDescent="0.3">
      <c r="A105" s="7"/>
      <c r="B105" s="8" t="s">
        <v>2</v>
      </c>
      <c r="C105" s="11"/>
      <c r="D105" s="9"/>
      <c r="E105" s="9"/>
      <c r="F105" s="9"/>
      <c r="G105" s="9"/>
      <c r="H105" s="9"/>
      <c r="I105" s="35"/>
      <c r="J105" s="9"/>
      <c r="K105" s="27"/>
      <c r="L105" s="9"/>
    </row>
    <row r="106" spans="1:14" hidden="1" x14ac:dyDescent="0.3">
      <c r="A106" s="7"/>
      <c r="B106" s="17" t="s">
        <v>3</v>
      </c>
      <c r="C106" s="11"/>
      <c r="D106" s="9">
        <v>27234.799999999999</v>
      </c>
      <c r="E106" s="9"/>
      <c r="F106" s="9">
        <f t="shared" ref="F106:F115" si="46">D106+E106</f>
        <v>27234.799999999999</v>
      </c>
      <c r="G106" s="9"/>
      <c r="H106" s="9">
        <f t="shared" ref="H106:H108" si="47">F106+G106</f>
        <v>27234.799999999999</v>
      </c>
      <c r="I106" s="35"/>
      <c r="J106" s="9">
        <f t="shared" ref="J106:J108" si="48">H106+I106</f>
        <v>27234.799999999999</v>
      </c>
      <c r="K106" s="27">
        <f>19299.429+17637.755+9014.371+2861.527</f>
        <v>48813.082000000002</v>
      </c>
      <c r="L106" s="9">
        <f>J106+K106</f>
        <v>76047.881999999998</v>
      </c>
      <c r="N106" s="1">
        <v>0</v>
      </c>
    </row>
    <row r="107" spans="1:14" x14ac:dyDescent="0.3">
      <c r="A107" s="7"/>
      <c r="B107" s="17" t="s">
        <v>59</v>
      </c>
      <c r="C107" s="11"/>
      <c r="D107" s="9">
        <v>63676.1</v>
      </c>
      <c r="E107" s="9"/>
      <c r="F107" s="9">
        <f t="shared" si="46"/>
        <v>63676.1</v>
      </c>
      <c r="G107" s="9"/>
      <c r="H107" s="9">
        <f t="shared" si="47"/>
        <v>63676.1</v>
      </c>
      <c r="I107" s="35"/>
      <c r="J107" s="9">
        <f t="shared" si="48"/>
        <v>63676.1</v>
      </c>
      <c r="K107" s="27"/>
      <c r="L107" s="9">
        <f t="shared" ref="L107:L108" si="49">J107+K107</f>
        <v>63676.1</v>
      </c>
      <c r="M107" s="1" t="s">
        <v>60</v>
      </c>
    </row>
    <row r="108" spans="1:14" s="41" customFormat="1" ht="75" hidden="1" x14ac:dyDescent="0.3">
      <c r="A108" s="37"/>
      <c r="B108" s="39" t="s">
        <v>58</v>
      </c>
      <c r="C108" s="42" t="s">
        <v>19</v>
      </c>
      <c r="D108" s="40">
        <v>100000</v>
      </c>
      <c r="E108" s="40">
        <v>-100000</v>
      </c>
      <c r="F108" s="40">
        <f t="shared" si="46"/>
        <v>0</v>
      </c>
      <c r="G108" s="40"/>
      <c r="H108" s="40">
        <f t="shared" si="47"/>
        <v>0</v>
      </c>
      <c r="I108" s="35"/>
      <c r="J108" s="40">
        <f t="shared" si="48"/>
        <v>0</v>
      </c>
      <c r="K108" s="27"/>
      <c r="L108" s="40">
        <f t="shared" si="49"/>
        <v>0</v>
      </c>
      <c r="M108" s="41" t="s">
        <v>53</v>
      </c>
      <c r="N108" s="41">
        <v>0</v>
      </c>
    </row>
    <row r="109" spans="1:14" s="41" customFormat="1" ht="56.25" hidden="1" x14ac:dyDescent="0.3">
      <c r="A109" s="37" t="s">
        <v>152</v>
      </c>
      <c r="B109" s="39" t="s">
        <v>136</v>
      </c>
      <c r="C109" s="39" t="s">
        <v>55</v>
      </c>
      <c r="D109" s="40">
        <v>0</v>
      </c>
      <c r="E109" s="40">
        <v>100000</v>
      </c>
      <c r="F109" s="40">
        <f>D109+E109</f>
        <v>100000</v>
      </c>
      <c r="G109" s="40"/>
      <c r="H109" s="40">
        <f>F109+G109</f>
        <v>100000</v>
      </c>
      <c r="I109" s="40"/>
      <c r="J109" s="40">
        <f>H109+I109</f>
        <v>100000</v>
      </c>
      <c r="K109" s="40">
        <v>-100000</v>
      </c>
      <c r="L109" s="40">
        <f>J109+K109</f>
        <v>0</v>
      </c>
      <c r="M109" s="41" t="s">
        <v>53</v>
      </c>
      <c r="N109" s="41">
        <v>0</v>
      </c>
    </row>
    <row r="110" spans="1:14" x14ac:dyDescent="0.3">
      <c r="A110" s="7"/>
      <c r="B110" s="62" t="s">
        <v>61</v>
      </c>
      <c r="C110" s="11"/>
      <c r="D110" s="56">
        <f>D111+D112</f>
        <v>86502</v>
      </c>
      <c r="E110" s="56">
        <f t="shared" ref="E110" si="50">E111+E112</f>
        <v>0</v>
      </c>
      <c r="F110" s="56">
        <f t="shared" si="46"/>
        <v>86502</v>
      </c>
      <c r="G110" s="56">
        <f>G111+G112+G113</f>
        <v>0</v>
      </c>
      <c r="H110" s="56">
        <f t="shared" ref="H110:H115" si="51">F110+G110</f>
        <v>86502</v>
      </c>
      <c r="I110" s="56">
        <f>I111+I112+I113</f>
        <v>0</v>
      </c>
      <c r="J110" s="56">
        <f t="shared" ref="J110:J115" si="52">H110+I110</f>
        <v>86502</v>
      </c>
      <c r="K110" s="56">
        <f>K111+K112+K113</f>
        <v>-50500</v>
      </c>
      <c r="L110" s="9">
        <f t="shared" ref="L110:L115" si="53">J110+K110</f>
        <v>36002</v>
      </c>
      <c r="M110" s="58"/>
      <c r="N110" s="58"/>
    </row>
    <row r="111" spans="1:14" ht="56.25" x14ac:dyDescent="0.3">
      <c r="A111" s="7" t="s">
        <v>198</v>
      </c>
      <c r="B111" s="17" t="s">
        <v>62</v>
      </c>
      <c r="C111" s="17" t="s">
        <v>55</v>
      </c>
      <c r="D111" s="9">
        <v>62002</v>
      </c>
      <c r="E111" s="9"/>
      <c r="F111" s="9">
        <f t="shared" si="46"/>
        <v>62002</v>
      </c>
      <c r="G111" s="9">
        <v>-14193.74</v>
      </c>
      <c r="H111" s="9">
        <f t="shared" si="51"/>
        <v>47808.26</v>
      </c>
      <c r="I111" s="35"/>
      <c r="J111" s="9">
        <f t="shared" si="52"/>
        <v>47808.26</v>
      </c>
      <c r="K111" s="27">
        <v>-26000</v>
      </c>
      <c r="L111" s="9">
        <f t="shared" si="53"/>
        <v>21808.260000000002</v>
      </c>
      <c r="M111" s="1" t="s">
        <v>63</v>
      </c>
    </row>
    <row r="112" spans="1:14" s="41" customFormat="1" ht="56.25" hidden="1" x14ac:dyDescent="0.3">
      <c r="A112" s="37" t="s">
        <v>154</v>
      </c>
      <c r="B112" s="39" t="s">
        <v>66</v>
      </c>
      <c r="C112" s="39" t="s">
        <v>55</v>
      </c>
      <c r="D112" s="40">
        <v>24500</v>
      </c>
      <c r="E112" s="40"/>
      <c r="F112" s="40">
        <f t="shared" si="46"/>
        <v>24500</v>
      </c>
      <c r="G112" s="40"/>
      <c r="H112" s="40">
        <f t="shared" si="51"/>
        <v>24500</v>
      </c>
      <c r="I112" s="40"/>
      <c r="J112" s="40">
        <f t="shared" si="52"/>
        <v>24500</v>
      </c>
      <c r="K112" s="40">
        <v>-24500</v>
      </c>
      <c r="L112" s="40">
        <f t="shared" si="53"/>
        <v>0</v>
      </c>
      <c r="M112" s="41" t="s">
        <v>67</v>
      </c>
      <c r="N112" s="41">
        <v>0</v>
      </c>
    </row>
    <row r="113" spans="1:14" ht="56.25" x14ac:dyDescent="0.3">
      <c r="A113" s="7" t="s">
        <v>199</v>
      </c>
      <c r="B113" s="22" t="s">
        <v>157</v>
      </c>
      <c r="C113" s="22" t="s">
        <v>55</v>
      </c>
      <c r="D113" s="9"/>
      <c r="E113" s="9"/>
      <c r="F113" s="9"/>
      <c r="G113" s="9">
        <v>14193.74</v>
      </c>
      <c r="H113" s="9">
        <f t="shared" si="51"/>
        <v>14193.74</v>
      </c>
      <c r="I113" s="35"/>
      <c r="J113" s="9">
        <f t="shared" si="52"/>
        <v>14193.74</v>
      </c>
      <c r="K113" s="27"/>
      <c r="L113" s="9">
        <f t="shared" si="53"/>
        <v>14193.74</v>
      </c>
      <c r="M113" s="1" t="s">
        <v>158</v>
      </c>
    </row>
    <row r="114" spans="1:14" s="58" customFormat="1" ht="19.5" hidden="1" customHeight="1" x14ac:dyDescent="0.3">
      <c r="A114" s="57"/>
      <c r="B114" s="59" t="s">
        <v>78</v>
      </c>
      <c r="C114" s="59"/>
      <c r="D114" s="56">
        <f>D115</f>
        <v>50000</v>
      </c>
      <c r="E114" s="56">
        <f t="shared" ref="E114:K114" si="54">E115</f>
        <v>-50000</v>
      </c>
      <c r="F114" s="56">
        <f t="shared" si="46"/>
        <v>0</v>
      </c>
      <c r="G114" s="56">
        <f t="shared" si="54"/>
        <v>0</v>
      </c>
      <c r="H114" s="56">
        <f t="shared" si="51"/>
        <v>0</v>
      </c>
      <c r="I114" s="56">
        <f t="shared" si="54"/>
        <v>0</v>
      </c>
      <c r="J114" s="56">
        <f t="shared" si="52"/>
        <v>0</v>
      </c>
      <c r="K114" s="56">
        <f t="shared" si="54"/>
        <v>0</v>
      </c>
      <c r="L114" s="56">
        <f t="shared" si="53"/>
        <v>0</v>
      </c>
      <c r="N114" s="58">
        <v>0</v>
      </c>
    </row>
    <row r="115" spans="1:14" s="41" customFormat="1" ht="75" hidden="1" x14ac:dyDescent="0.3">
      <c r="A115" s="37"/>
      <c r="B115" s="39" t="s">
        <v>79</v>
      </c>
      <c r="C115" s="42" t="s">
        <v>80</v>
      </c>
      <c r="D115" s="40">
        <v>50000</v>
      </c>
      <c r="E115" s="40">
        <v>-50000</v>
      </c>
      <c r="F115" s="40">
        <f t="shared" si="46"/>
        <v>0</v>
      </c>
      <c r="G115" s="40"/>
      <c r="H115" s="40">
        <f t="shared" si="51"/>
        <v>0</v>
      </c>
      <c r="I115" s="35"/>
      <c r="J115" s="40">
        <f t="shared" si="52"/>
        <v>0</v>
      </c>
      <c r="K115" s="27"/>
      <c r="L115" s="40">
        <f t="shared" si="53"/>
        <v>0</v>
      </c>
      <c r="M115" s="41" t="s">
        <v>81</v>
      </c>
      <c r="N115" s="41">
        <v>0</v>
      </c>
    </row>
    <row r="116" spans="1:14" x14ac:dyDescent="0.3">
      <c r="A116" s="7"/>
      <c r="B116" s="62" t="s">
        <v>184</v>
      </c>
      <c r="C116" s="62"/>
      <c r="D116" s="56"/>
      <c r="E116" s="56"/>
      <c r="F116" s="56"/>
      <c r="G116" s="56"/>
      <c r="H116" s="56"/>
      <c r="I116" s="56">
        <f>I117+I118</f>
        <v>3973.5</v>
      </c>
      <c r="J116" s="56">
        <f>I116+H116</f>
        <v>3973.5</v>
      </c>
      <c r="K116" s="56">
        <f>K117+K118</f>
        <v>250</v>
      </c>
      <c r="L116" s="9">
        <f>K116+J116</f>
        <v>4223.5</v>
      </c>
      <c r="M116" s="58"/>
      <c r="N116" s="58"/>
    </row>
    <row r="117" spans="1:14" ht="56.25" x14ac:dyDescent="0.3">
      <c r="A117" s="7" t="s">
        <v>200</v>
      </c>
      <c r="B117" s="36" t="s">
        <v>31</v>
      </c>
      <c r="C117" s="36" t="s">
        <v>161</v>
      </c>
      <c r="D117" s="9"/>
      <c r="E117" s="9"/>
      <c r="F117" s="9"/>
      <c r="G117" s="9"/>
      <c r="H117" s="9"/>
      <c r="I117" s="48">
        <v>3973.5</v>
      </c>
      <c r="J117" s="9">
        <f>I117+H117</f>
        <v>3973.5</v>
      </c>
      <c r="K117" s="28">
        <v>250</v>
      </c>
      <c r="L117" s="9">
        <f>K117+J117</f>
        <v>4223.5</v>
      </c>
      <c r="M117" s="1" t="s">
        <v>32</v>
      </c>
    </row>
    <row r="118" spans="1:14" ht="56.25" hidden="1" x14ac:dyDescent="0.3">
      <c r="A118" s="7" t="s">
        <v>187</v>
      </c>
      <c r="B118" s="36" t="s">
        <v>185</v>
      </c>
      <c r="C118" s="36" t="s">
        <v>161</v>
      </c>
      <c r="D118" s="9"/>
      <c r="E118" s="9"/>
      <c r="F118" s="9"/>
      <c r="G118" s="9"/>
      <c r="H118" s="9"/>
      <c r="I118" s="35"/>
      <c r="J118" s="9">
        <f>I118+H118</f>
        <v>0</v>
      </c>
      <c r="K118" s="27"/>
      <c r="L118" s="9">
        <f>K118+J118</f>
        <v>0</v>
      </c>
      <c r="M118" s="1" t="s">
        <v>186</v>
      </c>
      <c r="N118" s="1">
        <v>0</v>
      </c>
    </row>
    <row r="119" spans="1:14" x14ac:dyDescent="0.3">
      <c r="A119" s="7"/>
      <c r="B119" s="36" t="s">
        <v>20</v>
      </c>
      <c r="C119" s="36"/>
      <c r="D119" s="9">
        <f>D15+D38+D56+D64+D100+D110+D114</f>
        <v>3022660.9</v>
      </c>
      <c r="E119" s="9">
        <f>E15+E38+E56+E64+E100+E110+E114</f>
        <v>-115234.95799999998</v>
      </c>
      <c r="F119" s="9">
        <f>F15+F38+F56+F64+F100+F110+F114</f>
        <v>2907425.9419999993</v>
      </c>
      <c r="G119" s="9">
        <f>G15+G38+G56+G64+G100+G110+G114</f>
        <v>-99426.94</v>
      </c>
      <c r="H119" s="9">
        <f>H15+H38+H56+H64+H100+H110+H114</f>
        <v>2807999.0019999999</v>
      </c>
      <c r="I119" s="35">
        <f>I15+I38+I56+I64+I100+I110+I114+I116</f>
        <v>-19607.77</v>
      </c>
      <c r="J119" s="9">
        <f>J15+J38+J56+J64+J100+J110+J114+J116</f>
        <v>2788391.2319999994</v>
      </c>
      <c r="K119" s="27">
        <f>K15+K38+K56+K64+K100+K110+K114+K116</f>
        <v>-179677.73799999995</v>
      </c>
      <c r="L119" s="9">
        <f>L15+L38+L56+L64+L100+L110+L114+L116</f>
        <v>2608713.4939999999</v>
      </c>
    </row>
    <row r="120" spans="1:14" x14ac:dyDescent="0.3">
      <c r="A120" s="7"/>
      <c r="B120" s="74" t="s">
        <v>21</v>
      </c>
      <c r="C120" s="75"/>
      <c r="D120" s="9"/>
      <c r="E120" s="9"/>
      <c r="F120" s="9"/>
      <c r="G120" s="9"/>
      <c r="H120" s="9"/>
      <c r="I120" s="35"/>
      <c r="J120" s="9"/>
      <c r="K120" s="27"/>
      <c r="L120" s="9"/>
    </row>
    <row r="121" spans="1:14" x14ac:dyDescent="0.3">
      <c r="A121" s="7"/>
      <c r="B121" s="81" t="s">
        <v>50</v>
      </c>
      <c r="C121" s="82"/>
      <c r="D121" s="9">
        <f t="shared" ref="D121:J121" si="55">D76+D80+D84+D88+D92</f>
        <v>346023.19999999995</v>
      </c>
      <c r="E121" s="9">
        <f t="shared" si="55"/>
        <v>0</v>
      </c>
      <c r="F121" s="9">
        <f t="shared" si="55"/>
        <v>346023.19999999995</v>
      </c>
      <c r="G121" s="9">
        <f t="shared" si="55"/>
        <v>0</v>
      </c>
      <c r="H121" s="9">
        <f t="shared" si="55"/>
        <v>346023.19999999995</v>
      </c>
      <c r="I121" s="35">
        <f t="shared" si="55"/>
        <v>0</v>
      </c>
      <c r="J121" s="9">
        <f t="shared" si="55"/>
        <v>346023.19999999995</v>
      </c>
      <c r="K121" s="9">
        <f>K67</f>
        <v>0</v>
      </c>
      <c r="L121" s="9">
        <f>L67</f>
        <v>346023.19999999995</v>
      </c>
    </row>
    <row r="122" spans="1:14" x14ac:dyDescent="0.3">
      <c r="A122" s="7"/>
      <c r="B122" s="19" t="s">
        <v>59</v>
      </c>
      <c r="C122" s="20"/>
      <c r="D122" s="9">
        <f t="shared" ref="D122:J122" si="56">D53+D107</f>
        <v>221073.2</v>
      </c>
      <c r="E122" s="9">
        <f t="shared" si="56"/>
        <v>-42854.400000000001</v>
      </c>
      <c r="F122" s="9">
        <f t="shared" si="56"/>
        <v>178218.80000000002</v>
      </c>
      <c r="G122" s="9">
        <f t="shared" si="56"/>
        <v>0</v>
      </c>
      <c r="H122" s="9">
        <f t="shared" si="56"/>
        <v>178218.80000000002</v>
      </c>
      <c r="I122" s="35">
        <f t="shared" si="56"/>
        <v>0</v>
      </c>
      <c r="J122" s="9">
        <f t="shared" si="56"/>
        <v>178218.80000000002</v>
      </c>
      <c r="K122" s="9">
        <f>K41+K103</f>
        <v>0</v>
      </c>
      <c r="L122" s="9">
        <f>L41+L103</f>
        <v>178218.80000000002</v>
      </c>
    </row>
    <row r="123" spans="1:14" x14ac:dyDescent="0.3">
      <c r="A123" s="7"/>
      <c r="B123" s="66" t="s">
        <v>52</v>
      </c>
      <c r="C123" s="66"/>
      <c r="D123" s="9"/>
      <c r="E123" s="9"/>
      <c r="F123" s="9"/>
      <c r="G123" s="9"/>
      <c r="H123" s="9"/>
      <c r="I123" s="35"/>
      <c r="J123" s="9"/>
      <c r="K123" s="27"/>
      <c r="L123" s="9"/>
    </row>
    <row r="124" spans="1:14" x14ac:dyDescent="0.3">
      <c r="A124" s="7"/>
      <c r="B124" s="66" t="s">
        <v>7</v>
      </c>
      <c r="C124" s="67"/>
      <c r="D124" s="9">
        <f>D42+D43+D44+D45+D46+D47+D48+D49</f>
        <v>340106.99999999994</v>
      </c>
      <c r="E124" s="9">
        <f>E42+E43+E44+E45+E46+E47+E48+E49</f>
        <v>-2777.5859999999998</v>
      </c>
      <c r="F124" s="9">
        <f>F42+F43+F44+F45+F46+F47+F48+F49</f>
        <v>337329.41399999999</v>
      </c>
      <c r="G124" s="9">
        <f>G42+G43+G44+G45+G46+G47+G48+G49</f>
        <v>0</v>
      </c>
      <c r="H124" s="9">
        <f>H42+H43+H44+H45+H46+H47+H48+H49</f>
        <v>337329.41399999999</v>
      </c>
      <c r="I124" s="35">
        <f>I42+I43+I44+I45+I46+I47+I48+I49+I55</f>
        <v>-3973.5</v>
      </c>
      <c r="J124" s="9">
        <f>J42+J43+J44+J45+J46+J47+J48+J49+J55</f>
        <v>333355.91399999999</v>
      </c>
      <c r="K124" s="27">
        <f>K42+K43+K44+K45+K46+K47+K48+K49+K55</f>
        <v>-16828.482000000004</v>
      </c>
      <c r="L124" s="9">
        <f>L42+L43+L44+L45+L46+L47+L48+L49+L55</f>
        <v>316527.43200000003</v>
      </c>
    </row>
    <row r="125" spans="1:14" x14ac:dyDescent="0.3">
      <c r="A125" s="7"/>
      <c r="B125" s="66" t="s">
        <v>15</v>
      </c>
      <c r="C125" s="67"/>
      <c r="D125" s="9">
        <f>D57+D58+D59+D60+D61+D62+D73+D77+D81+D85+D89+D94+D95</f>
        <v>628226.69999999995</v>
      </c>
      <c r="E125" s="9">
        <f>E57+E58+E59+E60+E61+E62+E73+E77+E81+E85+E89+E94+E95</f>
        <v>3126.828</v>
      </c>
      <c r="F125" s="9">
        <f>F57+F58+F59+F60+F61+F62+F73+F77+F81+F85+F89+F94+F95</f>
        <v>631353.52800000005</v>
      </c>
      <c r="G125" s="9">
        <f>G57+G58+G59+G60+G61+G62+G73+G77+G81+G85+G89+G94+G95</f>
        <v>0</v>
      </c>
      <c r="H125" s="9">
        <f>H57+H58+H59+H60+H61+H62+H73+H77+H81+H85+H89+H94+H95</f>
        <v>631353.52800000005</v>
      </c>
      <c r="I125" s="35">
        <f>I57+I58+I59+I60+I61+I62+I73+I77+I81+I85+I89+I94+I95+I63+I97</f>
        <v>0</v>
      </c>
      <c r="J125" s="9">
        <f>J57+J58+J59+J60+J61+J62+J73+J77+J81+J85+J89+J94+J95+J63+J97</f>
        <v>631353.52800000005</v>
      </c>
      <c r="K125" s="27">
        <f>K57+K58+K59+K60+K61+K62+K73+K77+K81+K85+K89+K94+K95+K63+K97+K99</f>
        <v>15927.362999999999</v>
      </c>
      <c r="L125" s="9">
        <f>L57+L58+L59+L60+L61+L62+L73+L77+L81+L85+L89+L94+L95+L63+L97+L99</f>
        <v>647280.89099999995</v>
      </c>
    </row>
    <row r="126" spans="1:14" x14ac:dyDescent="0.3">
      <c r="A126" s="7"/>
      <c r="B126" s="66" t="s">
        <v>22</v>
      </c>
      <c r="C126" s="67"/>
      <c r="D126" s="9">
        <f>D19+D20+D22+D24+D27+D29+D31+D32</f>
        <v>296471.90000000002</v>
      </c>
      <c r="E126" s="9">
        <f>E19+E20+E22+E24+E27+E29+E31+E32</f>
        <v>2000</v>
      </c>
      <c r="F126" s="9">
        <f>F19+F20+F22+F24+F27+F29+F31+F32</f>
        <v>298471.90000000002</v>
      </c>
      <c r="G126" s="9">
        <f>G19+G20+G22+G24+G27+G29+G31+G32</f>
        <v>30573.008000000002</v>
      </c>
      <c r="H126" s="9">
        <f>H19+H20+H22+H24+H27+H29+H31+H32</f>
        <v>329044.908</v>
      </c>
      <c r="I126" s="35">
        <f>I19+I20+I22+I24+I27+I29+I31+I32+I33+I34+I26</f>
        <v>-180057.1</v>
      </c>
      <c r="J126" s="9">
        <f>J19+J20+J22+J24+J27+J29+J31+J32+J33+J34+J26</f>
        <v>148987.80800000002</v>
      </c>
      <c r="K126" s="27">
        <f>K19+K20+K22+K24+K27+K29+K31+K32+K33+K34+K26+K35+K36+K37</f>
        <v>124766.47</v>
      </c>
      <c r="L126" s="9">
        <f>L19+L20+L22+L24+L27+L29+L31+L32+L33+L34+L26+L35+L36+L37</f>
        <v>273754.27799999999</v>
      </c>
    </row>
    <row r="127" spans="1:14" x14ac:dyDescent="0.3">
      <c r="A127" s="7"/>
      <c r="B127" s="83" t="s">
        <v>19</v>
      </c>
      <c r="C127" s="67"/>
      <c r="D127" s="9">
        <f>D104+D108</f>
        <v>190910.9</v>
      </c>
      <c r="E127" s="9">
        <f>E104+E108</f>
        <v>-100000</v>
      </c>
      <c r="F127" s="9">
        <f>D127+E127</f>
        <v>90910.9</v>
      </c>
      <c r="G127" s="9">
        <f>G104+G108</f>
        <v>0</v>
      </c>
      <c r="H127" s="9">
        <f>F127+G127</f>
        <v>90910.9</v>
      </c>
      <c r="I127" s="35">
        <f>I104+I108</f>
        <v>0</v>
      </c>
      <c r="J127" s="9">
        <f>H127+I127</f>
        <v>90910.9</v>
      </c>
      <c r="K127" s="27">
        <f>K104+K108</f>
        <v>48813.082000000002</v>
      </c>
      <c r="L127" s="9">
        <f>L104+L108</f>
        <v>139723.98199999999</v>
      </c>
    </row>
    <row r="128" spans="1:14" x14ac:dyDescent="0.3">
      <c r="A128" s="7"/>
      <c r="B128" s="72" t="s">
        <v>17</v>
      </c>
      <c r="C128" s="73"/>
      <c r="D128" s="9">
        <f t="shared" ref="D128:H128" si="57">D68+D69+D70+D71+D72</f>
        <v>8907.4</v>
      </c>
      <c r="E128" s="9">
        <f t="shared" si="57"/>
        <v>0</v>
      </c>
      <c r="F128" s="9">
        <f t="shared" si="57"/>
        <v>8907.4</v>
      </c>
      <c r="G128" s="9">
        <f t="shared" si="57"/>
        <v>0</v>
      </c>
      <c r="H128" s="9">
        <f t="shared" si="57"/>
        <v>8907.4</v>
      </c>
      <c r="I128" s="35">
        <f>I68+I69+I70+I71+I72+I96</f>
        <v>0</v>
      </c>
      <c r="J128" s="9">
        <f>J68+J69+J70+J71+J72+J96</f>
        <v>8907.4</v>
      </c>
      <c r="K128" s="27">
        <f>K68+K69+K70+K71+K72+K96+K98</f>
        <v>-1988.1759999999999</v>
      </c>
      <c r="L128" s="9">
        <f>L68+L69+L70+L71+L72+L96+L98</f>
        <v>6919.2239999999993</v>
      </c>
    </row>
    <row r="129" spans="1:14" x14ac:dyDescent="0.3">
      <c r="A129" s="21"/>
      <c r="B129" s="72" t="s">
        <v>55</v>
      </c>
      <c r="C129" s="73"/>
      <c r="D129" s="9">
        <f>D16+D18+D109+D111+D112</f>
        <v>466502</v>
      </c>
      <c r="E129" s="9">
        <f>E16+E18+E109+E111+E112</f>
        <v>100000</v>
      </c>
      <c r="F129" s="9">
        <f>F16+F18+F109+F111+F112</f>
        <v>566502</v>
      </c>
      <c r="G129" s="9">
        <f>G16+G18+G109+G111+G112+G113</f>
        <v>-129999.94799999999</v>
      </c>
      <c r="H129" s="9">
        <f>H16+H18+H109+H111+H112+H113</f>
        <v>436502.05200000003</v>
      </c>
      <c r="I129" s="35">
        <f>I16+I18+I109+I111+I112+I113</f>
        <v>0</v>
      </c>
      <c r="J129" s="9">
        <f>J16+J18+J109+J111+J112+J113</f>
        <v>436502.05200000003</v>
      </c>
      <c r="K129" s="27">
        <f>K16+K17+K18+K109+K111+K112+K113</f>
        <v>-195500</v>
      </c>
      <c r="L129" s="9">
        <f>L16+L17+L18+L109+L111+L112+L113</f>
        <v>241002.052</v>
      </c>
    </row>
    <row r="130" spans="1:14" x14ac:dyDescent="0.3">
      <c r="A130" s="21"/>
      <c r="B130" s="72" t="s">
        <v>33</v>
      </c>
      <c r="C130" s="73"/>
      <c r="D130" s="9">
        <f t="shared" ref="D130:L130" si="58">D50+D54+D93</f>
        <v>1041534.9999999999</v>
      </c>
      <c r="E130" s="9">
        <f t="shared" si="58"/>
        <v>-67584.2</v>
      </c>
      <c r="F130" s="9">
        <f t="shared" si="58"/>
        <v>973950.79999999981</v>
      </c>
      <c r="G130" s="9">
        <f t="shared" si="58"/>
        <v>0</v>
      </c>
      <c r="H130" s="9">
        <f t="shared" si="58"/>
        <v>973950.79999999981</v>
      </c>
      <c r="I130" s="35">
        <f t="shared" si="58"/>
        <v>-19607.77</v>
      </c>
      <c r="J130" s="9">
        <f t="shared" si="58"/>
        <v>954343.0299999998</v>
      </c>
      <c r="K130" s="27">
        <f t="shared" si="58"/>
        <v>-13793.295999999998</v>
      </c>
      <c r="L130" s="9">
        <f t="shared" si="58"/>
        <v>940549.73399999982</v>
      </c>
    </row>
    <row r="131" spans="1:14" hidden="1" x14ac:dyDescent="0.3">
      <c r="A131" s="21"/>
      <c r="B131" s="72" t="s">
        <v>80</v>
      </c>
      <c r="C131" s="73"/>
      <c r="D131" s="9">
        <f>D115</f>
        <v>50000</v>
      </c>
      <c r="E131" s="9">
        <f t="shared" ref="E131:F131" si="59">E115</f>
        <v>-50000</v>
      </c>
      <c r="F131" s="9">
        <f t="shared" si="59"/>
        <v>0</v>
      </c>
      <c r="G131" s="9">
        <f t="shared" ref="G131:H131" si="60">G115</f>
        <v>0</v>
      </c>
      <c r="H131" s="9">
        <f t="shared" si="60"/>
        <v>0</v>
      </c>
      <c r="I131" s="35">
        <f t="shared" ref="I131:J131" si="61">I115</f>
        <v>0</v>
      </c>
      <c r="J131" s="9">
        <f t="shared" si="61"/>
        <v>0</v>
      </c>
      <c r="K131" s="27">
        <f t="shared" ref="K131:L132" si="62">K115</f>
        <v>0</v>
      </c>
      <c r="L131" s="9">
        <f t="shared" si="62"/>
        <v>0</v>
      </c>
      <c r="N131" s="1">
        <v>0</v>
      </c>
    </row>
    <row r="132" spans="1:14" x14ac:dyDescent="0.3">
      <c r="A132" s="21"/>
      <c r="B132" s="64" t="s">
        <v>161</v>
      </c>
      <c r="C132" s="64"/>
      <c r="D132" s="32"/>
      <c r="E132" s="32"/>
      <c r="F132" s="32"/>
      <c r="G132" s="32"/>
      <c r="H132" s="32"/>
      <c r="I132" s="35">
        <f>I117+I118</f>
        <v>3973.5</v>
      </c>
      <c r="J132" s="9">
        <f>I132+H132</f>
        <v>3973.5</v>
      </c>
      <c r="K132" s="27">
        <f t="shared" si="62"/>
        <v>250</v>
      </c>
      <c r="L132" s="9">
        <f t="shared" si="62"/>
        <v>4223.5</v>
      </c>
    </row>
    <row r="133" spans="1:14" x14ac:dyDescent="0.3">
      <c r="A133" s="21"/>
      <c r="B133" s="64" t="s">
        <v>164</v>
      </c>
      <c r="C133" s="64"/>
      <c r="D133" s="32"/>
      <c r="E133" s="32"/>
      <c r="F133" s="32"/>
      <c r="G133" s="32"/>
      <c r="H133" s="32"/>
      <c r="I133" s="35">
        <f>I21+I23+I25+I28+I30</f>
        <v>180057.1</v>
      </c>
      <c r="J133" s="35">
        <f>J21+J23+J25+J28+J30</f>
        <v>180057.1</v>
      </c>
      <c r="K133" s="27">
        <f>K21+K23+K25+K28+K30</f>
        <v>-141324.69899999999</v>
      </c>
      <c r="L133" s="35">
        <f>L21+L23+L25+L28+L30</f>
        <v>38732.400999999998</v>
      </c>
    </row>
  </sheetData>
  <autoFilter ref="A14:N133">
    <filterColumn colId="13">
      <filters blank="1"/>
    </filterColumn>
  </autoFilter>
  <mergeCells count="27">
    <mergeCell ref="K13:K14"/>
    <mergeCell ref="L13:L14"/>
    <mergeCell ref="B121:C121"/>
    <mergeCell ref="B123:C123"/>
    <mergeCell ref="B127:C127"/>
    <mergeCell ref="B128:C128"/>
    <mergeCell ref="A9:D11"/>
    <mergeCell ref="A13:A14"/>
    <mergeCell ref="B13:B14"/>
    <mergeCell ref="C13:C14"/>
    <mergeCell ref="D13:D14"/>
    <mergeCell ref="B133:C133"/>
    <mergeCell ref="M13:M14"/>
    <mergeCell ref="B125:C125"/>
    <mergeCell ref="B126:C126"/>
    <mergeCell ref="B124:C124"/>
    <mergeCell ref="E13:E14"/>
    <mergeCell ref="F13:F14"/>
    <mergeCell ref="G13:G14"/>
    <mergeCell ref="H13:H14"/>
    <mergeCell ref="I13:I14"/>
    <mergeCell ref="J13:J14"/>
    <mergeCell ref="B132:C132"/>
    <mergeCell ref="B131:C131"/>
    <mergeCell ref="B129:C129"/>
    <mergeCell ref="B130:C130"/>
    <mergeCell ref="B120:C120"/>
  </mergeCells>
  <pageMargins left="0.7" right="0.7" top="0.75" bottom="0.75" header="0.3" footer="0.3"/>
  <pageSetup paperSize="9" scale="87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2015-04-09T19:29:36Z</cp:lastPrinted>
  <dcterms:created xsi:type="dcterms:W3CDTF">2013-10-12T06:09:22Z</dcterms:created>
  <dcterms:modified xsi:type="dcterms:W3CDTF">2015-04-09T19:31:14Z</dcterms:modified>
</cp:coreProperties>
</file>