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!_МЕСЯЦ_!\Уточнение бюджета апрель 2015\Пакет на Думу\"/>
    </mc:Choice>
  </mc:AlternateContent>
  <bookViews>
    <workbookView xWindow="0" yWindow="0" windowWidth="28800" windowHeight="11835"/>
  </bookViews>
  <sheets>
    <sheet name="2016-2017 год" sheetId="1" r:id="rId1"/>
  </sheets>
  <definedNames>
    <definedName name="_xlnm._FilterDatabase" localSheetId="0" hidden="1">'2016-2017 год'!$A$14:$S$163</definedName>
    <definedName name="_xlnm.Print_Titles" localSheetId="0">'2016-2017 год'!$13:$14</definedName>
    <definedName name="_xlnm.Print_Area" localSheetId="0">'2016-2017 год'!$A:$M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87" i="1" l="1"/>
  <c r="Q90" i="1" l="1"/>
  <c r="O90" i="1"/>
  <c r="N140" i="1" l="1"/>
  <c r="O142" i="1"/>
  <c r="Q89" i="1" l="1"/>
  <c r="O89" i="1"/>
  <c r="N62" i="1" l="1"/>
  <c r="Q72" i="1" l="1"/>
  <c r="O72" i="1"/>
  <c r="I65" i="1" l="1"/>
  <c r="M65" i="1" s="1"/>
  <c r="Q65" i="1" s="1"/>
  <c r="F65" i="1"/>
  <c r="K65" i="1" s="1"/>
  <c r="O65" i="1" s="1"/>
  <c r="I64" i="1"/>
  <c r="M64" i="1" s="1"/>
  <c r="Q64" i="1" s="1"/>
  <c r="F64" i="1"/>
  <c r="K64" i="1" s="1"/>
  <c r="O64" i="1" s="1"/>
  <c r="P62" i="1"/>
  <c r="L62" i="1"/>
  <c r="J62" i="1"/>
  <c r="H62" i="1"/>
  <c r="G62" i="1"/>
  <c r="E62" i="1"/>
  <c r="D62" i="1"/>
  <c r="F62" i="1" l="1"/>
  <c r="K62" i="1" s="1"/>
  <c r="O62" i="1" s="1"/>
  <c r="I62" i="1"/>
  <c r="M62" i="1" s="1"/>
  <c r="Q62" i="1" s="1"/>
  <c r="P162" i="1"/>
  <c r="N162" i="1"/>
  <c r="P161" i="1"/>
  <c r="N161" i="1"/>
  <c r="P158" i="1"/>
  <c r="N158" i="1"/>
  <c r="P157" i="1"/>
  <c r="N157" i="1"/>
  <c r="P154" i="1"/>
  <c r="N154" i="1"/>
  <c r="P145" i="1"/>
  <c r="N145" i="1"/>
  <c r="P143" i="1"/>
  <c r="N143" i="1"/>
  <c r="P140" i="1"/>
  <c r="P137" i="1"/>
  <c r="N137" i="1"/>
  <c r="P128" i="1"/>
  <c r="N128" i="1"/>
  <c r="P124" i="1"/>
  <c r="N124" i="1"/>
  <c r="P120" i="1"/>
  <c r="N120" i="1"/>
  <c r="P116" i="1"/>
  <c r="N116" i="1"/>
  <c r="P110" i="1"/>
  <c r="P151" i="1" s="1"/>
  <c r="N110" i="1"/>
  <c r="P109" i="1"/>
  <c r="N109" i="1"/>
  <c r="P102" i="1"/>
  <c r="N102" i="1"/>
  <c r="P96" i="1"/>
  <c r="N96" i="1"/>
  <c r="P94" i="1"/>
  <c r="N94" i="1"/>
  <c r="P93" i="1"/>
  <c r="N93" i="1"/>
  <c r="P85" i="1"/>
  <c r="N85" i="1"/>
  <c r="N73" i="1" s="1"/>
  <c r="P76" i="1"/>
  <c r="N76" i="1"/>
  <c r="P75" i="1"/>
  <c r="N75" i="1"/>
  <c r="P58" i="1"/>
  <c r="N58" i="1"/>
  <c r="P53" i="1"/>
  <c r="N53" i="1"/>
  <c r="P49" i="1"/>
  <c r="N49" i="1"/>
  <c r="P41" i="1"/>
  <c r="N41" i="1"/>
  <c r="P36" i="1"/>
  <c r="N36" i="1"/>
  <c r="P23" i="1"/>
  <c r="N23" i="1"/>
  <c r="P19" i="1"/>
  <c r="N19" i="1"/>
  <c r="P18" i="1"/>
  <c r="N18" i="1"/>
  <c r="P17" i="1"/>
  <c r="N17" i="1"/>
  <c r="N159" i="1" l="1"/>
  <c r="N15" i="1"/>
  <c r="P159" i="1"/>
  <c r="N160" i="1"/>
  <c r="P160" i="1"/>
  <c r="P73" i="1"/>
  <c r="P156" i="1"/>
  <c r="P15" i="1"/>
  <c r="N156" i="1"/>
  <c r="N107" i="1"/>
  <c r="P155" i="1"/>
  <c r="P107" i="1"/>
  <c r="N151" i="1"/>
  <c r="P91" i="1"/>
  <c r="N91" i="1"/>
  <c r="N152" i="1"/>
  <c r="N155" i="1"/>
  <c r="N163" i="1"/>
  <c r="P152" i="1"/>
  <c r="P163" i="1"/>
  <c r="L162" i="1"/>
  <c r="J162" i="1"/>
  <c r="L145" i="1"/>
  <c r="M145" i="1" s="1"/>
  <c r="Q145" i="1" s="1"/>
  <c r="J145" i="1"/>
  <c r="M147" i="1"/>
  <c r="Q147" i="1" s="1"/>
  <c r="K147" i="1"/>
  <c r="O147" i="1" s="1"/>
  <c r="L75" i="1"/>
  <c r="J75" i="1"/>
  <c r="M148" i="1"/>
  <c r="Q148" i="1" s="1"/>
  <c r="M146" i="1"/>
  <c r="Q146" i="1" s="1"/>
  <c r="K148" i="1"/>
  <c r="O148" i="1" s="1"/>
  <c r="K146" i="1"/>
  <c r="O146" i="1" s="1"/>
  <c r="N149" i="1" l="1"/>
  <c r="O162" i="1"/>
  <c r="K145" i="1"/>
  <c r="O145" i="1" s="1"/>
  <c r="Q162" i="1"/>
  <c r="P149" i="1"/>
  <c r="K162" i="1"/>
  <c r="M162" i="1"/>
  <c r="L18" i="1" l="1"/>
  <c r="J18" i="1"/>
  <c r="L17" i="1"/>
  <c r="J17" i="1"/>
  <c r="I69" i="1"/>
  <c r="M69" i="1" s="1"/>
  <c r="Q69" i="1" s="1"/>
  <c r="F69" i="1"/>
  <c r="K69" i="1" s="1"/>
  <c r="O69" i="1" s="1"/>
  <c r="I28" i="1"/>
  <c r="M28" i="1" s="1"/>
  <c r="Q28" i="1" s="1"/>
  <c r="F28" i="1"/>
  <c r="K28" i="1" s="1"/>
  <c r="O28" i="1" s="1"/>
  <c r="I26" i="1"/>
  <c r="M26" i="1" s="1"/>
  <c r="Q26" i="1" s="1"/>
  <c r="F26" i="1"/>
  <c r="K26" i="1" s="1"/>
  <c r="O26" i="1" s="1"/>
  <c r="I25" i="1"/>
  <c r="M25" i="1" s="1"/>
  <c r="Q25" i="1" s="1"/>
  <c r="F25" i="1"/>
  <c r="K25" i="1" s="1"/>
  <c r="O25" i="1" s="1"/>
  <c r="L23" i="1"/>
  <c r="J23" i="1"/>
  <c r="H23" i="1"/>
  <c r="G23" i="1"/>
  <c r="E23" i="1"/>
  <c r="D23" i="1"/>
  <c r="I34" i="1"/>
  <c r="M34" i="1" s="1"/>
  <c r="Q34" i="1" s="1"/>
  <c r="F34" i="1"/>
  <c r="K34" i="1" s="1"/>
  <c r="O34" i="1" s="1"/>
  <c r="I32" i="1"/>
  <c r="M32" i="1" s="1"/>
  <c r="Q32" i="1" s="1"/>
  <c r="F32" i="1"/>
  <c r="K32" i="1" s="1"/>
  <c r="O32" i="1" s="1"/>
  <c r="I67" i="1"/>
  <c r="M67" i="1" s="1"/>
  <c r="Q67" i="1" s="1"/>
  <c r="F67" i="1"/>
  <c r="K67" i="1" s="1"/>
  <c r="O67" i="1" s="1"/>
  <c r="I30" i="1"/>
  <c r="M30" i="1" s="1"/>
  <c r="Q30" i="1" s="1"/>
  <c r="F30" i="1"/>
  <c r="K30" i="1" s="1"/>
  <c r="O30" i="1" s="1"/>
  <c r="I56" i="1"/>
  <c r="M56" i="1" s="1"/>
  <c r="Q56" i="1" s="1"/>
  <c r="F56" i="1"/>
  <c r="K56" i="1" s="1"/>
  <c r="O56" i="1" s="1"/>
  <c r="I55" i="1"/>
  <c r="M55" i="1" s="1"/>
  <c r="Q55" i="1" s="1"/>
  <c r="F55" i="1"/>
  <c r="K55" i="1" s="1"/>
  <c r="O55" i="1" s="1"/>
  <c r="L53" i="1"/>
  <c r="J53" i="1"/>
  <c r="H53" i="1"/>
  <c r="G53" i="1"/>
  <c r="E53" i="1"/>
  <c r="D53" i="1"/>
  <c r="J163" i="1" l="1"/>
  <c r="L163" i="1"/>
  <c r="M163" i="1" s="1"/>
  <c r="Q163" i="1" s="1"/>
  <c r="F23" i="1"/>
  <c r="K23" i="1" s="1"/>
  <c r="O23" i="1" s="1"/>
  <c r="F53" i="1"/>
  <c r="K53" i="1" s="1"/>
  <c r="O53" i="1" s="1"/>
  <c r="I23" i="1"/>
  <c r="M23" i="1" s="1"/>
  <c r="Q23" i="1" s="1"/>
  <c r="I53" i="1"/>
  <c r="M53" i="1" s="1"/>
  <c r="Q53" i="1" s="1"/>
  <c r="K163" i="1" l="1"/>
  <c r="O163" i="1"/>
  <c r="J124" i="1"/>
  <c r="L161" i="1" l="1"/>
  <c r="L158" i="1"/>
  <c r="L157" i="1"/>
  <c r="L154" i="1"/>
  <c r="L143" i="1"/>
  <c r="L140" i="1"/>
  <c r="L137" i="1"/>
  <c r="L128" i="1"/>
  <c r="L124" i="1"/>
  <c r="L120" i="1"/>
  <c r="L116" i="1"/>
  <c r="L110" i="1"/>
  <c r="L151" i="1" s="1"/>
  <c r="L109" i="1"/>
  <c r="L102" i="1"/>
  <c r="L96" i="1"/>
  <c r="L94" i="1"/>
  <c r="L93" i="1"/>
  <c r="L85" i="1"/>
  <c r="L73" i="1" s="1"/>
  <c r="L76" i="1"/>
  <c r="L58" i="1"/>
  <c r="L49" i="1"/>
  <c r="L41" i="1"/>
  <c r="L36" i="1"/>
  <c r="L19" i="1"/>
  <c r="L91" i="1" l="1"/>
  <c r="L152" i="1"/>
  <c r="L15" i="1"/>
  <c r="L107" i="1"/>
  <c r="L160" i="1"/>
  <c r="L159" i="1"/>
  <c r="L155" i="1"/>
  <c r="L156" i="1"/>
  <c r="J161" i="1"/>
  <c r="J158" i="1"/>
  <c r="J157" i="1"/>
  <c r="J154" i="1"/>
  <c r="J143" i="1"/>
  <c r="J140" i="1"/>
  <c r="J137" i="1"/>
  <c r="J128" i="1"/>
  <c r="J120" i="1"/>
  <c r="J116" i="1"/>
  <c r="J110" i="1"/>
  <c r="J109" i="1"/>
  <c r="J102" i="1"/>
  <c r="J96" i="1"/>
  <c r="J94" i="1"/>
  <c r="J93" i="1"/>
  <c r="J85" i="1"/>
  <c r="J76" i="1"/>
  <c r="J58" i="1"/>
  <c r="J49" i="1"/>
  <c r="J41" i="1"/>
  <c r="J36" i="1"/>
  <c r="J19" i="1"/>
  <c r="J73" i="1" l="1"/>
  <c r="L149" i="1"/>
  <c r="J152" i="1"/>
  <c r="J15" i="1"/>
  <c r="J160" i="1"/>
  <c r="J155" i="1"/>
  <c r="J107" i="1"/>
  <c r="J91" i="1"/>
  <c r="J156" i="1"/>
  <c r="J159" i="1"/>
  <c r="J151" i="1"/>
  <c r="J149" i="1" l="1"/>
  <c r="G93" i="1"/>
  <c r="E93" i="1"/>
  <c r="D93" i="1"/>
  <c r="I106" i="1"/>
  <c r="M106" i="1" s="1"/>
  <c r="Q106" i="1" s="1"/>
  <c r="F106" i="1"/>
  <c r="K106" i="1" s="1"/>
  <c r="O106" i="1" s="1"/>
  <c r="H109" i="1"/>
  <c r="G109" i="1"/>
  <c r="E109" i="1"/>
  <c r="D109" i="1"/>
  <c r="I136" i="1"/>
  <c r="M136" i="1" s="1"/>
  <c r="Q136" i="1" s="1"/>
  <c r="F136" i="1"/>
  <c r="K136" i="1" s="1"/>
  <c r="O136" i="1" s="1"/>
  <c r="H17" i="1" l="1"/>
  <c r="G17" i="1"/>
  <c r="E17" i="1"/>
  <c r="D17" i="1"/>
  <c r="E18" i="1"/>
  <c r="D18" i="1"/>
  <c r="I71" i="1"/>
  <c r="M71" i="1" s="1"/>
  <c r="Q71" i="1" s="1"/>
  <c r="F71" i="1"/>
  <c r="K71" i="1" s="1"/>
  <c r="O71" i="1" s="1"/>
  <c r="H137" i="1"/>
  <c r="G137" i="1"/>
  <c r="E137" i="1"/>
  <c r="D137" i="1"/>
  <c r="I139" i="1"/>
  <c r="M139" i="1" s="1"/>
  <c r="Q139" i="1" s="1"/>
  <c r="F139" i="1"/>
  <c r="K139" i="1" s="1"/>
  <c r="O139" i="1" s="1"/>
  <c r="I138" i="1" l="1"/>
  <c r="M138" i="1" s="1"/>
  <c r="I141" i="1"/>
  <c r="M141" i="1" s="1"/>
  <c r="Q141" i="1" s="1"/>
  <c r="I144" i="1"/>
  <c r="I137" i="1"/>
  <c r="M137" i="1" s="1"/>
  <c r="Q137" i="1" s="1"/>
  <c r="I133" i="1"/>
  <c r="M133" i="1" s="1"/>
  <c r="Q133" i="1" s="1"/>
  <c r="I134" i="1"/>
  <c r="M134" i="1" s="1"/>
  <c r="Q134" i="1" s="1"/>
  <c r="I135" i="1"/>
  <c r="M135" i="1" s="1"/>
  <c r="Q135" i="1" s="1"/>
  <c r="I132" i="1"/>
  <c r="M132" i="1" s="1"/>
  <c r="Q132" i="1" s="1"/>
  <c r="I130" i="1"/>
  <c r="M130" i="1" s="1"/>
  <c r="Q130" i="1" s="1"/>
  <c r="I127" i="1"/>
  <c r="M127" i="1" s="1"/>
  <c r="Q127" i="1" s="1"/>
  <c r="I126" i="1"/>
  <c r="M126" i="1" s="1"/>
  <c r="Q126" i="1" s="1"/>
  <c r="I123" i="1"/>
  <c r="I122" i="1"/>
  <c r="M122" i="1" s="1"/>
  <c r="Q122" i="1" s="1"/>
  <c r="I119" i="1"/>
  <c r="M119" i="1" s="1"/>
  <c r="Q119" i="1" s="1"/>
  <c r="I118" i="1"/>
  <c r="M118" i="1" s="1"/>
  <c r="Q118" i="1" s="1"/>
  <c r="I111" i="1"/>
  <c r="M111" i="1" s="1"/>
  <c r="Q111" i="1" s="1"/>
  <c r="I112" i="1"/>
  <c r="M112" i="1" s="1"/>
  <c r="Q112" i="1" s="1"/>
  <c r="I113" i="1"/>
  <c r="M113" i="1" s="1"/>
  <c r="Q113" i="1" s="1"/>
  <c r="I114" i="1"/>
  <c r="M114" i="1" s="1"/>
  <c r="Q114" i="1" s="1"/>
  <c r="I115" i="1"/>
  <c r="M115" i="1" s="1"/>
  <c r="Q115" i="1" s="1"/>
  <c r="I105" i="1"/>
  <c r="M105" i="1" s="1"/>
  <c r="Q105" i="1" s="1"/>
  <c r="I104" i="1"/>
  <c r="M104" i="1" s="1"/>
  <c r="Q104" i="1" s="1"/>
  <c r="I101" i="1"/>
  <c r="M101" i="1" s="1"/>
  <c r="Q101" i="1" s="1"/>
  <c r="I100" i="1"/>
  <c r="M100" i="1" s="1"/>
  <c r="Q100" i="1" s="1"/>
  <c r="I99" i="1"/>
  <c r="M99" i="1" s="1"/>
  <c r="Q99" i="1" s="1"/>
  <c r="I98" i="1"/>
  <c r="M98" i="1" s="1"/>
  <c r="Q98" i="1" s="1"/>
  <c r="I95" i="1"/>
  <c r="M95" i="1" s="1"/>
  <c r="Q95" i="1" s="1"/>
  <c r="I88" i="1"/>
  <c r="M88" i="1" s="1"/>
  <c r="Q88" i="1" s="1"/>
  <c r="I82" i="1"/>
  <c r="M82" i="1" s="1"/>
  <c r="Q82" i="1" s="1"/>
  <c r="I83" i="1"/>
  <c r="M83" i="1" s="1"/>
  <c r="Q83" i="1" s="1"/>
  <c r="I84" i="1"/>
  <c r="M84" i="1" s="1"/>
  <c r="Q84" i="1" s="1"/>
  <c r="I77" i="1"/>
  <c r="M77" i="1" s="1"/>
  <c r="Q77" i="1" s="1"/>
  <c r="I78" i="1"/>
  <c r="M78" i="1" s="1"/>
  <c r="Q78" i="1" s="1"/>
  <c r="I79" i="1"/>
  <c r="M79" i="1" s="1"/>
  <c r="Q79" i="1" s="1"/>
  <c r="I80" i="1"/>
  <c r="M80" i="1" s="1"/>
  <c r="Q80" i="1" s="1"/>
  <c r="I81" i="1"/>
  <c r="M81" i="1" s="1"/>
  <c r="Q81" i="1" s="1"/>
  <c r="I66" i="1"/>
  <c r="M66" i="1" s="1"/>
  <c r="Q66" i="1" s="1"/>
  <c r="I68" i="1"/>
  <c r="M68" i="1" s="1"/>
  <c r="Q68" i="1" s="1"/>
  <c r="I70" i="1"/>
  <c r="M70" i="1" s="1"/>
  <c r="Q70" i="1" s="1"/>
  <c r="I61" i="1"/>
  <c r="M61" i="1" s="1"/>
  <c r="Q61" i="1" s="1"/>
  <c r="I60" i="1"/>
  <c r="M60" i="1" s="1"/>
  <c r="Q60" i="1" s="1"/>
  <c r="I57" i="1"/>
  <c r="M57" i="1" s="1"/>
  <c r="Q57" i="1" s="1"/>
  <c r="I52" i="1"/>
  <c r="I51" i="1"/>
  <c r="M51" i="1" s="1"/>
  <c r="Q51" i="1" s="1"/>
  <c r="I48" i="1"/>
  <c r="M48" i="1" s="1"/>
  <c r="Q48" i="1" s="1"/>
  <c r="I45" i="1"/>
  <c r="M45" i="1" s="1"/>
  <c r="Q45" i="1" s="1"/>
  <c r="I46" i="1"/>
  <c r="M46" i="1" s="1"/>
  <c r="Q46" i="1" s="1"/>
  <c r="I47" i="1"/>
  <c r="M47" i="1" s="1"/>
  <c r="Q47" i="1" s="1"/>
  <c r="I44" i="1"/>
  <c r="M44" i="1" s="1"/>
  <c r="Q44" i="1" s="1"/>
  <c r="I43" i="1"/>
  <c r="M43" i="1" s="1"/>
  <c r="Q43" i="1" s="1"/>
  <c r="I40" i="1"/>
  <c r="M40" i="1" s="1"/>
  <c r="Q40" i="1" s="1"/>
  <c r="I39" i="1"/>
  <c r="M39" i="1" s="1"/>
  <c r="Q39" i="1" s="1"/>
  <c r="I38" i="1"/>
  <c r="M38" i="1" s="1"/>
  <c r="Q38" i="1" s="1"/>
  <c r="I27" i="1"/>
  <c r="M27" i="1" s="1"/>
  <c r="Q27" i="1" s="1"/>
  <c r="I29" i="1"/>
  <c r="M29" i="1" s="1"/>
  <c r="Q29" i="1" s="1"/>
  <c r="I31" i="1"/>
  <c r="M31" i="1" s="1"/>
  <c r="Q31" i="1" s="1"/>
  <c r="I33" i="1"/>
  <c r="M33" i="1" s="1"/>
  <c r="Q33" i="1" s="1"/>
  <c r="I35" i="1"/>
  <c r="M35" i="1" s="1"/>
  <c r="Q35" i="1" s="1"/>
  <c r="I22" i="1"/>
  <c r="I21" i="1"/>
  <c r="M21" i="1" s="1"/>
  <c r="Q21" i="1" s="1"/>
  <c r="H161" i="1"/>
  <c r="H158" i="1"/>
  <c r="H157" i="1"/>
  <c r="H154" i="1"/>
  <c r="H152" i="1"/>
  <c r="H143" i="1"/>
  <c r="H140" i="1"/>
  <c r="H128" i="1"/>
  <c r="H124" i="1"/>
  <c r="H120" i="1"/>
  <c r="H116" i="1"/>
  <c r="H110" i="1"/>
  <c r="H151" i="1" s="1"/>
  <c r="H102" i="1"/>
  <c r="H96" i="1"/>
  <c r="H94" i="1"/>
  <c r="H93" i="1"/>
  <c r="H85" i="1"/>
  <c r="H76" i="1"/>
  <c r="H58" i="1"/>
  <c r="H49" i="1"/>
  <c r="H41" i="1"/>
  <c r="H36" i="1"/>
  <c r="H19" i="1"/>
  <c r="H18" i="1"/>
  <c r="Q154" i="1" l="1"/>
  <c r="Q158" i="1"/>
  <c r="M157" i="1"/>
  <c r="Q138" i="1"/>
  <c r="Q157" i="1" s="1"/>
  <c r="I157" i="1"/>
  <c r="I124" i="1"/>
  <c r="M124" i="1" s="1"/>
  <c r="Q124" i="1" s="1"/>
  <c r="I58" i="1"/>
  <c r="M58" i="1" s="1"/>
  <c r="Q58" i="1" s="1"/>
  <c r="M158" i="1"/>
  <c r="I120" i="1"/>
  <c r="M120" i="1" s="1"/>
  <c r="Q120" i="1" s="1"/>
  <c r="M123" i="1"/>
  <c r="Q123" i="1" s="1"/>
  <c r="I161" i="1"/>
  <c r="M144" i="1"/>
  <c r="I19" i="1"/>
  <c r="M19" i="1" s="1"/>
  <c r="Q19" i="1" s="1"/>
  <c r="M22" i="1"/>
  <c r="Q22" i="1" s="1"/>
  <c r="M154" i="1"/>
  <c r="I49" i="1"/>
  <c r="M49" i="1" s="1"/>
  <c r="Q49" i="1" s="1"/>
  <c r="M52" i="1"/>
  <c r="Q52" i="1" s="1"/>
  <c r="H159" i="1"/>
  <c r="I116" i="1"/>
  <c r="M116" i="1" s="1"/>
  <c r="Q116" i="1" s="1"/>
  <c r="H107" i="1"/>
  <c r="I41" i="1"/>
  <c r="M41" i="1" s="1"/>
  <c r="Q41" i="1" s="1"/>
  <c r="I96" i="1"/>
  <c r="M96" i="1" s="1"/>
  <c r="Q96" i="1" s="1"/>
  <c r="I102" i="1"/>
  <c r="M102" i="1" s="1"/>
  <c r="Q102" i="1" s="1"/>
  <c r="H155" i="1"/>
  <c r="H91" i="1"/>
  <c r="H156" i="1"/>
  <c r="H15" i="1"/>
  <c r="I158" i="1"/>
  <c r="I36" i="1"/>
  <c r="M36" i="1" s="1"/>
  <c r="Q36" i="1" s="1"/>
  <c r="Q159" i="1" s="1"/>
  <c r="I154" i="1"/>
  <c r="I152" i="1"/>
  <c r="H73" i="1"/>
  <c r="H160" i="1"/>
  <c r="H75" i="1"/>
  <c r="F141" i="1"/>
  <c r="K141" i="1" s="1"/>
  <c r="O141" i="1" s="1"/>
  <c r="F144" i="1"/>
  <c r="K144" i="1" s="1"/>
  <c r="F138" i="1"/>
  <c r="K138" i="1" s="1"/>
  <c r="F134" i="1"/>
  <c r="K134" i="1" s="1"/>
  <c r="O134" i="1" s="1"/>
  <c r="F135" i="1"/>
  <c r="K135" i="1" s="1"/>
  <c r="O135" i="1" s="1"/>
  <c r="F131" i="1"/>
  <c r="K131" i="1" s="1"/>
  <c r="O131" i="1" s="1"/>
  <c r="F132" i="1"/>
  <c r="K132" i="1" s="1"/>
  <c r="O132" i="1" s="1"/>
  <c r="F133" i="1"/>
  <c r="K133" i="1" s="1"/>
  <c r="O133" i="1" s="1"/>
  <c r="F130" i="1"/>
  <c r="K130" i="1" s="1"/>
  <c r="O130" i="1" s="1"/>
  <c r="F127" i="1"/>
  <c r="K127" i="1" s="1"/>
  <c r="O127" i="1" s="1"/>
  <c r="F126" i="1"/>
  <c r="K126" i="1" s="1"/>
  <c r="O126" i="1" s="1"/>
  <c r="F123" i="1"/>
  <c r="K123" i="1" s="1"/>
  <c r="O123" i="1" s="1"/>
  <c r="F122" i="1"/>
  <c r="K122" i="1" s="1"/>
  <c r="O122" i="1" s="1"/>
  <c r="F119" i="1"/>
  <c r="K119" i="1" s="1"/>
  <c r="O119" i="1" s="1"/>
  <c r="F118" i="1"/>
  <c r="K118" i="1" s="1"/>
  <c r="O118" i="1" s="1"/>
  <c r="F111" i="1"/>
  <c r="K111" i="1" s="1"/>
  <c r="O111" i="1" s="1"/>
  <c r="F112" i="1"/>
  <c r="K112" i="1" s="1"/>
  <c r="O112" i="1" s="1"/>
  <c r="F113" i="1"/>
  <c r="K113" i="1" s="1"/>
  <c r="O113" i="1" s="1"/>
  <c r="F114" i="1"/>
  <c r="K114" i="1" s="1"/>
  <c r="O114" i="1" s="1"/>
  <c r="F115" i="1"/>
  <c r="K115" i="1" s="1"/>
  <c r="O115" i="1" s="1"/>
  <c r="F105" i="1"/>
  <c r="K105" i="1" s="1"/>
  <c r="O105" i="1" s="1"/>
  <c r="F104" i="1"/>
  <c r="K104" i="1" s="1"/>
  <c r="O104" i="1" s="1"/>
  <c r="F100" i="1"/>
  <c r="K100" i="1" s="1"/>
  <c r="O100" i="1" s="1"/>
  <c r="F101" i="1"/>
  <c r="K101" i="1" s="1"/>
  <c r="O101" i="1" s="1"/>
  <c r="F99" i="1"/>
  <c r="K99" i="1" s="1"/>
  <c r="O99" i="1" s="1"/>
  <c r="F98" i="1"/>
  <c r="K98" i="1" s="1"/>
  <c r="O98" i="1" s="1"/>
  <c r="F95" i="1"/>
  <c r="K95" i="1" s="1"/>
  <c r="O95" i="1" s="1"/>
  <c r="Q156" i="1" l="1"/>
  <c r="K161" i="1"/>
  <c r="O144" i="1"/>
  <c r="O161" i="1" s="1"/>
  <c r="O158" i="1"/>
  <c r="K157" i="1"/>
  <c r="O138" i="1"/>
  <c r="O157" i="1" s="1"/>
  <c r="M161" i="1"/>
  <c r="Q144" i="1"/>
  <c r="Q161" i="1" s="1"/>
  <c r="I156" i="1"/>
  <c r="M159" i="1"/>
  <c r="M156" i="1"/>
  <c r="K158" i="1"/>
  <c r="I159" i="1"/>
  <c r="I131" i="1"/>
  <c r="H149" i="1"/>
  <c r="F88" i="1"/>
  <c r="K88" i="1" s="1"/>
  <c r="O88" i="1" s="1"/>
  <c r="F78" i="1"/>
  <c r="K78" i="1" s="1"/>
  <c r="O78" i="1" s="1"/>
  <c r="F79" i="1"/>
  <c r="K79" i="1" s="1"/>
  <c r="O79" i="1" s="1"/>
  <c r="F80" i="1"/>
  <c r="K80" i="1" s="1"/>
  <c r="O80" i="1" s="1"/>
  <c r="F81" i="1"/>
  <c r="K81" i="1" s="1"/>
  <c r="O81" i="1" s="1"/>
  <c r="F82" i="1"/>
  <c r="K82" i="1" s="1"/>
  <c r="O82" i="1" s="1"/>
  <c r="F83" i="1"/>
  <c r="K83" i="1" s="1"/>
  <c r="O83" i="1" s="1"/>
  <c r="F84" i="1"/>
  <c r="K84" i="1" s="1"/>
  <c r="O84" i="1" s="1"/>
  <c r="F77" i="1"/>
  <c r="K77" i="1" s="1"/>
  <c r="O77" i="1" s="1"/>
  <c r="F66" i="1"/>
  <c r="K66" i="1" s="1"/>
  <c r="O66" i="1" s="1"/>
  <c r="F68" i="1"/>
  <c r="K68" i="1" s="1"/>
  <c r="O68" i="1" s="1"/>
  <c r="F70" i="1"/>
  <c r="K70" i="1" s="1"/>
  <c r="O70" i="1" s="1"/>
  <c r="F61" i="1"/>
  <c r="K61" i="1" s="1"/>
  <c r="O61" i="1" s="1"/>
  <c r="F60" i="1"/>
  <c r="K60" i="1" s="1"/>
  <c r="O60" i="1" s="1"/>
  <c r="F57" i="1"/>
  <c r="K57" i="1" s="1"/>
  <c r="O57" i="1" s="1"/>
  <c r="F52" i="1"/>
  <c r="K52" i="1" s="1"/>
  <c r="O52" i="1" s="1"/>
  <c r="F51" i="1"/>
  <c r="K51" i="1" s="1"/>
  <c r="O51" i="1" s="1"/>
  <c r="F46" i="1"/>
  <c r="K46" i="1" s="1"/>
  <c r="O46" i="1" s="1"/>
  <c r="F47" i="1"/>
  <c r="K47" i="1" s="1"/>
  <c r="O47" i="1" s="1"/>
  <c r="F48" i="1"/>
  <c r="K48" i="1" s="1"/>
  <c r="O48" i="1" s="1"/>
  <c r="F45" i="1"/>
  <c r="K45" i="1" s="1"/>
  <c r="O45" i="1" s="1"/>
  <c r="F44" i="1"/>
  <c r="K44" i="1" s="1"/>
  <c r="O44" i="1" s="1"/>
  <c r="F43" i="1"/>
  <c r="F40" i="1"/>
  <c r="K40" i="1" s="1"/>
  <c r="O40" i="1" s="1"/>
  <c r="F39" i="1"/>
  <c r="K39" i="1" s="1"/>
  <c r="O39" i="1" s="1"/>
  <c r="F38" i="1"/>
  <c r="K38" i="1" s="1"/>
  <c r="O38" i="1" s="1"/>
  <c r="F29" i="1"/>
  <c r="K29" i="1" s="1"/>
  <c r="O29" i="1" s="1"/>
  <c r="F31" i="1"/>
  <c r="K31" i="1" s="1"/>
  <c r="O31" i="1" s="1"/>
  <c r="F33" i="1"/>
  <c r="K33" i="1" s="1"/>
  <c r="O33" i="1" s="1"/>
  <c r="F35" i="1"/>
  <c r="K35" i="1" s="1"/>
  <c r="O35" i="1" s="1"/>
  <c r="F27" i="1"/>
  <c r="K27" i="1" s="1"/>
  <c r="O27" i="1" s="1"/>
  <c r="F22" i="1"/>
  <c r="K22" i="1" s="1"/>
  <c r="O22" i="1" s="1"/>
  <c r="F21" i="1"/>
  <c r="K21" i="1" s="1"/>
  <c r="O21" i="1" s="1"/>
  <c r="E41" i="1"/>
  <c r="E36" i="1"/>
  <c r="E161" i="1"/>
  <c r="E158" i="1"/>
  <c r="E157" i="1"/>
  <c r="E154" i="1"/>
  <c r="E152" i="1"/>
  <c r="E143" i="1"/>
  <c r="E140" i="1"/>
  <c r="E128" i="1"/>
  <c r="E124" i="1"/>
  <c r="E120" i="1"/>
  <c r="E116" i="1"/>
  <c r="E110" i="1"/>
  <c r="E151" i="1" s="1"/>
  <c r="E102" i="1"/>
  <c r="E96" i="1"/>
  <c r="E94" i="1"/>
  <c r="E75" i="1"/>
  <c r="E85" i="1"/>
  <c r="E160" i="1" s="1"/>
  <c r="E76" i="1"/>
  <c r="E58" i="1"/>
  <c r="E49" i="1"/>
  <c r="E19" i="1"/>
  <c r="F161" i="1"/>
  <c r="F158" i="1"/>
  <c r="F157" i="1"/>
  <c r="F128" i="1"/>
  <c r="K128" i="1" s="1"/>
  <c r="O128" i="1" s="1"/>
  <c r="F124" i="1"/>
  <c r="K124" i="1" s="1"/>
  <c r="O124" i="1" s="1"/>
  <c r="F120" i="1"/>
  <c r="K120" i="1" s="1"/>
  <c r="O120" i="1" s="1"/>
  <c r="F116" i="1"/>
  <c r="K116" i="1" s="1"/>
  <c r="O116" i="1" s="1"/>
  <c r="F102" i="1"/>
  <c r="K102" i="1" s="1"/>
  <c r="O102" i="1" s="1"/>
  <c r="F96" i="1"/>
  <c r="K96" i="1" s="1"/>
  <c r="O96" i="1" s="1"/>
  <c r="O154" i="1" l="1"/>
  <c r="O155" i="1"/>
  <c r="I128" i="1"/>
  <c r="M131" i="1"/>
  <c r="Q131" i="1" s="1"/>
  <c r="K155" i="1"/>
  <c r="F41" i="1"/>
  <c r="K41" i="1" s="1"/>
  <c r="O41" i="1" s="1"/>
  <c r="K43" i="1"/>
  <c r="O43" i="1" s="1"/>
  <c r="K154" i="1"/>
  <c r="F154" i="1"/>
  <c r="E159" i="1"/>
  <c r="F155" i="1"/>
  <c r="E155" i="1"/>
  <c r="E91" i="1"/>
  <c r="E15" i="1"/>
  <c r="E156" i="1"/>
  <c r="E107" i="1"/>
  <c r="F58" i="1"/>
  <c r="K58" i="1" s="1"/>
  <c r="O58" i="1" s="1"/>
  <c r="F19" i="1"/>
  <c r="K19" i="1" s="1"/>
  <c r="O19" i="1" s="1"/>
  <c r="F152" i="1"/>
  <c r="F49" i="1"/>
  <c r="K49" i="1" s="1"/>
  <c r="O49" i="1" s="1"/>
  <c r="F36" i="1"/>
  <c r="E73" i="1"/>
  <c r="G94" i="1"/>
  <c r="I94" i="1" s="1"/>
  <c r="M94" i="1" s="1"/>
  <c r="Q94" i="1" s="1"/>
  <c r="D94" i="1"/>
  <c r="F94" i="1" s="1"/>
  <c r="K94" i="1" s="1"/>
  <c r="O94" i="1" s="1"/>
  <c r="I93" i="1"/>
  <c r="M93" i="1" s="1"/>
  <c r="Q93" i="1" s="1"/>
  <c r="F93" i="1"/>
  <c r="K93" i="1" s="1"/>
  <c r="O93" i="1" s="1"/>
  <c r="I109" i="1"/>
  <c r="M109" i="1" s="1"/>
  <c r="Q109" i="1" s="1"/>
  <c r="F109" i="1"/>
  <c r="K109" i="1" s="1"/>
  <c r="O109" i="1" s="1"/>
  <c r="G87" i="1"/>
  <c r="D87" i="1"/>
  <c r="G76" i="1"/>
  <c r="I76" i="1" s="1"/>
  <c r="M76" i="1" s="1"/>
  <c r="Q76" i="1" s="1"/>
  <c r="D76" i="1"/>
  <c r="F76" i="1" s="1"/>
  <c r="K76" i="1" s="1"/>
  <c r="O76" i="1" s="1"/>
  <c r="I17" i="1"/>
  <c r="M17" i="1" s="1"/>
  <c r="Q17" i="1" s="1"/>
  <c r="F17" i="1"/>
  <c r="K17" i="1" s="1"/>
  <c r="O17" i="1" s="1"/>
  <c r="G18" i="1"/>
  <c r="I18" i="1" s="1"/>
  <c r="M18" i="1" s="1"/>
  <c r="F18" i="1"/>
  <c r="K18" i="1" s="1"/>
  <c r="O18" i="1" s="1"/>
  <c r="O152" i="1" s="1"/>
  <c r="O156" i="1" l="1"/>
  <c r="M152" i="1"/>
  <c r="Q18" i="1"/>
  <c r="Q152" i="1" s="1"/>
  <c r="K152" i="1"/>
  <c r="G75" i="1"/>
  <c r="I75" i="1" s="1"/>
  <c r="M75" i="1" s="1"/>
  <c r="Q75" i="1" s="1"/>
  <c r="I87" i="1"/>
  <c r="I155" i="1"/>
  <c r="M128" i="1"/>
  <c r="K156" i="1"/>
  <c r="F159" i="1"/>
  <c r="K36" i="1"/>
  <c r="F156" i="1"/>
  <c r="D75" i="1"/>
  <c r="F75" i="1" s="1"/>
  <c r="K75" i="1" s="1"/>
  <c r="O75" i="1" s="1"/>
  <c r="F87" i="1"/>
  <c r="E149" i="1"/>
  <c r="G85" i="1"/>
  <c r="G152" i="1"/>
  <c r="D152" i="1"/>
  <c r="K159" i="1" l="1"/>
  <c r="O36" i="1"/>
  <c r="O159" i="1" s="1"/>
  <c r="M155" i="1"/>
  <c r="Q128" i="1"/>
  <c r="Q155" i="1" s="1"/>
  <c r="M87" i="1"/>
  <c r="I85" i="1"/>
  <c r="F85" i="1"/>
  <c r="K87" i="1"/>
  <c r="O87" i="1" s="1"/>
  <c r="G160" i="1"/>
  <c r="G73" i="1"/>
  <c r="I73" i="1" s="1"/>
  <c r="M73" i="1" s="1"/>
  <c r="Q73" i="1" s="1"/>
  <c r="G49" i="1"/>
  <c r="D49" i="1"/>
  <c r="G41" i="1"/>
  <c r="D41" i="1"/>
  <c r="G36" i="1"/>
  <c r="D36" i="1"/>
  <c r="M85" i="1" l="1"/>
  <c r="Q85" i="1" s="1"/>
  <c r="I160" i="1"/>
  <c r="F160" i="1"/>
  <c r="K85" i="1"/>
  <c r="G159" i="1"/>
  <c r="D159" i="1"/>
  <c r="G161" i="1"/>
  <c r="D161" i="1"/>
  <c r="G158" i="1"/>
  <c r="D158" i="1"/>
  <c r="G154" i="1"/>
  <c r="D154" i="1"/>
  <c r="K160" i="1" l="1"/>
  <c r="O85" i="1"/>
  <c r="O160" i="1" s="1"/>
  <c r="M160" i="1"/>
  <c r="Q160" i="1"/>
  <c r="G140" i="1"/>
  <c r="I140" i="1" s="1"/>
  <c r="M140" i="1" s="1"/>
  <c r="Q140" i="1" s="1"/>
  <c r="D140" i="1"/>
  <c r="F140" i="1" s="1"/>
  <c r="K140" i="1" s="1"/>
  <c r="O140" i="1" s="1"/>
  <c r="G19" i="1"/>
  <c r="D19" i="1"/>
  <c r="G58" i="1" l="1"/>
  <c r="G156" i="1" s="1"/>
  <c r="D58" i="1"/>
  <c r="G15" i="1" l="1"/>
  <c r="I15" i="1" s="1"/>
  <c r="M15" i="1" s="1"/>
  <c r="Q15" i="1" s="1"/>
  <c r="D156" i="1"/>
  <c r="D15" i="1"/>
  <c r="F15" i="1" s="1"/>
  <c r="K15" i="1" s="1"/>
  <c r="O15" i="1" s="1"/>
  <c r="D85" i="1"/>
  <c r="G110" i="1"/>
  <c r="D110" i="1"/>
  <c r="G120" i="1"/>
  <c r="D120" i="1"/>
  <c r="G124" i="1"/>
  <c r="D124" i="1"/>
  <c r="G116" i="1"/>
  <c r="D116" i="1"/>
  <c r="G128" i="1"/>
  <c r="D128" i="1"/>
  <c r="G96" i="1"/>
  <c r="D96" i="1"/>
  <c r="D102" i="1"/>
  <c r="G102" i="1"/>
  <c r="G143" i="1"/>
  <c r="I143" i="1" s="1"/>
  <c r="M143" i="1" s="1"/>
  <c r="Q143" i="1" s="1"/>
  <c r="D143" i="1"/>
  <c r="F143" i="1" s="1"/>
  <c r="K143" i="1" s="1"/>
  <c r="O143" i="1" s="1"/>
  <c r="G107" i="1" l="1"/>
  <c r="I107" i="1" s="1"/>
  <c r="M107" i="1" s="1"/>
  <c r="Q107" i="1" s="1"/>
  <c r="D107" i="1"/>
  <c r="F107" i="1" s="1"/>
  <c r="K107" i="1" s="1"/>
  <c r="O107" i="1" s="1"/>
  <c r="G155" i="1"/>
  <c r="G91" i="1"/>
  <c r="I91" i="1" s="1"/>
  <c r="M91" i="1" s="1"/>
  <c r="Q91" i="1" s="1"/>
  <c r="D91" i="1"/>
  <c r="F91" i="1" s="1"/>
  <c r="K91" i="1" s="1"/>
  <c r="O91" i="1" s="1"/>
  <c r="D155" i="1"/>
  <c r="G151" i="1"/>
  <c r="I110" i="1"/>
  <c r="D151" i="1"/>
  <c r="F110" i="1"/>
  <c r="D160" i="1"/>
  <c r="D73" i="1"/>
  <c r="F73" i="1" s="1"/>
  <c r="K73" i="1" s="1"/>
  <c r="O73" i="1" s="1"/>
  <c r="G157" i="1"/>
  <c r="D157" i="1"/>
  <c r="F137" i="1"/>
  <c r="K137" i="1" s="1"/>
  <c r="O137" i="1" s="1"/>
  <c r="O149" i="1" l="1"/>
  <c r="Q149" i="1"/>
  <c r="K149" i="1"/>
  <c r="M149" i="1"/>
  <c r="I151" i="1"/>
  <c r="M110" i="1"/>
  <c r="F151" i="1"/>
  <c r="K110" i="1"/>
  <c r="I149" i="1"/>
  <c r="F149" i="1"/>
  <c r="G149" i="1"/>
  <c r="D149" i="1"/>
  <c r="K151" i="1" l="1"/>
  <c r="O110" i="1"/>
  <c r="O151" i="1" s="1"/>
  <c r="M151" i="1"/>
  <c r="Q110" i="1"/>
  <c r="Q151" i="1" s="1"/>
</calcChain>
</file>

<file path=xl/sharedStrings.xml><?xml version="1.0" encoding="utf-8"?>
<sst xmlns="http://schemas.openxmlformats.org/spreadsheetml/2006/main" count="385" uniqueCount="207">
  <si>
    <t>к решению</t>
  </si>
  <si>
    <t>Пермской городской Думы</t>
  </si>
  <si>
    <t>тыс. руб.</t>
  </si>
  <si>
    <t>№ п/п</t>
  </si>
  <si>
    <t>Исполнитель</t>
  </si>
  <si>
    <t>2016 год</t>
  </si>
  <si>
    <t>Образование</t>
  </si>
  <si>
    <t>Департамент имущественных отношений</t>
  </si>
  <si>
    <t xml:space="preserve">Департамент образования </t>
  </si>
  <si>
    <t>Строительство нового корпуса МАОУ "СОШ № 59"</t>
  </si>
  <si>
    <t>Жилищно-коммунальное хозяйство</t>
  </si>
  <si>
    <t>10.</t>
  </si>
  <si>
    <t>Строительство источников противопожарного водоснабжения</t>
  </si>
  <si>
    <t>Департамент жилищно-коммунального хозяйства</t>
  </si>
  <si>
    <t>14 2 4102</t>
  </si>
  <si>
    <t>11.</t>
  </si>
  <si>
    <t>Управление жилищных отношений</t>
  </si>
  <si>
    <t>Строительство газопроводов в микрорайонах индивидуальной застройки города Перми</t>
  </si>
  <si>
    <t>17 1 4110</t>
  </si>
  <si>
    <t>Расширение и реконструкция (3 очередь) канализации</t>
  </si>
  <si>
    <t>17 1 4113</t>
  </si>
  <si>
    <t>Строительство сетей водоснабжения и водоотведения микрорайона "Заозерье" для земельных участков многодетных семей</t>
  </si>
  <si>
    <t>17 1 4114</t>
  </si>
  <si>
    <t>Строительство канализационной сети в микрорайоне Кислотные дачи Орджоникидзевского района города Перми</t>
  </si>
  <si>
    <t>17 1 4120</t>
  </si>
  <si>
    <t>Строительство водопроводных сетей в микрорайоне Висим Мотовилихинского района города Перми</t>
  </si>
  <si>
    <t>17 1 4121</t>
  </si>
  <si>
    <t>17 1 4122</t>
  </si>
  <si>
    <t>Внешнее благоустройство</t>
  </si>
  <si>
    <t>Строительство, реконструкция и проектирование сетей наружного освещения</t>
  </si>
  <si>
    <t>Управление внешнего благоустройства</t>
  </si>
  <si>
    <t>10 2 4104</t>
  </si>
  <si>
    <t>Дорожное хозяйство</t>
  </si>
  <si>
    <t>в том числе:</t>
  </si>
  <si>
    <t>средства дорожного фонда</t>
  </si>
  <si>
    <t>Департамент дорог и транспорта</t>
  </si>
  <si>
    <t>Строительство разворотных колец на конечных остановочных пунктах городского пассажирского транспорта общего пользования</t>
  </si>
  <si>
    <t>12 2 4123</t>
  </si>
  <si>
    <t>местный бюджет</t>
  </si>
  <si>
    <t>Реконструкция площади Восстания, 1-й этап</t>
  </si>
  <si>
    <t>10 2 4205</t>
  </si>
  <si>
    <t>26.</t>
  </si>
  <si>
    <t>27.</t>
  </si>
  <si>
    <t>Реконструкция ул. Макаренко от бульвара Гагарина до ул. Уинской</t>
  </si>
  <si>
    <t>10 2 4206</t>
  </si>
  <si>
    <t>10 2 6212</t>
  </si>
  <si>
    <t>Физическая культура и спорт</t>
  </si>
  <si>
    <t xml:space="preserve">Комитет по физической культуре и спорту </t>
  </si>
  <si>
    <t>05 1 4211</t>
  </si>
  <si>
    <t>Всего:</t>
  </si>
  <si>
    <t>в том числе</t>
  </si>
  <si>
    <t>в разрезе исполнителей</t>
  </si>
  <si>
    <t>Департамент образования</t>
  </si>
  <si>
    <t>Строительство физкультурно–оздоровительного комплекса в Дзержинском районе (ул. Шпальная, 2)</t>
  </si>
  <si>
    <t>2017 год</t>
  </si>
  <si>
    <t>Прочие объекты</t>
  </si>
  <si>
    <t>91 9 4153</t>
  </si>
  <si>
    <t>Приобретение в муниципальную собственность здания для размещения муниципального архива</t>
  </si>
  <si>
    <t>Строительство светофорных объектов</t>
  </si>
  <si>
    <t>12 1 4156</t>
  </si>
  <si>
    <t>Реконструкция светофорных объектов</t>
  </si>
  <si>
    <t>12 1 4157</t>
  </si>
  <si>
    <t>Строительство водопроводных сетей в микрорайоне Вышка–1 Мотовилихинского района города Перми</t>
  </si>
  <si>
    <t>Культура</t>
  </si>
  <si>
    <t>Проведение комплекса мероприятий, связанных со строительством зоопарка</t>
  </si>
  <si>
    <t>Департамент культуры и молодежной политики</t>
  </si>
  <si>
    <t>24 2 4117</t>
  </si>
  <si>
    <t>24 2 4118</t>
  </si>
  <si>
    <t>24 2 4119</t>
  </si>
  <si>
    <t>24 2 4129</t>
  </si>
  <si>
    <t>24 2 4130</t>
  </si>
  <si>
    <t>Приобретение в собственность муниципального образования здания для размещения дошкольного образовательного учреждения по ул. Цимлянской,21</t>
  </si>
  <si>
    <t>24 1 4161</t>
  </si>
  <si>
    <t>Приобретение в собственность муниципального образования здания для размещения дошкольного образовательного учреждения по ул. Комбайнеров, 30б</t>
  </si>
  <si>
    <t>24 1 4163</t>
  </si>
  <si>
    <t>Приобретение в собственность муниципального образования здания для размещения дошкольного образовательного учреждения по ул. Машинистов,43</t>
  </si>
  <si>
    <t>24 1 4165</t>
  </si>
  <si>
    <t>Приобретение в собственность муниципального образования здания для размещения дошкольного образовательного учреждения по ул. Холмогорской,2з</t>
  </si>
  <si>
    <t>24 1 4167</t>
  </si>
  <si>
    <t>24 1 4168</t>
  </si>
  <si>
    <t>24 2 4116</t>
  </si>
  <si>
    <t>Строительство нового здания дошкольного образовательного учреждения по ул. Днепровской, 32</t>
  </si>
  <si>
    <t>24 1 4160</t>
  </si>
  <si>
    <t>24 2 4133</t>
  </si>
  <si>
    <t>24 2 4140</t>
  </si>
  <si>
    <t>Приобретение в собственность муниципального образования здания для размещения общеобразовательного учреждения по ул. Холмогорской</t>
  </si>
  <si>
    <t>24 2 4137</t>
  </si>
  <si>
    <t>краевой бюджет</t>
  </si>
  <si>
    <t>24 2 6201</t>
  </si>
  <si>
    <t>Организация противооползневых мероприятий в районе жилого дома по ул. Куфонина, 32</t>
  </si>
  <si>
    <t>14 1 4141</t>
  </si>
  <si>
    <t>Реконструкция светофорных объектов в части установки устройства голосового и звукового сопровождения</t>
  </si>
  <si>
    <t>02 2 4155</t>
  </si>
  <si>
    <t>Реконструкция светофорных объектов в части установки устройства звукового сопровождения</t>
  </si>
  <si>
    <t>02 2 4158</t>
  </si>
  <si>
    <t>Строительство автомобильной дороги Переход ул. Строителей–площадь Гайдара (проектно-изыскательские работы)</t>
  </si>
  <si>
    <t>10 2 4207</t>
  </si>
  <si>
    <t>Реконструкция пересечения ул. Героев Хасана и Транссибирской магистрали (включая тоннель)</t>
  </si>
  <si>
    <t>10 2 4215</t>
  </si>
  <si>
    <t>Реконструкция кладбища Банная гора (новое)</t>
  </si>
  <si>
    <t>11 2 4107</t>
  </si>
  <si>
    <t>Реконструкция кладбища Северное</t>
  </si>
  <si>
    <t>11 2 4154</t>
  </si>
  <si>
    <t>Строительство транспортной инфраструктуры на земельных участках, предоставляемых на бесплатной основе многодетным семьям</t>
  </si>
  <si>
    <t>10 2 4148</t>
  </si>
  <si>
    <t>Строительство очистных сооружений и водоотвода ливневых стоков набережной реки Камы</t>
  </si>
  <si>
    <t>10 2 4149</t>
  </si>
  <si>
    <t>Реконструкция ул. Революции от ЦКР до ул. Сибирской с обустройством трамвайной линии</t>
  </si>
  <si>
    <t>10 2 4150</t>
  </si>
  <si>
    <t>Реконструкция ул. Карпинского от ул. Свиязева до ул. Советской Армии</t>
  </si>
  <si>
    <t>10 2 4151</t>
  </si>
  <si>
    <t>Реконструкция ул. Карпинского от ул. Мира до шоссе Космонавтов</t>
  </si>
  <si>
    <t>10 2 4152</t>
  </si>
  <si>
    <t>Строительство кладбища Восточное с крематорием</t>
  </si>
  <si>
    <t>11 2 4216</t>
  </si>
  <si>
    <t>11 2 6201</t>
  </si>
  <si>
    <t>15 1 9602</t>
  </si>
  <si>
    <t>Объект</t>
  </si>
  <si>
    <t>Перечень объектов капитального строительства муниципальной собственности и объектов недвижимого имущества, приобретаемых в муниципальную собственность, на плановый период 2016 и 2017 годов</t>
  </si>
  <si>
    <t>24 1 6201</t>
  </si>
  <si>
    <t>1.</t>
  </si>
  <si>
    <t>2.</t>
  </si>
  <si>
    <t>7.</t>
  </si>
  <si>
    <t>3.</t>
  </si>
  <si>
    <t>5.</t>
  </si>
  <si>
    <t>6.</t>
  </si>
  <si>
    <t>8.</t>
  </si>
  <si>
    <t>9.</t>
  </si>
  <si>
    <t>12.</t>
  </si>
  <si>
    <t>21.</t>
  </si>
  <si>
    <t>22.</t>
  </si>
  <si>
    <t>23.</t>
  </si>
  <si>
    <t>24.</t>
  </si>
  <si>
    <t>25.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</si>
  <si>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</si>
  <si>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</si>
  <si>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</si>
  <si>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</si>
  <si>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</si>
  <si>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</si>
  <si>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</si>
  <si>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</si>
  <si>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</si>
  <si>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</si>
  <si>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</si>
  <si>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</si>
  <si>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</si>
  <si>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</si>
  <si>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Приобретение в собственность муниципального образования здания для размещения общеобразовательного учреждения МАОУ "СОШ №40"</t>
  </si>
  <si>
    <t>48.</t>
  </si>
  <si>
    <t>49.</t>
  </si>
  <si>
    <t>Приобретение жилых помещений для реализации мероприятий, связанных с переселением граждан из непригодного для проживания и аварийного жилищного фонда</t>
  </si>
  <si>
    <t>Строительство нового здания дошкольного образовательного учреждения по ул. Кронштадтской</t>
  </si>
  <si>
    <t>ПРИЛОЖЕНИЕ № 14</t>
  </si>
  <si>
    <t>Изменения ко 2 чтению</t>
  </si>
  <si>
    <t>Приобретение в собственность муниципального образования спортивного комплекса в Дзержинском районе (проспект Парковый, 58а)</t>
  </si>
  <si>
    <t>03 3 4214</t>
  </si>
  <si>
    <t>Строительство межшкольного стадиона в МАОУ "Гимназия № 7" г.Перми</t>
  </si>
  <si>
    <t>Строительство нового корпуса МБОУ "СОШ №42"</t>
  </si>
  <si>
    <t>Реконструкция корпуса МАОУ "Лицей № 10" г. Перми</t>
  </si>
  <si>
    <t>Строительство спортивного зала в МАОУ "СОШ № 50 с углубленным изучением английского языка" г. Перми</t>
  </si>
  <si>
    <t>Строительство спортивного зала в МБОУ "СОШ № 45" г. Перми</t>
  </si>
  <si>
    <t>Строительство нового корпуса МАОУ "СОШ № 19"</t>
  </si>
  <si>
    <t>Реконструкция здания МАОУ "СОШ № 32 имени Г.А.Сборщикова" г. Перми (пристройка спортивного зала)</t>
  </si>
  <si>
    <t>24 2 4138</t>
  </si>
  <si>
    <t>Строительство пешеходного перехода из микрорайона Владимирский в микрорайон Юбилейный</t>
  </si>
  <si>
    <t>11 1 4174</t>
  </si>
  <si>
    <t>11 1 4175</t>
  </si>
  <si>
    <t>50.</t>
  </si>
  <si>
    <t>51.</t>
  </si>
  <si>
    <t>52.</t>
  </si>
  <si>
    <t>Изменения</t>
  </si>
  <si>
    <t>от 16.12.2014 № 270</t>
  </si>
  <si>
    <t>Департамент общественной безопасности</t>
  </si>
  <si>
    <t>Строительство сквера по ул. Краснополянской, 12</t>
  </si>
  <si>
    <t>15 1 2147,15 3 2151,15 1 9602</t>
  </si>
  <si>
    <t xml:space="preserve">Управление капитального строительства </t>
  </si>
  <si>
    <t>4.</t>
  </si>
  <si>
    <t>20.</t>
  </si>
  <si>
    <t>13.</t>
  </si>
  <si>
    <t>14.</t>
  </si>
  <si>
    <t>15.</t>
  </si>
  <si>
    <t>16.</t>
  </si>
  <si>
    <t>18.</t>
  </si>
  <si>
    <t>19.</t>
  </si>
  <si>
    <t>30.</t>
  </si>
  <si>
    <t>31.</t>
  </si>
  <si>
    <t>32.</t>
  </si>
  <si>
    <t>33.</t>
  </si>
  <si>
    <t>Общественная безопасность</t>
  </si>
  <si>
    <t>Обследование оползневого склона по ул. Мезенская, 166</t>
  </si>
  <si>
    <t>14 1 4142</t>
  </si>
  <si>
    <t>28.</t>
  </si>
  <si>
    <t>29.</t>
  </si>
  <si>
    <t>Приобретение в собственность муниципального образования здания для размещения дошкольного образовательного учреждения по ул. Красногвардейской, 42</t>
  </si>
  <si>
    <t>24 1 4162</t>
  </si>
  <si>
    <t>Реконструкция многоквартирного дома по ул. Гашкова, 28б</t>
  </si>
  <si>
    <t>15 3 4124</t>
  </si>
  <si>
    <t>Возмездное приобретение недвижимого имущества в муниципальную собственность города Перми</t>
  </si>
  <si>
    <t>91 9 4136</t>
  </si>
  <si>
    <t>Реконструкция системы очистки сточных вод в микрорайоне Крым Кировского района города Перми</t>
  </si>
  <si>
    <t>17 1 4109</t>
  </si>
  <si>
    <t>17.</t>
  </si>
  <si>
    <t>53.</t>
  </si>
  <si>
    <t>54.</t>
  </si>
  <si>
    <t>55.</t>
  </si>
  <si>
    <t>ПРИЛОЖЕНИЕ №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</si>
</sst>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4" x14ac:knownFonts="1">
    <font>
      <sz val="10"/>
      <name val="Arial Cyr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horizontal="right"/>
    </xf>
    <xf numFmtId="0" fontId="2" fillId="0" borderId="0" xfId="0" applyFont="1" applyFill="1" applyAlignment="1">
      <alignment horizontal="center" vertical="top" wrapText="1"/>
    </xf>
    <xf numFmtId="0" fontId="1" fillId="0" borderId="0" xfId="0" applyFont="1" applyFill="1" applyAlignment="1">
      <alignment horizontal="center" vertical="center"/>
    </xf>
    <xf numFmtId="3" fontId="1" fillId="0" borderId="0" xfId="0" applyNumberFormat="1" applyFont="1" applyFill="1"/>
    <xf numFmtId="0" fontId="1" fillId="0" borderId="1" xfId="0" applyFont="1" applyFill="1" applyBorder="1" applyAlignment="1">
      <alignment horizontal="center" vertical="top"/>
    </xf>
    <xf numFmtId="164" fontId="1" fillId="0" borderId="1" xfId="0" applyNumberFormat="1" applyFont="1" applyFill="1" applyBorder="1" applyAlignment="1">
      <alignment vertical="top"/>
    </xf>
    <xf numFmtId="164" fontId="1" fillId="0" borderId="5" xfId="0" applyNumberFormat="1" applyFont="1" applyFill="1" applyBorder="1" applyAlignment="1">
      <alignment horizontal="right"/>
    </xf>
    <xf numFmtId="164" fontId="1" fillId="0" borderId="4" xfId="0" applyNumberFormat="1" applyFont="1" applyFill="1" applyBorder="1" applyAlignment="1">
      <alignment vertical="top" wrapText="1"/>
    </xf>
    <xf numFmtId="164" fontId="1" fillId="0" borderId="1" xfId="0" applyNumberFormat="1" applyFont="1" applyFill="1" applyBorder="1"/>
    <xf numFmtId="0" fontId="1" fillId="0" borderId="1" xfId="0" applyFont="1" applyFill="1" applyBorder="1" applyAlignment="1">
      <alignment vertical="top" wrapText="1"/>
    </xf>
    <xf numFmtId="164" fontId="1" fillId="0" borderId="1" xfId="0" applyNumberFormat="1" applyFont="1" applyFill="1" applyBorder="1" applyAlignment="1">
      <alignment horizontal="left" vertical="top" wrapText="1"/>
    </xf>
    <xf numFmtId="164" fontId="1" fillId="0" borderId="1" xfId="0" applyNumberFormat="1" applyFont="1" applyFill="1" applyBorder="1" applyAlignment="1">
      <alignment horizontal="right"/>
    </xf>
    <xf numFmtId="164" fontId="1" fillId="0" borderId="5" xfId="0" applyNumberFormat="1" applyFont="1" applyFill="1" applyBorder="1"/>
    <xf numFmtId="0" fontId="1" fillId="0" borderId="1" xfId="0" applyFont="1" applyFill="1" applyBorder="1"/>
    <xf numFmtId="0" fontId="2" fillId="0" borderId="0" xfId="0" applyFont="1" applyFill="1" applyAlignment="1">
      <alignment horizontal="center" vertical="center" wrapText="1"/>
    </xf>
    <xf numFmtId="164" fontId="1" fillId="0" borderId="1" xfId="0" applyNumberFormat="1" applyFont="1" applyFill="1" applyBorder="1" applyAlignment="1">
      <alignment vertical="top" wrapText="1"/>
    </xf>
    <xf numFmtId="164" fontId="1" fillId="0" borderId="6" xfId="0" applyNumberFormat="1" applyFont="1" applyFill="1" applyBorder="1" applyAlignment="1">
      <alignment horizontal="left" vertical="top" wrapText="1"/>
    </xf>
    <xf numFmtId="164" fontId="1" fillId="0" borderId="7" xfId="0" applyNumberFormat="1" applyFont="1" applyFill="1" applyBorder="1" applyAlignment="1">
      <alignment horizontal="left" vertical="top" wrapText="1"/>
    </xf>
    <xf numFmtId="0" fontId="2" fillId="0" borderId="0" xfId="0" applyFont="1" applyFill="1" applyAlignment="1">
      <alignment horizontal="center" vertical="center" wrapText="1"/>
    </xf>
    <xf numFmtId="0" fontId="1" fillId="2" borderId="0" xfId="0" applyFont="1" applyFill="1"/>
    <xf numFmtId="0" fontId="2" fillId="2" borderId="0" xfId="0" applyFont="1" applyFill="1" applyAlignment="1">
      <alignment horizontal="center" vertical="center" wrapText="1"/>
    </xf>
    <xf numFmtId="164" fontId="1" fillId="2" borderId="5" xfId="0" applyNumberFormat="1" applyFont="1" applyFill="1" applyBorder="1" applyAlignment="1">
      <alignment horizontal="right"/>
    </xf>
    <xf numFmtId="164" fontId="1" fillId="2" borderId="1" xfId="0" applyNumberFormat="1" applyFont="1" applyFill="1" applyBorder="1"/>
    <xf numFmtId="164" fontId="1" fillId="2" borderId="5" xfId="0" applyNumberFormat="1" applyFont="1" applyFill="1" applyBorder="1"/>
    <xf numFmtId="164" fontId="1" fillId="2" borderId="1" xfId="0" applyNumberFormat="1" applyFont="1" applyFill="1" applyBorder="1" applyAlignment="1">
      <alignment horizontal="right"/>
    </xf>
    <xf numFmtId="0" fontId="1" fillId="2" borderId="0" xfId="0" applyFont="1" applyFill="1" applyAlignment="1">
      <alignment horizontal="right"/>
    </xf>
    <xf numFmtId="164" fontId="1" fillId="3" borderId="5" xfId="0" applyNumberFormat="1" applyFont="1" applyFill="1" applyBorder="1" applyAlignment="1">
      <alignment horizontal="right"/>
    </xf>
    <xf numFmtId="0" fontId="1" fillId="3" borderId="0" xfId="0" applyFont="1" applyFill="1"/>
    <xf numFmtId="164" fontId="1" fillId="3" borderId="1" xfId="0" applyNumberFormat="1" applyFont="1" applyFill="1" applyBorder="1"/>
    <xf numFmtId="164" fontId="1" fillId="3" borderId="1" xfId="0" applyNumberFormat="1" applyFont="1" applyFill="1" applyBorder="1" applyAlignment="1">
      <alignment horizontal="right"/>
    </xf>
    <xf numFmtId="164" fontId="1" fillId="0" borderId="1" xfId="0" applyNumberFormat="1" applyFont="1" applyFill="1" applyBorder="1" applyAlignment="1">
      <alignment vertical="top" wrapText="1"/>
    </xf>
    <xf numFmtId="0" fontId="3" fillId="0" borderId="0" xfId="0" applyFont="1" applyFill="1"/>
    <xf numFmtId="0" fontId="1" fillId="4" borderId="1" xfId="0" applyFont="1" applyFill="1" applyBorder="1" applyAlignment="1">
      <alignment horizontal="center" vertical="top"/>
    </xf>
    <xf numFmtId="164" fontId="1" fillId="4" borderId="4" xfId="0" applyNumberFormat="1" applyFont="1" applyFill="1" applyBorder="1" applyAlignment="1">
      <alignment vertical="top" wrapText="1"/>
    </xf>
    <xf numFmtId="164" fontId="1" fillId="4" borderId="1" xfId="0" applyNumberFormat="1" applyFont="1" applyFill="1" applyBorder="1" applyAlignment="1">
      <alignment vertical="top" wrapText="1"/>
    </xf>
    <xf numFmtId="164" fontId="1" fillId="4" borderId="5" xfId="0" applyNumberFormat="1" applyFont="1" applyFill="1" applyBorder="1" applyAlignment="1">
      <alignment horizontal="right"/>
    </xf>
    <xf numFmtId="0" fontId="1" fillId="4" borderId="0" xfId="0" applyFont="1" applyFill="1"/>
    <xf numFmtId="0" fontId="1" fillId="4" borderId="1" xfId="0" applyFont="1" applyFill="1" applyBorder="1" applyAlignment="1">
      <alignment vertical="top" wrapText="1"/>
    </xf>
    <xf numFmtId="164" fontId="1" fillId="4" borderId="1" xfId="0" applyNumberFormat="1" applyFont="1" applyFill="1" applyBorder="1"/>
    <xf numFmtId="164" fontId="1" fillId="0" borderId="1" xfId="0" applyNumberFormat="1" applyFont="1" applyFill="1" applyBorder="1" applyAlignment="1">
      <alignment vertical="top" wrapText="1"/>
    </xf>
    <xf numFmtId="0" fontId="2" fillId="0" borderId="0" xfId="0" applyFont="1" applyFill="1" applyAlignment="1">
      <alignment horizontal="center" vertical="center" wrapText="1"/>
    </xf>
    <xf numFmtId="164" fontId="1" fillId="0" borderId="1" xfId="0" applyNumberFormat="1" applyFont="1" applyFill="1" applyBorder="1" applyAlignment="1">
      <alignment vertical="top" wrapText="1"/>
    </xf>
    <xf numFmtId="164" fontId="1" fillId="0" borderId="1" xfId="0" applyNumberFormat="1" applyFont="1" applyFill="1" applyBorder="1" applyAlignment="1">
      <alignment vertical="top" wrapText="1"/>
    </xf>
    <xf numFmtId="164" fontId="1" fillId="0" borderId="1" xfId="0" applyNumberFormat="1" applyFont="1" applyFill="1" applyBorder="1" applyAlignment="1">
      <alignment vertical="top" wrapText="1"/>
    </xf>
    <xf numFmtId="164" fontId="1" fillId="0" borderId="1" xfId="0" applyNumberFormat="1" applyFont="1" applyFill="1" applyBorder="1" applyAlignment="1">
      <alignment vertical="top" wrapText="1"/>
    </xf>
    <xf numFmtId="164" fontId="1" fillId="0" borderId="1" xfId="0" applyNumberFormat="1" applyFont="1" applyFill="1" applyBorder="1" applyAlignment="1">
      <alignment vertical="top" wrapText="1"/>
    </xf>
    <xf numFmtId="164" fontId="1" fillId="0" borderId="1" xfId="0" applyNumberFormat="1" applyFont="1" applyFill="1" applyBorder="1" applyAlignment="1">
      <alignment vertical="top" wrapText="1"/>
    </xf>
    <xf numFmtId="164" fontId="1" fillId="0" borderId="1" xfId="0" applyNumberFormat="1" applyFont="1" applyFill="1" applyBorder="1" applyAlignment="1">
      <alignment vertical="top" wrapText="1"/>
    </xf>
    <xf numFmtId="0" fontId="1" fillId="0" borderId="1" xfId="0" applyNumberFormat="1" applyFont="1" applyFill="1" applyBorder="1" applyAlignment="1">
      <alignment vertical="center" wrapText="1"/>
    </xf>
    <xf numFmtId="0" fontId="1" fillId="0" borderId="1" xfId="0" applyNumberFormat="1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/>
    <xf numFmtId="164" fontId="1" fillId="0" borderId="2" xfId="0" applyNumberFormat="1" applyFont="1" applyFill="1" applyBorder="1" applyAlignment="1">
      <alignment horizontal="center" vertical="center" wrapText="1"/>
    </xf>
    <xf numFmtId="164" fontId="1" fillId="0" borderId="3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164" fontId="1" fillId="0" borderId="1" xfId="0" applyNumberFormat="1" applyFont="1" applyFill="1" applyBorder="1" applyAlignment="1">
      <alignment vertical="top" wrapText="1"/>
    </xf>
    <xf numFmtId="164" fontId="1" fillId="0" borderId="6" xfId="0" applyNumberFormat="1" applyFont="1" applyFill="1" applyBorder="1" applyAlignment="1">
      <alignment vertical="top" wrapText="1"/>
    </xf>
    <xf numFmtId="0" fontId="1" fillId="0" borderId="7" xfId="0" applyFont="1" applyFill="1" applyBorder="1" applyAlignment="1">
      <alignment vertical="top" wrapText="1"/>
    </xf>
    <xf numFmtId="164" fontId="1" fillId="0" borderId="6" xfId="0" applyNumberFormat="1" applyFont="1" applyFill="1" applyBorder="1" applyAlignment="1">
      <alignment horizontal="left" vertical="top" wrapText="1"/>
    </xf>
    <xf numFmtId="164" fontId="1" fillId="0" borderId="7" xfId="0" applyNumberFormat="1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  <xf numFmtId="164" fontId="1" fillId="2" borderId="2" xfId="0" applyNumberFormat="1" applyFont="1" applyFill="1" applyBorder="1" applyAlignment="1">
      <alignment horizontal="center" vertical="center" wrapText="1"/>
    </xf>
    <xf numFmtId="164" fontId="1" fillId="2" borderId="3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/>
    </xf>
    <xf numFmtId="0" fontId="1" fillId="0" borderId="6" xfId="0" applyFont="1" applyFill="1" applyBorder="1" applyAlignment="1">
      <alignment horizontal="left" vertical="center"/>
    </xf>
    <xf numFmtId="0" fontId="1" fillId="0" borderId="5" xfId="0" applyFont="1" applyFill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S163"/>
  <sheetViews>
    <sheetView tabSelected="1" topLeftCell="B80" zoomScale="70" zoomScaleNormal="70" workbookViewId="0">
      <selection activeCell="C80" sqref="C1:O1048576"/>
    </sheetView>
  </sheetViews>
  <sheetFormatPr defaultColWidth="9.140625" defaultRowHeight="18.75" x14ac:dyDescent="0.3"/>
  <cols>
    <col min="1" max="1" width="5.5703125" style="1" customWidth="1"/>
    <col min="2" max="2" width="82.7109375" style="1" customWidth="1"/>
    <col min="3" max="3" width="19.85546875" style="1" customWidth="1"/>
    <col min="4" max="4" width="17.5703125" style="1" hidden="1" customWidth="1"/>
    <col min="5" max="5" width="16.5703125" style="1" hidden="1" customWidth="1"/>
    <col min="6" max="9" width="17.5703125" style="1" hidden="1" customWidth="1"/>
    <col min="10" max="10" width="16.5703125" style="1" hidden="1" customWidth="1"/>
    <col min="11" max="13" width="17.5703125" style="1" hidden="1" customWidth="1"/>
    <col min="14" max="14" width="16.5703125" style="21" hidden="1" customWidth="1"/>
    <col min="15" max="15" width="17.5703125" style="1" customWidth="1"/>
    <col min="16" max="16" width="17.5703125" style="21" hidden="1" customWidth="1"/>
    <col min="17" max="17" width="17.42578125" style="1" customWidth="1"/>
    <col min="18" max="18" width="17.42578125" style="1" hidden="1" customWidth="1"/>
    <col min="19" max="19" width="19.85546875" style="1" hidden="1" customWidth="1"/>
    <col min="20" max="21" width="9.140625" style="1" customWidth="1"/>
    <col min="22" max="16384" width="9.140625" style="1"/>
  </cols>
  <sheetData>
    <row r="1" spans="1:19" x14ac:dyDescent="0.3">
      <c r="M1" s="2"/>
      <c r="Q1" s="2" t="s">
        <v>206</v>
      </c>
    </row>
    <row r="2" spans="1:19" x14ac:dyDescent="0.3">
      <c r="M2" s="2"/>
      <c r="Q2" s="2" t="s">
        <v>0</v>
      </c>
    </row>
    <row r="3" spans="1:19" x14ac:dyDescent="0.3">
      <c r="M3" s="2"/>
      <c r="Q3" s="2" t="s">
        <v>1</v>
      </c>
    </row>
    <row r="5" spans="1:19" x14ac:dyDescent="0.3">
      <c r="G5" s="2"/>
      <c r="I5" s="2"/>
      <c r="M5" s="2"/>
      <c r="Q5" s="2" t="s">
        <v>153</v>
      </c>
    </row>
    <row r="6" spans="1:19" x14ac:dyDescent="0.3">
      <c r="G6" s="2"/>
      <c r="I6" s="2"/>
      <c r="M6" s="2"/>
      <c r="Q6" s="2" t="s">
        <v>0</v>
      </c>
    </row>
    <row r="7" spans="1:19" x14ac:dyDescent="0.3">
      <c r="G7" s="2"/>
      <c r="I7" s="2"/>
      <c r="M7" s="2"/>
      <c r="Q7" s="2" t="s">
        <v>1</v>
      </c>
    </row>
    <row r="8" spans="1:19" x14ac:dyDescent="0.3">
      <c r="M8" s="2"/>
      <c r="Q8" s="2" t="s">
        <v>172</v>
      </c>
    </row>
    <row r="9" spans="1:19" ht="15.75" customHeight="1" x14ac:dyDescent="0.3">
      <c r="A9" s="59" t="s">
        <v>118</v>
      </c>
      <c r="B9" s="59"/>
      <c r="C9" s="59"/>
      <c r="D9" s="59"/>
      <c r="E9" s="59"/>
      <c r="F9" s="59"/>
      <c r="G9" s="59"/>
      <c r="H9" s="16"/>
      <c r="I9" s="16"/>
      <c r="J9" s="42"/>
      <c r="K9" s="20"/>
      <c r="L9" s="42"/>
      <c r="M9" s="20"/>
      <c r="N9" s="22"/>
      <c r="O9" s="42"/>
      <c r="P9" s="22"/>
      <c r="Q9" s="42"/>
    </row>
    <row r="10" spans="1:19" ht="19.5" customHeight="1" x14ac:dyDescent="0.3">
      <c r="A10" s="59"/>
      <c r="B10" s="59"/>
      <c r="C10" s="59"/>
      <c r="D10" s="59"/>
      <c r="E10" s="59"/>
      <c r="F10" s="59"/>
      <c r="G10" s="59"/>
      <c r="H10" s="16"/>
      <c r="I10" s="16"/>
      <c r="J10" s="42"/>
      <c r="K10" s="20"/>
      <c r="L10" s="42"/>
      <c r="M10" s="20"/>
      <c r="N10" s="22"/>
      <c r="O10" s="42"/>
      <c r="P10" s="22"/>
      <c r="Q10" s="42"/>
    </row>
    <row r="11" spans="1:19" x14ac:dyDescent="0.3">
      <c r="A11" s="59"/>
      <c r="B11" s="59"/>
      <c r="C11" s="59"/>
      <c r="D11" s="59"/>
      <c r="E11" s="59"/>
      <c r="F11" s="59"/>
      <c r="G11" s="59"/>
      <c r="H11" s="16"/>
      <c r="I11" s="16"/>
      <c r="J11" s="42"/>
      <c r="K11" s="20"/>
      <c r="L11" s="42"/>
      <c r="M11" s="20"/>
      <c r="N11" s="22"/>
      <c r="O11" s="42"/>
      <c r="P11" s="22"/>
      <c r="Q11" s="42"/>
    </row>
    <row r="12" spans="1:19" x14ac:dyDescent="0.3">
      <c r="A12" s="3"/>
      <c r="B12" s="4"/>
      <c r="C12" s="4"/>
      <c r="G12" s="2"/>
      <c r="H12" s="2"/>
      <c r="I12" s="2"/>
      <c r="L12" s="2"/>
      <c r="M12" s="2"/>
      <c r="P12" s="27"/>
      <c r="Q12" s="2" t="s">
        <v>2</v>
      </c>
    </row>
    <row r="13" spans="1:19" ht="18.75" customHeight="1" x14ac:dyDescent="0.3">
      <c r="A13" s="65" t="s">
        <v>3</v>
      </c>
      <c r="B13" s="65" t="s">
        <v>117</v>
      </c>
      <c r="C13" s="65" t="s">
        <v>4</v>
      </c>
      <c r="D13" s="55" t="s">
        <v>5</v>
      </c>
      <c r="E13" s="55" t="s">
        <v>154</v>
      </c>
      <c r="F13" s="55" t="s">
        <v>5</v>
      </c>
      <c r="G13" s="57" t="s">
        <v>54</v>
      </c>
      <c r="H13" s="55" t="s">
        <v>154</v>
      </c>
      <c r="I13" s="57" t="s">
        <v>54</v>
      </c>
      <c r="J13" s="55" t="s">
        <v>171</v>
      </c>
      <c r="K13" s="55" t="s">
        <v>5</v>
      </c>
      <c r="L13" s="55" t="s">
        <v>171</v>
      </c>
      <c r="M13" s="57" t="s">
        <v>54</v>
      </c>
      <c r="N13" s="67" t="s">
        <v>171</v>
      </c>
      <c r="O13" s="55" t="s">
        <v>5</v>
      </c>
      <c r="P13" s="67" t="s">
        <v>171</v>
      </c>
      <c r="Q13" s="57" t="s">
        <v>54</v>
      </c>
    </row>
    <row r="14" spans="1:19" x14ac:dyDescent="0.3">
      <c r="A14" s="66"/>
      <c r="B14" s="54"/>
      <c r="C14" s="54"/>
      <c r="D14" s="56"/>
      <c r="E14" s="56"/>
      <c r="F14" s="56"/>
      <c r="G14" s="58"/>
      <c r="H14" s="56"/>
      <c r="I14" s="58"/>
      <c r="J14" s="56"/>
      <c r="K14" s="56"/>
      <c r="L14" s="56"/>
      <c r="M14" s="58"/>
      <c r="N14" s="68"/>
      <c r="O14" s="56"/>
      <c r="P14" s="68"/>
      <c r="Q14" s="58"/>
    </row>
    <row r="15" spans="1:19" x14ac:dyDescent="0.3">
      <c r="A15" s="6"/>
      <c r="B15" s="7" t="s">
        <v>6</v>
      </c>
      <c r="C15" s="7"/>
      <c r="D15" s="28">
        <f>D19+D27+D29+D31+D33+D35+D36+D40+D41+D45+D46+D47+D48+D49+D57+D58+D66+D68+D70+D71</f>
        <v>1840220.2</v>
      </c>
      <c r="E15" s="28">
        <f>E19+E27+E29+E31+E33+E35+E36+E40+E41+E45+E46+E47+E48+E49+E57+E58+E66+E68+E70+E71</f>
        <v>15000</v>
      </c>
      <c r="F15" s="28">
        <f>D15+E15</f>
        <v>1855220.2</v>
      </c>
      <c r="G15" s="28">
        <f>G19+G27+G29+G31+G33+G35+G36+G40+G41+G45+G46+G47+G48+G49+G57+G58+G66+G68+G70+G71</f>
        <v>1478722.7</v>
      </c>
      <c r="H15" s="28">
        <f>H19+H27+H29+H31+H33+H35+H36+H40+H41+H45+H46+H47+H48+H49+H57+H58+H66+H68+H70+H71</f>
        <v>0</v>
      </c>
      <c r="I15" s="28">
        <f>G15+H15</f>
        <v>1478722.7</v>
      </c>
      <c r="J15" s="28">
        <f>J19+J27+J29+J31+J33+J35+J36+J40+J41+J45+J46+J47+J48+J49+J57+J58+J66+J68+J70+J71+J23+J30+J28+J32+J34+J53+J67+J69</f>
        <v>5.8207660913467407E-11</v>
      </c>
      <c r="K15" s="28">
        <f>J15+F15</f>
        <v>1855220.2</v>
      </c>
      <c r="L15" s="28">
        <f>L19+L27+L29+L31+L33+L35+L36+L40+L41+L45+L46+L47+L48+L49+L57+L58+L66+L68+L70+L71+L23+L28+L30+L32+L34+L53+L67+L69</f>
        <v>5.8207660913467407E-11</v>
      </c>
      <c r="M15" s="28">
        <f>L15+I15</f>
        <v>1478722.7</v>
      </c>
      <c r="N15" s="28">
        <f>N19+N27+N29+N31+N33+N35+N36+N40+N41+N45+N46+N47+N48+N49+N57+N58+N66+N68+N70+N71+N23+N30+N28+N32+N34+N53+N67+N69+N62+N72</f>
        <v>-212565.3</v>
      </c>
      <c r="O15" s="8">
        <f>N15+K15</f>
        <v>1642654.9</v>
      </c>
      <c r="P15" s="28">
        <f>P19+P27+P29+P31+P33+P35+P36+P40+P41+P45+P46+P47+P48+P49+P57+P58+P66+P68+P70+P71+P23+P28+P30+P32+P34+P53+P67+P69+P72</f>
        <v>324887.5</v>
      </c>
      <c r="Q15" s="8">
        <f>P15+M15</f>
        <v>1803610.2</v>
      </c>
      <c r="R15" s="29"/>
      <c r="S15" s="29"/>
    </row>
    <row r="16" spans="1:19" x14ac:dyDescent="0.3">
      <c r="A16" s="6"/>
      <c r="B16" s="7" t="s">
        <v>33</v>
      </c>
      <c r="C16" s="7"/>
      <c r="D16" s="8"/>
      <c r="E16" s="8"/>
      <c r="F16" s="8"/>
      <c r="G16" s="8"/>
      <c r="H16" s="8"/>
      <c r="I16" s="8"/>
      <c r="J16" s="8"/>
      <c r="K16" s="8"/>
      <c r="L16" s="8"/>
      <c r="M16" s="8"/>
      <c r="N16" s="23"/>
      <c r="O16" s="8"/>
      <c r="P16" s="23"/>
      <c r="Q16" s="8"/>
    </row>
    <row r="17" spans="1:19" hidden="1" x14ac:dyDescent="0.3">
      <c r="A17" s="6"/>
      <c r="B17" s="17" t="s">
        <v>38</v>
      </c>
      <c r="C17" s="7"/>
      <c r="D17" s="8">
        <f>D21+D27+D29+D31+D33+D35+D38+D40+D43+D45+D46+D47+D48+D51+D57+D60+D66+D68+D70+D71</f>
        <v>1589813.767</v>
      </c>
      <c r="E17" s="8">
        <f>E21+E27+E29+E31+E33+E35+E38+E40+E43+E45+E46+E47+E48+E51+E57+E60+E66+E68+E70+E71</f>
        <v>15000.032999999999</v>
      </c>
      <c r="F17" s="8">
        <f>D17+E17</f>
        <v>1604813.8</v>
      </c>
      <c r="G17" s="8">
        <f>G21+G27+G29+G31+G33+G35+G38+G40+G43+G45+G46+G47+G48+G51+G57+G60+G66+G68+G70+G71</f>
        <v>1210348.682</v>
      </c>
      <c r="H17" s="8">
        <f>H21+H27+H29+H31+H33+H35+H38+H40+H43+H45+H46+H47+H48+H51+H57+H60+H66+H68+H70+H71</f>
        <v>1.7999999999999999E-2</v>
      </c>
      <c r="I17" s="8">
        <f>G17+H17</f>
        <v>1210348.7</v>
      </c>
      <c r="J17" s="8">
        <f>J21+J27+J29+J31+J33+J35+J38+J40+J43+J45+J46+J47+J48+J51+J57+J60+J66+J68+J70+J71+J25+J28+J30+J32+J34+J55+J67+J69</f>
        <v>5.8207660913467407E-11</v>
      </c>
      <c r="K17" s="8">
        <f>J17+F17</f>
        <v>1604813.8</v>
      </c>
      <c r="L17" s="8">
        <f t="shared" ref="L17" si="0">L21+L27+L29+L31+L33+L35+L38+L40+L43+L45+L46+L47+L48+L51+L57+L60+L66+L68+L70+L71+L25+L28+L30+L32+L34+L55+L67+L69</f>
        <v>5.8207660913467407E-11</v>
      </c>
      <c r="M17" s="8">
        <f t="shared" ref="M17:M100" si="1">L17+I17</f>
        <v>1210348.7</v>
      </c>
      <c r="N17" s="23">
        <f>N21+N27+N29+N31+N33+N35+N38+N40+N43+N45+N46+N47+N48+N51+N57+N60+N66+N68+N70+N71+N25+N28+N30+N32+N34+N55+N67+N69</f>
        <v>-334862.09999999998</v>
      </c>
      <c r="O17" s="8">
        <f t="shared" ref="O17:O80" si="2">N17+K17</f>
        <v>1269951.7000000002</v>
      </c>
      <c r="P17" s="23">
        <f t="shared" ref="P17" si="3">P21+P27+P29+P31+P33+P35+P38+P40+P43+P45+P46+P47+P48+P51+P57+P60+P66+P68+P70+P71+P25+P28+P30+P32+P34+P55+P67+P69</f>
        <v>319887.5</v>
      </c>
      <c r="Q17" s="8">
        <f t="shared" ref="Q17:Q19" si="4">P17+M17</f>
        <v>1530236.2</v>
      </c>
      <c r="S17" s="1">
        <v>0</v>
      </c>
    </row>
    <row r="18" spans="1:19" x14ac:dyDescent="0.3">
      <c r="A18" s="6"/>
      <c r="B18" s="17" t="s">
        <v>87</v>
      </c>
      <c r="C18" s="7"/>
      <c r="D18" s="8">
        <f>D22+D39+D44+D52+D61</f>
        <v>250406.43299999999</v>
      </c>
      <c r="E18" s="8">
        <f>E22+E39+E44+E52+E61</f>
        <v>-3.3000000000000002E-2</v>
      </c>
      <c r="F18" s="8">
        <f>D18+E18</f>
        <v>250406.39999999999</v>
      </c>
      <c r="G18" s="8">
        <f>G22+G39+G44+G52+G61</f>
        <v>268374.01799999998</v>
      </c>
      <c r="H18" s="8">
        <f t="shared" ref="H18" si="5">H22+H39+H44+H52+H61</f>
        <v>-1.7999999999999999E-2</v>
      </c>
      <c r="I18" s="8">
        <f>G18+H18</f>
        <v>268374</v>
      </c>
      <c r="J18" s="8">
        <f>J22+J39+J44+J52+J61+J26+J56</f>
        <v>0</v>
      </c>
      <c r="K18" s="8">
        <f>J18+F18</f>
        <v>250406.39999999999</v>
      </c>
      <c r="L18" s="8">
        <f t="shared" ref="L18" si="6">L22+L39+L44+L52+L61+L26+L56</f>
        <v>0</v>
      </c>
      <c r="M18" s="8">
        <f t="shared" si="1"/>
        <v>268374</v>
      </c>
      <c r="N18" s="23">
        <f>N22+N39+N44+N52+N61+N26+N56</f>
        <v>-142703.20000000001</v>
      </c>
      <c r="O18" s="8">
        <f t="shared" si="2"/>
        <v>107703.19999999998</v>
      </c>
      <c r="P18" s="23">
        <f t="shared" ref="P18" si="7">P22+P39+P44+P52+P61+P26+P56</f>
        <v>0</v>
      </c>
      <c r="Q18" s="8">
        <f t="shared" si="4"/>
        <v>268374</v>
      </c>
    </row>
    <row r="19" spans="1:19" s="38" customFormat="1" ht="37.5" hidden="1" x14ac:dyDescent="0.3">
      <c r="A19" s="34"/>
      <c r="B19" s="35" t="s">
        <v>9</v>
      </c>
      <c r="C19" s="36" t="s">
        <v>8</v>
      </c>
      <c r="D19" s="37">
        <f>D21+D22</f>
        <v>157000</v>
      </c>
      <c r="E19" s="37">
        <f>E21+E22</f>
        <v>0</v>
      </c>
      <c r="F19" s="37">
        <f>F21+F22</f>
        <v>157000</v>
      </c>
      <c r="G19" s="37">
        <f>G21+G22</f>
        <v>245000</v>
      </c>
      <c r="H19" s="37">
        <f t="shared" ref="H19:I19" si="8">H21+H22</f>
        <v>0</v>
      </c>
      <c r="I19" s="37">
        <f t="shared" si="8"/>
        <v>245000</v>
      </c>
      <c r="J19" s="8">
        <f>J21+J22</f>
        <v>-157000</v>
      </c>
      <c r="K19" s="37">
        <f>J19+F19</f>
        <v>0</v>
      </c>
      <c r="L19" s="8">
        <f t="shared" ref="L19" si="9">L21+L22</f>
        <v>-245000</v>
      </c>
      <c r="M19" s="37">
        <f t="shared" si="1"/>
        <v>0</v>
      </c>
      <c r="N19" s="23">
        <f>N21+N22</f>
        <v>0</v>
      </c>
      <c r="O19" s="8">
        <f t="shared" si="2"/>
        <v>0</v>
      </c>
      <c r="P19" s="23">
        <f t="shared" ref="P19" si="10">P21+P22</f>
        <v>0</v>
      </c>
      <c r="Q19" s="37">
        <f t="shared" si="4"/>
        <v>0</v>
      </c>
      <c r="R19" s="38" t="s">
        <v>66</v>
      </c>
      <c r="S19" s="38">
        <v>0</v>
      </c>
    </row>
    <row r="20" spans="1:19" hidden="1" x14ac:dyDescent="0.3">
      <c r="A20" s="6"/>
      <c r="B20" s="7" t="s">
        <v>33</v>
      </c>
      <c r="C20" s="17"/>
      <c r="D20" s="8"/>
      <c r="E20" s="8"/>
      <c r="F20" s="8"/>
      <c r="G20" s="8"/>
      <c r="H20" s="8"/>
      <c r="I20" s="8"/>
      <c r="J20" s="8"/>
      <c r="K20" s="8"/>
      <c r="L20" s="8"/>
      <c r="M20" s="8"/>
      <c r="N20" s="23"/>
      <c r="O20" s="8"/>
      <c r="P20" s="23"/>
      <c r="Q20" s="8"/>
      <c r="S20" s="1">
        <v>0</v>
      </c>
    </row>
    <row r="21" spans="1:19" hidden="1" x14ac:dyDescent="0.3">
      <c r="A21" s="6"/>
      <c r="B21" s="17" t="s">
        <v>38</v>
      </c>
      <c r="C21" s="17"/>
      <c r="D21" s="8">
        <v>157000</v>
      </c>
      <c r="E21" s="8"/>
      <c r="F21" s="8">
        <f>D21+E21</f>
        <v>157000</v>
      </c>
      <c r="G21" s="8">
        <v>157675.98199999999</v>
      </c>
      <c r="H21" s="8">
        <v>1.7999999999999999E-2</v>
      </c>
      <c r="I21" s="8">
        <f>G21+H21</f>
        <v>157676</v>
      </c>
      <c r="J21" s="8">
        <v>-157000</v>
      </c>
      <c r="K21" s="8">
        <f>J21+F21</f>
        <v>0</v>
      </c>
      <c r="L21" s="8">
        <v>-157676</v>
      </c>
      <c r="M21" s="8">
        <f t="shared" si="1"/>
        <v>0</v>
      </c>
      <c r="N21" s="23"/>
      <c r="O21" s="8">
        <f t="shared" si="2"/>
        <v>0</v>
      </c>
      <c r="P21" s="23"/>
      <c r="Q21" s="8">
        <f t="shared" ref="Q21:Q22" si="11">P21+M21</f>
        <v>0</v>
      </c>
      <c r="S21" s="1">
        <v>0</v>
      </c>
    </row>
    <row r="22" spans="1:19" hidden="1" x14ac:dyDescent="0.3">
      <c r="A22" s="6"/>
      <c r="B22" s="17" t="s">
        <v>87</v>
      </c>
      <c r="C22" s="17"/>
      <c r="D22" s="8">
        <v>0</v>
      </c>
      <c r="E22" s="8"/>
      <c r="F22" s="8">
        <f>D22+E22</f>
        <v>0</v>
      </c>
      <c r="G22" s="8">
        <v>87324.017999999996</v>
      </c>
      <c r="H22" s="8">
        <v>-1.7999999999999999E-2</v>
      </c>
      <c r="I22" s="8">
        <f>G22+H22</f>
        <v>87324</v>
      </c>
      <c r="J22" s="8"/>
      <c r="K22" s="8">
        <f>J22+F22</f>
        <v>0</v>
      </c>
      <c r="L22" s="8">
        <v>-87324</v>
      </c>
      <c r="M22" s="8">
        <f t="shared" si="1"/>
        <v>0</v>
      </c>
      <c r="N22" s="23"/>
      <c r="O22" s="8">
        <f t="shared" si="2"/>
        <v>0</v>
      </c>
      <c r="P22" s="23"/>
      <c r="Q22" s="8">
        <f t="shared" si="11"/>
        <v>0</v>
      </c>
      <c r="R22" s="1" t="s">
        <v>88</v>
      </c>
      <c r="S22" s="1">
        <v>0</v>
      </c>
    </row>
    <row r="23" spans="1:19" ht="56.25" x14ac:dyDescent="0.3">
      <c r="A23" s="6" t="s">
        <v>120</v>
      </c>
      <c r="B23" s="9" t="s">
        <v>9</v>
      </c>
      <c r="C23" s="32" t="s">
        <v>176</v>
      </c>
      <c r="D23" s="8">
        <f>D25+D26</f>
        <v>0</v>
      </c>
      <c r="E23" s="8">
        <f>E25+E26</f>
        <v>0</v>
      </c>
      <c r="F23" s="8">
        <f>F25+F26</f>
        <v>0</v>
      </c>
      <c r="G23" s="8">
        <f>G25+G26</f>
        <v>0</v>
      </c>
      <c r="H23" s="8">
        <f t="shared" ref="H23:I23" si="12">H25+H26</f>
        <v>0</v>
      </c>
      <c r="I23" s="8">
        <f t="shared" si="12"/>
        <v>0</v>
      </c>
      <c r="J23" s="8">
        <f>J25+J26</f>
        <v>157000</v>
      </c>
      <c r="K23" s="8">
        <f>J23+F23</f>
        <v>157000</v>
      </c>
      <c r="L23" s="8">
        <f t="shared" ref="L23" si="13">L25+L26</f>
        <v>245000</v>
      </c>
      <c r="M23" s="8">
        <f>L23+I23</f>
        <v>245000</v>
      </c>
      <c r="N23" s="23">
        <f>N25+N26</f>
        <v>0</v>
      </c>
      <c r="O23" s="8">
        <f t="shared" si="2"/>
        <v>157000</v>
      </c>
      <c r="P23" s="23">
        <f t="shared" ref="P23" si="14">P25+P26</f>
        <v>6491.1</v>
      </c>
      <c r="Q23" s="8">
        <f>P23+M23</f>
        <v>251491.1</v>
      </c>
      <c r="R23" s="1" t="s">
        <v>66</v>
      </c>
    </row>
    <row r="24" spans="1:19" x14ac:dyDescent="0.3">
      <c r="A24" s="6"/>
      <c r="B24" s="7" t="s">
        <v>33</v>
      </c>
      <c r="C24" s="32"/>
      <c r="D24" s="8"/>
      <c r="E24" s="8"/>
      <c r="F24" s="8"/>
      <c r="G24" s="8"/>
      <c r="H24" s="8"/>
      <c r="I24" s="8"/>
      <c r="J24" s="8"/>
      <c r="K24" s="8"/>
      <c r="L24" s="8"/>
      <c r="M24" s="8"/>
      <c r="N24" s="23"/>
      <c r="O24" s="8"/>
      <c r="P24" s="23"/>
      <c r="Q24" s="8"/>
    </row>
    <row r="25" spans="1:19" hidden="1" x14ac:dyDescent="0.3">
      <c r="A25" s="6"/>
      <c r="B25" s="32" t="s">
        <v>38</v>
      </c>
      <c r="C25" s="32"/>
      <c r="D25" s="8"/>
      <c r="E25" s="8"/>
      <c r="F25" s="8">
        <f>D25+E25</f>
        <v>0</v>
      </c>
      <c r="G25" s="8"/>
      <c r="H25" s="8"/>
      <c r="I25" s="8">
        <f>G25+H25</f>
        <v>0</v>
      </c>
      <c r="J25" s="8">
        <v>157000</v>
      </c>
      <c r="K25" s="8">
        <f>J25+F25</f>
        <v>157000</v>
      </c>
      <c r="L25" s="8">
        <v>157676</v>
      </c>
      <c r="M25" s="8">
        <f t="shared" ref="M25:M26" si="15">L25+I25</f>
        <v>157676</v>
      </c>
      <c r="N25" s="23"/>
      <c r="O25" s="8">
        <f t="shared" si="2"/>
        <v>157000</v>
      </c>
      <c r="P25" s="23">
        <v>6491.1</v>
      </c>
      <c r="Q25" s="8">
        <f t="shared" ref="Q25:Q36" si="16">P25+M25</f>
        <v>164167.1</v>
      </c>
      <c r="S25" s="1">
        <v>0</v>
      </c>
    </row>
    <row r="26" spans="1:19" x14ac:dyDescent="0.3">
      <c r="A26" s="6"/>
      <c r="B26" s="32" t="s">
        <v>87</v>
      </c>
      <c r="C26" s="32"/>
      <c r="D26" s="8"/>
      <c r="E26" s="8"/>
      <c r="F26" s="8">
        <f>D26+E26</f>
        <v>0</v>
      </c>
      <c r="G26" s="8"/>
      <c r="H26" s="8"/>
      <c r="I26" s="8">
        <f>G26+H26</f>
        <v>0</v>
      </c>
      <c r="J26" s="8">
        <v>0</v>
      </c>
      <c r="K26" s="8">
        <f>J26+F26</f>
        <v>0</v>
      </c>
      <c r="L26" s="8">
        <v>87324</v>
      </c>
      <c r="M26" s="8">
        <f t="shared" si="15"/>
        <v>87324</v>
      </c>
      <c r="N26" s="23">
        <v>0</v>
      </c>
      <c r="O26" s="8">
        <f t="shared" si="2"/>
        <v>0</v>
      </c>
      <c r="P26" s="23"/>
      <c r="Q26" s="8">
        <f t="shared" si="16"/>
        <v>87324</v>
      </c>
      <c r="R26" s="1" t="s">
        <v>88</v>
      </c>
    </row>
    <row r="27" spans="1:19" s="38" customFormat="1" ht="37.5" hidden="1" x14ac:dyDescent="0.3">
      <c r="A27" s="34"/>
      <c r="B27" s="35" t="s">
        <v>158</v>
      </c>
      <c r="C27" s="36" t="s">
        <v>8</v>
      </c>
      <c r="D27" s="37">
        <v>160000</v>
      </c>
      <c r="E27" s="37"/>
      <c r="F27" s="37">
        <f>D27+E27</f>
        <v>160000</v>
      </c>
      <c r="G27" s="37">
        <v>242000</v>
      </c>
      <c r="H27" s="37"/>
      <c r="I27" s="37">
        <f t="shared" ref="I27:I35" si="17">G27+H27</f>
        <v>242000</v>
      </c>
      <c r="J27" s="8">
        <v>-160000</v>
      </c>
      <c r="K27" s="37">
        <f t="shared" ref="K27:K36" si="18">J27+F27</f>
        <v>0</v>
      </c>
      <c r="L27" s="8">
        <v>-242000</v>
      </c>
      <c r="M27" s="37">
        <f t="shared" si="1"/>
        <v>0</v>
      </c>
      <c r="N27" s="23"/>
      <c r="O27" s="8">
        <f t="shared" si="2"/>
        <v>0</v>
      </c>
      <c r="P27" s="23"/>
      <c r="Q27" s="37">
        <f t="shared" si="16"/>
        <v>0</v>
      </c>
      <c r="R27" s="38" t="s">
        <v>67</v>
      </c>
      <c r="S27" s="38">
        <v>0</v>
      </c>
    </row>
    <row r="28" spans="1:19" ht="56.25" x14ac:dyDescent="0.3">
      <c r="A28" s="6" t="s">
        <v>121</v>
      </c>
      <c r="B28" s="9" t="s">
        <v>158</v>
      </c>
      <c r="C28" s="32" t="s">
        <v>176</v>
      </c>
      <c r="D28" s="8"/>
      <c r="E28" s="8"/>
      <c r="F28" s="8">
        <f>D28+E28</f>
        <v>0</v>
      </c>
      <c r="G28" s="8"/>
      <c r="H28" s="8"/>
      <c r="I28" s="8">
        <f t="shared" ref="I28" si="19">G28+H28</f>
        <v>0</v>
      </c>
      <c r="J28" s="8">
        <v>160000</v>
      </c>
      <c r="K28" s="8">
        <f t="shared" ref="K28" si="20">J28+F28</f>
        <v>160000</v>
      </c>
      <c r="L28" s="8">
        <v>242000</v>
      </c>
      <c r="M28" s="8">
        <f t="shared" ref="M28" si="21">L28+I28</f>
        <v>242000</v>
      </c>
      <c r="N28" s="23"/>
      <c r="O28" s="8">
        <f t="shared" si="2"/>
        <v>160000</v>
      </c>
      <c r="P28" s="23">
        <v>8774</v>
      </c>
      <c r="Q28" s="8">
        <f t="shared" si="16"/>
        <v>250774</v>
      </c>
      <c r="R28" s="1" t="s">
        <v>67</v>
      </c>
    </row>
    <row r="29" spans="1:19" s="38" customFormat="1" ht="37.5" hidden="1" x14ac:dyDescent="0.3">
      <c r="A29" s="34"/>
      <c r="B29" s="35" t="s">
        <v>159</v>
      </c>
      <c r="C29" s="36" t="s">
        <v>8</v>
      </c>
      <c r="D29" s="37">
        <v>273220.2</v>
      </c>
      <c r="E29" s="37"/>
      <c r="F29" s="37">
        <f t="shared" ref="F29:F35" si="22">D29+E29</f>
        <v>273220.2</v>
      </c>
      <c r="G29" s="37">
        <v>326722.7</v>
      </c>
      <c r="H29" s="37"/>
      <c r="I29" s="37">
        <f t="shared" si="17"/>
        <v>326722.7</v>
      </c>
      <c r="J29" s="8">
        <v>-273220.2</v>
      </c>
      <c r="K29" s="37">
        <f t="shared" si="18"/>
        <v>0</v>
      </c>
      <c r="L29" s="8">
        <v>-326722.7</v>
      </c>
      <c r="M29" s="37">
        <f t="shared" si="1"/>
        <v>0</v>
      </c>
      <c r="N29" s="23"/>
      <c r="O29" s="8">
        <f t="shared" si="2"/>
        <v>0</v>
      </c>
      <c r="P29" s="23"/>
      <c r="Q29" s="37">
        <f t="shared" si="16"/>
        <v>0</v>
      </c>
      <c r="R29" s="38" t="s">
        <v>68</v>
      </c>
      <c r="S29" s="38">
        <v>0</v>
      </c>
    </row>
    <row r="30" spans="1:19" ht="56.25" x14ac:dyDescent="0.3">
      <c r="A30" s="6" t="s">
        <v>123</v>
      </c>
      <c r="B30" s="9" t="s">
        <v>159</v>
      </c>
      <c r="C30" s="32" t="s">
        <v>176</v>
      </c>
      <c r="D30" s="8"/>
      <c r="E30" s="8"/>
      <c r="F30" s="8">
        <f t="shared" ref="F30" si="23">D30+E30</f>
        <v>0</v>
      </c>
      <c r="G30" s="8"/>
      <c r="H30" s="8"/>
      <c r="I30" s="8">
        <f t="shared" ref="I30" si="24">G30+H30</f>
        <v>0</v>
      </c>
      <c r="J30" s="8">
        <v>273220.2</v>
      </c>
      <c r="K30" s="8">
        <f t="shared" ref="K30" si="25">J30+F30</f>
        <v>273220.2</v>
      </c>
      <c r="L30" s="8">
        <v>326722.7</v>
      </c>
      <c r="M30" s="8">
        <f t="shared" ref="M30" si="26">L30+I30</f>
        <v>326722.7</v>
      </c>
      <c r="N30" s="23">
        <v>-212565.3</v>
      </c>
      <c r="O30" s="8">
        <f t="shared" si="2"/>
        <v>60654.900000000023</v>
      </c>
      <c r="P30" s="23">
        <v>309622.40000000002</v>
      </c>
      <c r="Q30" s="8">
        <f t="shared" si="16"/>
        <v>636345.10000000009</v>
      </c>
      <c r="R30" s="1" t="s">
        <v>68</v>
      </c>
    </row>
    <row r="31" spans="1:19" s="38" customFormat="1" ht="37.5" hidden="1" x14ac:dyDescent="0.3">
      <c r="A31" s="34"/>
      <c r="B31" s="35" t="s">
        <v>160</v>
      </c>
      <c r="C31" s="36" t="s">
        <v>8</v>
      </c>
      <c r="D31" s="37">
        <v>25000</v>
      </c>
      <c r="E31" s="37"/>
      <c r="F31" s="37">
        <f t="shared" si="22"/>
        <v>25000</v>
      </c>
      <c r="G31" s="37">
        <v>0</v>
      </c>
      <c r="H31" s="37"/>
      <c r="I31" s="37">
        <f t="shared" si="17"/>
        <v>0</v>
      </c>
      <c r="J31" s="8">
        <v>-25000</v>
      </c>
      <c r="K31" s="37">
        <f t="shared" si="18"/>
        <v>0</v>
      </c>
      <c r="L31" s="8"/>
      <c r="M31" s="37">
        <f t="shared" si="1"/>
        <v>0</v>
      </c>
      <c r="N31" s="23"/>
      <c r="O31" s="8">
        <f t="shared" si="2"/>
        <v>0</v>
      </c>
      <c r="P31" s="23"/>
      <c r="Q31" s="37">
        <f t="shared" si="16"/>
        <v>0</v>
      </c>
      <c r="R31" s="38" t="s">
        <v>69</v>
      </c>
      <c r="S31" s="38">
        <v>0</v>
      </c>
    </row>
    <row r="32" spans="1:19" ht="56.25" x14ac:dyDescent="0.3">
      <c r="A32" s="6" t="s">
        <v>177</v>
      </c>
      <c r="B32" s="9" t="s">
        <v>160</v>
      </c>
      <c r="C32" s="32" t="s">
        <v>176</v>
      </c>
      <c r="D32" s="8"/>
      <c r="E32" s="8"/>
      <c r="F32" s="8">
        <f t="shared" ref="F32" si="27">D32+E32</f>
        <v>0</v>
      </c>
      <c r="G32" s="8">
        <v>0</v>
      </c>
      <c r="H32" s="8"/>
      <c r="I32" s="8">
        <f t="shared" ref="I32" si="28">G32+H32</f>
        <v>0</v>
      </c>
      <c r="J32" s="8">
        <v>25000</v>
      </c>
      <c r="K32" s="8">
        <f t="shared" ref="K32" si="29">J32+F32</f>
        <v>25000</v>
      </c>
      <c r="L32" s="8">
        <v>0</v>
      </c>
      <c r="M32" s="8">
        <f t="shared" ref="M32" si="30">L32+I32</f>
        <v>0</v>
      </c>
      <c r="N32" s="23"/>
      <c r="O32" s="8">
        <f t="shared" si="2"/>
        <v>25000</v>
      </c>
      <c r="P32" s="23"/>
      <c r="Q32" s="8">
        <f t="shared" si="16"/>
        <v>0</v>
      </c>
      <c r="R32" s="1" t="s">
        <v>69</v>
      </c>
    </row>
    <row r="33" spans="1:19" s="38" customFormat="1" ht="37.5" hidden="1" x14ac:dyDescent="0.3">
      <c r="A33" s="34"/>
      <c r="B33" s="35" t="s">
        <v>161</v>
      </c>
      <c r="C33" s="36" t="s">
        <v>8</v>
      </c>
      <c r="D33" s="37">
        <v>25000</v>
      </c>
      <c r="E33" s="37"/>
      <c r="F33" s="37">
        <f t="shared" si="22"/>
        <v>25000</v>
      </c>
      <c r="G33" s="37">
        <v>0</v>
      </c>
      <c r="H33" s="37"/>
      <c r="I33" s="37">
        <f t="shared" si="17"/>
        <v>0</v>
      </c>
      <c r="J33" s="8">
        <v>-25000</v>
      </c>
      <c r="K33" s="37">
        <f t="shared" si="18"/>
        <v>0</v>
      </c>
      <c r="L33" s="8"/>
      <c r="M33" s="37">
        <f t="shared" si="1"/>
        <v>0</v>
      </c>
      <c r="N33" s="23"/>
      <c r="O33" s="8">
        <f t="shared" si="2"/>
        <v>0</v>
      </c>
      <c r="P33" s="23"/>
      <c r="Q33" s="37">
        <f t="shared" si="16"/>
        <v>0</v>
      </c>
      <c r="R33" s="38" t="s">
        <v>70</v>
      </c>
      <c r="S33" s="38">
        <v>0</v>
      </c>
    </row>
    <row r="34" spans="1:19" ht="56.25" x14ac:dyDescent="0.3">
      <c r="A34" s="6" t="s">
        <v>124</v>
      </c>
      <c r="B34" s="9" t="s">
        <v>161</v>
      </c>
      <c r="C34" s="32" t="s">
        <v>176</v>
      </c>
      <c r="D34" s="8"/>
      <c r="E34" s="8"/>
      <c r="F34" s="8">
        <f t="shared" ref="F34" si="31">D34+E34</f>
        <v>0</v>
      </c>
      <c r="G34" s="8">
        <v>0</v>
      </c>
      <c r="H34" s="8"/>
      <c r="I34" s="8">
        <f t="shared" ref="I34" si="32">G34+H34</f>
        <v>0</v>
      </c>
      <c r="J34" s="8">
        <v>25000</v>
      </c>
      <c r="K34" s="8">
        <f t="shared" ref="K34" si="33">J34+F34</f>
        <v>25000</v>
      </c>
      <c r="L34" s="8">
        <v>0</v>
      </c>
      <c r="M34" s="8">
        <f t="shared" ref="M34" si="34">L34+I34</f>
        <v>0</v>
      </c>
      <c r="N34" s="23"/>
      <c r="O34" s="8">
        <f t="shared" si="2"/>
        <v>25000</v>
      </c>
      <c r="P34" s="23"/>
      <c r="Q34" s="8">
        <f t="shared" si="16"/>
        <v>0</v>
      </c>
      <c r="R34" s="1" t="s">
        <v>70</v>
      </c>
    </row>
    <row r="35" spans="1:19" ht="56.25" x14ac:dyDescent="0.3">
      <c r="A35" s="6" t="s">
        <v>125</v>
      </c>
      <c r="B35" s="17" t="s">
        <v>71</v>
      </c>
      <c r="C35" s="17" t="s">
        <v>8</v>
      </c>
      <c r="D35" s="8">
        <v>0</v>
      </c>
      <c r="E35" s="8"/>
      <c r="F35" s="8">
        <f t="shared" si="22"/>
        <v>0</v>
      </c>
      <c r="G35" s="8">
        <v>15000</v>
      </c>
      <c r="H35" s="8"/>
      <c r="I35" s="8">
        <f t="shared" si="17"/>
        <v>15000</v>
      </c>
      <c r="J35" s="8"/>
      <c r="K35" s="8">
        <f t="shared" si="18"/>
        <v>0</v>
      </c>
      <c r="L35" s="8"/>
      <c r="M35" s="8">
        <f t="shared" si="1"/>
        <v>15000</v>
      </c>
      <c r="N35" s="23"/>
      <c r="O35" s="8">
        <f t="shared" si="2"/>
        <v>0</v>
      </c>
      <c r="P35" s="23"/>
      <c r="Q35" s="8">
        <f t="shared" si="16"/>
        <v>15000</v>
      </c>
      <c r="R35" s="1" t="s">
        <v>72</v>
      </c>
    </row>
    <row r="36" spans="1:19" ht="56.25" x14ac:dyDescent="0.3">
      <c r="A36" s="6" t="s">
        <v>122</v>
      </c>
      <c r="B36" s="17" t="s">
        <v>71</v>
      </c>
      <c r="C36" s="17" t="s">
        <v>7</v>
      </c>
      <c r="D36" s="8">
        <f>D38+D39</f>
        <v>180000</v>
      </c>
      <c r="E36" s="8">
        <f>E38+E39</f>
        <v>0</v>
      </c>
      <c r="F36" s="8">
        <f>F38+F39</f>
        <v>180000</v>
      </c>
      <c r="G36" s="8">
        <f>G38+G39</f>
        <v>0</v>
      </c>
      <c r="H36" s="8">
        <f t="shared" ref="H36:I36" si="35">H38+H39</f>
        <v>0</v>
      </c>
      <c r="I36" s="8">
        <f t="shared" si="35"/>
        <v>0</v>
      </c>
      <c r="J36" s="8">
        <f>J38+J39</f>
        <v>0</v>
      </c>
      <c r="K36" s="8">
        <f t="shared" si="18"/>
        <v>180000</v>
      </c>
      <c r="L36" s="8">
        <f t="shared" ref="L36" si="36">L38+L39</f>
        <v>0</v>
      </c>
      <c r="M36" s="8">
        <f t="shared" si="1"/>
        <v>0</v>
      </c>
      <c r="N36" s="23">
        <f>N38+N39</f>
        <v>0</v>
      </c>
      <c r="O36" s="8">
        <f t="shared" si="2"/>
        <v>180000</v>
      </c>
      <c r="P36" s="23">
        <f t="shared" ref="P36" si="37">P38+P39</f>
        <v>0</v>
      </c>
      <c r="Q36" s="8">
        <f t="shared" si="16"/>
        <v>0</v>
      </c>
      <c r="R36" s="1" t="s">
        <v>72</v>
      </c>
    </row>
    <row r="37" spans="1:19" x14ac:dyDescent="0.3">
      <c r="A37" s="6"/>
      <c r="B37" s="7" t="s">
        <v>33</v>
      </c>
      <c r="C37" s="17"/>
      <c r="D37" s="8"/>
      <c r="E37" s="8"/>
      <c r="F37" s="8"/>
      <c r="G37" s="8"/>
      <c r="H37" s="8"/>
      <c r="I37" s="8"/>
      <c r="J37" s="8"/>
      <c r="K37" s="8"/>
      <c r="L37" s="8"/>
      <c r="M37" s="8"/>
      <c r="N37" s="23"/>
      <c r="O37" s="8"/>
      <c r="P37" s="23"/>
      <c r="Q37" s="8"/>
    </row>
    <row r="38" spans="1:19" hidden="1" x14ac:dyDescent="0.3">
      <c r="A38" s="6"/>
      <c r="B38" s="7" t="s">
        <v>38</v>
      </c>
      <c r="C38" s="17"/>
      <c r="D38" s="8">
        <v>72296.782999999996</v>
      </c>
      <c r="E38" s="8">
        <v>1.7000000000000001E-2</v>
      </c>
      <c r="F38" s="8">
        <f>D38+E38</f>
        <v>72296.800000000003</v>
      </c>
      <c r="G38" s="8">
        <v>0</v>
      </c>
      <c r="H38" s="8"/>
      <c r="I38" s="8">
        <f>G38+H38</f>
        <v>0</v>
      </c>
      <c r="J38" s="8"/>
      <c r="K38" s="8">
        <f>J38+F38</f>
        <v>72296.800000000003</v>
      </c>
      <c r="L38" s="8"/>
      <c r="M38" s="8">
        <f t="shared" si="1"/>
        <v>0</v>
      </c>
      <c r="N38" s="23"/>
      <c r="O38" s="8">
        <f t="shared" si="2"/>
        <v>72296.800000000003</v>
      </c>
      <c r="P38" s="23"/>
      <c r="Q38" s="8">
        <f t="shared" ref="Q38:Q41" si="38">P38+M38</f>
        <v>0</v>
      </c>
      <c r="S38" s="1">
        <v>0</v>
      </c>
    </row>
    <row r="39" spans="1:19" x14ac:dyDescent="0.3">
      <c r="A39" s="6"/>
      <c r="B39" s="17" t="s">
        <v>87</v>
      </c>
      <c r="C39" s="17"/>
      <c r="D39" s="8">
        <v>107703.217</v>
      </c>
      <c r="E39" s="8">
        <v>-1.7000000000000001E-2</v>
      </c>
      <c r="F39" s="8">
        <f>D39+E39</f>
        <v>107703.2</v>
      </c>
      <c r="G39" s="8">
        <v>0</v>
      </c>
      <c r="H39" s="8"/>
      <c r="I39" s="8">
        <f>G39+H39</f>
        <v>0</v>
      </c>
      <c r="J39" s="8"/>
      <c r="K39" s="8">
        <f>J39+F39</f>
        <v>107703.2</v>
      </c>
      <c r="L39" s="8"/>
      <c r="M39" s="8">
        <f t="shared" si="1"/>
        <v>0</v>
      </c>
      <c r="N39" s="23"/>
      <c r="O39" s="8">
        <f t="shared" si="2"/>
        <v>107703.2</v>
      </c>
      <c r="P39" s="23"/>
      <c r="Q39" s="8">
        <f t="shared" si="38"/>
        <v>0</v>
      </c>
      <c r="R39" s="1" t="s">
        <v>119</v>
      </c>
    </row>
    <row r="40" spans="1:19" ht="56.25" hidden="1" x14ac:dyDescent="0.3">
      <c r="A40" s="6" t="s">
        <v>126</v>
      </c>
      <c r="B40" s="17" t="s">
        <v>73</v>
      </c>
      <c r="C40" s="17" t="s">
        <v>8</v>
      </c>
      <c r="D40" s="8">
        <v>15000</v>
      </c>
      <c r="E40" s="8"/>
      <c r="F40" s="8">
        <f>D40+E40</f>
        <v>15000</v>
      </c>
      <c r="G40" s="8">
        <v>5000</v>
      </c>
      <c r="H40" s="8"/>
      <c r="I40" s="8">
        <f>G40+H40</f>
        <v>5000</v>
      </c>
      <c r="J40" s="8"/>
      <c r="K40" s="8">
        <f>J40+F40</f>
        <v>15000</v>
      </c>
      <c r="L40" s="8"/>
      <c r="M40" s="8">
        <f t="shared" si="1"/>
        <v>5000</v>
      </c>
      <c r="N40" s="23">
        <v>-15000</v>
      </c>
      <c r="O40" s="8">
        <f t="shared" si="2"/>
        <v>0</v>
      </c>
      <c r="P40" s="23">
        <v>-5000</v>
      </c>
      <c r="Q40" s="8">
        <f t="shared" si="38"/>
        <v>0</v>
      </c>
      <c r="R40" s="1" t="s">
        <v>74</v>
      </c>
      <c r="S40" s="1">
        <v>0</v>
      </c>
    </row>
    <row r="41" spans="1:19" ht="56.25" hidden="1" x14ac:dyDescent="0.3">
      <c r="A41" s="6" t="s">
        <v>127</v>
      </c>
      <c r="B41" s="17" t="s">
        <v>73</v>
      </c>
      <c r="C41" s="17" t="s">
        <v>7</v>
      </c>
      <c r="D41" s="8">
        <f>D43+D44</f>
        <v>250000</v>
      </c>
      <c r="E41" s="8">
        <f>E43+E44</f>
        <v>0</v>
      </c>
      <c r="F41" s="8">
        <f>F43+F44</f>
        <v>250000</v>
      </c>
      <c r="G41" s="8">
        <f>G43+G44</f>
        <v>0</v>
      </c>
      <c r="H41" s="8">
        <f t="shared" ref="H41:I41" si="39">H43+H44</f>
        <v>0</v>
      </c>
      <c r="I41" s="8">
        <f t="shared" si="39"/>
        <v>0</v>
      </c>
      <c r="J41" s="8">
        <f>J43+J44</f>
        <v>0</v>
      </c>
      <c r="K41" s="8">
        <f>J41+F41</f>
        <v>250000</v>
      </c>
      <c r="L41" s="8">
        <f t="shared" ref="L41" si="40">L43+L44</f>
        <v>0</v>
      </c>
      <c r="M41" s="8">
        <f t="shared" si="1"/>
        <v>0</v>
      </c>
      <c r="N41" s="23">
        <f>N43+N44</f>
        <v>-250000</v>
      </c>
      <c r="O41" s="8">
        <f t="shared" si="2"/>
        <v>0</v>
      </c>
      <c r="P41" s="23">
        <f t="shared" ref="P41" si="41">P43+P44</f>
        <v>0</v>
      </c>
      <c r="Q41" s="8">
        <f t="shared" si="38"/>
        <v>0</v>
      </c>
      <c r="R41" s="1" t="s">
        <v>74</v>
      </c>
      <c r="S41" s="1">
        <v>0</v>
      </c>
    </row>
    <row r="42" spans="1:19" hidden="1" x14ac:dyDescent="0.3">
      <c r="A42" s="6"/>
      <c r="B42" s="7" t="s">
        <v>33</v>
      </c>
      <c r="C42" s="17"/>
      <c r="D42" s="8"/>
      <c r="E42" s="8"/>
      <c r="F42" s="8"/>
      <c r="G42" s="8"/>
      <c r="H42" s="8"/>
      <c r="I42" s="8"/>
      <c r="J42" s="8"/>
      <c r="K42" s="8"/>
      <c r="L42" s="8"/>
      <c r="M42" s="8"/>
      <c r="N42" s="23"/>
      <c r="O42" s="8"/>
      <c r="P42" s="23"/>
      <c r="Q42" s="8"/>
      <c r="S42" s="1">
        <v>0</v>
      </c>
    </row>
    <row r="43" spans="1:19" hidden="1" x14ac:dyDescent="0.3">
      <c r="A43" s="6"/>
      <c r="B43" s="7" t="s">
        <v>38</v>
      </c>
      <c r="C43" s="17"/>
      <c r="D43" s="8">
        <v>107296.784</v>
      </c>
      <c r="E43" s="8">
        <v>1.6E-2</v>
      </c>
      <c r="F43" s="8">
        <f>D43+E43</f>
        <v>107296.8</v>
      </c>
      <c r="G43" s="8">
        <v>0</v>
      </c>
      <c r="H43" s="8"/>
      <c r="I43" s="8">
        <f>G43+H43</f>
        <v>0</v>
      </c>
      <c r="J43" s="8"/>
      <c r="K43" s="8">
        <f>J43+F43</f>
        <v>107296.8</v>
      </c>
      <c r="L43" s="8"/>
      <c r="M43" s="8">
        <f t="shared" si="1"/>
        <v>0</v>
      </c>
      <c r="N43" s="23">
        <v>-107296.8</v>
      </c>
      <c r="O43" s="8">
        <f t="shared" si="2"/>
        <v>0</v>
      </c>
      <c r="P43" s="23"/>
      <c r="Q43" s="8">
        <f t="shared" ref="Q43:Q49" si="42">P43+M43</f>
        <v>0</v>
      </c>
      <c r="S43" s="1">
        <v>0</v>
      </c>
    </row>
    <row r="44" spans="1:19" hidden="1" x14ac:dyDescent="0.3">
      <c r="A44" s="6"/>
      <c r="B44" s="17" t="s">
        <v>87</v>
      </c>
      <c r="C44" s="17"/>
      <c r="D44" s="8">
        <v>142703.21599999999</v>
      </c>
      <c r="E44" s="8">
        <v>-1.6E-2</v>
      </c>
      <c r="F44" s="8">
        <f>D44+E44</f>
        <v>142703.19999999998</v>
      </c>
      <c r="G44" s="8">
        <v>0</v>
      </c>
      <c r="H44" s="8"/>
      <c r="I44" s="8">
        <f>G44+H44</f>
        <v>0</v>
      </c>
      <c r="J44" s="8"/>
      <c r="K44" s="8">
        <f>J44+F44</f>
        <v>142703.19999999998</v>
      </c>
      <c r="L44" s="8"/>
      <c r="M44" s="8">
        <f t="shared" si="1"/>
        <v>0</v>
      </c>
      <c r="N44" s="23">
        <v>-142703.20000000001</v>
      </c>
      <c r="O44" s="8">
        <f t="shared" si="2"/>
        <v>0</v>
      </c>
      <c r="P44" s="23"/>
      <c r="Q44" s="8">
        <f t="shared" si="42"/>
        <v>0</v>
      </c>
      <c r="R44" s="1" t="s">
        <v>119</v>
      </c>
      <c r="S44" s="1">
        <v>0</v>
      </c>
    </row>
    <row r="45" spans="1:19" ht="56.25" x14ac:dyDescent="0.3">
      <c r="A45" s="6" t="s">
        <v>126</v>
      </c>
      <c r="B45" s="17" t="s">
        <v>75</v>
      </c>
      <c r="C45" s="17" t="s">
        <v>7</v>
      </c>
      <c r="D45" s="8">
        <v>190000</v>
      </c>
      <c r="E45" s="8"/>
      <c r="F45" s="8">
        <f>D45+E45</f>
        <v>190000</v>
      </c>
      <c r="G45" s="8">
        <v>0</v>
      </c>
      <c r="H45" s="8"/>
      <c r="I45" s="8">
        <f t="shared" ref="I45:I48" si="43">G45+H45</f>
        <v>0</v>
      </c>
      <c r="J45" s="8"/>
      <c r="K45" s="8">
        <f t="shared" ref="K45:K120" si="44">J45+F45</f>
        <v>190000</v>
      </c>
      <c r="L45" s="8"/>
      <c r="M45" s="8">
        <f t="shared" si="1"/>
        <v>0</v>
      </c>
      <c r="N45" s="23"/>
      <c r="O45" s="8">
        <f t="shared" si="2"/>
        <v>190000</v>
      </c>
      <c r="P45" s="23"/>
      <c r="Q45" s="8">
        <f t="shared" si="42"/>
        <v>0</v>
      </c>
      <c r="R45" s="1" t="s">
        <v>76</v>
      </c>
    </row>
    <row r="46" spans="1:19" ht="56.25" x14ac:dyDescent="0.3">
      <c r="A46" s="6" t="s">
        <v>127</v>
      </c>
      <c r="B46" s="17" t="s">
        <v>75</v>
      </c>
      <c r="C46" s="17" t="s">
        <v>8</v>
      </c>
      <c r="D46" s="8">
        <v>0</v>
      </c>
      <c r="E46" s="8"/>
      <c r="F46" s="8">
        <f t="shared" ref="F46:F48" si="45">D46+E46</f>
        <v>0</v>
      </c>
      <c r="G46" s="8">
        <v>15000</v>
      </c>
      <c r="H46" s="8"/>
      <c r="I46" s="8">
        <f t="shared" si="43"/>
        <v>15000</v>
      </c>
      <c r="J46" s="8"/>
      <c r="K46" s="8">
        <f t="shared" si="44"/>
        <v>0</v>
      </c>
      <c r="L46" s="8"/>
      <c r="M46" s="8">
        <f t="shared" si="1"/>
        <v>15000</v>
      </c>
      <c r="N46" s="23"/>
      <c r="O46" s="8">
        <f t="shared" si="2"/>
        <v>0</v>
      </c>
      <c r="P46" s="23"/>
      <c r="Q46" s="8">
        <f t="shared" si="42"/>
        <v>15000</v>
      </c>
      <c r="R46" s="1" t="s">
        <v>76</v>
      </c>
    </row>
    <row r="47" spans="1:19" ht="56.25" x14ac:dyDescent="0.3">
      <c r="A47" s="6" t="s">
        <v>11</v>
      </c>
      <c r="B47" s="17" t="s">
        <v>77</v>
      </c>
      <c r="C47" s="17" t="s">
        <v>7</v>
      </c>
      <c r="D47" s="8">
        <v>190000</v>
      </c>
      <c r="E47" s="8"/>
      <c r="F47" s="8">
        <f t="shared" si="45"/>
        <v>190000</v>
      </c>
      <c r="G47" s="8">
        <v>0</v>
      </c>
      <c r="H47" s="8"/>
      <c r="I47" s="8">
        <f t="shared" si="43"/>
        <v>0</v>
      </c>
      <c r="J47" s="8"/>
      <c r="K47" s="8">
        <f t="shared" si="44"/>
        <v>190000</v>
      </c>
      <c r="L47" s="8"/>
      <c r="M47" s="8">
        <f t="shared" si="1"/>
        <v>0</v>
      </c>
      <c r="N47" s="23"/>
      <c r="O47" s="8">
        <f t="shared" si="2"/>
        <v>190000</v>
      </c>
      <c r="P47" s="23"/>
      <c r="Q47" s="8">
        <f t="shared" si="42"/>
        <v>0</v>
      </c>
      <c r="R47" s="1" t="s">
        <v>78</v>
      </c>
    </row>
    <row r="48" spans="1:19" ht="56.25" x14ac:dyDescent="0.3">
      <c r="A48" s="6" t="s">
        <v>15</v>
      </c>
      <c r="B48" s="17" t="s">
        <v>77</v>
      </c>
      <c r="C48" s="17" t="s">
        <v>8</v>
      </c>
      <c r="D48" s="8">
        <v>0</v>
      </c>
      <c r="E48" s="8"/>
      <c r="F48" s="8">
        <f t="shared" si="45"/>
        <v>0</v>
      </c>
      <c r="G48" s="8">
        <v>15000</v>
      </c>
      <c r="H48" s="8"/>
      <c r="I48" s="8">
        <f t="shared" si="43"/>
        <v>15000</v>
      </c>
      <c r="J48" s="8"/>
      <c r="K48" s="8">
        <f t="shared" si="44"/>
        <v>0</v>
      </c>
      <c r="L48" s="8"/>
      <c r="M48" s="8">
        <f t="shared" si="1"/>
        <v>15000</v>
      </c>
      <c r="N48" s="23"/>
      <c r="O48" s="8">
        <f t="shared" si="2"/>
        <v>0</v>
      </c>
      <c r="P48" s="23"/>
      <c r="Q48" s="8">
        <f t="shared" si="42"/>
        <v>15000</v>
      </c>
      <c r="R48" s="1" t="s">
        <v>78</v>
      </c>
    </row>
    <row r="49" spans="1:19" s="38" customFormat="1" ht="37.5" hidden="1" x14ac:dyDescent="0.3">
      <c r="A49" s="34"/>
      <c r="B49" s="36" t="s">
        <v>152</v>
      </c>
      <c r="C49" s="36" t="s">
        <v>8</v>
      </c>
      <c r="D49" s="37">
        <f>D51+D52</f>
        <v>95000</v>
      </c>
      <c r="E49" s="37">
        <f>E51+E52</f>
        <v>0</v>
      </c>
      <c r="F49" s="37">
        <f>F51+F52</f>
        <v>95000</v>
      </c>
      <c r="G49" s="37">
        <f>G51+G52</f>
        <v>140000</v>
      </c>
      <c r="H49" s="37">
        <f t="shared" ref="H49:I49" si="46">H51+H52</f>
        <v>0</v>
      </c>
      <c r="I49" s="37">
        <f t="shared" si="46"/>
        <v>140000</v>
      </c>
      <c r="J49" s="8">
        <f>J51+J52</f>
        <v>-95000</v>
      </c>
      <c r="K49" s="37">
        <f t="shared" si="44"/>
        <v>0</v>
      </c>
      <c r="L49" s="8">
        <f t="shared" ref="L49" si="47">L51+L52</f>
        <v>-140000</v>
      </c>
      <c r="M49" s="37">
        <f t="shared" si="1"/>
        <v>0</v>
      </c>
      <c r="N49" s="23">
        <f>N51+N52</f>
        <v>0</v>
      </c>
      <c r="O49" s="8">
        <f t="shared" si="2"/>
        <v>0</v>
      </c>
      <c r="P49" s="23">
        <f t="shared" ref="P49" si="48">P51+P52</f>
        <v>0</v>
      </c>
      <c r="Q49" s="37">
        <f t="shared" si="42"/>
        <v>0</v>
      </c>
      <c r="R49" s="38" t="s">
        <v>79</v>
      </c>
      <c r="S49" s="38">
        <v>0</v>
      </c>
    </row>
    <row r="50" spans="1:19" hidden="1" x14ac:dyDescent="0.3">
      <c r="A50" s="6"/>
      <c r="B50" s="7" t="s">
        <v>33</v>
      </c>
      <c r="C50" s="17"/>
      <c r="D50" s="8"/>
      <c r="E50" s="8"/>
      <c r="F50" s="8"/>
      <c r="G50" s="8"/>
      <c r="H50" s="8"/>
      <c r="I50" s="8"/>
      <c r="J50" s="8"/>
      <c r="K50" s="8"/>
      <c r="L50" s="8"/>
      <c r="M50" s="8"/>
      <c r="N50" s="23"/>
      <c r="O50" s="8"/>
      <c r="P50" s="23"/>
      <c r="Q50" s="8"/>
      <c r="S50" s="1">
        <v>0</v>
      </c>
    </row>
    <row r="51" spans="1:19" hidden="1" x14ac:dyDescent="0.3">
      <c r="A51" s="6"/>
      <c r="B51" s="7" t="s">
        <v>38</v>
      </c>
      <c r="C51" s="17"/>
      <c r="D51" s="8">
        <v>95000</v>
      </c>
      <c r="E51" s="8"/>
      <c r="F51" s="8">
        <f>D51+E51</f>
        <v>95000</v>
      </c>
      <c r="G51" s="8">
        <v>0</v>
      </c>
      <c r="H51" s="8"/>
      <c r="I51" s="8">
        <f>G51+H51</f>
        <v>0</v>
      </c>
      <c r="J51" s="8">
        <v>-95000</v>
      </c>
      <c r="K51" s="8">
        <f t="shared" si="44"/>
        <v>0</v>
      </c>
      <c r="L51" s="8"/>
      <c r="M51" s="8">
        <f t="shared" si="1"/>
        <v>0</v>
      </c>
      <c r="N51" s="23"/>
      <c r="O51" s="8">
        <f t="shared" si="2"/>
        <v>0</v>
      </c>
      <c r="P51" s="23"/>
      <c r="Q51" s="8">
        <f t="shared" ref="Q51:Q53" si="49">P51+M51</f>
        <v>0</v>
      </c>
      <c r="S51" s="1">
        <v>0</v>
      </c>
    </row>
    <row r="52" spans="1:19" hidden="1" x14ac:dyDescent="0.3">
      <c r="A52" s="6"/>
      <c r="B52" s="17" t="s">
        <v>87</v>
      </c>
      <c r="C52" s="17"/>
      <c r="D52" s="8">
        <v>0</v>
      </c>
      <c r="E52" s="8"/>
      <c r="F52" s="8">
        <f>D52+E52</f>
        <v>0</v>
      </c>
      <c r="G52" s="8">
        <v>140000</v>
      </c>
      <c r="H52" s="8"/>
      <c r="I52" s="8">
        <f>G52+H52</f>
        <v>140000</v>
      </c>
      <c r="J52" s="8"/>
      <c r="K52" s="8">
        <f t="shared" si="44"/>
        <v>0</v>
      </c>
      <c r="L52" s="8">
        <v>-140000</v>
      </c>
      <c r="M52" s="8">
        <f t="shared" si="1"/>
        <v>0</v>
      </c>
      <c r="N52" s="23"/>
      <c r="O52" s="8">
        <f t="shared" si="2"/>
        <v>0</v>
      </c>
      <c r="P52" s="23"/>
      <c r="Q52" s="8">
        <f t="shared" si="49"/>
        <v>0</v>
      </c>
      <c r="R52" s="1" t="s">
        <v>119</v>
      </c>
      <c r="S52" s="1">
        <v>0</v>
      </c>
    </row>
    <row r="53" spans="1:19" ht="56.25" x14ac:dyDescent="0.3">
      <c r="A53" s="6" t="s">
        <v>128</v>
      </c>
      <c r="B53" s="32" t="s">
        <v>152</v>
      </c>
      <c r="C53" s="32" t="s">
        <v>176</v>
      </c>
      <c r="D53" s="8">
        <f>D55+D56</f>
        <v>0</v>
      </c>
      <c r="E53" s="8">
        <f>E55+E56</f>
        <v>0</v>
      </c>
      <c r="F53" s="8">
        <f>F55+F56</f>
        <v>0</v>
      </c>
      <c r="G53" s="8">
        <f>G55+G56</f>
        <v>0</v>
      </c>
      <c r="H53" s="8">
        <f t="shared" ref="H53:I53" si="50">H55+H56</f>
        <v>0</v>
      </c>
      <c r="I53" s="8">
        <f t="shared" si="50"/>
        <v>0</v>
      </c>
      <c r="J53" s="8">
        <f>J55+J56</f>
        <v>95000</v>
      </c>
      <c r="K53" s="8">
        <f t="shared" ref="K53" si="51">J53+F53</f>
        <v>95000</v>
      </c>
      <c r="L53" s="8">
        <f t="shared" ref="L53" si="52">L55+L56</f>
        <v>140000</v>
      </c>
      <c r="M53" s="8">
        <f t="shared" ref="M53" si="53">L53+I53</f>
        <v>140000</v>
      </c>
      <c r="N53" s="23">
        <f>N55+N56</f>
        <v>0</v>
      </c>
      <c r="O53" s="8">
        <f t="shared" si="2"/>
        <v>95000</v>
      </c>
      <c r="P53" s="23">
        <f t="shared" ref="P53" si="54">P55+P56</f>
        <v>0</v>
      </c>
      <c r="Q53" s="8">
        <f t="shared" si="49"/>
        <v>140000</v>
      </c>
      <c r="R53" s="1" t="s">
        <v>79</v>
      </c>
    </row>
    <row r="54" spans="1:19" x14ac:dyDescent="0.3">
      <c r="A54" s="6"/>
      <c r="B54" s="7" t="s">
        <v>33</v>
      </c>
      <c r="C54" s="32"/>
      <c r="D54" s="8"/>
      <c r="E54" s="8"/>
      <c r="F54" s="8"/>
      <c r="G54" s="8"/>
      <c r="H54" s="8"/>
      <c r="I54" s="8"/>
      <c r="J54" s="8"/>
      <c r="K54" s="8"/>
      <c r="L54" s="8"/>
      <c r="M54" s="8"/>
      <c r="N54" s="23"/>
      <c r="O54" s="8"/>
      <c r="P54" s="23"/>
      <c r="Q54" s="8"/>
    </row>
    <row r="55" spans="1:19" hidden="1" x14ac:dyDescent="0.3">
      <c r="A55" s="6"/>
      <c r="B55" s="7" t="s">
        <v>38</v>
      </c>
      <c r="C55" s="32"/>
      <c r="D55" s="8"/>
      <c r="E55" s="8"/>
      <c r="F55" s="8">
        <f>D55+E55</f>
        <v>0</v>
      </c>
      <c r="G55" s="8">
        <v>0</v>
      </c>
      <c r="H55" s="8"/>
      <c r="I55" s="8">
        <f>G55+H55</f>
        <v>0</v>
      </c>
      <c r="J55" s="8">
        <v>95000</v>
      </c>
      <c r="K55" s="8">
        <f t="shared" ref="K55:K56" si="55">J55+F55</f>
        <v>95000</v>
      </c>
      <c r="L55" s="8"/>
      <c r="M55" s="8">
        <f t="shared" ref="M55:M56" si="56">L55+I55</f>
        <v>0</v>
      </c>
      <c r="N55" s="23"/>
      <c r="O55" s="8">
        <f t="shared" si="2"/>
        <v>95000</v>
      </c>
      <c r="P55" s="23"/>
      <c r="Q55" s="8">
        <f t="shared" ref="Q55:Q58" si="57">P55+M55</f>
        <v>0</v>
      </c>
      <c r="S55" s="1">
        <v>0</v>
      </c>
    </row>
    <row r="56" spans="1:19" x14ac:dyDescent="0.3">
      <c r="A56" s="6"/>
      <c r="B56" s="32" t="s">
        <v>87</v>
      </c>
      <c r="C56" s="32"/>
      <c r="D56" s="8">
        <v>0</v>
      </c>
      <c r="E56" s="8"/>
      <c r="F56" s="8">
        <f>D56+E56</f>
        <v>0</v>
      </c>
      <c r="G56" s="8"/>
      <c r="H56" s="8"/>
      <c r="I56" s="8">
        <f>G56+H56</f>
        <v>0</v>
      </c>
      <c r="J56" s="8"/>
      <c r="K56" s="8">
        <f t="shared" si="55"/>
        <v>0</v>
      </c>
      <c r="L56" s="8">
        <v>140000</v>
      </c>
      <c r="M56" s="8">
        <f t="shared" si="56"/>
        <v>140000</v>
      </c>
      <c r="N56" s="23"/>
      <c r="O56" s="8">
        <f t="shared" si="2"/>
        <v>0</v>
      </c>
      <c r="P56" s="23"/>
      <c r="Q56" s="8">
        <f t="shared" si="57"/>
        <v>140000</v>
      </c>
      <c r="R56" s="1" t="s">
        <v>119</v>
      </c>
    </row>
    <row r="57" spans="1:19" ht="56.25" x14ac:dyDescent="0.3">
      <c r="A57" s="6" t="s">
        <v>179</v>
      </c>
      <c r="B57" s="17" t="s">
        <v>148</v>
      </c>
      <c r="C57" s="17" t="s">
        <v>7</v>
      </c>
      <c r="D57" s="8">
        <v>260000</v>
      </c>
      <c r="E57" s="8"/>
      <c r="F57" s="8">
        <f>D57+E57</f>
        <v>260000</v>
      </c>
      <c r="G57" s="8">
        <v>300000</v>
      </c>
      <c r="H57" s="8"/>
      <c r="I57" s="8">
        <f>G57+H57</f>
        <v>300000</v>
      </c>
      <c r="J57" s="8"/>
      <c r="K57" s="8">
        <f t="shared" si="44"/>
        <v>260000</v>
      </c>
      <c r="L57" s="8"/>
      <c r="M57" s="8">
        <f t="shared" si="1"/>
        <v>300000</v>
      </c>
      <c r="N57" s="23"/>
      <c r="O57" s="8">
        <f t="shared" si="2"/>
        <v>260000</v>
      </c>
      <c r="P57" s="23"/>
      <c r="Q57" s="8">
        <f t="shared" si="57"/>
        <v>300000</v>
      </c>
      <c r="R57" s="1" t="s">
        <v>80</v>
      </c>
    </row>
    <row r="58" spans="1:19" ht="37.5" x14ac:dyDescent="0.3">
      <c r="A58" s="6" t="s">
        <v>180</v>
      </c>
      <c r="B58" s="17" t="s">
        <v>81</v>
      </c>
      <c r="C58" s="17" t="s">
        <v>8</v>
      </c>
      <c r="D58" s="8">
        <f>D60+D61</f>
        <v>0</v>
      </c>
      <c r="E58" s="8">
        <f>E60+E61</f>
        <v>0</v>
      </c>
      <c r="F58" s="8">
        <f>F60+F61</f>
        <v>0</v>
      </c>
      <c r="G58" s="8">
        <f>G60+G61</f>
        <v>73000</v>
      </c>
      <c r="H58" s="8">
        <f t="shared" ref="H58:I58" si="58">H60+H61</f>
        <v>0</v>
      </c>
      <c r="I58" s="8">
        <f t="shared" si="58"/>
        <v>73000</v>
      </c>
      <c r="J58" s="8">
        <f>J60+J61</f>
        <v>0</v>
      </c>
      <c r="K58" s="8">
        <f t="shared" si="44"/>
        <v>0</v>
      </c>
      <c r="L58" s="8">
        <f t="shared" ref="L58" si="59">L60+L61</f>
        <v>0</v>
      </c>
      <c r="M58" s="8">
        <f t="shared" si="1"/>
        <v>73000</v>
      </c>
      <c r="N58" s="23">
        <f>N60+N61</f>
        <v>0</v>
      </c>
      <c r="O58" s="8">
        <f t="shared" si="2"/>
        <v>0</v>
      </c>
      <c r="P58" s="23">
        <f t="shared" ref="P58" si="60">P60+P61</f>
        <v>0</v>
      </c>
      <c r="Q58" s="8">
        <f t="shared" si="57"/>
        <v>73000</v>
      </c>
      <c r="R58" s="1" t="s">
        <v>82</v>
      </c>
    </row>
    <row r="59" spans="1:19" x14ac:dyDescent="0.3">
      <c r="A59" s="6"/>
      <c r="B59" s="7" t="s">
        <v>33</v>
      </c>
      <c r="C59" s="17"/>
      <c r="D59" s="8"/>
      <c r="E59" s="8"/>
      <c r="F59" s="8"/>
      <c r="G59" s="8"/>
      <c r="H59" s="8"/>
      <c r="I59" s="8"/>
      <c r="J59" s="8"/>
      <c r="K59" s="8"/>
      <c r="L59" s="8"/>
      <c r="M59" s="8"/>
      <c r="N59" s="23"/>
      <c r="O59" s="8"/>
      <c r="P59" s="23"/>
      <c r="Q59" s="8"/>
    </row>
    <row r="60" spans="1:19" hidden="1" x14ac:dyDescent="0.3">
      <c r="A60" s="6"/>
      <c r="B60" s="17" t="s">
        <v>38</v>
      </c>
      <c r="C60" s="17"/>
      <c r="D60" s="8">
        <v>0</v>
      </c>
      <c r="E60" s="8"/>
      <c r="F60" s="8">
        <f>D60+E60</f>
        <v>0</v>
      </c>
      <c r="G60" s="8">
        <v>31950</v>
      </c>
      <c r="H60" s="8"/>
      <c r="I60" s="8">
        <f>G60+H60</f>
        <v>31950</v>
      </c>
      <c r="J60" s="8"/>
      <c r="K60" s="8">
        <f t="shared" si="44"/>
        <v>0</v>
      </c>
      <c r="L60" s="8"/>
      <c r="M60" s="8">
        <f t="shared" si="1"/>
        <v>31950</v>
      </c>
      <c r="N60" s="23"/>
      <c r="O60" s="8">
        <f t="shared" si="2"/>
        <v>0</v>
      </c>
      <c r="P60" s="23"/>
      <c r="Q60" s="8">
        <f t="shared" ref="Q60:Q73" si="61">P60+M60</f>
        <v>31950</v>
      </c>
      <c r="S60" s="1">
        <v>0</v>
      </c>
    </row>
    <row r="61" spans="1:19" x14ac:dyDescent="0.3">
      <c r="A61" s="6"/>
      <c r="B61" s="17" t="s">
        <v>87</v>
      </c>
      <c r="C61" s="17"/>
      <c r="D61" s="8">
        <v>0</v>
      </c>
      <c r="E61" s="8"/>
      <c r="F61" s="8">
        <f>D61+E61</f>
        <v>0</v>
      </c>
      <c r="G61" s="8">
        <v>41050</v>
      </c>
      <c r="H61" s="8"/>
      <c r="I61" s="8">
        <f>G61+H61</f>
        <v>41050</v>
      </c>
      <c r="J61" s="8"/>
      <c r="K61" s="8">
        <f t="shared" si="44"/>
        <v>0</v>
      </c>
      <c r="L61" s="8"/>
      <c r="M61" s="8">
        <f t="shared" si="1"/>
        <v>41050</v>
      </c>
      <c r="N61" s="23"/>
      <c r="O61" s="8">
        <f t="shared" si="2"/>
        <v>0</v>
      </c>
      <c r="P61" s="23"/>
      <c r="Q61" s="8">
        <f t="shared" si="61"/>
        <v>41050</v>
      </c>
      <c r="R61" s="1" t="s">
        <v>119</v>
      </c>
    </row>
    <row r="62" spans="1:19" ht="56.25" x14ac:dyDescent="0.3">
      <c r="A62" s="6" t="s">
        <v>181</v>
      </c>
      <c r="B62" s="43" t="s">
        <v>194</v>
      </c>
      <c r="C62" s="43" t="s">
        <v>7</v>
      </c>
      <c r="D62" s="8">
        <f>D64+D65</f>
        <v>0</v>
      </c>
      <c r="E62" s="8">
        <f>E64+E65</f>
        <v>0</v>
      </c>
      <c r="F62" s="8">
        <f>F64+F65</f>
        <v>0</v>
      </c>
      <c r="G62" s="8">
        <f>G64+G65</f>
        <v>0</v>
      </c>
      <c r="H62" s="8">
        <f t="shared" ref="H62:I62" si="62">H64+H65</f>
        <v>0</v>
      </c>
      <c r="I62" s="8">
        <f t="shared" si="62"/>
        <v>0</v>
      </c>
      <c r="J62" s="8">
        <f>J64+J65</f>
        <v>0</v>
      </c>
      <c r="K62" s="8">
        <f t="shared" ref="K62" si="63">J62+F62</f>
        <v>0</v>
      </c>
      <c r="L62" s="8">
        <f t="shared" ref="L62" si="64">L64+L65</f>
        <v>0</v>
      </c>
      <c r="M62" s="8">
        <f t="shared" ref="M62" si="65">L62+I62</f>
        <v>0</v>
      </c>
      <c r="N62" s="23">
        <f>N64+N65</f>
        <v>250000</v>
      </c>
      <c r="O62" s="8">
        <f t="shared" si="2"/>
        <v>250000</v>
      </c>
      <c r="P62" s="23">
        <f t="shared" ref="P62" si="66">P64+P65</f>
        <v>0</v>
      </c>
      <c r="Q62" s="8">
        <f t="shared" si="61"/>
        <v>0</v>
      </c>
      <c r="R62" s="1" t="s">
        <v>195</v>
      </c>
    </row>
    <row r="63" spans="1:19" x14ac:dyDescent="0.3">
      <c r="A63" s="6"/>
      <c r="B63" s="7" t="s">
        <v>33</v>
      </c>
      <c r="C63" s="43"/>
      <c r="D63" s="8"/>
      <c r="E63" s="8"/>
      <c r="F63" s="8"/>
      <c r="G63" s="8"/>
      <c r="H63" s="8"/>
      <c r="I63" s="8"/>
      <c r="J63" s="8"/>
      <c r="K63" s="8"/>
      <c r="L63" s="8"/>
      <c r="M63" s="8"/>
      <c r="N63" s="23"/>
      <c r="O63" s="8"/>
      <c r="P63" s="23"/>
      <c r="Q63" s="8"/>
    </row>
    <row r="64" spans="1:19" hidden="1" x14ac:dyDescent="0.3">
      <c r="A64" s="6"/>
      <c r="B64" s="43" t="s">
        <v>38</v>
      </c>
      <c r="C64" s="43"/>
      <c r="D64" s="8">
        <v>0</v>
      </c>
      <c r="E64" s="8"/>
      <c r="F64" s="8">
        <f>D64+E64</f>
        <v>0</v>
      </c>
      <c r="G64" s="8"/>
      <c r="H64" s="8"/>
      <c r="I64" s="8">
        <f>G64+H64</f>
        <v>0</v>
      </c>
      <c r="J64" s="8"/>
      <c r="K64" s="8">
        <f t="shared" ref="K64:K65" si="67">J64+F64</f>
        <v>0</v>
      </c>
      <c r="L64" s="8"/>
      <c r="M64" s="8">
        <f t="shared" ref="M64:M65" si="68">L64+I64</f>
        <v>0</v>
      </c>
      <c r="N64" s="23">
        <v>107296.8</v>
      </c>
      <c r="O64" s="8">
        <f t="shared" si="2"/>
        <v>107296.8</v>
      </c>
      <c r="P64" s="23"/>
      <c r="Q64" s="8">
        <f t="shared" ref="Q64:Q65" si="69">P64+M64</f>
        <v>0</v>
      </c>
      <c r="S64" s="1">
        <v>0</v>
      </c>
    </row>
    <row r="65" spans="1:19" x14ac:dyDescent="0.3">
      <c r="A65" s="6"/>
      <c r="B65" s="43" t="s">
        <v>87</v>
      </c>
      <c r="C65" s="43"/>
      <c r="D65" s="8">
        <v>0</v>
      </c>
      <c r="E65" s="8"/>
      <c r="F65" s="8">
        <f>D65+E65</f>
        <v>0</v>
      </c>
      <c r="G65" s="8"/>
      <c r="H65" s="8"/>
      <c r="I65" s="8">
        <f>G65+H65</f>
        <v>0</v>
      </c>
      <c r="J65" s="8"/>
      <c r="K65" s="8">
        <f t="shared" si="67"/>
        <v>0</v>
      </c>
      <c r="L65" s="8"/>
      <c r="M65" s="8">
        <f t="shared" si="68"/>
        <v>0</v>
      </c>
      <c r="N65" s="23">
        <v>142703.20000000001</v>
      </c>
      <c r="O65" s="8">
        <f t="shared" si="2"/>
        <v>142703.20000000001</v>
      </c>
      <c r="P65" s="23"/>
      <c r="Q65" s="8">
        <f t="shared" si="69"/>
        <v>0</v>
      </c>
      <c r="R65" s="1" t="s">
        <v>119</v>
      </c>
    </row>
    <row r="66" spans="1:19" s="38" customFormat="1" ht="37.5" hidden="1" x14ac:dyDescent="0.3">
      <c r="A66" s="34"/>
      <c r="B66" s="36" t="s">
        <v>163</v>
      </c>
      <c r="C66" s="36" t="s">
        <v>8</v>
      </c>
      <c r="D66" s="37">
        <v>20000</v>
      </c>
      <c r="E66" s="37"/>
      <c r="F66" s="37">
        <f t="shared" ref="F66:F71" si="70">D66+E66</f>
        <v>20000</v>
      </c>
      <c r="G66" s="37">
        <v>50000</v>
      </c>
      <c r="H66" s="37"/>
      <c r="I66" s="37">
        <f t="shared" ref="I66:I71" si="71">G66+H66</f>
        <v>50000</v>
      </c>
      <c r="J66" s="8">
        <v>-20000</v>
      </c>
      <c r="K66" s="37">
        <f t="shared" si="44"/>
        <v>0</v>
      </c>
      <c r="L66" s="8">
        <v>-50000</v>
      </c>
      <c r="M66" s="37">
        <f t="shared" si="1"/>
        <v>0</v>
      </c>
      <c r="N66" s="23"/>
      <c r="O66" s="8">
        <f t="shared" si="2"/>
        <v>0</v>
      </c>
      <c r="P66" s="23"/>
      <c r="Q66" s="37">
        <f t="shared" si="61"/>
        <v>0</v>
      </c>
      <c r="R66" s="38" t="s">
        <v>83</v>
      </c>
      <c r="S66" s="38">
        <v>0</v>
      </c>
    </row>
    <row r="67" spans="1:19" ht="56.25" x14ac:dyDescent="0.3">
      <c r="A67" s="6" t="s">
        <v>182</v>
      </c>
      <c r="B67" s="32" t="s">
        <v>163</v>
      </c>
      <c r="C67" s="32" t="s">
        <v>176</v>
      </c>
      <c r="D67" s="8"/>
      <c r="E67" s="8"/>
      <c r="F67" s="8">
        <f t="shared" ref="F67" si="72">D67+E67</f>
        <v>0</v>
      </c>
      <c r="G67" s="8"/>
      <c r="H67" s="8"/>
      <c r="I67" s="8">
        <f t="shared" ref="I67" si="73">G67+H67</f>
        <v>0</v>
      </c>
      <c r="J67" s="8">
        <v>20000</v>
      </c>
      <c r="K67" s="8">
        <f t="shared" ref="K67" si="74">J67+F67</f>
        <v>20000</v>
      </c>
      <c r="L67" s="8">
        <v>50000</v>
      </c>
      <c r="M67" s="8">
        <f t="shared" ref="M67" si="75">L67+I67</f>
        <v>50000</v>
      </c>
      <c r="N67" s="23"/>
      <c r="O67" s="8">
        <f t="shared" si="2"/>
        <v>20000</v>
      </c>
      <c r="P67" s="23"/>
      <c r="Q67" s="8">
        <f t="shared" si="61"/>
        <v>50000</v>
      </c>
      <c r="R67" s="1" t="s">
        <v>83</v>
      </c>
    </row>
    <row r="68" spans="1:19" s="38" customFormat="1" ht="37.5" hidden="1" x14ac:dyDescent="0.3">
      <c r="A68" s="34"/>
      <c r="B68" s="36" t="s">
        <v>162</v>
      </c>
      <c r="C68" s="36" t="s">
        <v>8</v>
      </c>
      <c r="D68" s="37">
        <v>0</v>
      </c>
      <c r="E68" s="37"/>
      <c r="F68" s="37">
        <f t="shared" si="70"/>
        <v>0</v>
      </c>
      <c r="G68" s="37">
        <v>26000</v>
      </c>
      <c r="H68" s="37"/>
      <c r="I68" s="37">
        <f t="shared" si="71"/>
        <v>26000</v>
      </c>
      <c r="J68" s="8"/>
      <c r="K68" s="37">
        <f t="shared" si="44"/>
        <v>0</v>
      </c>
      <c r="L68" s="8">
        <v>-26000</v>
      </c>
      <c r="M68" s="37">
        <f t="shared" si="1"/>
        <v>0</v>
      </c>
      <c r="N68" s="23"/>
      <c r="O68" s="8">
        <f t="shared" si="2"/>
        <v>0</v>
      </c>
      <c r="P68" s="23"/>
      <c r="Q68" s="37">
        <f t="shared" si="61"/>
        <v>0</v>
      </c>
      <c r="R68" s="38" t="s">
        <v>84</v>
      </c>
      <c r="S68" s="38">
        <v>0</v>
      </c>
    </row>
    <row r="69" spans="1:19" ht="56.25" x14ac:dyDescent="0.3">
      <c r="A69" s="6" t="s">
        <v>202</v>
      </c>
      <c r="B69" s="32" t="s">
        <v>162</v>
      </c>
      <c r="C69" s="32" t="s">
        <v>176</v>
      </c>
      <c r="D69" s="8">
        <v>0</v>
      </c>
      <c r="E69" s="8"/>
      <c r="F69" s="8">
        <f t="shared" ref="F69" si="76">D69+E69</f>
        <v>0</v>
      </c>
      <c r="G69" s="8"/>
      <c r="H69" s="8"/>
      <c r="I69" s="8">
        <f t="shared" ref="I69" si="77">G69+H69</f>
        <v>0</v>
      </c>
      <c r="J69" s="8">
        <v>0</v>
      </c>
      <c r="K69" s="8">
        <f t="shared" ref="K69" si="78">J69+F69</f>
        <v>0</v>
      </c>
      <c r="L69" s="8">
        <v>26000</v>
      </c>
      <c r="M69" s="8">
        <f t="shared" ref="M69" si="79">L69+I69</f>
        <v>26000</v>
      </c>
      <c r="N69" s="23">
        <v>0</v>
      </c>
      <c r="O69" s="8">
        <f t="shared" si="2"/>
        <v>0</v>
      </c>
      <c r="P69" s="23"/>
      <c r="Q69" s="8">
        <f t="shared" si="61"/>
        <v>26000</v>
      </c>
      <c r="R69" s="1" t="s">
        <v>84</v>
      </c>
    </row>
    <row r="70" spans="1:19" ht="56.25" x14ac:dyDescent="0.3">
      <c r="A70" s="6" t="s">
        <v>183</v>
      </c>
      <c r="B70" s="17" t="s">
        <v>85</v>
      </c>
      <c r="C70" s="17" t="s">
        <v>7</v>
      </c>
      <c r="D70" s="8">
        <v>0</v>
      </c>
      <c r="E70" s="8"/>
      <c r="F70" s="8">
        <f t="shared" si="70"/>
        <v>0</v>
      </c>
      <c r="G70" s="8">
        <v>26000</v>
      </c>
      <c r="H70" s="8"/>
      <c r="I70" s="8">
        <f t="shared" si="71"/>
        <v>26000</v>
      </c>
      <c r="J70" s="8"/>
      <c r="K70" s="8">
        <f t="shared" si="44"/>
        <v>0</v>
      </c>
      <c r="L70" s="8"/>
      <c r="M70" s="8">
        <f t="shared" si="1"/>
        <v>26000</v>
      </c>
      <c r="N70" s="23"/>
      <c r="O70" s="8">
        <f t="shared" si="2"/>
        <v>0</v>
      </c>
      <c r="P70" s="23"/>
      <c r="Q70" s="8">
        <f t="shared" si="61"/>
        <v>26000</v>
      </c>
      <c r="R70" s="1" t="s">
        <v>86</v>
      </c>
    </row>
    <row r="71" spans="1:19" ht="37.5" x14ac:dyDescent="0.3">
      <c r="A71" s="6" t="s">
        <v>184</v>
      </c>
      <c r="B71" s="17" t="s">
        <v>157</v>
      </c>
      <c r="C71" s="17" t="s">
        <v>8</v>
      </c>
      <c r="D71" s="8">
        <v>0</v>
      </c>
      <c r="E71" s="8">
        <v>15000</v>
      </c>
      <c r="F71" s="8">
        <f t="shared" si="70"/>
        <v>15000</v>
      </c>
      <c r="G71" s="8">
        <v>0</v>
      </c>
      <c r="H71" s="8"/>
      <c r="I71" s="8">
        <f t="shared" si="71"/>
        <v>0</v>
      </c>
      <c r="J71" s="8"/>
      <c r="K71" s="8">
        <f t="shared" si="44"/>
        <v>15000</v>
      </c>
      <c r="L71" s="8"/>
      <c r="M71" s="8">
        <f t="shared" si="1"/>
        <v>0</v>
      </c>
      <c r="N71" s="23"/>
      <c r="O71" s="8">
        <f t="shared" si="2"/>
        <v>15000</v>
      </c>
      <c r="P71" s="23"/>
      <c r="Q71" s="8">
        <f t="shared" si="61"/>
        <v>0</v>
      </c>
      <c r="R71" s="1" t="s">
        <v>164</v>
      </c>
    </row>
    <row r="72" spans="1:19" ht="56.25" x14ac:dyDescent="0.3">
      <c r="A72" s="6" t="s">
        <v>178</v>
      </c>
      <c r="B72" s="45" t="s">
        <v>194</v>
      </c>
      <c r="C72" s="44" t="s">
        <v>8</v>
      </c>
      <c r="D72" s="8"/>
      <c r="E72" s="8"/>
      <c r="F72" s="8"/>
      <c r="G72" s="8"/>
      <c r="H72" s="8"/>
      <c r="I72" s="8"/>
      <c r="J72" s="8"/>
      <c r="K72" s="8"/>
      <c r="L72" s="8"/>
      <c r="M72" s="8"/>
      <c r="N72" s="23">
        <v>15000</v>
      </c>
      <c r="O72" s="8">
        <f t="shared" si="2"/>
        <v>15000</v>
      </c>
      <c r="P72" s="23">
        <v>5000</v>
      </c>
      <c r="Q72" s="8">
        <f t="shared" si="61"/>
        <v>5000</v>
      </c>
      <c r="R72" s="1" t="s">
        <v>195</v>
      </c>
    </row>
    <row r="73" spans="1:19" x14ac:dyDescent="0.3">
      <c r="A73" s="6"/>
      <c r="B73" s="49" t="s">
        <v>10</v>
      </c>
      <c r="C73" s="49"/>
      <c r="D73" s="30">
        <f>D77+D78+D79+D80+D81+D82+D83+D84+D85</f>
        <v>1287932.8</v>
      </c>
      <c r="E73" s="30">
        <f>E77+E78+E79+E80+E81+E82+E83+E84+E85</f>
        <v>100</v>
      </c>
      <c r="F73" s="30">
        <f>D73+E73</f>
        <v>1288032.8</v>
      </c>
      <c r="G73" s="30">
        <f>G77+G78+G79+G80+G81+G82+G83+G84+G85</f>
        <v>1336108.8999999999</v>
      </c>
      <c r="H73" s="30">
        <f t="shared" ref="H73" si="80">H77+H78+H79+H80+H81+H82+H83+H84+H85</f>
        <v>100</v>
      </c>
      <c r="I73" s="30">
        <f>G73+H73</f>
        <v>1336208.8999999999</v>
      </c>
      <c r="J73" s="30">
        <f>J77+J78+J79+J80+J81+J82+J83+J84+J85</f>
        <v>-9453.2000000000007</v>
      </c>
      <c r="K73" s="28">
        <f t="shared" si="44"/>
        <v>1278579.6000000001</v>
      </c>
      <c r="L73" s="30">
        <f>L77+L78+L79+L80+L81+L82+L83+L84+L85</f>
        <v>-3973.5</v>
      </c>
      <c r="M73" s="28">
        <f t="shared" si="1"/>
        <v>1332235.3999999999</v>
      </c>
      <c r="N73" s="30">
        <f>N77+N78+N79+N80+N81+N82+N83+N84+N85+N89+N90</f>
        <v>54890.3</v>
      </c>
      <c r="O73" s="8">
        <f t="shared" si="2"/>
        <v>1333469.9000000001</v>
      </c>
      <c r="P73" s="30">
        <f>P77+P78+P79+P80+P81+P82+P83+P84+P85+P89</f>
        <v>67784.168000000005</v>
      </c>
      <c r="Q73" s="8">
        <f t="shared" si="61"/>
        <v>1400019.568</v>
      </c>
      <c r="R73" s="29"/>
      <c r="S73" s="29"/>
    </row>
    <row r="74" spans="1:19" x14ac:dyDescent="0.3">
      <c r="A74" s="6"/>
      <c r="B74" s="7" t="s">
        <v>33</v>
      </c>
      <c r="C74" s="17"/>
      <c r="D74" s="10"/>
      <c r="E74" s="10"/>
      <c r="F74" s="10"/>
      <c r="G74" s="10"/>
      <c r="H74" s="10"/>
      <c r="I74" s="10"/>
      <c r="J74" s="10"/>
      <c r="K74" s="8"/>
      <c r="L74" s="10"/>
      <c r="M74" s="8"/>
      <c r="N74" s="24"/>
      <c r="O74" s="8"/>
      <c r="P74" s="24"/>
      <c r="Q74" s="8"/>
    </row>
    <row r="75" spans="1:19" hidden="1" x14ac:dyDescent="0.3">
      <c r="A75" s="6"/>
      <c r="B75" s="17" t="s">
        <v>38</v>
      </c>
      <c r="C75" s="17"/>
      <c r="D75" s="10">
        <f>D77+D78+D79+D80+D81+D82+D83+D84+D87</f>
        <v>1260077</v>
      </c>
      <c r="E75" s="10">
        <f>E77+E78+E79+E80+E81+E82+E83+E84+E87</f>
        <v>100</v>
      </c>
      <c r="F75" s="10">
        <f>D75+E75</f>
        <v>1260177</v>
      </c>
      <c r="G75" s="10">
        <f>G77+G78+G79+G80+G81+G82+G83+G84+G87</f>
        <v>1314915.3999999999</v>
      </c>
      <c r="H75" s="10">
        <f t="shared" ref="H75" si="81">H77+H78+H79+H80+H81+H82+H83+H84+H87</f>
        <v>100</v>
      </c>
      <c r="I75" s="10">
        <f>G75+H75</f>
        <v>1315015.3999999999</v>
      </c>
      <c r="J75" s="10">
        <f>J77+J78+J79+J80+J81+J82+J83+J84+J87</f>
        <v>-9453.2000000000007</v>
      </c>
      <c r="K75" s="8">
        <f t="shared" si="44"/>
        <v>1250723.8</v>
      </c>
      <c r="L75" s="10">
        <f>L77+L78+L79+L80+L81+L82+L83+L84+L87</f>
        <v>-3973.5</v>
      </c>
      <c r="M75" s="8">
        <f t="shared" si="1"/>
        <v>1311041.8999999999</v>
      </c>
      <c r="N75" s="24">
        <f>N77+N78+N79+N80+N81+N82+N83+N84+N87</f>
        <v>0</v>
      </c>
      <c r="O75" s="8">
        <f t="shared" si="2"/>
        <v>1250723.8</v>
      </c>
      <c r="P75" s="24">
        <f>P77+P78+P79+P80+P81+P82+P83+P84+P87</f>
        <v>67784.168000000005</v>
      </c>
      <c r="Q75" s="8">
        <f t="shared" ref="Q75:Q85" si="82">P75+M75</f>
        <v>1378826.068</v>
      </c>
      <c r="S75" s="1">
        <v>0</v>
      </c>
    </row>
    <row r="76" spans="1:19" x14ac:dyDescent="0.3">
      <c r="A76" s="6"/>
      <c r="B76" s="17" t="s">
        <v>87</v>
      </c>
      <c r="C76" s="17"/>
      <c r="D76" s="10">
        <f>D88</f>
        <v>27855.8</v>
      </c>
      <c r="E76" s="10">
        <f>E88</f>
        <v>0</v>
      </c>
      <c r="F76" s="10">
        <f>D76+E76</f>
        <v>27855.8</v>
      </c>
      <c r="G76" s="10">
        <f>G88</f>
        <v>21193.5</v>
      </c>
      <c r="H76" s="10">
        <f t="shared" ref="H76" si="83">H88</f>
        <v>0</v>
      </c>
      <c r="I76" s="10">
        <f t="shared" ref="I76:I84" si="84">G76+H76</f>
        <v>21193.5</v>
      </c>
      <c r="J76" s="10">
        <f>J88</f>
        <v>0</v>
      </c>
      <c r="K76" s="8">
        <f t="shared" si="44"/>
        <v>27855.8</v>
      </c>
      <c r="L76" s="10">
        <f t="shared" ref="L76" si="85">L88</f>
        <v>0</v>
      </c>
      <c r="M76" s="8">
        <f t="shared" si="1"/>
        <v>21193.5</v>
      </c>
      <c r="N76" s="24">
        <f>N88</f>
        <v>0</v>
      </c>
      <c r="O76" s="8">
        <f t="shared" si="2"/>
        <v>27855.8</v>
      </c>
      <c r="P76" s="24">
        <f t="shared" ref="P76" si="86">P88</f>
        <v>0</v>
      </c>
      <c r="Q76" s="8">
        <f t="shared" si="82"/>
        <v>21193.5</v>
      </c>
    </row>
    <row r="77" spans="1:19" s="38" customFormat="1" ht="75" hidden="1" x14ac:dyDescent="0.3">
      <c r="A77" s="34"/>
      <c r="B77" s="39" t="s">
        <v>12</v>
      </c>
      <c r="C77" s="36" t="s">
        <v>13</v>
      </c>
      <c r="D77" s="40">
        <v>3873.5</v>
      </c>
      <c r="E77" s="40">
        <v>100</v>
      </c>
      <c r="F77" s="40">
        <f>D77+E77</f>
        <v>3973.5</v>
      </c>
      <c r="G77" s="40">
        <v>3873.5</v>
      </c>
      <c r="H77" s="40">
        <v>100</v>
      </c>
      <c r="I77" s="40">
        <f t="shared" si="84"/>
        <v>3973.5</v>
      </c>
      <c r="J77" s="10">
        <v>-3973.5</v>
      </c>
      <c r="K77" s="37">
        <f t="shared" si="44"/>
        <v>0</v>
      </c>
      <c r="L77" s="10">
        <v>-3973.5</v>
      </c>
      <c r="M77" s="37">
        <f t="shared" si="1"/>
        <v>0</v>
      </c>
      <c r="N77" s="24"/>
      <c r="O77" s="8">
        <f t="shared" si="2"/>
        <v>0</v>
      </c>
      <c r="P77" s="24"/>
      <c r="Q77" s="37">
        <f t="shared" si="82"/>
        <v>0</v>
      </c>
      <c r="R77" s="38" t="s">
        <v>14</v>
      </c>
      <c r="S77" s="38">
        <v>0</v>
      </c>
    </row>
    <row r="78" spans="1:19" s="38" customFormat="1" ht="75" hidden="1" x14ac:dyDescent="0.3">
      <c r="A78" s="34"/>
      <c r="B78" s="39" t="s">
        <v>89</v>
      </c>
      <c r="C78" s="36" t="s">
        <v>13</v>
      </c>
      <c r="D78" s="40">
        <v>5479.7</v>
      </c>
      <c r="E78" s="40"/>
      <c r="F78" s="40">
        <f t="shared" ref="F78:F84" si="87">D78+E78</f>
        <v>5479.7</v>
      </c>
      <c r="G78" s="40">
        <v>0</v>
      </c>
      <c r="H78" s="40"/>
      <c r="I78" s="40">
        <f t="shared" si="84"/>
        <v>0</v>
      </c>
      <c r="J78" s="10">
        <v>-5479.7</v>
      </c>
      <c r="K78" s="37">
        <f t="shared" si="44"/>
        <v>0</v>
      </c>
      <c r="L78" s="10"/>
      <c r="M78" s="37">
        <f t="shared" si="1"/>
        <v>0</v>
      </c>
      <c r="N78" s="24"/>
      <c r="O78" s="8">
        <f t="shared" si="2"/>
        <v>0</v>
      </c>
      <c r="P78" s="24"/>
      <c r="Q78" s="37">
        <f t="shared" si="82"/>
        <v>0</v>
      </c>
      <c r="R78" s="38" t="s">
        <v>90</v>
      </c>
      <c r="S78" s="38">
        <v>0</v>
      </c>
    </row>
    <row r="79" spans="1:19" ht="75" x14ac:dyDescent="0.3">
      <c r="A79" s="6" t="s">
        <v>129</v>
      </c>
      <c r="B79" s="17" t="s">
        <v>17</v>
      </c>
      <c r="C79" s="17" t="s">
        <v>13</v>
      </c>
      <c r="D79" s="10">
        <v>112783.9</v>
      </c>
      <c r="E79" s="10"/>
      <c r="F79" s="10">
        <f t="shared" si="87"/>
        <v>112783.9</v>
      </c>
      <c r="G79" s="10">
        <v>120294.8</v>
      </c>
      <c r="H79" s="10"/>
      <c r="I79" s="10">
        <f t="shared" si="84"/>
        <v>120294.8</v>
      </c>
      <c r="J79" s="10"/>
      <c r="K79" s="8">
        <f t="shared" si="44"/>
        <v>112783.9</v>
      </c>
      <c r="L79" s="10"/>
      <c r="M79" s="8">
        <f t="shared" si="1"/>
        <v>120294.8</v>
      </c>
      <c r="N79" s="24"/>
      <c r="O79" s="8">
        <f t="shared" si="2"/>
        <v>112783.9</v>
      </c>
      <c r="P79" s="24">
        <v>26991.5</v>
      </c>
      <c r="Q79" s="8">
        <f t="shared" si="82"/>
        <v>147286.29999999999</v>
      </c>
      <c r="R79" s="1" t="s">
        <v>18</v>
      </c>
    </row>
    <row r="80" spans="1:19" ht="75" x14ac:dyDescent="0.3">
      <c r="A80" s="6" t="s">
        <v>130</v>
      </c>
      <c r="B80" s="11" t="s">
        <v>19</v>
      </c>
      <c r="C80" s="17" t="s">
        <v>13</v>
      </c>
      <c r="D80" s="10">
        <v>28590</v>
      </c>
      <c r="E80" s="10"/>
      <c r="F80" s="10">
        <f t="shared" si="87"/>
        <v>28590</v>
      </c>
      <c r="G80" s="10">
        <v>304870.8</v>
      </c>
      <c r="H80" s="10"/>
      <c r="I80" s="10">
        <f t="shared" si="84"/>
        <v>304870.8</v>
      </c>
      <c r="J80" s="10"/>
      <c r="K80" s="8">
        <f t="shared" si="44"/>
        <v>28590</v>
      </c>
      <c r="L80" s="10"/>
      <c r="M80" s="8">
        <f t="shared" si="1"/>
        <v>304870.8</v>
      </c>
      <c r="N80" s="24"/>
      <c r="O80" s="8">
        <f t="shared" si="2"/>
        <v>28590</v>
      </c>
      <c r="P80" s="24"/>
      <c r="Q80" s="8">
        <f t="shared" si="82"/>
        <v>304870.8</v>
      </c>
      <c r="R80" s="1" t="s">
        <v>20</v>
      </c>
    </row>
    <row r="81" spans="1:19" ht="75" x14ac:dyDescent="0.3">
      <c r="A81" s="6" t="s">
        <v>131</v>
      </c>
      <c r="B81" s="17" t="s">
        <v>21</v>
      </c>
      <c r="C81" s="17" t="s">
        <v>13</v>
      </c>
      <c r="D81" s="10">
        <v>54913.3</v>
      </c>
      <c r="E81" s="10"/>
      <c r="F81" s="10">
        <f t="shared" si="87"/>
        <v>54913.3</v>
      </c>
      <c r="G81" s="10">
        <v>46857</v>
      </c>
      <c r="H81" s="10"/>
      <c r="I81" s="10">
        <f t="shared" si="84"/>
        <v>46857</v>
      </c>
      <c r="J81" s="10"/>
      <c r="K81" s="8">
        <f t="shared" si="44"/>
        <v>54913.3</v>
      </c>
      <c r="L81" s="10"/>
      <c r="M81" s="8">
        <f t="shared" si="1"/>
        <v>46857</v>
      </c>
      <c r="N81" s="24"/>
      <c r="O81" s="8">
        <f t="shared" ref="O81:O147" si="88">N81+K81</f>
        <v>54913.3</v>
      </c>
      <c r="P81" s="24"/>
      <c r="Q81" s="8">
        <f t="shared" si="82"/>
        <v>46857</v>
      </c>
      <c r="R81" s="1" t="s">
        <v>22</v>
      </c>
    </row>
    <row r="82" spans="1:19" ht="75" x14ac:dyDescent="0.3">
      <c r="A82" s="6" t="s">
        <v>132</v>
      </c>
      <c r="B82" s="17" t="s">
        <v>23</v>
      </c>
      <c r="C82" s="17" t="s">
        <v>13</v>
      </c>
      <c r="D82" s="8">
        <v>50434.9</v>
      </c>
      <c r="E82" s="8"/>
      <c r="F82" s="10">
        <f t="shared" si="87"/>
        <v>50434.9</v>
      </c>
      <c r="G82" s="8">
        <v>0</v>
      </c>
      <c r="H82" s="8"/>
      <c r="I82" s="10">
        <f t="shared" si="84"/>
        <v>0</v>
      </c>
      <c r="J82" s="8"/>
      <c r="K82" s="8">
        <f t="shared" si="44"/>
        <v>50434.9</v>
      </c>
      <c r="L82" s="8"/>
      <c r="M82" s="8">
        <f t="shared" si="1"/>
        <v>0</v>
      </c>
      <c r="N82" s="23"/>
      <c r="O82" s="8">
        <f t="shared" si="88"/>
        <v>50434.9</v>
      </c>
      <c r="P82" s="23"/>
      <c r="Q82" s="8">
        <f t="shared" si="82"/>
        <v>0</v>
      </c>
      <c r="R82" s="1" t="s">
        <v>24</v>
      </c>
    </row>
    <row r="83" spans="1:19" ht="75" x14ac:dyDescent="0.3">
      <c r="A83" s="6" t="s">
        <v>133</v>
      </c>
      <c r="B83" s="12" t="s">
        <v>25</v>
      </c>
      <c r="C83" s="17" t="s">
        <v>13</v>
      </c>
      <c r="D83" s="8">
        <v>11270.9</v>
      </c>
      <c r="E83" s="8"/>
      <c r="F83" s="10">
        <f t="shared" si="87"/>
        <v>11270.9</v>
      </c>
      <c r="G83" s="8">
        <v>22967.200000000001</v>
      </c>
      <c r="H83" s="8"/>
      <c r="I83" s="10">
        <f t="shared" si="84"/>
        <v>22967.200000000001</v>
      </c>
      <c r="J83" s="8"/>
      <c r="K83" s="8">
        <f t="shared" si="44"/>
        <v>11270.9</v>
      </c>
      <c r="L83" s="8"/>
      <c r="M83" s="8">
        <f t="shared" si="1"/>
        <v>22967.200000000001</v>
      </c>
      <c r="N83" s="23"/>
      <c r="O83" s="8">
        <f t="shared" si="88"/>
        <v>11270.9</v>
      </c>
      <c r="P83" s="23"/>
      <c r="Q83" s="8">
        <f t="shared" si="82"/>
        <v>22967.200000000001</v>
      </c>
      <c r="R83" s="5" t="s">
        <v>26</v>
      </c>
    </row>
    <row r="84" spans="1:19" ht="75" x14ac:dyDescent="0.3">
      <c r="A84" s="6" t="s">
        <v>41</v>
      </c>
      <c r="B84" s="12" t="s">
        <v>62</v>
      </c>
      <c r="C84" s="17" t="s">
        <v>13</v>
      </c>
      <c r="D84" s="8">
        <v>22381.9</v>
      </c>
      <c r="E84" s="8"/>
      <c r="F84" s="10">
        <f t="shared" si="87"/>
        <v>22381.9</v>
      </c>
      <c r="G84" s="8">
        <v>0</v>
      </c>
      <c r="H84" s="8"/>
      <c r="I84" s="10">
        <f t="shared" si="84"/>
        <v>0</v>
      </c>
      <c r="J84" s="8"/>
      <c r="K84" s="8">
        <f t="shared" si="44"/>
        <v>22381.9</v>
      </c>
      <c r="L84" s="8"/>
      <c r="M84" s="8">
        <f t="shared" si="1"/>
        <v>0</v>
      </c>
      <c r="N84" s="23"/>
      <c r="O84" s="8">
        <f t="shared" si="88"/>
        <v>22381.9</v>
      </c>
      <c r="P84" s="23"/>
      <c r="Q84" s="8">
        <f t="shared" si="82"/>
        <v>0</v>
      </c>
      <c r="R84" s="1" t="s">
        <v>27</v>
      </c>
    </row>
    <row r="85" spans="1:19" ht="56.25" x14ac:dyDescent="0.3">
      <c r="A85" s="6" t="s">
        <v>42</v>
      </c>
      <c r="B85" s="17" t="s">
        <v>151</v>
      </c>
      <c r="C85" s="17" t="s">
        <v>16</v>
      </c>
      <c r="D85" s="8">
        <f>D87+D88</f>
        <v>998204.70000000007</v>
      </c>
      <c r="E85" s="8">
        <f>E87+E88</f>
        <v>0</v>
      </c>
      <c r="F85" s="8">
        <f>F87+F88</f>
        <v>998204.70000000007</v>
      </c>
      <c r="G85" s="8">
        <f>G87+G88</f>
        <v>837245.6</v>
      </c>
      <c r="H85" s="8">
        <f t="shared" ref="H85:I85" si="89">H87+H88</f>
        <v>0</v>
      </c>
      <c r="I85" s="8">
        <f t="shared" si="89"/>
        <v>837245.6</v>
      </c>
      <c r="J85" s="8">
        <f>J87+J88</f>
        <v>0</v>
      </c>
      <c r="K85" s="8">
        <f t="shared" si="44"/>
        <v>998204.70000000007</v>
      </c>
      <c r="L85" s="8">
        <f t="shared" ref="L85" si="90">L87+L88</f>
        <v>0</v>
      </c>
      <c r="M85" s="8">
        <f t="shared" si="1"/>
        <v>837245.6</v>
      </c>
      <c r="N85" s="23">
        <f>N87+N88</f>
        <v>0</v>
      </c>
      <c r="O85" s="8">
        <f t="shared" si="88"/>
        <v>998204.70000000007</v>
      </c>
      <c r="P85" s="23">
        <f t="shared" ref="P85" si="91">P87+P88</f>
        <v>40792.667999999998</v>
      </c>
      <c r="Q85" s="8">
        <f>P85+M85</f>
        <v>878038.26799999992</v>
      </c>
    </row>
    <row r="86" spans="1:19" x14ac:dyDescent="0.3">
      <c r="A86" s="6"/>
      <c r="B86" s="7" t="s">
        <v>33</v>
      </c>
      <c r="C86" s="17"/>
      <c r="D86" s="8"/>
      <c r="E86" s="8"/>
      <c r="F86" s="8"/>
      <c r="G86" s="8"/>
      <c r="H86" s="8"/>
      <c r="I86" s="8"/>
      <c r="J86" s="8"/>
      <c r="K86" s="8"/>
      <c r="L86" s="8"/>
      <c r="M86" s="8"/>
      <c r="N86" s="23"/>
      <c r="O86" s="8"/>
      <c r="P86" s="23"/>
      <c r="Q86" s="8"/>
    </row>
    <row r="87" spans="1:19" x14ac:dyDescent="0.3">
      <c r="A87" s="6"/>
      <c r="B87" s="17" t="s">
        <v>38</v>
      </c>
      <c r="C87" s="17"/>
      <c r="D87" s="8">
        <f>16459.8+177536.3+776352.8</f>
        <v>970348.9</v>
      </c>
      <c r="E87" s="8"/>
      <c r="F87" s="8">
        <f>D87+E87</f>
        <v>970348.9</v>
      </c>
      <c r="G87" s="8">
        <f>8546.2+807505.9</f>
        <v>816052.1</v>
      </c>
      <c r="H87" s="8"/>
      <c r="I87" s="8">
        <f>G87+H87</f>
        <v>816052.1</v>
      </c>
      <c r="J87" s="8"/>
      <c r="K87" s="8">
        <f t="shared" si="44"/>
        <v>970348.9</v>
      </c>
      <c r="L87" s="8"/>
      <c r="M87" s="8">
        <f t="shared" si="1"/>
        <v>816052.1</v>
      </c>
      <c r="N87" s="23"/>
      <c r="O87" s="8">
        <f t="shared" si="88"/>
        <v>970348.9</v>
      </c>
      <c r="P87" s="23">
        <v>40792.667999999998</v>
      </c>
      <c r="Q87" s="8">
        <f>P87+M87</f>
        <v>856844.76799999992</v>
      </c>
      <c r="R87" s="33" t="s">
        <v>175</v>
      </c>
      <c r="S87" s="1">
        <v>0</v>
      </c>
    </row>
    <row r="88" spans="1:19" x14ac:dyDescent="0.3">
      <c r="A88" s="6"/>
      <c r="B88" s="17" t="s">
        <v>87</v>
      </c>
      <c r="C88" s="17"/>
      <c r="D88" s="8">
        <v>27855.8</v>
      </c>
      <c r="E88" s="8"/>
      <c r="F88" s="8">
        <f>D88+E88</f>
        <v>27855.8</v>
      </c>
      <c r="G88" s="8">
        <v>21193.5</v>
      </c>
      <c r="H88" s="8"/>
      <c r="I88" s="8">
        <f>G88+H88</f>
        <v>21193.5</v>
      </c>
      <c r="J88" s="8"/>
      <c r="K88" s="8">
        <f t="shared" si="44"/>
        <v>27855.8</v>
      </c>
      <c r="L88" s="8"/>
      <c r="M88" s="8">
        <f t="shared" si="1"/>
        <v>21193.5</v>
      </c>
      <c r="N88" s="23"/>
      <c r="O88" s="8">
        <f t="shared" si="88"/>
        <v>27855.8</v>
      </c>
      <c r="P88" s="23"/>
      <c r="Q88" s="8">
        <f t="shared" ref="Q87:Q91" si="92">P88+M88</f>
        <v>21193.5</v>
      </c>
      <c r="R88" s="1" t="s">
        <v>116</v>
      </c>
    </row>
    <row r="89" spans="1:19" ht="56.25" x14ac:dyDescent="0.3">
      <c r="A89" s="6" t="s">
        <v>192</v>
      </c>
      <c r="B89" s="46" t="s">
        <v>196</v>
      </c>
      <c r="C89" s="46" t="s">
        <v>16</v>
      </c>
      <c r="D89" s="8"/>
      <c r="E89" s="8"/>
      <c r="F89" s="8"/>
      <c r="G89" s="8"/>
      <c r="H89" s="8"/>
      <c r="I89" s="8"/>
      <c r="J89" s="8"/>
      <c r="K89" s="8"/>
      <c r="L89" s="8"/>
      <c r="M89" s="8"/>
      <c r="N89" s="23">
        <v>4890.3</v>
      </c>
      <c r="O89" s="8">
        <f t="shared" si="88"/>
        <v>4890.3</v>
      </c>
      <c r="P89" s="23">
        <v>0</v>
      </c>
      <c r="Q89" s="8">
        <f t="shared" si="92"/>
        <v>0</v>
      </c>
      <c r="R89" s="1" t="s">
        <v>197</v>
      </c>
    </row>
    <row r="90" spans="1:19" ht="75" x14ac:dyDescent="0.3">
      <c r="A90" s="6" t="s">
        <v>193</v>
      </c>
      <c r="B90" s="48" t="s">
        <v>200</v>
      </c>
      <c r="C90" s="48" t="s">
        <v>13</v>
      </c>
      <c r="D90" s="8"/>
      <c r="E90" s="8"/>
      <c r="F90" s="8"/>
      <c r="G90" s="8"/>
      <c r="H90" s="8"/>
      <c r="I90" s="8"/>
      <c r="J90" s="8"/>
      <c r="K90" s="8"/>
      <c r="L90" s="8"/>
      <c r="M90" s="8"/>
      <c r="N90" s="23">
        <v>50000</v>
      </c>
      <c r="O90" s="8">
        <f t="shared" si="88"/>
        <v>50000</v>
      </c>
      <c r="P90" s="23"/>
      <c r="Q90" s="8">
        <f t="shared" si="92"/>
        <v>0</v>
      </c>
      <c r="R90" s="1" t="s">
        <v>201</v>
      </c>
    </row>
    <row r="91" spans="1:19" x14ac:dyDescent="0.3">
      <c r="A91" s="6"/>
      <c r="B91" s="49" t="s">
        <v>28</v>
      </c>
      <c r="C91" s="49"/>
      <c r="D91" s="30">
        <f>D95+D96+D100+D101+D102+D106</f>
        <v>132500</v>
      </c>
      <c r="E91" s="30">
        <f>E95+E96+E100+E101+E102+E106</f>
        <v>918.2</v>
      </c>
      <c r="F91" s="30">
        <f>D91+E91</f>
        <v>133418.20000000001</v>
      </c>
      <c r="G91" s="30">
        <f>G95+G96+G100+G101+G102+G106</f>
        <v>177404.7</v>
      </c>
      <c r="H91" s="30">
        <f>H95+H96+H100+H101+H102+H106</f>
        <v>-1483.4</v>
      </c>
      <c r="I91" s="30">
        <f>G91+H91</f>
        <v>175921.30000000002</v>
      </c>
      <c r="J91" s="30">
        <f>J95+J96+J100+J101+J102+J106</f>
        <v>0</v>
      </c>
      <c r="K91" s="28">
        <f t="shared" si="44"/>
        <v>133418.20000000001</v>
      </c>
      <c r="L91" s="30">
        <f>L95+L96+L100+L101+L102+L106</f>
        <v>0</v>
      </c>
      <c r="M91" s="28">
        <f t="shared" si="1"/>
        <v>175921.30000000002</v>
      </c>
      <c r="N91" s="30">
        <f>N95+N96+N100+N101+N102+N106</f>
        <v>28203.8</v>
      </c>
      <c r="O91" s="8">
        <f t="shared" si="88"/>
        <v>161622</v>
      </c>
      <c r="P91" s="30">
        <f>P95+P96+P100+P101+P102+P106</f>
        <v>10867</v>
      </c>
      <c r="Q91" s="8">
        <f t="shared" si="92"/>
        <v>186788.30000000002</v>
      </c>
      <c r="R91" s="29"/>
      <c r="S91" s="29"/>
    </row>
    <row r="92" spans="1:19" x14ac:dyDescent="0.3">
      <c r="A92" s="6"/>
      <c r="B92" s="7" t="s">
        <v>33</v>
      </c>
      <c r="C92" s="17"/>
      <c r="D92" s="14"/>
      <c r="E92" s="14"/>
      <c r="F92" s="14"/>
      <c r="G92" s="14"/>
      <c r="H92" s="14"/>
      <c r="I92" s="14"/>
      <c r="J92" s="14"/>
      <c r="K92" s="8"/>
      <c r="L92" s="14"/>
      <c r="M92" s="8"/>
      <c r="N92" s="25"/>
      <c r="O92" s="8"/>
      <c r="P92" s="25"/>
      <c r="Q92" s="8"/>
    </row>
    <row r="93" spans="1:19" hidden="1" x14ac:dyDescent="0.3">
      <c r="A93" s="6"/>
      <c r="B93" s="17" t="s">
        <v>38</v>
      </c>
      <c r="C93" s="17"/>
      <c r="D93" s="14">
        <f>D95+D98+D100+D101+D104+D106</f>
        <v>111024</v>
      </c>
      <c r="E93" s="14">
        <f>E95+E98+E100+E101+E104+E106</f>
        <v>918.2</v>
      </c>
      <c r="F93" s="14">
        <f>D93+E93</f>
        <v>111942.2</v>
      </c>
      <c r="G93" s="14">
        <f>G95+G98+G100+G101+G104+G106</f>
        <v>148254.70000000001</v>
      </c>
      <c r="H93" s="14">
        <f t="shared" ref="H93" si="93">H95+H98+H100+H101+H104</f>
        <v>-1483.4</v>
      </c>
      <c r="I93" s="14">
        <f>G93+H93</f>
        <v>146771.30000000002</v>
      </c>
      <c r="J93" s="14">
        <f>J95+J98+J100+J101+J104+J106</f>
        <v>0</v>
      </c>
      <c r="K93" s="8">
        <f t="shared" si="44"/>
        <v>111942.2</v>
      </c>
      <c r="L93" s="14">
        <f t="shared" ref="L93" si="94">L95+L98+L100+L101+L104</f>
        <v>0</v>
      </c>
      <c r="M93" s="8">
        <f t="shared" si="1"/>
        <v>146771.30000000002</v>
      </c>
      <c r="N93" s="25">
        <f>N95+N98+N100+N101+N104+N106</f>
        <v>28203.8</v>
      </c>
      <c r="O93" s="8">
        <f t="shared" si="88"/>
        <v>140146</v>
      </c>
      <c r="P93" s="25">
        <f t="shared" ref="P93" si="95">P95+P98+P100+P101+P104</f>
        <v>10867</v>
      </c>
      <c r="Q93" s="8">
        <f t="shared" ref="Q93:Q96" si="96">P93+M93</f>
        <v>157638.30000000002</v>
      </c>
      <c r="S93" s="1">
        <v>0</v>
      </c>
    </row>
    <row r="94" spans="1:19" x14ac:dyDescent="0.3">
      <c r="A94" s="6"/>
      <c r="B94" s="17" t="s">
        <v>87</v>
      </c>
      <c r="C94" s="17"/>
      <c r="D94" s="14">
        <f>D99+D105</f>
        <v>21476</v>
      </c>
      <c r="E94" s="14">
        <f>E99+E105</f>
        <v>0</v>
      </c>
      <c r="F94" s="14">
        <f>D94+E94</f>
        <v>21476</v>
      </c>
      <c r="G94" s="14">
        <f>G99+G105</f>
        <v>29150</v>
      </c>
      <c r="H94" s="14">
        <f t="shared" ref="H94" si="97">H99+H105</f>
        <v>0</v>
      </c>
      <c r="I94" s="14">
        <f t="shared" ref="I94:I95" si="98">G94+H94</f>
        <v>29150</v>
      </c>
      <c r="J94" s="14">
        <f>J99+J105</f>
        <v>0</v>
      </c>
      <c r="K94" s="8">
        <f t="shared" si="44"/>
        <v>21476</v>
      </c>
      <c r="L94" s="14">
        <f t="shared" ref="L94" si="99">L99+L105</f>
        <v>0</v>
      </c>
      <c r="M94" s="8">
        <f t="shared" si="1"/>
        <v>29150</v>
      </c>
      <c r="N94" s="25">
        <f>N99+N105</f>
        <v>0</v>
      </c>
      <c r="O94" s="8">
        <f t="shared" si="88"/>
        <v>21476</v>
      </c>
      <c r="P94" s="25">
        <f t="shared" ref="P94" si="100">P99+P105</f>
        <v>0</v>
      </c>
      <c r="Q94" s="8">
        <f t="shared" si="96"/>
        <v>29150</v>
      </c>
    </row>
    <row r="95" spans="1:19" ht="60" customHeight="1" x14ac:dyDescent="0.3">
      <c r="A95" s="6" t="s">
        <v>185</v>
      </c>
      <c r="B95" s="11" t="s">
        <v>29</v>
      </c>
      <c r="C95" s="11" t="s">
        <v>30</v>
      </c>
      <c r="D95" s="8">
        <v>57500</v>
      </c>
      <c r="E95" s="8"/>
      <c r="F95" s="8">
        <f>D95+E95</f>
        <v>57500</v>
      </c>
      <c r="G95" s="8">
        <v>64068.1</v>
      </c>
      <c r="H95" s="8"/>
      <c r="I95" s="14">
        <f t="shared" si="98"/>
        <v>64068.1</v>
      </c>
      <c r="J95" s="8"/>
      <c r="K95" s="8">
        <f t="shared" si="44"/>
        <v>57500</v>
      </c>
      <c r="L95" s="8"/>
      <c r="M95" s="8">
        <f t="shared" si="1"/>
        <v>64068.1</v>
      </c>
      <c r="N95" s="23">
        <v>1000</v>
      </c>
      <c r="O95" s="8">
        <f t="shared" si="88"/>
        <v>58500</v>
      </c>
      <c r="P95" s="23">
        <v>10867</v>
      </c>
      <c r="Q95" s="8">
        <f t="shared" si="96"/>
        <v>74935.100000000006</v>
      </c>
      <c r="R95" s="1" t="s">
        <v>31</v>
      </c>
    </row>
    <row r="96" spans="1:19" ht="75" x14ac:dyDescent="0.3">
      <c r="A96" s="6" t="s">
        <v>186</v>
      </c>
      <c r="B96" s="11" t="s">
        <v>99</v>
      </c>
      <c r="C96" s="11" t="s">
        <v>30</v>
      </c>
      <c r="D96" s="13">
        <f>D98+D99</f>
        <v>33040</v>
      </c>
      <c r="E96" s="13">
        <f>E98+E99</f>
        <v>0</v>
      </c>
      <c r="F96" s="13">
        <f>F98+F99</f>
        <v>33040</v>
      </c>
      <c r="G96" s="13">
        <f>G98+G99</f>
        <v>0</v>
      </c>
      <c r="H96" s="13">
        <f t="shared" ref="H96:I96" si="101">H98+H99</f>
        <v>0</v>
      </c>
      <c r="I96" s="13">
        <f t="shared" si="101"/>
        <v>0</v>
      </c>
      <c r="J96" s="13">
        <f>J98+J99</f>
        <v>0</v>
      </c>
      <c r="K96" s="8">
        <f t="shared" si="44"/>
        <v>33040</v>
      </c>
      <c r="L96" s="13">
        <f t="shared" ref="L96" si="102">L98+L99</f>
        <v>0</v>
      </c>
      <c r="M96" s="8">
        <f t="shared" si="1"/>
        <v>0</v>
      </c>
      <c r="N96" s="26">
        <f>N98+N99</f>
        <v>0</v>
      </c>
      <c r="O96" s="8">
        <f t="shared" si="88"/>
        <v>33040</v>
      </c>
      <c r="P96" s="26">
        <f t="shared" ref="P96" si="103">P98+P99</f>
        <v>0</v>
      </c>
      <c r="Q96" s="8">
        <f t="shared" si="96"/>
        <v>0</v>
      </c>
      <c r="R96" s="1" t="s">
        <v>100</v>
      </c>
    </row>
    <row r="97" spans="1:19" x14ac:dyDescent="0.3">
      <c r="A97" s="6"/>
      <c r="B97" s="7" t="s">
        <v>33</v>
      </c>
      <c r="C97" s="11"/>
      <c r="D97" s="13"/>
      <c r="E97" s="13"/>
      <c r="F97" s="13"/>
      <c r="G97" s="8"/>
      <c r="H97" s="8"/>
      <c r="I97" s="8"/>
      <c r="J97" s="13"/>
      <c r="K97" s="8"/>
      <c r="L97" s="8"/>
      <c r="M97" s="8"/>
      <c r="N97" s="26"/>
      <c r="O97" s="8"/>
      <c r="P97" s="23"/>
      <c r="Q97" s="8"/>
    </row>
    <row r="98" spans="1:19" hidden="1" x14ac:dyDescent="0.3">
      <c r="A98" s="6"/>
      <c r="B98" s="17" t="s">
        <v>38</v>
      </c>
      <c r="C98" s="11"/>
      <c r="D98" s="13">
        <v>11564</v>
      </c>
      <c r="E98" s="13"/>
      <c r="F98" s="13">
        <f>D98+E98</f>
        <v>11564</v>
      </c>
      <c r="G98" s="8">
        <v>0</v>
      </c>
      <c r="H98" s="8"/>
      <c r="I98" s="8">
        <f>G98+H98</f>
        <v>0</v>
      </c>
      <c r="J98" s="13"/>
      <c r="K98" s="8">
        <f t="shared" si="44"/>
        <v>11564</v>
      </c>
      <c r="L98" s="8"/>
      <c r="M98" s="8">
        <f t="shared" si="1"/>
        <v>0</v>
      </c>
      <c r="N98" s="26"/>
      <c r="O98" s="8">
        <f t="shared" si="88"/>
        <v>11564</v>
      </c>
      <c r="P98" s="23"/>
      <c r="Q98" s="8">
        <f t="shared" ref="Q98:Q102" si="104">P98+M98</f>
        <v>0</v>
      </c>
      <c r="S98" s="1">
        <v>0</v>
      </c>
    </row>
    <row r="99" spans="1:19" x14ac:dyDescent="0.3">
      <c r="A99" s="6"/>
      <c r="B99" s="17" t="s">
        <v>87</v>
      </c>
      <c r="C99" s="11"/>
      <c r="D99" s="13">
        <v>21476</v>
      </c>
      <c r="E99" s="13"/>
      <c r="F99" s="13">
        <f>D99+E99</f>
        <v>21476</v>
      </c>
      <c r="G99" s="8">
        <v>0</v>
      </c>
      <c r="H99" s="8"/>
      <c r="I99" s="8">
        <f>G99+H99</f>
        <v>0</v>
      </c>
      <c r="J99" s="13"/>
      <c r="K99" s="8">
        <f t="shared" si="44"/>
        <v>21476</v>
      </c>
      <c r="L99" s="8"/>
      <c r="M99" s="8">
        <f t="shared" si="1"/>
        <v>0</v>
      </c>
      <c r="N99" s="26"/>
      <c r="O99" s="8">
        <f t="shared" si="88"/>
        <v>21476</v>
      </c>
      <c r="P99" s="23"/>
      <c r="Q99" s="8">
        <f t="shared" si="104"/>
        <v>0</v>
      </c>
      <c r="R99" s="1" t="s">
        <v>115</v>
      </c>
    </row>
    <row r="100" spans="1:19" ht="75" x14ac:dyDescent="0.3">
      <c r="A100" s="6" t="s">
        <v>187</v>
      </c>
      <c r="B100" s="11" t="s">
        <v>101</v>
      </c>
      <c r="C100" s="11" t="s">
        <v>30</v>
      </c>
      <c r="D100" s="13">
        <v>41960</v>
      </c>
      <c r="E100" s="13"/>
      <c r="F100" s="13">
        <f t="shared" ref="F100:F101" si="105">D100+E100</f>
        <v>41960</v>
      </c>
      <c r="G100" s="8">
        <v>0</v>
      </c>
      <c r="H100" s="8"/>
      <c r="I100" s="8">
        <f>G100+H100</f>
        <v>0</v>
      </c>
      <c r="J100" s="13"/>
      <c r="K100" s="8">
        <f t="shared" si="44"/>
        <v>41960</v>
      </c>
      <c r="L100" s="8"/>
      <c r="M100" s="8">
        <f t="shared" si="1"/>
        <v>0</v>
      </c>
      <c r="N100" s="26"/>
      <c r="O100" s="8">
        <f t="shared" si="88"/>
        <v>41960</v>
      </c>
      <c r="P100" s="23"/>
      <c r="Q100" s="8">
        <f t="shared" si="104"/>
        <v>0</v>
      </c>
      <c r="R100" s="1" t="s">
        <v>102</v>
      </c>
    </row>
    <row r="101" spans="1:19" ht="60" customHeight="1" x14ac:dyDescent="0.3">
      <c r="A101" s="6" t="s">
        <v>188</v>
      </c>
      <c r="B101" s="11" t="s">
        <v>105</v>
      </c>
      <c r="C101" s="11" t="s">
        <v>30</v>
      </c>
      <c r="D101" s="13">
        <v>0</v>
      </c>
      <c r="E101" s="13"/>
      <c r="F101" s="13">
        <f t="shared" si="105"/>
        <v>0</v>
      </c>
      <c r="G101" s="13">
        <v>68490.399999999994</v>
      </c>
      <c r="H101" s="13">
        <v>-1483.4</v>
      </c>
      <c r="I101" s="8">
        <f>G101+H101</f>
        <v>67007</v>
      </c>
      <c r="J101" s="13"/>
      <c r="K101" s="8">
        <f t="shared" si="44"/>
        <v>0</v>
      </c>
      <c r="L101" s="13"/>
      <c r="M101" s="8">
        <f t="shared" ref="M101:M144" si="106">L101+I101</f>
        <v>67007</v>
      </c>
      <c r="N101" s="26"/>
      <c r="O101" s="8">
        <f t="shared" si="88"/>
        <v>0</v>
      </c>
      <c r="P101" s="26"/>
      <c r="Q101" s="8">
        <f t="shared" si="104"/>
        <v>67007</v>
      </c>
      <c r="R101" s="1" t="s">
        <v>106</v>
      </c>
    </row>
    <row r="102" spans="1:19" ht="60" customHeight="1" x14ac:dyDescent="0.3">
      <c r="A102" s="6" t="s">
        <v>134</v>
      </c>
      <c r="B102" s="11" t="s">
        <v>113</v>
      </c>
      <c r="C102" s="11" t="s">
        <v>30</v>
      </c>
      <c r="D102" s="13">
        <f>D104+D105</f>
        <v>0</v>
      </c>
      <c r="E102" s="13">
        <f>E104+E105</f>
        <v>0</v>
      </c>
      <c r="F102" s="13">
        <f>F104+F105</f>
        <v>0</v>
      </c>
      <c r="G102" s="13">
        <f>G104+G105</f>
        <v>44846.2</v>
      </c>
      <c r="H102" s="13">
        <f t="shared" ref="H102" si="107">H104+H105</f>
        <v>0</v>
      </c>
      <c r="I102" s="13">
        <f>I104+I105</f>
        <v>44846.2</v>
      </c>
      <c r="J102" s="13">
        <f>J104+J105</f>
        <v>0</v>
      </c>
      <c r="K102" s="8">
        <f t="shared" si="44"/>
        <v>0</v>
      </c>
      <c r="L102" s="13">
        <f t="shared" ref="L102" si="108">L104+L105</f>
        <v>0</v>
      </c>
      <c r="M102" s="8">
        <f t="shared" si="106"/>
        <v>44846.2</v>
      </c>
      <c r="N102" s="26">
        <f>N104+N105</f>
        <v>27203.8</v>
      </c>
      <c r="O102" s="8">
        <f t="shared" si="88"/>
        <v>27203.8</v>
      </c>
      <c r="P102" s="26">
        <f t="shared" ref="P102" si="109">P104+P105</f>
        <v>0</v>
      </c>
      <c r="Q102" s="8">
        <f t="shared" si="104"/>
        <v>44846.2</v>
      </c>
      <c r="R102" s="1" t="s">
        <v>114</v>
      </c>
    </row>
    <row r="103" spans="1:19" ht="22.15" customHeight="1" x14ac:dyDescent="0.3">
      <c r="A103" s="6"/>
      <c r="B103" s="7" t="s">
        <v>33</v>
      </c>
      <c r="C103" s="11"/>
      <c r="D103" s="13"/>
      <c r="E103" s="13"/>
      <c r="F103" s="13"/>
      <c r="G103" s="13"/>
      <c r="H103" s="13"/>
      <c r="I103" s="13"/>
      <c r="J103" s="13"/>
      <c r="K103" s="8"/>
      <c r="L103" s="13"/>
      <c r="M103" s="8"/>
      <c r="N103" s="26"/>
      <c r="O103" s="8"/>
      <c r="P103" s="26"/>
      <c r="Q103" s="8"/>
    </row>
    <row r="104" spans="1:19" ht="20.45" hidden="1" customHeight="1" x14ac:dyDescent="0.3">
      <c r="A104" s="6"/>
      <c r="B104" s="17" t="s">
        <v>38</v>
      </c>
      <c r="C104" s="11"/>
      <c r="D104" s="13">
        <v>0</v>
      </c>
      <c r="E104" s="13"/>
      <c r="F104" s="13">
        <f>D104+E104</f>
        <v>0</v>
      </c>
      <c r="G104" s="13">
        <v>15696.2</v>
      </c>
      <c r="H104" s="13"/>
      <c r="I104" s="13">
        <f>G104+H104</f>
        <v>15696.2</v>
      </c>
      <c r="J104" s="13"/>
      <c r="K104" s="8">
        <f t="shared" si="44"/>
        <v>0</v>
      </c>
      <c r="L104" s="13"/>
      <c r="M104" s="8">
        <f t="shared" si="106"/>
        <v>15696.2</v>
      </c>
      <c r="N104" s="26">
        <v>27203.8</v>
      </c>
      <c r="O104" s="8">
        <f t="shared" si="88"/>
        <v>27203.8</v>
      </c>
      <c r="P104" s="26"/>
      <c r="Q104" s="8">
        <f t="shared" ref="Q104:Q107" si="110">P104+M104</f>
        <v>15696.2</v>
      </c>
      <c r="S104" s="1">
        <v>0</v>
      </c>
    </row>
    <row r="105" spans="1:19" ht="21.6" customHeight="1" x14ac:dyDescent="0.3">
      <c r="A105" s="6"/>
      <c r="B105" s="17" t="s">
        <v>87</v>
      </c>
      <c r="C105" s="11"/>
      <c r="D105" s="13">
        <v>0</v>
      </c>
      <c r="E105" s="13"/>
      <c r="F105" s="13">
        <f>D105+E105</f>
        <v>0</v>
      </c>
      <c r="G105" s="13">
        <v>29150</v>
      </c>
      <c r="H105" s="13"/>
      <c r="I105" s="13">
        <f>G105+H105</f>
        <v>29150</v>
      </c>
      <c r="J105" s="13"/>
      <c r="K105" s="8">
        <f t="shared" si="44"/>
        <v>0</v>
      </c>
      <c r="L105" s="13"/>
      <c r="M105" s="8">
        <f t="shared" si="106"/>
        <v>29150</v>
      </c>
      <c r="N105" s="26"/>
      <c r="O105" s="8">
        <f t="shared" si="88"/>
        <v>0</v>
      </c>
      <c r="P105" s="26"/>
      <c r="Q105" s="8">
        <f t="shared" si="110"/>
        <v>29150</v>
      </c>
      <c r="R105" s="1" t="s">
        <v>115</v>
      </c>
    </row>
    <row r="106" spans="1:19" ht="66.599999999999994" customHeight="1" x14ac:dyDescent="0.3">
      <c r="A106" s="6" t="s">
        <v>135</v>
      </c>
      <c r="B106" s="17" t="s">
        <v>174</v>
      </c>
      <c r="C106" s="11" t="s">
        <v>30</v>
      </c>
      <c r="D106" s="13">
        <v>0</v>
      </c>
      <c r="E106" s="13">
        <v>918.2</v>
      </c>
      <c r="F106" s="13">
        <f>D106+E106</f>
        <v>918.2</v>
      </c>
      <c r="G106" s="13">
        <v>0</v>
      </c>
      <c r="H106" s="13"/>
      <c r="I106" s="13">
        <f>G106+H106</f>
        <v>0</v>
      </c>
      <c r="J106" s="13"/>
      <c r="K106" s="8">
        <f t="shared" si="44"/>
        <v>918.2</v>
      </c>
      <c r="L106" s="13"/>
      <c r="M106" s="8">
        <f t="shared" si="106"/>
        <v>0</v>
      </c>
      <c r="N106" s="26"/>
      <c r="O106" s="8">
        <f t="shared" si="88"/>
        <v>918.2</v>
      </c>
      <c r="P106" s="26"/>
      <c r="Q106" s="8">
        <f t="shared" si="110"/>
        <v>0</v>
      </c>
      <c r="R106" s="1" t="s">
        <v>167</v>
      </c>
    </row>
    <row r="107" spans="1:19" x14ac:dyDescent="0.3">
      <c r="A107" s="6"/>
      <c r="B107" s="49" t="s">
        <v>32</v>
      </c>
      <c r="C107" s="49"/>
      <c r="D107" s="31">
        <f>D111+D112+D113+D114+D115+D116+D120+D124+D128+D132+D133+D134+D135+D136</f>
        <v>622156.89999999991</v>
      </c>
      <c r="E107" s="31">
        <f>E111+E112+E113+E114+E115+E116+E120+E124+E128+E132+E133+E134+E135+E136</f>
        <v>486.7</v>
      </c>
      <c r="F107" s="31">
        <f>D107+E107</f>
        <v>622643.59999999986</v>
      </c>
      <c r="G107" s="31">
        <f>G111+G112+G113+G114+G115+G116+G120+G124+G128+G132+G133+G134+G135+G136</f>
        <v>706856.60000000009</v>
      </c>
      <c r="H107" s="31">
        <f>H111+H112+H113+H114+H115+H116+H120+H124+H128+H132+H133+H134+H135+H136</f>
        <v>0</v>
      </c>
      <c r="I107" s="31">
        <f>G107+H107</f>
        <v>706856.60000000009</v>
      </c>
      <c r="J107" s="31">
        <f>J111+J112+J113+J114+J115+J116+J120+J124+J128+J132+J133+J134+J135+J136</f>
        <v>0</v>
      </c>
      <c r="K107" s="28">
        <f t="shared" si="44"/>
        <v>622643.59999999986</v>
      </c>
      <c r="L107" s="31">
        <f>L111+L112+L113+L114+L115+L116+L120+L124+L128+L132+L133+L134+L135+L136</f>
        <v>0</v>
      </c>
      <c r="M107" s="28">
        <f t="shared" si="106"/>
        <v>706856.60000000009</v>
      </c>
      <c r="N107" s="31">
        <f>N111+N112+N113+N114+N115+N116+N120+N124+N128+N132+N133+N134+N135+N136</f>
        <v>0</v>
      </c>
      <c r="O107" s="8">
        <f t="shared" si="88"/>
        <v>622643.59999999986</v>
      </c>
      <c r="P107" s="31">
        <f>P111+P112+P113+P114+P115+P116+P120+P124+P128+P132+P133+P134+P135+P136</f>
        <v>2000</v>
      </c>
      <c r="Q107" s="8">
        <f t="shared" si="110"/>
        <v>708856.60000000009</v>
      </c>
      <c r="R107" s="29"/>
      <c r="S107" s="29"/>
    </row>
    <row r="108" spans="1:19" x14ac:dyDescent="0.3">
      <c r="A108" s="6"/>
      <c r="B108" s="7" t="s">
        <v>33</v>
      </c>
      <c r="C108" s="11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23"/>
      <c r="O108" s="8"/>
      <c r="P108" s="23"/>
      <c r="Q108" s="8"/>
    </row>
    <row r="109" spans="1:19" hidden="1" x14ac:dyDescent="0.3">
      <c r="A109" s="6"/>
      <c r="B109" s="17" t="s">
        <v>38</v>
      </c>
      <c r="C109" s="11"/>
      <c r="D109" s="8">
        <f>D111+D112+D113+D114+D115+D118+D122+D126+D130+D132+D133+D134+D135+D136</f>
        <v>246609.80000000002</v>
      </c>
      <c r="E109" s="8">
        <f>E111+E112+E113+E114+E115+E118+E122+E126+E130+E132+E133+E134+E135+E136</f>
        <v>486.7</v>
      </c>
      <c r="F109" s="8">
        <f>D109+E109</f>
        <v>247096.50000000003</v>
      </c>
      <c r="G109" s="8">
        <f>G111+G112+G113+G114+G115+G118+G122+G126+G130+G132+G133+G134+G135+G136</f>
        <v>305754.7</v>
      </c>
      <c r="H109" s="8">
        <f>H111+H112+H113+H114+H115+H118+H122+H126+H130+H132+H133+H134+H135+H136</f>
        <v>0</v>
      </c>
      <c r="I109" s="8">
        <f>G109+H109</f>
        <v>305754.7</v>
      </c>
      <c r="J109" s="8">
        <f>J111+J112+J113+J114+J115+J118+J122+J126+J130+J132+J133+J134+J135+J136</f>
        <v>0</v>
      </c>
      <c r="K109" s="8">
        <f t="shared" si="44"/>
        <v>247096.50000000003</v>
      </c>
      <c r="L109" s="8">
        <f>L111+L112+L113+L114+L115+L118+L122+L126+L130+L132+L133+L134+L135+L136</f>
        <v>0</v>
      </c>
      <c r="M109" s="8">
        <f t="shared" si="106"/>
        <v>305754.7</v>
      </c>
      <c r="N109" s="23">
        <f>N111+N112+N113+N114+N115+N118+N122+N126+N130+N132+N133+N134+N135+N136</f>
        <v>0</v>
      </c>
      <c r="O109" s="8">
        <f t="shared" si="88"/>
        <v>247096.50000000003</v>
      </c>
      <c r="P109" s="23">
        <f>P111+P112+P113+P114+P115+P118+P122+P126+P130+P132+P133+P134+P135+P136</f>
        <v>2000</v>
      </c>
      <c r="Q109" s="8">
        <f t="shared" ref="Q109:Q114" si="111">P109+M109</f>
        <v>307754.7</v>
      </c>
      <c r="S109" s="1">
        <v>0</v>
      </c>
    </row>
    <row r="110" spans="1:19" x14ac:dyDescent="0.3">
      <c r="A110" s="6"/>
      <c r="B110" s="17" t="s">
        <v>34</v>
      </c>
      <c r="C110" s="11"/>
      <c r="D110" s="8">
        <f>D119+D123+D127+D131</f>
        <v>375547.10000000003</v>
      </c>
      <c r="E110" s="8">
        <f>E119+E123+E127+E131</f>
        <v>0</v>
      </c>
      <c r="F110" s="8">
        <f t="shared" ref="F110:F115" si="112">D110+E110</f>
        <v>375547.10000000003</v>
      </c>
      <c r="G110" s="8">
        <f>G119+G123+G127+G131</f>
        <v>401101.9</v>
      </c>
      <c r="H110" s="8">
        <f t="shared" ref="H110" si="113">H119+H123+H127+H131</f>
        <v>0</v>
      </c>
      <c r="I110" s="8">
        <f t="shared" ref="I110:I115" si="114">G110+H110</f>
        <v>401101.9</v>
      </c>
      <c r="J110" s="8">
        <f>J119+J123+J127+J131</f>
        <v>0</v>
      </c>
      <c r="K110" s="8">
        <f t="shared" si="44"/>
        <v>375547.10000000003</v>
      </c>
      <c r="L110" s="8">
        <f t="shared" ref="L110" si="115">L119+L123+L127+L131</f>
        <v>0</v>
      </c>
      <c r="M110" s="8">
        <f t="shared" si="106"/>
        <v>401101.9</v>
      </c>
      <c r="N110" s="23">
        <f>N119+N123+N127+N131</f>
        <v>0</v>
      </c>
      <c r="O110" s="8">
        <f t="shared" si="88"/>
        <v>375547.10000000003</v>
      </c>
      <c r="P110" s="23">
        <f t="shared" ref="P110" si="116">P119+P123+P127+P131</f>
        <v>0</v>
      </c>
      <c r="Q110" s="8">
        <f t="shared" si="111"/>
        <v>401101.9</v>
      </c>
    </row>
    <row r="111" spans="1:19" ht="56.25" x14ac:dyDescent="0.3">
      <c r="A111" s="6" t="s">
        <v>136</v>
      </c>
      <c r="B111" s="17" t="s">
        <v>58</v>
      </c>
      <c r="C111" s="11" t="s">
        <v>35</v>
      </c>
      <c r="D111" s="10">
        <v>0</v>
      </c>
      <c r="E111" s="10"/>
      <c r="F111" s="8">
        <f t="shared" si="112"/>
        <v>0</v>
      </c>
      <c r="G111" s="10">
        <v>4332.8</v>
      </c>
      <c r="H111" s="10"/>
      <c r="I111" s="8">
        <f t="shared" si="114"/>
        <v>4332.8</v>
      </c>
      <c r="J111" s="10"/>
      <c r="K111" s="8">
        <f t="shared" si="44"/>
        <v>0</v>
      </c>
      <c r="L111" s="10"/>
      <c r="M111" s="8">
        <f t="shared" si="106"/>
        <v>4332.8</v>
      </c>
      <c r="N111" s="24"/>
      <c r="O111" s="8">
        <f t="shared" si="88"/>
        <v>0</v>
      </c>
      <c r="P111" s="24"/>
      <c r="Q111" s="8">
        <f t="shared" si="111"/>
        <v>4332.8</v>
      </c>
      <c r="R111" s="1" t="s">
        <v>59</v>
      </c>
    </row>
    <row r="112" spans="1:19" ht="56.25" x14ac:dyDescent="0.3">
      <c r="A112" s="6" t="s">
        <v>137</v>
      </c>
      <c r="B112" s="17" t="s">
        <v>60</v>
      </c>
      <c r="C112" s="11" t="s">
        <v>35</v>
      </c>
      <c r="D112" s="10">
        <v>3000</v>
      </c>
      <c r="E112" s="10"/>
      <c r="F112" s="8">
        <f t="shared" si="112"/>
        <v>3000</v>
      </c>
      <c r="G112" s="10">
        <v>3000</v>
      </c>
      <c r="H112" s="10"/>
      <c r="I112" s="8">
        <f t="shared" si="114"/>
        <v>3000</v>
      </c>
      <c r="J112" s="10"/>
      <c r="K112" s="8">
        <f t="shared" si="44"/>
        <v>3000</v>
      </c>
      <c r="L112" s="10"/>
      <c r="M112" s="8">
        <f t="shared" si="106"/>
        <v>3000</v>
      </c>
      <c r="N112" s="24"/>
      <c r="O112" s="8">
        <f t="shared" si="88"/>
        <v>3000</v>
      </c>
      <c r="P112" s="24"/>
      <c r="Q112" s="8">
        <f t="shared" si="111"/>
        <v>3000</v>
      </c>
      <c r="R112" s="1" t="s">
        <v>61</v>
      </c>
    </row>
    <row r="113" spans="1:19" ht="56.25" x14ac:dyDescent="0.3">
      <c r="A113" s="6" t="s">
        <v>138</v>
      </c>
      <c r="B113" s="17" t="s">
        <v>36</v>
      </c>
      <c r="C113" s="11" t="s">
        <v>35</v>
      </c>
      <c r="D113" s="10">
        <v>4500</v>
      </c>
      <c r="E113" s="10"/>
      <c r="F113" s="8">
        <f t="shared" si="112"/>
        <v>4500</v>
      </c>
      <c r="G113" s="10">
        <v>3500</v>
      </c>
      <c r="H113" s="10"/>
      <c r="I113" s="8">
        <f t="shared" si="114"/>
        <v>3500</v>
      </c>
      <c r="J113" s="10"/>
      <c r="K113" s="8">
        <f t="shared" si="44"/>
        <v>4500</v>
      </c>
      <c r="L113" s="10"/>
      <c r="M113" s="8">
        <f t="shared" si="106"/>
        <v>3500</v>
      </c>
      <c r="N113" s="24"/>
      <c r="O113" s="8">
        <f t="shared" si="88"/>
        <v>4500</v>
      </c>
      <c r="P113" s="24">
        <v>2000</v>
      </c>
      <c r="Q113" s="8">
        <f t="shared" si="111"/>
        <v>5500</v>
      </c>
      <c r="R113" s="1" t="s">
        <v>37</v>
      </c>
    </row>
    <row r="114" spans="1:19" ht="56.25" x14ac:dyDescent="0.3">
      <c r="A114" s="6" t="s">
        <v>139</v>
      </c>
      <c r="B114" s="17" t="s">
        <v>91</v>
      </c>
      <c r="C114" s="11" t="s">
        <v>35</v>
      </c>
      <c r="D114" s="10">
        <v>226.9</v>
      </c>
      <c r="E114" s="10"/>
      <c r="F114" s="8">
        <f t="shared" si="112"/>
        <v>226.9</v>
      </c>
      <c r="G114" s="10">
        <v>151.30000000000001</v>
      </c>
      <c r="H114" s="10"/>
      <c r="I114" s="8">
        <f t="shared" si="114"/>
        <v>151.30000000000001</v>
      </c>
      <c r="J114" s="10"/>
      <c r="K114" s="8">
        <f t="shared" si="44"/>
        <v>226.9</v>
      </c>
      <c r="L114" s="10"/>
      <c r="M114" s="8">
        <f t="shared" si="106"/>
        <v>151.30000000000001</v>
      </c>
      <c r="N114" s="24"/>
      <c r="O114" s="8">
        <f t="shared" si="88"/>
        <v>226.9</v>
      </c>
      <c r="P114" s="24"/>
      <c r="Q114" s="8">
        <f t="shared" si="111"/>
        <v>151.30000000000001</v>
      </c>
      <c r="R114" s="1" t="s">
        <v>92</v>
      </c>
    </row>
    <row r="115" spans="1:19" ht="56.25" x14ac:dyDescent="0.3">
      <c r="A115" s="6" t="s">
        <v>140</v>
      </c>
      <c r="B115" s="17" t="s">
        <v>93</v>
      </c>
      <c r="C115" s="11" t="s">
        <v>35</v>
      </c>
      <c r="D115" s="14">
        <v>225.2</v>
      </c>
      <c r="E115" s="14"/>
      <c r="F115" s="8">
        <f t="shared" si="112"/>
        <v>225.2</v>
      </c>
      <c r="G115" s="14">
        <v>321.7</v>
      </c>
      <c r="H115" s="14"/>
      <c r="I115" s="8">
        <f t="shared" si="114"/>
        <v>321.7</v>
      </c>
      <c r="J115" s="14"/>
      <c r="K115" s="8">
        <f t="shared" si="44"/>
        <v>225.2</v>
      </c>
      <c r="L115" s="14"/>
      <c r="M115" s="8">
        <f>L115+I115</f>
        <v>321.7</v>
      </c>
      <c r="N115" s="25"/>
      <c r="O115" s="8">
        <f t="shared" si="88"/>
        <v>225.2</v>
      </c>
      <c r="P115" s="25"/>
      <c r="Q115" s="8">
        <f>P115+M115</f>
        <v>321.7</v>
      </c>
      <c r="R115" s="1" t="s">
        <v>94</v>
      </c>
    </row>
    <row r="116" spans="1:19" ht="60" customHeight="1" x14ac:dyDescent="0.3">
      <c r="A116" s="6" t="s">
        <v>141</v>
      </c>
      <c r="B116" s="11" t="s">
        <v>43</v>
      </c>
      <c r="C116" s="11" t="s">
        <v>30</v>
      </c>
      <c r="D116" s="8">
        <f>D118+D119</f>
        <v>276444.09999999998</v>
      </c>
      <c r="E116" s="8">
        <f>E118+E119</f>
        <v>0</v>
      </c>
      <c r="F116" s="8">
        <f>F118+F119</f>
        <v>276444.09999999998</v>
      </c>
      <c r="G116" s="8">
        <f>G118+G119</f>
        <v>0</v>
      </c>
      <c r="H116" s="8">
        <f t="shared" ref="H116:I116" si="117">H118+H119</f>
        <v>0</v>
      </c>
      <c r="I116" s="8">
        <f t="shared" si="117"/>
        <v>0</v>
      </c>
      <c r="J116" s="8">
        <f>J118+J119</f>
        <v>0</v>
      </c>
      <c r="K116" s="8">
        <f t="shared" si="44"/>
        <v>276444.09999999998</v>
      </c>
      <c r="L116" s="8">
        <f t="shared" ref="L116" si="118">L118+L119</f>
        <v>0</v>
      </c>
      <c r="M116" s="8">
        <f t="shared" si="106"/>
        <v>0</v>
      </c>
      <c r="N116" s="23">
        <f>N118+N119</f>
        <v>0</v>
      </c>
      <c r="O116" s="8">
        <f t="shared" si="88"/>
        <v>276444.09999999998</v>
      </c>
      <c r="P116" s="23">
        <f t="shared" ref="P116" si="119">P118+P119</f>
        <v>0</v>
      </c>
      <c r="Q116" s="8">
        <f t="shared" ref="Q116" si="120">P116+M116</f>
        <v>0</v>
      </c>
      <c r="R116" s="1" t="s">
        <v>44</v>
      </c>
    </row>
    <row r="117" spans="1:19" ht="17.45" customHeight="1" x14ac:dyDescent="0.3">
      <c r="A117" s="6"/>
      <c r="B117" s="7" t="s">
        <v>33</v>
      </c>
      <c r="C117" s="11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23"/>
      <c r="O117" s="8"/>
      <c r="P117" s="23"/>
      <c r="Q117" s="8"/>
    </row>
    <row r="118" spans="1:19" ht="18" hidden="1" customHeight="1" x14ac:dyDescent="0.3">
      <c r="A118" s="6"/>
      <c r="B118" s="17" t="s">
        <v>38</v>
      </c>
      <c r="C118" s="11"/>
      <c r="D118" s="8">
        <v>69111.100000000006</v>
      </c>
      <c r="E118" s="8"/>
      <c r="F118" s="8">
        <f>D118+E118</f>
        <v>69111.100000000006</v>
      </c>
      <c r="G118" s="8">
        <v>0</v>
      </c>
      <c r="H118" s="8"/>
      <c r="I118" s="8">
        <f>G118+H118</f>
        <v>0</v>
      </c>
      <c r="J118" s="8"/>
      <c r="K118" s="8">
        <f t="shared" si="44"/>
        <v>69111.100000000006</v>
      </c>
      <c r="L118" s="8"/>
      <c r="M118" s="8">
        <f t="shared" si="106"/>
        <v>0</v>
      </c>
      <c r="N118" s="23"/>
      <c r="O118" s="8">
        <f t="shared" si="88"/>
        <v>69111.100000000006</v>
      </c>
      <c r="P118" s="23"/>
      <c r="Q118" s="8">
        <f t="shared" ref="Q118:Q120" si="121">P118+M118</f>
        <v>0</v>
      </c>
      <c r="S118" s="1">
        <v>0</v>
      </c>
    </row>
    <row r="119" spans="1:19" ht="19.899999999999999" customHeight="1" x14ac:dyDescent="0.3">
      <c r="A119" s="6"/>
      <c r="B119" s="17" t="s">
        <v>34</v>
      </c>
      <c r="C119" s="11"/>
      <c r="D119" s="8">
        <v>207333</v>
      </c>
      <c r="E119" s="8"/>
      <c r="F119" s="8">
        <f>D119+E119</f>
        <v>207333</v>
      </c>
      <c r="G119" s="8">
        <v>0</v>
      </c>
      <c r="H119" s="8"/>
      <c r="I119" s="8">
        <f>G119+H119</f>
        <v>0</v>
      </c>
      <c r="J119" s="8"/>
      <c r="K119" s="8">
        <f t="shared" si="44"/>
        <v>207333</v>
      </c>
      <c r="L119" s="8"/>
      <c r="M119" s="8">
        <f t="shared" si="106"/>
        <v>0</v>
      </c>
      <c r="N119" s="23"/>
      <c r="O119" s="8">
        <f t="shared" si="88"/>
        <v>207333</v>
      </c>
      <c r="P119" s="23"/>
      <c r="Q119" s="8">
        <f t="shared" si="121"/>
        <v>0</v>
      </c>
      <c r="R119" s="1" t="s">
        <v>45</v>
      </c>
    </row>
    <row r="120" spans="1:19" ht="75" x14ac:dyDescent="0.3">
      <c r="A120" s="6" t="s">
        <v>142</v>
      </c>
      <c r="B120" s="17" t="s">
        <v>95</v>
      </c>
      <c r="C120" s="11" t="s">
        <v>30</v>
      </c>
      <c r="D120" s="8">
        <f>D122+D123</f>
        <v>9405.7999999999993</v>
      </c>
      <c r="E120" s="8">
        <f>E122+E123</f>
        <v>0</v>
      </c>
      <c r="F120" s="8">
        <f>F122+F123</f>
        <v>9405.7999999999993</v>
      </c>
      <c r="G120" s="8">
        <f>G122+G123</f>
        <v>0</v>
      </c>
      <c r="H120" s="8">
        <f t="shared" ref="H120:I120" si="122">H122+H123</f>
        <v>0</v>
      </c>
      <c r="I120" s="8">
        <f t="shared" si="122"/>
        <v>0</v>
      </c>
      <c r="J120" s="8">
        <f>J122+J123</f>
        <v>0</v>
      </c>
      <c r="K120" s="8">
        <f t="shared" si="44"/>
        <v>9405.7999999999993</v>
      </c>
      <c r="L120" s="8">
        <f t="shared" ref="L120" si="123">L122+L123</f>
        <v>0</v>
      </c>
      <c r="M120" s="8">
        <f t="shared" si="106"/>
        <v>0</v>
      </c>
      <c r="N120" s="23">
        <f>N122+N123</f>
        <v>0</v>
      </c>
      <c r="O120" s="8">
        <f t="shared" si="88"/>
        <v>9405.7999999999993</v>
      </c>
      <c r="P120" s="23">
        <f t="shared" ref="P120" si="124">P122+P123</f>
        <v>0</v>
      </c>
      <c r="Q120" s="8">
        <f t="shared" si="121"/>
        <v>0</v>
      </c>
      <c r="R120" s="1" t="s">
        <v>96</v>
      </c>
    </row>
    <row r="121" spans="1:19" x14ac:dyDescent="0.3">
      <c r="A121" s="6"/>
      <c r="B121" s="7" t="s">
        <v>33</v>
      </c>
      <c r="C121" s="11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23"/>
      <c r="O121" s="8"/>
      <c r="P121" s="23"/>
      <c r="Q121" s="8"/>
    </row>
    <row r="122" spans="1:19" hidden="1" x14ac:dyDescent="0.3">
      <c r="A122" s="6"/>
      <c r="B122" s="17" t="s">
        <v>38</v>
      </c>
      <c r="C122" s="11"/>
      <c r="D122" s="8">
        <v>2351.5</v>
      </c>
      <c r="E122" s="8"/>
      <c r="F122" s="8">
        <f>D122+E122</f>
        <v>2351.5</v>
      </c>
      <c r="G122" s="8">
        <v>0</v>
      </c>
      <c r="H122" s="8"/>
      <c r="I122" s="8">
        <f>G122+H122</f>
        <v>0</v>
      </c>
      <c r="J122" s="8"/>
      <c r="K122" s="8">
        <f t="shared" ref="K122:K144" si="125">J122+F122</f>
        <v>2351.5</v>
      </c>
      <c r="L122" s="8"/>
      <c r="M122" s="8">
        <f t="shared" si="106"/>
        <v>0</v>
      </c>
      <c r="N122" s="23"/>
      <c r="O122" s="8">
        <f t="shared" si="88"/>
        <v>2351.5</v>
      </c>
      <c r="P122" s="23"/>
      <c r="Q122" s="8">
        <f t="shared" ref="Q122:Q124" si="126">P122+M122</f>
        <v>0</v>
      </c>
      <c r="S122" s="1">
        <v>0</v>
      </c>
    </row>
    <row r="123" spans="1:19" x14ac:dyDescent="0.3">
      <c r="A123" s="6"/>
      <c r="B123" s="17" t="s">
        <v>34</v>
      </c>
      <c r="C123" s="11"/>
      <c r="D123" s="8">
        <v>7054.3</v>
      </c>
      <c r="E123" s="8"/>
      <c r="F123" s="8">
        <f>D123+E123</f>
        <v>7054.3</v>
      </c>
      <c r="G123" s="8">
        <v>0</v>
      </c>
      <c r="H123" s="8"/>
      <c r="I123" s="8">
        <f>G123+H123</f>
        <v>0</v>
      </c>
      <c r="J123" s="8"/>
      <c r="K123" s="8">
        <f t="shared" si="125"/>
        <v>7054.3</v>
      </c>
      <c r="L123" s="8"/>
      <c r="M123" s="8">
        <f t="shared" si="106"/>
        <v>0</v>
      </c>
      <c r="N123" s="23"/>
      <c r="O123" s="8">
        <f t="shared" si="88"/>
        <v>7054.3</v>
      </c>
      <c r="P123" s="23"/>
      <c r="Q123" s="8">
        <f t="shared" si="126"/>
        <v>0</v>
      </c>
      <c r="R123" s="1" t="s">
        <v>45</v>
      </c>
    </row>
    <row r="124" spans="1:19" ht="75" x14ac:dyDescent="0.3">
      <c r="A124" s="6" t="s">
        <v>143</v>
      </c>
      <c r="B124" s="17" t="s">
        <v>97</v>
      </c>
      <c r="C124" s="11" t="s">
        <v>30</v>
      </c>
      <c r="D124" s="8">
        <f>D126+D127</f>
        <v>189651.6</v>
      </c>
      <c r="E124" s="8">
        <f>E126+E127</f>
        <v>0</v>
      </c>
      <c r="F124" s="8">
        <f>F126+F127</f>
        <v>189651.6</v>
      </c>
      <c r="G124" s="8">
        <f>G126+G127</f>
        <v>534802.60000000009</v>
      </c>
      <c r="H124" s="8">
        <f t="shared" ref="H124:I124" si="127">H126+H127</f>
        <v>0</v>
      </c>
      <c r="I124" s="8">
        <f t="shared" si="127"/>
        <v>534802.60000000009</v>
      </c>
      <c r="J124" s="8">
        <f>J126+J127</f>
        <v>0</v>
      </c>
      <c r="K124" s="8">
        <f t="shared" si="125"/>
        <v>189651.6</v>
      </c>
      <c r="L124" s="8">
        <f t="shared" ref="L124" si="128">L126+L127</f>
        <v>0</v>
      </c>
      <c r="M124" s="8">
        <f t="shared" si="106"/>
        <v>534802.60000000009</v>
      </c>
      <c r="N124" s="23">
        <f>N126+N127</f>
        <v>0</v>
      </c>
      <c r="O124" s="8">
        <f t="shared" si="88"/>
        <v>189651.6</v>
      </c>
      <c r="P124" s="23">
        <f t="shared" ref="P124" si="129">P126+P127</f>
        <v>0</v>
      </c>
      <c r="Q124" s="8">
        <f t="shared" si="126"/>
        <v>534802.60000000009</v>
      </c>
      <c r="R124" s="1" t="s">
        <v>98</v>
      </c>
    </row>
    <row r="125" spans="1:19" x14ac:dyDescent="0.3">
      <c r="A125" s="6"/>
      <c r="B125" s="7" t="s">
        <v>33</v>
      </c>
      <c r="C125" s="11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23"/>
      <c r="O125" s="8"/>
      <c r="P125" s="23"/>
      <c r="Q125" s="8"/>
    </row>
    <row r="126" spans="1:19" hidden="1" x14ac:dyDescent="0.3">
      <c r="A126" s="6"/>
      <c r="B126" s="17" t="s">
        <v>38</v>
      </c>
      <c r="C126" s="11"/>
      <c r="D126" s="8">
        <v>47413</v>
      </c>
      <c r="E126" s="8"/>
      <c r="F126" s="8">
        <f>D126+E126</f>
        <v>47413</v>
      </c>
      <c r="G126" s="8">
        <v>133700.70000000001</v>
      </c>
      <c r="H126" s="8"/>
      <c r="I126" s="8">
        <f>G126+H126</f>
        <v>133700.70000000001</v>
      </c>
      <c r="J126" s="8"/>
      <c r="K126" s="8">
        <f t="shared" si="125"/>
        <v>47413</v>
      </c>
      <c r="L126" s="8"/>
      <c r="M126" s="8">
        <f t="shared" si="106"/>
        <v>133700.70000000001</v>
      </c>
      <c r="N126" s="23"/>
      <c r="O126" s="8">
        <f t="shared" si="88"/>
        <v>47413</v>
      </c>
      <c r="P126" s="23"/>
      <c r="Q126" s="8">
        <f t="shared" ref="Q126:Q128" si="130">P126+M126</f>
        <v>133700.70000000001</v>
      </c>
      <c r="S126" s="1">
        <v>0</v>
      </c>
    </row>
    <row r="127" spans="1:19" x14ac:dyDescent="0.3">
      <c r="A127" s="6"/>
      <c r="B127" s="17" t="s">
        <v>34</v>
      </c>
      <c r="C127" s="11"/>
      <c r="D127" s="8">
        <v>142238.6</v>
      </c>
      <c r="E127" s="8"/>
      <c r="F127" s="8">
        <f>D127+E127</f>
        <v>142238.6</v>
      </c>
      <c r="G127" s="8">
        <v>401101.9</v>
      </c>
      <c r="H127" s="8"/>
      <c r="I127" s="8">
        <f>G127+H127</f>
        <v>401101.9</v>
      </c>
      <c r="J127" s="8"/>
      <c r="K127" s="8">
        <f t="shared" si="125"/>
        <v>142238.6</v>
      </c>
      <c r="L127" s="8"/>
      <c r="M127" s="8">
        <f t="shared" si="106"/>
        <v>401101.9</v>
      </c>
      <c r="N127" s="23"/>
      <c r="O127" s="8">
        <f t="shared" si="88"/>
        <v>142238.6</v>
      </c>
      <c r="P127" s="23"/>
      <c r="Q127" s="8">
        <f t="shared" si="130"/>
        <v>401101.9</v>
      </c>
      <c r="R127" s="1" t="s">
        <v>45</v>
      </c>
    </row>
    <row r="128" spans="1:19" ht="59.25" customHeight="1" x14ac:dyDescent="0.3">
      <c r="A128" s="6" t="s">
        <v>144</v>
      </c>
      <c r="B128" s="11" t="s">
        <v>39</v>
      </c>
      <c r="C128" s="11" t="s">
        <v>30</v>
      </c>
      <c r="D128" s="8">
        <f>D130+D131</f>
        <v>25228.300000000003</v>
      </c>
      <c r="E128" s="8">
        <f>E130+E131</f>
        <v>0</v>
      </c>
      <c r="F128" s="8">
        <f>F130+F131</f>
        <v>25228.300000000003</v>
      </c>
      <c r="G128" s="8">
        <f>G130+G131</f>
        <v>0</v>
      </c>
      <c r="H128" s="8">
        <f t="shared" ref="H128:I128" si="131">H130+H131</f>
        <v>0</v>
      </c>
      <c r="I128" s="8">
        <f t="shared" si="131"/>
        <v>0</v>
      </c>
      <c r="J128" s="8">
        <f>J130+J131</f>
        <v>0</v>
      </c>
      <c r="K128" s="8">
        <f t="shared" si="125"/>
        <v>25228.300000000003</v>
      </c>
      <c r="L128" s="8">
        <f t="shared" ref="L128" si="132">L130+L131</f>
        <v>0</v>
      </c>
      <c r="M128" s="8">
        <f t="shared" si="106"/>
        <v>0</v>
      </c>
      <c r="N128" s="23">
        <f>N130+N131</f>
        <v>0</v>
      </c>
      <c r="O128" s="8">
        <f t="shared" si="88"/>
        <v>25228.300000000003</v>
      </c>
      <c r="P128" s="23">
        <f t="shared" ref="P128" si="133">P130+P131</f>
        <v>0</v>
      </c>
      <c r="Q128" s="8">
        <f t="shared" si="130"/>
        <v>0</v>
      </c>
      <c r="R128" s="1" t="s">
        <v>40</v>
      </c>
    </row>
    <row r="129" spans="1:19" ht="19.149999999999999" customHeight="1" x14ac:dyDescent="0.3">
      <c r="A129" s="6"/>
      <c r="B129" s="7" t="s">
        <v>33</v>
      </c>
      <c r="C129" s="11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23"/>
      <c r="O129" s="8"/>
      <c r="P129" s="23"/>
      <c r="Q129" s="8"/>
    </row>
    <row r="130" spans="1:19" ht="18.600000000000001" hidden="1" customHeight="1" x14ac:dyDescent="0.3">
      <c r="A130" s="6"/>
      <c r="B130" s="17" t="s">
        <v>38</v>
      </c>
      <c r="C130" s="11"/>
      <c r="D130" s="8">
        <v>6307.1</v>
      </c>
      <c r="E130" s="8"/>
      <c r="F130" s="8">
        <f>D130+E130</f>
        <v>6307.1</v>
      </c>
      <c r="G130" s="8">
        <v>0</v>
      </c>
      <c r="H130" s="8"/>
      <c r="I130" s="8">
        <f>G130+H14</f>
        <v>0</v>
      </c>
      <c r="J130" s="8"/>
      <c r="K130" s="8">
        <f t="shared" si="125"/>
        <v>6307.1</v>
      </c>
      <c r="L130" s="8"/>
      <c r="M130" s="8">
        <f t="shared" si="106"/>
        <v>0</v>
      </c>
      <c r="N130" s="23"/>
      <c r="O130" s="8">
        <f t="shared" si="88"/>
        <v>6307.1</v>
      </c>
      <c r="P130" s="23"/>
      <c r="Q130" s="8">
        <f t="shared" ref="Q130:Q144" si="134">P130+M130</f>
        <v>0</v>
      </c>
      <c r="S130" s="1">
        <v>0</v>
      </c>
    </row>
    <row r="131" spans="1:19" ht="22.9" customHeight="1" x14ac:dyDescent="0.3">
      <c r="A131" s="6"/>
      <c r="B131" s="17" t="s">
        <v>34</v>
      </c>
      <c r="C131" s="11"/>
      <c r="D131" s="8">
        <v>18921.2</v>
      </c>
      <c r="E131" s="8"/>
      <c r="F131" s="8">
        <f t="shared" ref="F131:F136" si="135">D131+E131</f>
        <v>18921.2</v>
      </c>
      <c r="G131" s="8">
        <v>0</v>
      </c>
      <c r="H131" s="8"/>
      <c r="I131" s="8">
        <f>G131+H15</f>
        <v>0</v>
      </c>
      <c r="J131" s="8"/>
      <c r="K131" s="8">
        <f t="shared" si="125"/>
        <v>18921.2</v>
      </c>
      <c r="L131" s="8"/>
      <c r="M131" s="8">
        <f t="shared" si="106"/>
        <v>0</v>
      </c>
      <c r="N131" s="23"/>
      <c r="O131" s="8">
        <f t="shared" si="88"/>
        <v>18921.2</v>
      </c>
      <c r="P131" s="23"/>
      <c r="Q131" s="8">
        <f t="shared" si="134"/>
        <v>0</v>
      </c>
      <c r="R131" s="1" t="s">
        <v>45</v>
      </c>
    </row>
    <row r="132" spans="1:19" ht="75" x14ac:dyDescent="0.3">
      <c r="A132" s="6" t="s">
        <v>145</v>
      </c>
      <c r="B132" s="11" t="s">
        <v>103</v>
      </c>
      <c r="C132" s="11" t="s">
        <v>30</v>
      </c>
      <c r="D132" s="8">
        <v>113475</v>
      </c>
      <c r="E132" s="8"/>
      <c r="F132" s="8">
        <f t="shared" si="135"/>
        <v>113475</v>
      </c>
      <c r="G132" s="8">
        <v>101125</v>
      </c>
      <c r="H132" s="8"/>
      <c r="I132" s="8">
        <f>G132+H132</f>
        <v>101125</v>
      </c>
      <c r="J132" s="8"/>
      <c r="K132" s="8">
        <f t="shared" si="125"/>
        <v>113475</v>
      </c>
      <c r="L132" s="8"/>
      <c r="M132" s="8">
        <f t="shared" si="106"/>
        <v>101125</v>
      </c>
      <c r="N132" s="23"/>
      <c r="O132" s="8">
        <f t="shared" si="88"/>
        <v>113475</v>
      </c>
      <c r="P132" s="23"/>
      <c r="Q132" s="8">
        <f t="shared" si="134"/>
        <v>101125</v>
      </c>
      <c r="R132" s="1" t="s">
        <v>104</v>
      </c>
    </row>
    <row r="133" spans="1:19" ht="75" x14ac:dyDescent="0.3">
      <c r="A133" s="6" t="s">
        <v>146</v>
      </c>
      <c r="B133" s="9" t="s">
        <v>107</v>
      </c>
      <c r="C133" s="11" t="s">
        <v>30</v>
      </c>
      <c r="D133" s="8">
        <v>0</v>
      </c>
      <c r="E133" s="8"/>
      <c r="F133" s="8">
        <f t="shared" si="135"/>
        <v>0</v>
      </c>
      <c r="G133" s="8">
        <v>13950.3</v>
      </c>
      <c r="H133" s="8"/>
      <c r="I133" s="8">
        <f t="shared" ref="I133:I136" si="136">G133+H133</f>
        <v>13950.3</v>
      </c>
      <c r="J133" s="8"/>
      <c r="K133" s="8">
        <f t="shared" si="125"/>
        <v>0</v>
      </c>
      <c r="L133" s="8"/>
      <c r="M133" s="8">
        <f t="shared" si="106"/>
        <v>13950.3</v>
      </c>
      <c r="N133" s="23"/>
      <c r="O133" s="8">
        <f t="shared" si="88"/>
        <v>0</v>
      </c>
      <c r="P133" s="23"/>
      <c r="Q133" s="8">
        <f t="shared" si="134"/>
        <v>13950.3</v>
      </c>
      <c r="R133" s="1" t="s">
        <v>108</v>
      </c>
    </row>
    <row r="134" spans="1:19" ht="75" x14ac:dyDescent="0.3">
      <c r="A134" s="6" t="s">
        <v>147</v>
      </c>
      <c r="B134" s="17" t="s">
        <v>109</v>
      </c>
      <c r="C134" s="11" t="s">
        <v>30</v>
      </c>
      <c r="D134" s="8">
        <v>0</v>
      </c>
      <c r="E134" s="8"/>
      <c r="F134" s="8">
        <f t="shared" si="135"/>
        <v>0</v>
      </c>
      <c r="G134" s="8">
        <v>27234.2</v>
      </c>
      <c r="H134" s="8"/>
      <c r="I134" s="8">
        <f t="shared" si="136"/>
        <v>27234.2</v>
      </c>
      <c r="J134" s="8"/>
      <c r="K134" s="8">
        <f t="shared" si="125"/>
        <v>0</v>
      </c>
      <c r="L134" s="8"/>
      <c r="M134" s="8">
        <f t="shared" si="106"/>
        <v>27234.2</v>
      </c>
      <c r="N134" s="23"/>
      <c r="O134" s="8">
        <f t="shared" si="88"/>
        <v>0</v>
      </c>
      <c r="P134" s="23"/>
      <c r="Q134" s="8">
        <f t="shared" si="134"/>
        <v>27234.2</v>
      </c>
      <c r="R134" s="1" t="s">
        <v>110</v>
      </c>
    </row>
    <row r="135" spans="1:19" ht="75" x14ac:dyDescent="0.3">
      <c r="A135" s="6" t="s">
        <v>149</v>
      </c>
      <c r="B135" s="17" t="s">
        <v>111</v>
      </c>
      <c r="C135" s="11" t="s">
        <v>30</v>
      </c>
      <c r="D135" s="8">
        <v>0</v>
      </c>
      <c r="E135" s="8"/>
      <c r="F135" s="8">
        <f t="shared" si="135"/>
        <v>0</v>
      </c>
      <c r="G135" s="8">
        <v>18438.7</v>
      </c>
      <c r="H135" s="8"/>
      <c r="I135" s="8">
        <f t="shared" si="136"/>
        <v>18438.7</v>
      </c>
      <c r="J135" s="8"/>
      <c r="K135" s="8">
        <f t="shared" si="125"/>
        <v>0</v>
      </c>
      <c r="L135" s="8"/>
      <c r="M135" s="8">
        <f t="shared" si="106"/>
        <v>18438.7</v>
      </c>
      <c r="N135" s="23"/>
      <c r="O135" s="8">
        <f t="shared" si="88"/>
        <v>0</v>
      </c>
      <c r="P135" s="23"/>
      <c r="Q135" s="8">
        <f t="shared" si="134"/>
        <v>18438.7</v>
      </c>
      <c r="R135" s="1" t="s">
        <v>112</v>
      </c>
    </row>
    <row r="136" spans="1:19" ht="75" x14ac:dyDescent="0.3">
      <c r="A136" s="6" t="s">
        <v>150</v>
      </c>
      <c r="B136" s="17" t="s">
        <v>165</v>
      </c>
      <c r="C136" s="11" t="s">
        <v>30</v>
      </c>
      <c r="D136" s="8">
        <v>0</v>
      </c>
      <c r="E136" s="8">
        <v>486.7</v>
      </c>
      <c r="F136" s="8">
        <f t="shared" si="135"/>
        <v>486.7</v>
      </c>
      <c r="G136" s="8">
        <v>0</v>
      </c>
      <c r="H136" s="8"/>
      <c r="I136" s="8">
        <f t="shared" si="136"/>
        <v>0</v>
      </c>
      <c r="J136" s="8"/>
      <c r="K136" s="8">
        <f t="shared" si="125"/>
        <v>486.7</v>
      </c>
      <c r="L136" s="8"/>
      <c r="M136" s="8">
        <f t="shared" si="106"/>
        <v>0</v>
      </c>
      <c r="N136" s="23"/>
      <c r="O136" s="8">
        <f t="shared" si="88"/>
        <v>486.7</v>
      </c>
      <c r="P136" s="23"/>
      <c r="Q136" s="8">
        <f t="shared" si="134"/>
        <v>0</v>
      </c>
      <c r="R136" s="1" t="s">
        <v>166</v>
      </c>
    </row>
    <row r="137" spans="1:19" x14ac:dyDescent="0.3">
      <c r="A137" s="6"/>
      <c r="B137" s="50" t="s">
        <v>46</v>
      </c>
      <c r="C137" s="51"/>
      <c r="D137" s="30">
        <f>D138+D139</f>
        <v>125000</v>
      </c>
      <c r="E137" s="30">
        <f>E138+E139</f>
        <v>0</v>
      </c>
      <c r="F137" s="30">
        <f>D137+E137</f>
        <v>125000</v>
      </c>
      <c r="G137" s="30">
        <f>G138+G139</f>
        <v>0</v>
      </c>
      <c r="H137" s="30">
        <f>H138+H139</f>
        <v>0</v>
      </c>
      <c r="I137" s="30">
        <f>G137+H137</f>
        <v>0</v>
      </c>
      <c r="J137" s="30">
        <f>J138+J139</f>
        <v>0</v>
      </c>
      <c r="K137" s="28">
        <f t="shared" si="125"/>
        <v>125000</v>
      </c>
      <c r="L137" s="30">
        <f>L138+L139</f>
        <v>0</v>
      </c>
      <c r="M137" s="28">
        <f t="shared" si="106"/>
        <v>0</v>
      </c>
      <c r="N137" s="30">
        <f>N138+N139</f>
        <v>100000</v>
      </c>
      <c r="O137" s="8">
        <f t="shared" si="88"/>
        <v>225000</v>
      </c>
      <c r="P137" s="30">
        <f>P138+P139</f>
        <v>0</v>
      </c>
      <c r="Q137" s="8">
        <f t="shared" si="134"/>
        <v>0</v>
      </c>
      <c r="R137" s="29"/>
      <c r="S137" s="29"/>
    </row>
    <row r="138" spans="1:19" s="38" customFormat="1" ht="75" hidden="1" x14ac:dyDescent="0.3">
      <c r="A138" s="34"/>
      <c r="B138" s="36" t="s">
        <v>53</v>
      </c>
      <c r="C138" s="39" t="s">
        <v>47</v>
      </c>
      <c r="D138" s="40">
        <v>125000</v>
      </c>
      <c r="E138" s="40">
        <v>-125000</v>
      </c>
      <c r="F138" s="40">
        <f>D138+E138</f>
        <v>0</v>
      </c>
      <c r="G138" s="40">
        <v>0</v>
      </c>
      <c r="H138" s="40"/>
      <c r="I138" s="40">
        <f t="shared" ref="I138:I144" si="137">G138+H138</f>
        <v>0</v>
      </c>
      <c r="J138" s="10"/>
      <c r="K138" s="37">
        <f t="shared" si="125"/>
        <v>0</v>
      </c>
      <c r="L138" s="10"/>
      <c r="M138" s="37">
        <f t="shared" si="106"/>
        <v>0</v>
      </c>
      <c r="N138" s="24"/>
      <c r="O138" s="8">
        <f t="shared" si="88"/>
        <v>0</v>
      </c>
      <c r="P138" s="24"/>
      <c r="Q138" s="37">
        <f t="shared" si="134"/>
        <v>0</v>
      </c>
      <c r="R138" s="38" t="s">
        <v>48</v>
      </c>
      <c r="S138" s="38">
        <v>0</v>
      </c>
    </row>
    <row r="139" spans="1:19" ht="56.25" x14ac:dyDescent="0.3">
      <c r="A139" s="6" t="s">
        <v>168</v>
      </c>
      <c r="B139" s="17" t="s">
        <v>155</v>
      </c>
      <c r="C139" s="17" t="s">
        <v>7</v>
      </c>
      <c r="D139" s="10">
        <v>0</v>
      </c>
      <c r="E139" s="10">
        <v>125000</v>
      </c>
      <c r="F139" s="10">
        <f>D139+E139</f>
        <v>125000</v>
      </c>
      <c r="G139" s="10">
        <v>0</v>
      </c>
      <c r="H139" s="10">
        <v>0</v>
      </c>
      <c r="I139" s="10">
        <f t="shared" si="137"/>
        <v>0</v>
      </c>
      <c r="J139" s="10"/>
      <c r="K139" s="8">
        <f t="shared" si="125"/>
        <v>125000</v>
      </c>
      <c r="L139" s="10"/>
      <c r="M139" s="8">
        <f t="shared" si="106"/>
        <v>0</v>
      </c>
      <c r="N139" s="24">
        <v>100000</v>
      </c>
      <c r="O139" s="8">
        <f t="shared" si="88"/>
        <v>225000</v>
      </c>
      <c r="P139" s="24"/>
      <c r="Q139" s="8">
        <f t="shared" si="134"/>
        <v>0</v>
      </c>
      <c r="R139" s="1" t="s">
        <v>48</v>
      </c>
    </row>
    <row r="140" spans="1:19" x14ac:dyDescent="0.3">
      <c r="A140" s="6"/>
      <c r="B140" s="49" t="s">
        <v>55</v>
      </c>
      <c r="C140" s="11"/>
      <c r="D140" s="30">
        <f>D141</f>
        <v>24500</v>
      </c>
      <c r="E140" s="30">
        <f>E141</f>
        <v>0</v>
      </c>
      <c r="F140" s="30">
        <f t="shared" ref="F140:F144" si="138">D140+E140</f>
        <v>24500</v>
      </c>
      <c r="G140" s="30">
        <f>G141</f>
        <v>0</v>
      </c>
      <c r="H140" s="30">
        <f t="shared" ref="H140" si="139">H141</f>
        <v>0</v>
      </c>
      <c r="I140" s="30">
        <f t="shared" si="137"/>
        <v>0</v>
      </c>
      <c r="J140" s="30">
        <f>J141</f>
        <v>0</v>
      </c>
      <c r="K140" s="28">
        <f t="shared" si="125"/>
        <v>24500</v>
      </c>
      <c r="L140" s="30">
        <f t="shared" ref="L140" si="140">L141</f>
        <v>0</v>
      </c>
      <c r="M140" s="28">
        <f t="shared" si="106"/>
        <v>0</v>
      </c>
      <c r="N140" s="30">
        <f>N141+N142</f>
        <v>26000</v>
      </c>
      <c r="O140" s="8">
        <f>N140+K140</f>
        <v>50500</v>
      </c>
      <c r="P140" s="30">
        <f t="shared" ref="P140" si="141">P141</f>
        <v>24500</v>
      </c>
      <c r="Q140" s="8">
        <f t="shared" si="134"/>
        <v>24500</v>
      </c>
      <c r="R140" s="29"/>
      <c r="S140" s="29"/>
    </row>
    <row r="141" spans="1:19" ht="56.25" x14ac:dyDescent="0.3">
      <c r="A141" s="6" t="s">
        <v>169</v>
      </c>
      <c r="B141" s="17" t="s">
        <v>57</v>
      </c>
      <c r="C141" s="17" t="s">
        <v>7</v>
      </c>
      <c r="D141" s="10">
        <v>24500</v>
      </c>
      <c r="E141" s="10"/>
      <c r="F141" s="10">
        <f t="shared" si="138"/>
        <v>24500</v>
      </c>
      <c r="G141" s="10">
        <v>0</v>
      </c>
      <c r="H141" s="10"/>
      <c r="I141" s="10">
        <f t="shared" si="137"/>
        <v>0</v>
      </c>
      <c r="J141" s="10"/>
      <c r="K141" s="8">
        <f t="shared" si="125"/>
        <v>24500</v>
      </c>
      <c r="L141" s="10"/>
      <c r="M141" s="8">
        <f t="shared" si="106"/>
        <v>0</v>
      </c>
      <c r="N141" s="24"/>
      <c r="O141" s="8">
        <f t="shared" si="88"/>
        <v>24500</v>
      </c>
      <c r="P141" s="24">
        <v>24500</v>
      </c>
      <c r="Q141" s="8">
        <f t="shared" si="134"/>
        <v>24500</v>
      </c>
      <c r="R141" s="1" t="s">
        <v>56</v>
      </c>
    </row>
    <row r="142" spans="1:19" ht="56.25" x14ac:dyDescent="0.3">
      <c r="A142" s="6" t="s">
        <v>170</v>
      </c>
      <c r="B142" s="47" t="s">
        <v>198</v>
      </c>
      <c r="C142" s="47" t="s">
        <v>7</v>
      </c>
      <c r="D142" s="10"/>
      <c r="E142" s="10"/>
      <c r="F142" s="10"/>
      <c r="G142" s="10"/>
      <c r="H142" s="10"/>
      <c r="I142" s="10"/>
      <c r="J142" s="10"/>
      <c r="K142" s="8"/>
      <c r="L142" s="10"/>
      <c r="M142" s="8"/>
      <c r="N142" s="24">
        <v>26000</v>
      </c>
      <c r="O142" s="8">
        <f t="shared" si="88"/>
        <v>26000</v>
      </c>
      <c r="P142" s="24"/>
      <c r="Q142" s="8"/>
      <c r="R142" s="1" t="s">
        <v>199</v>
      </c>
    </row>
    <row r="143" spans="1:19" x14ac:dyDescent="0.3">
      <c r="A143" s="6"/>
      <c r="B143" s="49" t="s">
        <v>63</v>
      </c>
      <c r="C143" s="11"/>
      <c r="D143" s="30">
        <f>D144</f>
        <v>50000</v>
      </c>
      <c r="E143" s="30">
        <f>E144</f>
        <v>50000</v>
      </c>
      <c r="F143" s="30">
        <f t="shared" si="138"/>
        <v>100000</v>
      </c>
      <c r="G143" s="30">
        <f>G144</f>
        <v>50000</v>
      </c>
      <c r="H143" s="30">
        <f t="shared" ref="H143" si="142">H144</f>
        <v>0</v>
      </c>
      <c r="I143" s="30">
        <f t="shared" si="137"/>
        <v>50000</v>
      </c>
      <c r="J143" s="30">
        <f>J144</f>
        <v>0</v>
      </c>
      <c r="K143" s="28">
        <f t="shared" si="125"/>
        <v>100000</v>
      </c>
      <c r="L143" s="30">
        <f t="shared" ref="L143" si="143">L144</f>
        <v>0</v>
      </c>
      <c r="M143" s="28">
        <f t="shared" si="106"/>
        <v>50000</v>
      </c>
      <c r="N143" s="30">
        <f>N144</f>
        <v>0</v>
      </c>
      <c r="O143" s="8">
        <f t="shared" si="88"/>
        <v>100000</v>
      </c>
      <c r="P143" s="30">
        <f t="shared" ref="P143" si="144">P144</f>
        <v>0</v>
      </c>
      <c r="Q143" s="8">
        <f t="shared" si="134"/>
        <v>50000</v>
      </c>
      <c r="R143" s="29"/>
      <c r="S143" s="29"/>
    </row>
    <row r="144" spans="1:19" ht="75" x14ac:dyDescent="0.3">
      <c r="A144" s="6" t="s">
        <v>203</v>
      </c>
      <c r="B144" s="17" t="s">
        <v>64</v>
      </c>
      <c r="C144" s="11" t="s">
        <v>65</v>
      </c>
      <c r="D144" s="10">
        <v>50000</v>
      </c>
      <c r="E144" s="10">
        <v>50000</v>
      </c>
      <c r="F144" s="10">
        <f t="shared" si="138"/>
        <v>100000</v>
      </c>
      <c r="G144" s="10">
        <v>50000</v>
      </c>
      <c r="H144" s="10"/>
      <c r="I144" s="10">
        <f t="shared" si="137"/>
        <v>50000</v>
      </c>
      <c r="J144" s="10"/>
      <c r="K144" s="8">
        <f t="shared" si="125"/>
        <v>100000</v>
      </c>
      <c r="L144" s="10"/>
      <c r="M144" s="8">
        <f t="shared" si="106"/>
        <v>50000</v>
      </c>
      <c r="N144" s="24"/>
      <c r="O144" s="8">
        <f t="shared" si="88"/>
        <v>100000</v>
      </c>
      <c r="P144" s="24"/>
      <c r="Q144" s="8">
        <f t="shared" si="134"/>
        <v>50000</v>
      </c>
      <c r="R144" s="1" t="s">
        <v>156</v>
      </c>
    </row>
    <row r="145" spans="1:19" x14ac:dyDescent="0.3">
      <c r="A145" s="6"/>
      <c r="B145" s="49" t="s">
        <v>189</v>
      </c>
      <c r="C145" s="11"/>
      <c r="D145" s="30"/>
      <c r="E145" s="30"/>
      <c r="F145" s="30"/>
      <c r="G145" s="30"/>
      <c r="H145" s="30"/>
      <c r="I145" s="30"/>
      <c r="J145" s="30">
        <f>J146+J147+J148</f>
        <v>9453.2000000000007</v>
      </c>
      <c r="K145" s="28">
        <f>J145+F145</f>
        <v>9453.2000000000007</v>
      </c>
      <c r="L145" s="30">
        <f>L146+L147+L148</f>
        <v>3973.5</v>
      </c>
      <c r="M145" s="28">
        <f>L145+I145</f>
        <v>3973.5</v>
      </c>
      <c r="N145" s="30">
        <f>N146+N147+N148</f>
        <v>0</v>
      </c>
      <c r="O145" s="8">
        <f t="shared" si="88"/>
        <v>9453.2000000000007</v>
      </c>
      <c r="P145" s="30">
        <f>P146+P147+P148</f>
        <v>0</v>
      </c>
      <c r="Q145" s="8">
        <f>P145+M145</f>
        <v>3973.5</v>
      </c>
      <c r="R145" s="29"/>
      <c r="S145" s="29"/>
    </row>
    <row r="146" spans="1:19" ht="56.25" x14ac:dyDescent="0.3">
      <c r="A146" s="6" t="s">
        <v>204</v>
      </c>
      <c r="B146" s="11" t="s">
        <v>12</v>
      </c>
      <c r="C146" s="41" t="s">
        <v>173</v>
      </c>
      <c r="D146" s="10"/>
      <c r="E146" s="10"/>
      <c r="F146" s="10"/>
      <c r="G146" s="10"/>
      <c r="H146" s="10"/>
      <c r="I146" s="10"/>
      <c r="J146" s="8">
        <v>3973.5</v>
      </c>
      <c r="K146" s="8">
        <f>J146+F146</f>
        <v>3973.5</v>
      </c>
      <c r="L146" s="8">
        <v>3973.5</v>
      </c>
      <c r="M146" s="8">
        <f>L146+I146</f>
        <v>3973.5</v>
      </c>
      <c r="N146" s="23"/>
      <c r="O146" s="8">
        <f t="shared" si="88"/>
        <v>3973.5</v>
      </c>
      <c r="P146" s="23"/>
      <c r="Q146" s="8">
        <f>P146+M146</f>
        <v>3973.5</v>
      </c>
      <c r="R146" s="1" t="s">
        <v>14</v>
      </c>
    </row>
    <row r="147" spans="1:19" s="38" customFormat="1" ht="56.25" hidden="1" x14ac:dyDescent="0.3">
      <c r="A147" s="34"/>
      <c r="B147" s="36" t="s">
        <v>190</v>
      </c>
      <c r="C147" s="39" t="s">
        <v>173</v>
      </c>
      <c r="D147" s="40"/>
      <c r="E147" s="40"/>
      <c r="F147" s="40"/>
      <c r="G147" s="40"/>
      <c r="H147" s="40"/>
      <c r="I147" s="40"/>
      <c r="J147" s="10">
        <v>0</v>
      </c>
      <c r="K147" s="37">
        <f>J147+F147</f>
        <v>0</v>
      </c>
      <c r="L147" s="10">
        <v>0</v>
      </c>
      <c r="M147" s="37">
        <f>L147+I147</f>
        <v>0</v>
      </c>
      <c r="N147" s="24">
        <v>0</v>
      </c>
      <c r="O147" s="8">
        <f t="shared" si="88"/>
        <v>0</v>
      </c>
      <c r="P147" s="24"/>
      <c r="Q147" s="37">
        <f>P147+M147</f>
        <v>0</v>
      </c>
      <c r="R147" s="38" t="s">
        <v>191</v>
      </c>
      <c r="S147" s="38">
        <v>0</v>
      </c>
    </row>
    <row r="148" spans="1:19" ht="56.25" x14ac:dyDescent="0.3">
      <c r="A148" s="6" t="s">
        <v>205</v>
      </c>
      <c r="B148" s="11" t="s">
        <v>89</v>
      </c>
      <c r="C148" s="41" t="s">
        <v>173</v>
      </c>
      <c r="D148" s="10"/>
      <c r="E148" s="10"/>
      <c r="F148" s="10"/>
      <c r="G148" s="10"/>
      <c r="H148" s="10"/>
      <c r="I148" s="10"/>
      <c r="J148" s="8">
        <v>5479.7</v>
      </c>
      <c r="K148" s="8">
        <f>J148+F148</f>
        <v>5479.7</v>
      </c>
      <c r="L148" s="8">
        <v>0</v>
      </c>
      <c r="M148" s="8">
        <f>L148+I148</f>
        <v>0</v>
      </c>
      <c r="N148" s="23"/>
      <c r="O148" s="8">
        <f t="shared" ref="O148" si="145">N148+K148</f>
        <v>5479.7</v>
      </c>
      <c r="P148" s="23"/>
      <c r="Q148" s="8">
        <f>P148+M148</f>
        <v>0</v>
      </c>
      <c r="R148" s="1" t="s">
        <v>90</v>
      </c>
    </row>
    <row r="149" spans="1:19" x14ac:dyDescent="0.3">
      <c r="A149" s="6"/>
      <c r="B149" s="60" t="s">
        <v>49</v>
      </c>
      <c r="C149" s="60"/>
      <c r="D149" s="10">
        <f t="shared" ref="D149:I149" si="146">D15+D73+D91+D107+D137+D140+D143</f>
        <v>4082309.9</v>
      </c>
      <c r="E149" s="10">
        <f t="shared" si="146"/>
        <v>66504.899999999994</v>
      </c>
      <c r="F149" s="10">
        <f t="shared" si="146"/>
        <v>4148814.8</v>
      </c>
      <c r="G149" s="10">
        <f t="shared" si="146"/>
        <v>3749092.9</v>
      </c>
      <c r="H149" s="10">
        <f t="shared" si="146"/>
        <v>-1383.4</v>
      </c>
      <c r="I149" s="10">
        <f t="shared" si="146"/>
        <v>3747709.4999999995</v>
      </c>
      <c r="J149" s="10">
        <f t="shared" ref="J149:Q149" si="147">J15+J73+J91+J107+J137+J140+J143+J145</f>
        <v>5.8207660913467407E-11</v>
      </c>
      <c r="K149" s="10">
        <f t="shared" si="147"/>
        <v>4148814.8</v>
      </c>
      <c r="L149" s="10">
        <f t="shared" si="147"/>
        <v>5.8207660913467407E-11</v>
      </c>
      <c r="M149" s="10">
        <f t="shared" si="147"/>
        <v>3747709.4999999995</v>
      </c>
      <c r="N149" s="24">
        <f t="shared" si="147"/>
        <v>-3471.1999999999971</v>
      </c>
      <c r="O149" s="10">
        <f t="shared" si="147"/>
        <v>4145343.5999999996</v>
      </c>
      <c r="P149" s="24">
        <f t="shared" si="147"/>
        <v>430038.66800000001</v>
      </c>
      <c r="Q149" s="10">
        <f t="shared" si="147"/>
        <v>4177748.1680000001</v>
      </c>
    </row>
    <row r="150" spans="1:19" x14ac:dyDescent="0.3">
      <c r="A150" s="6"/>
      <c r="B150" s="61" t="s">
        <v>50</v>
      </c>
      <c r="C150" s="62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24"/>
      <c r="O150" s="10"/>
      <c r="P150" s="24"/>
      <c r="Q150" s="10"/>
    </row>
    <row r="151" spans="1:19" x14ac:dyDescent="0.3">
      <c r="A151" s="6"/>
      <c r="B151" s="63" t="s">
        <v>34</v>
      </c>
      <c r="C151" s="64"/>
      <c r="D151" s="10">
        <f>D110</f>
        <v>375547.10000000003</v>
      </c>
      <c r="E151" s="10">
        <f>E110</f>
        <v>0</v>
      </c>
      <c r="F151" s="10">
        <f>F110</f>
        <v>375547.10000000003</v>
      </c>
      <c r="G151" s="10">
        <f>G110</f>
        <v>401101.9</v>
      </c>
      <c r="H151" s="10">
        <f t="shared" ref="H151:I151" si="148">H110</f>
        <v>0</v>
      </c>
      <c r="I151" s="10">
        <f t="shared" si="148"/>
        <v>401101.9</v>
      </c>
      <c r="J151" s="10">
        <f>J110</f>
        <v>0</v>
      </c>
      <c r="K151" s="10">
        <f>K110</f>
        <v>375547.10000000003</v>
      </c>
      <c r="L151" s="10">
        <f t="shared" ref="L151:M151" si="149">L110</f>
        <v>0</v>
      </c>
      <c r="M151" s="10">
        <f t="shared" si="149"/>
        <v>401101.9</v>
      </c>
      <c r="N151" s="24">
        <f>N110</f>
        <v>0</v>
      </c>
      <c r="O151" s="10">
        <f>O110+O119+O123+O127+O131</f>
        <v>751094.20000000007</v>
      </c>
      <c r="P151" s="24">
        <f t="shared" ref="P151" si="150">P110</f>
        <v>0</v>
      </c>
      <c r="Q151" s="10">
        <f>Q110+P119+P123+P127+P131</f>
        <v>401101.9</v>
      </c>
    </row>
    <row r="152" spans="1:19" x14ac:dyDescent="0.3">
      <c r="A152" s="6"/>
      <c r="B152" s="18" t="s">
        <v>87</v>
      </c>
      <c r="C152" s="19"/>
      <c r="D152" s="10">
        <f t="shared" ref="D152:I152" si="151">D22+D39+D44+D52+D61+D88+D99+D105</f>
        <v>299738.23300000001</v>
      </c>
      <c r="E152" s="10">
        <f t="shared" si="151"/>
        <v>-3.3000000000000002E-2</v>
      </c>
      <c r="F152" s="10">
        <f t="shared" si="151"/>
        <v>299738.19999999995</v>
      </c>
      <c r="G152" s="10">
        <f t="shared" si="151"/>
        <v>318717.51799999998</v>
      </c>
      <c r="H152" s="10">
        <f t="shared" si="151"/>
        <v>-1.7999999999999999E-2</v>
      </c>
      <c r="I152" s="10">
        <f t="shared" si="151"/>
        <v>318717.5</v>
      </c>
      <c r="J152" s="10">
        <f t="shared" ref="J152:P152" si="152">J18+J76+J94</f>
        <v>0</v>
      </c>
      <c r="K152" s="10">
        <f t="shared" si="152"/>
        <v>299738.2</v>
      </c>
      <c r="L152" s="10">
        <f t="shared" si="152"/>
        <v>0</v>
      </c>
      <c r="M152" s="10">
        <f t="shared" si="152"/>
        <v>318717.5</v>
      </c>
      <c r="N152" s="24">
        <f t="shared" si="152"/>
        <v>-142703.20000000001</v>
      </c>
      <c r="O152" s="10">
        <f>O18+O76+O94</f>
        <v>157034.99999999997</v>
      </c>
      <c r="P152" s="24">
        <f t="shared" si="152"/>
        <v>0</v>
      </c>
      <c r="Q152" s="10">
        <f>Q18+Q76+Q94</f>
        <v>318717.5</v>
      </c>
    </row>
    <row r="153" spans="1:19" x14ac:dyDescent="0.3">
      <c r="A153" s="6"/>
      <c r="B153" s="60" t="s">
        <v>51</v>
      </c>
      <c r="C153" s="6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24"/>
      <c r="O153" s="10"/>
      <c r="P153" s="24"/>
      <c r="Q153" s="10"/>
    </row>
    <row r="154" spans="1:19" x14ac:dyDescent="0.3">
      <c r="A154" s="6"/>
      <c r="B154" s="60" t="s">
        <v>13</v>
      </c>
      <c r="C154" s="54"/>
      <c r="D154" s="10">
        <f t="shared" ref="D154:Q154" si="153">D77+D78+D79+D80+D81+D82+D83+D84</f>
        <v>289728.09999999998</v>
      </c>
      <c r="E154" s="10">
        <f t="shared" si="153"/>
        <v>100</v>
      </c>
      <c r="F154" s="10">
        <f t="shared" si="153"/>
        <v>289828.09999999998</v>
      </c>
      <c r="G154" s="10">
        <f t="shared" si="153"/>
        <v>498863.3</v>
      </c>
      <c r="H154" s="10">
        <f t="shared" si="153"/>
        <v>100</v>
      </c>
      <c r="I154" s="10">
        <f t="shared" si="153"/>
        <v>498963.3</v>
      </c>
      <c r="J154" s="10">
        <f t="shared" si="153"/>
        <v>-9453.2000000000007</v>
      </c>
      <c r="K154" s="10">
        <f t="shared" si="153"/>
        <v>280374.90000000002</v>
      </c>
      <c r="L154" s="10">
        <f t="shared" si="153"/>
        <v>-3973.5</v>
      </c>
      <c r="M154" s="10">
        <f t="shared" si="153"/>
        <v>494989.8</v>
      </c>
      <c r="N154" s="24">
        <f t="shared" si="153"/>
        <v>0</v>
      </c>
      <c r="O154" s="10">
        <f>O77+O78+O79+O80+O81+O82+O83+O84+O90</f>
        <v>330374.90000000002</v>
      </c>
      <c r="P154" s="24">
        <f t="shared" si="153"/>
        <v>26991.5</v>
      </c>
      <c r="Q154" s="10">
        <f t="shared" si="153"/>
        <v>521981.3</v>
      </c>
    </row>
    <row r="155" spans="1:19" x14ac:dyDescent="0.3">
      <c r="A155" s="6"/>
      <c r="B155" s="60" t="s">
        <v>30</v>
      </c>
      <c r="C155" s="54"/>
      <c r="D155" s="10">
        <f t="shared" ref="D155:Q155" si="154">D95+D96+D100+D101+D102+D116+D120+D124+D128+D132+D133+D134+D135+D106+D136</f>
        <v>746704.8</v>
      </c>
      <c r="E155" s="10">
        <f t="shared" si="154"/>
        <v>1404.9</v>
      </c>
      <c r="F155" s="10">
        <f t="shared" si="154"/>
        <v>748109.7</v>
      </c>
      <c r="G155" s="10">
        <f t="shared" si="154"/>
        <v>872955.5</v>
      </c>
      <c r="H155" s="10">
        <f t="shared" si="154"/>
        <v>-1483.4</v>
      </c>
      <c r="I155" s="10">
        <f t="shared" si="154"/>
        <v>871472.10000000009</v>
      </c>
      <c r="J155" s="10">
        <f t="shared" si="154"/>
        <v>0</v>
      </c>
      <c r="K155" s="10">
        <f t="shared" si="154"/>
        <v>748109.7</v>
      </c>
      <c r="L155" s="10">
        <f t="shared" si="154"/>
        <v>0</v>
      </c>
      <c r="M155" s="10">
        <f t="shared" si="154"/>
        <v>871472.10000000009</v>
      </c>
      <c r="N155" s="24">
        <f t="shared" si="154"/>
        <v>28203.8</v>
      </c>
      <c r="O155" s="10">
        <f t="shared" si="154"/>
        <v>776313.49999999988</v>
      </c>
      <c r="P155" s="24">
        <f t="shared" si="154"/>
        <v>10867</v>
      </c>
      <c r="Q155" s="10">
        <f t="shared" si="154"/>
        <v>882339.10000000009</v>
      </c>
    </row>
    <row r="156" spans="1:19" x14ac:dyDescent="0.3">
      <c r="A156" s="6"/>
      <c r="B156" s="60" t="s">
        <v>52</v>
      </c>
      <c r="C156" s="54"/>
      <c r="D156" s="10">
        <f t="shared" ref="D156:M156" si="155">D19+D27+D29+D31+D33+D35+D40+D46+D48+D49+D58+D66+D68+D71</f>
        <v>770220.2</v>
      </c>
      <c r="E156" s="10">
        <f t="shared" si="155"/>
        <v>15000</v>
      </c>
      <c r="F156" s="10">
        <f t="shared" si="155"/>
        <v>785220.2</v>
      </c>
      <c r="G156" s="10">
        <f t="shared" si="155"/>
        <v>1152722.7</v>
      </c>
      <c r="H156" s="10">
        <f t="shared" si="155"/>
        <v>0</v>
      </c>
      <c r="I156" s="10">
        <f t="shared" si="155"/>
        <v>1152722.7</v>
      </c>
      <c r="J156" s="10">
        <f t="shared" si="155"/>
        <v>-755220.2</v>
      </c>
      <c r="K156" s="10">
        <f t="shared" si="155"/>
        <v>30000</v>
      </c>
      <c r="L156" s="10">
        <f t="shared" si="155"/>
        <v>-1029722.7</v>
      </c>
      <c r="M156" s="10">
        <f t="shared" si="155"/>
        <v>123000</v>
      </c>
      <c r="N156" s="24">
        <f>N19+N27+N29+N31+N33+N35+N40+N46+N48+N49+N58+N66+N68+N71+N72</f>
        <v>0</v>
      </c>
      <c r="O156" s="10">
        <f>O19+O27+O29+O31+O33+O35+O40+O46+O48+O49+O58+O66+O68+O71+O72</f>
        <v>30000</v>
      </c>
      <c r="P156" s="24">
        <f>P19+P27+P29+P31+P33+P35+P40+P46+P48+P49+P58+P66+P68+P71+P72</f>
        <v>0</v>
      </c>
      <c r="Q156" s="10">
        <f>Q19+Q27+Q29+Q31+Q33+Q35+Q40+Q46+Q48+Q49+Q58+Q66+Q68+Q71+Q72</f>
        <v>123000</v>
      </c>
    </row>
    <row r="157" spans="1:19" hidden="1" x14ac:dyDescent="0.3">
      <c r="A157" s="6"/>
      <c r="B157" s="53" t="s">
        <v>47</v>
      </c>
      <c r="C157" s="54"/>
      <c r="D157" s="10">
        <f>D138</f>
        <v>125000</v>
      </c>
      <c r="E157" s="10">
        <f>E138</f>
        <v>-125000</v>
      </c>
      <c r="F157" s="10">
        <f>F138</f>
        <v>0</v>
      </c>
      <c r="G157" s="10">
        <f>G138</f>
        <v>0</v>
      </c>
      <c r="H157" s="10">
        <f t="shared" ref="H157:I157" si="156">H138</f>
        <v>0</v>
      </c>
      <c r="I157" s="10">
        <f t="shared" si="156"/>
        <v>0</v>
      </c>
      <c r="J157" s="10">
        <f>J138</f>
        <v>0</v>
      </c>
      <c r="K157" s="10">
        <f>K138</f>
        <v>0</v>
      </c>
      <c r="L157" s="10">
        <f t="shared" ref="L157:M157" si="157">L138</f>
        <v>0</v>
      </c>
      <c r="M157" s="10">
        <f t="shared" si="157"/>
        <v>0</v>
      </c>
      <c r="N157" s="24">
        <f>N138</f>
        <v>0</v>
      </c>
      <c r="O157" s="10">
        <f>O138</f>
        <v>0</v>
      </c>
      <c r="P157" s="24">
        <f t="shared" ref="P157:Q157" si="158">P138</f>
        <v>0</v>
      </c>
      <c r="Q157" s="10">
        <f t="shared" si="158"/>
        <v>0</v>
      </c>
      <c r="S157" s="1">
        <v>0</v>
      </c>
    </row>
    <row r="158" spans="1:19" x14ac:dyDescent="0.3">
      <c r="A158" s="6"/>
      <c r="B158" s="52" t="s">
        <v>35</v>
      </c>
      <c r="C158" s="52"/>
      <c r="D158" s="10">
        <f>D111+D112+D113+D114+D115</f>
        <v>7952.0999999999995</v>
      </c>
      <c r="E158" s="10">
        <f>E111+E112+E113+E114+E115</f>
        <v>0</v>
      </c>
      <c r="F158" s="10">
        <f>F111+F112+F113+F114+F115</f>
        <v>7952.0999999999995</v>
      </c>
      <c r="G158" s="10">
        <f>G111+G112+G113+G114+G115</f>
        <v>11305.8</v>
      </c>
      <c r="H158" s="10">
        <f t="shared" ref="H158:I158" si="159">H111+H112+H113+H114+H115</f>
        <v>0</v>
      </c>
      <c r="I158" s="10">
        <f t="shared" si="159"/>
        <v>11305.8</v>
      </c>
      <c r="J158" s="10">
        <f>J111+J112+J113+J114+J115</f>
        <v>0</v>
      </c>
      <c r="K158" s="10">
        <f>K111+K112+K113+K114+K115</f>
        <v>7952.0999999999995</v>
      </c>
      <c r="L158" s="10">
        <f t="shared" ref="L158:M158" si="160">L111+L112+L113+L114+L115</f>
        <v>0</v>
      </c>
      <c r="M158" s="10">
        <f t="shared" si="160"/>
        <v>11305.8</v>
      </c>
      <c r="N158" s="24">
        <f>N111+N112+N113+N114+N115</f>
        <v>0</v>
      </c>
      <c r="O158" s="10">
        <f>O111+O112+O113+O114+O115</f>
        <v>7952.0999999999995</v>
      </c>
      <c r="P158" s="24">
        <f t="shared" ref="P158:Q158" si="161">P111+P112+P113+P114+P115</f>
        <v>2000</v>
      </c>
      <c r="Q158" s="10">
        <f t="shared" si="161"/>
        <v>13305.8</v>
      </c>
    </row>
    <row r="159" spans="1:19" x14ac:dyDescent="0.3">
      <c r="A159" s="15"/>
      <c r="B159" s="53" t="s">
        <v>7</v>
      </c>
      <c r="C159" s="54"/>
      <c r="D159" s="10">
        <f t="shared" ref="D159:Q159" si="162">D36+D41+D45+D47+D57+D70+D141+D139</f>
        <v>1094500</v>
      </c>
      <c r="E159" s="10">
        <f t="shared" si="162"/>
        <v>125000</v>
      </c>
      <c r="F159" s="10">
        <f t="shared" si="162"/>
        <v>1219500</v>
      </c>
      <c r="G159" s="10">
        <f t="shared" si="162"/>
        <v>326000</v>
      </c>
      <c r="H159" s="10">
        <f t="shared" si="162"/>
        <v>0</v>
      </c>
      <c r="I159" s="10">
        <f t="shared" si="162"/>
        <v>326000</v>
      </c>
      <c r="J159" s="10">
        <f t="shared" si="162"/>
        <v>0</v>
      </c>
      <c r="K159" s="10">
        <f t="shared" si="162"/>
        <v>1219500</v>
      </c>
      <c r="L159" s="10">
        <f t="shared" si="162"/>
        <v>0</v>
      </c>
      <c r="M159" s="10">
        <f t="shared" si="162"/>
        <v>326000</v>
      </c>
      <c r="N159" s="24">
        <f>N36+N41+N45+N47+N57+N70+N141+N139+N142</f>
        <v>-124000</v>
      </c>
      <c r="O159" s="10">
        <f>O36+O41+O45+O47+O57+O70+O141+O139+O62+O142</f>
        <v>1345500</v>
      </c>
      <c r="P159" s="24">
        <f>P36+P41+P45+P47+P57+P70+P141+P139</f>
        <v>24500</v>
      </c>
      <c r="Q159" s="10">
        <f t="shared" si="162"/>
        <v>350500</v>
      </c>
    </row>
    <row r="160" spans="1:19" x14ac:dyDescent="0.3">
      <c r="A160" s="6"/>
      <c r="B160" s="53" t="s">
        <v>16</v>
      </c>
      <c r="C160" s="54"/>
      <c r="D160" s="10">
        <f t="shared" ref="D160:M160" si="163">D85</f>
        <v>998204.70000000007</v>
      </c>
      <c r="E160" s="10">
        <f t="shared" si="163"/>
        <v>0</v>
      </c>
      <c r="F160" s="10">
        <f t="shared" si="163"/>
        <v>998204.70000000007</v>
      </c>
      <c r="G160" s="10">
        <f t="shared" si="163"/>
        <v>837245.6</v>
      </c>
      <c r="H160" s="10">
        <f t="shared" si="163"/>
        <v>0</v>
      </c>
      <c r="I160" s="10">
        <f t="shared" si="163"/>
        <v>837245.6</v>
      </c>
      <c r="J160" s="10">
        <f t="shared" si="163"/>
        <v>0</v>
      </c>
      <c r="K160" s="10">
        <f t="shared" si="163"/>
        <v>998204.70000000007</v>
      </c>
      <c r="L160" s="10">
        <f t="shared" si="163"/>
        <v>0</v>
      </c>
      <c r="M160" s="10">
        <f t="shared" si="163"/>
        <v>837245.6</v>
      </c>
      <c r="N160" s="24">
        <f>N85+N89</f>
        <v>4890.3</v>
      </c>
      <c r="O160" s="10">
        <f>O85+O89</f>
        <v>1003095.0000000001</v>
      </c>
      <c r="P160" s="24">
        <f>P85</f>
        <v>40792.667999999998</v>
      </c>
      <c r="Q160" s="10">
        <f>Q85</f>
        <v>878038.26799999992</v>
      </c>
    </row>
    <row r="161" spans="1:17" x14ac:dyDescent="0.3">
      <c r="A161" s="15"/>
      <c r="B161" s="70" t="s">
        <v>65</v>
      </c>
      <c r="C161" s="71"/>
      <c r="D161" s="10">
        <f>D144</f>
        <v>50000</v>
      </c>
      <c r="E161" s="10">
        <f>E144</f>
        <v>50000</v>
      </c>
      <c r="F161" s="10">
        <f>F144</f>
        <v>100000</v>
      </c>
      <c r="G161" s="10">
        <f>G144</f>
        <v>50000</v>
      </c>
      <c r="H161" s="10">
        <f t="shared" ref="H161:I161" si="164">H144</f>
        <v>0</v>
      </c>
      <c r="I161" s="10">
        <f t="shared" si="164"/>
        <v>50000</v>
      </c>
      <c r="J161" s="10">
        <f>J144</f>
        <v>0</v>
      </c>
      <c r="K161" s="10">
        <f>K144</f>
        <v>100000</v>
      </c>
      <c r="L161" s="10">
        <f t="shared" ref="L161:M161" si="165">L144</f>
        <v>0</v>
      </c>
      <c r="M161" s="10">
        <f t="shared" si="165"/>
        <v>50000</v>
      </c>
      <c r="N161" s="24">
        <f>N144</f>
        <v>0</v>
      </c>
      <c r="O161" s="10">
        <f>O144</f>
        <v>100000</v>
      </c>
      <c r="P161" s="24">
        <f t="shared" ref="P161:Q161" si="166">P144</f>
        <v>0</v>
      </c>
      <c r="Q161" s="10">
        <f t="shared" si="166"/>
        <v>50000</v>
      </c>
    </row>
    <row r="162" spans="1:17" x14ac:dyDescent="0.3">
      <c r="A162" s="15"/>
      <c r="B162" s="69" t="s">
        <v>173</v>
      </c>
      <c r="C162" s="69"/>
      <c r="D162" s="15"/>
      <c r="E162" s="15"/>
      <c r="F162" s="15"/>
      <c r="G162" s="15"/>
      <c r="H162" s="15"/>
      <c r="I162" s="15"/>
      <c r="J162" s="10">
        <f>J146+J147+J148</f>
        <v>9453.2000000000007</v>
      </c>
      <c r="K162" s="10">
        <f t="shared" ref="K162:M162" si="167">K146+K147+K148</f>
        <v>9453.2000000000007</v>
      </c>
      <c r="L162" s="10">
        <f t="shared" si="167"/>
        <v>3973.5</v>
      </c>
      <c r="M162" s="10">
        <f t="shared" si="167"/>
        <v>3973.5</v>
      </c>
      <c r="N162" s="24">
        <f>N146+N147+N148</f>
        <v>0</v>
      </c>
      <c r="O162" s="10">
        <f t="shared" ref="O162:Q162" si="168">O146+O147+O148</f>
        <v>9453.2000000000007</v>
      </c>
      <c r="P162" s="24">
        <f t="shared" si="168"/>
        <v>0</v>
      </c>
      <c r="Q162" s="10">
        <f t="shared" si="168"/>
        <v>3973.5</v>
      </c>
    </row>
    <row r="163" spans="1:17" x14ac:dyDescent="0.3">
      <c r="A163" s="15"/>
      <c r="B163" s="69" t="s">
        <v>176</v>
      </c>
      <c r="C163" s="69"/>
      <c r="D163" s="15"/>
      <c r="E163" s="15"/>
      <c r="F163" s="15"/>
      <c r="G163" s="15"/>
      <c r="H163" s="15"/>
      <c r="I163" s="15"/>
      <c r="J163" s="10">
        <f>J23+J28+J30+J32+J34+J53+J67+J69</f>
        <v>755220.2</v>
      </c>
      <c r="K163" s="10">
        <f>J163+F163</f>
        <v>755220.2</v>
      </c>
      <c r="L163" s="10">
        <f>L23+L28+L30+L32+L34+L53+L67+L69</f>
        <v>1029722.7</v>
      </c>
      <c r="M163" s="10">
        <f>L163+I163</f>
        <v>1029722.7</v>
      </c>
      <c r="N163" s="24">
        <f>N23+N28+N30+N32+N34+N53+N67+N69</f>
        <v>-212565.3</v>
      </c>
      <c r="O163" s="10">
        <f>N163+J163</f>
        <v>542654.89999999991</v>
      </c>
      <c r="P163" s="24">
        <f>P23+P28+P30+P32+P34+P53+P67+P69</f>
        <v>324887.5</v>
      </c>
      <c r="Q163" s="10">
        <f>P163+M163</f>
        <v>1354610.2</v>
      </c>
    </row>
  </sheetData>
  <autoFilter ref="A14:S163">
    <filterColumn colId="18">
      <filters blank="1"/>
    </filterColumn>
  </autoFilter>
  <mergeCells count="32">
    <mergeCell ref="N13:N14"/>
    <mergeCell ref="O13:O14"/>
    <mergeCell ref="P13:P14"/>
    <mergeCell ref="Q13:Q14"/>
    <mergeCell ref="B163:C163"/>
    <mergeCell ref="B162:C162"/>
    <mergeCell ref="J13:J14"/>
    <mergeCell ref="K13:K14"/>
    <mergeCell ref="L13:L14"/>
    <mergeCell ref="M13:M14"/>
    <mergeCell ref="B161:C161"/>
    <mergeCell ref="B159:C159"/>
    <mergeCell ref="B154:C154"/>
    <mergeCell ref="B155:C155"/>
    <mergeCell ref="B156:C156"/>
    <mergeCell ref="B157:C157"/>
    <mergeCell ref="B158:C158"/>
    <mergeCell ref="B160:C160"/>
    <mergeCell ref="H13:H14"/>
    <mergeCell ref="I13:I14"/>
    <mergeCell ref="A9:G11"/>
    <mergeCell ref="F13:F14"/>
    <mergeCell ref="E13:E14"/>
    <mergeCell ref="B153:C153"/>
    <mergeCell ref="G13:G14"/>
    <mergeCell ref="B149:C149"/>
    <mergeCell ref="B150:C150"/>
    <mergeCell ref="B151:C151"/>
    <mergeCell ref="A13:A14"/>
    <mergeCell ref="B13:B14"/>
    <mergeCell ref="C13:C14"/>
    <mergeCell ref="D13:D14"/>
  </mergeCells>
  <pageMargins left="0.98425196850393704" right="0.39370078740157483" top="0.78740157480314965" bottom="0.78740157480314965" header="0.51181102362204722" footer="0.51181102362204722"/>
  <pageSetup paperSize="9" scale="82" fitToHeight="0" orientation="portrait" r:id="rId1"/>
  <headerFooter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2016-2017 год</vt:lpstr>
      <vt:lpstr>'2016-2017 год'!Заголовки_для_печати</vt:lpstr>
      <vt:lpstr>'2016-2017 год'!Область_печати</vt:lpstr>
    </vt:vector>
  </TitlesOfParts>
  <Company>Департамент финансов администрации г.Перми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Катцина Анна Владиславовна</dc:creator>
  <cp:lastModifiedBy>Самарина Светлана Кирилловна</cp:lastModifiedBy>
  <cp:lastPrinted>2015-04-09T19:32:16Z</cp:lastPrinted>
  <dcterms:created xsi:type="dcterms:W3CDTF">2014-02-04T08:37:28Z</dcterms:created>
  <dcterms:modified xsi:type="dcterms:W3CDTF">2015-04-10T03:46:04Z</dcterms:modified>
</cp:coreProperties>
</file>