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135"/>
  </bookViews>
  <sheets>
    <sheet name="2015 год" sheetId="2" r:id="rId1"/>
  </sheets>
  <definedNames>
    <definedName name="_xlnm._FilterDatabase" localSheetId="0" hidden="1">'2015 год'!$A$17:$N$136</definedName>
    <definedName name="_xlnm.Print_Titles" localSheetId="0">'2015 год'!$16:$17</definedName>
    <definedName name="_xlnm.Print_Area" localSheetId="0">'2015 год'!$A$1:$L$136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2" l="1"/>
  <c r="K60" i="2" l="1"/>
  <c r="K132" i="2" l="1"/>
  <c r="K18" i="2"/>
  <c r="K55" i="2" l="1"/>
  <c r="K129" i="2"/>
  <c r="L40" i="2"/>
  <c r="K34" i="2"/>
  <c r="K65" i="2"/>
  <c r="K48" i="2" l="1"/>
  <c r="K46" i="2"/>
  <c r="K109" i="2" l="1"/>
  <c r="K107" i="2" l="1"/>
  <c r="K103" i="2" s="1"/>
  <c r="K92" i="2"/>
  <c r="K105" i="2"/>
  <c r="K69" i="2"/>
  <c r="K33" i="2"/>
  <c r="K31" i="2"/>
  <c r="K50" i="2" l="1"/>
  <c r="L39" i="2"/>
  <c r="L38" i="2"/>
  <c r="K22" i="2"/>
  <c r="K127" i="2" l="1"/>
  <c r="J58" i="2"/>
  <c r="L58" i="2" s="1"/>
  <c r="K131" i="2" l="1"/>
  <c r="L102" i="2"/>
  <c r="L101" i="2"/>
  <c r="K113" i="2" l="1"/>
  <c r="F20" i="2" l="1"/>
  <c r="H20" i="2" s="1"/>
  <c r="J20" i="2" s="1"/>
  <c r="L20" i="2" s="1"/>
  <c r="K136" i="2"/>
  <c r="K134" i="2"/>
  <c r="K119" i="2"/>
  <c r="K135" i="2" s="1"/>
  <c r="K117" i="2"/>
  <c r="K106" i="2"/>
  <c r="K88" i="2"/>
  <c r="K84" i="2"/>
  <c r="K80" i="2"/>
  <c r="K76" i="2"/>
  <c r="K70" i="2"/>
  <c r="K124" i="2" s="1"/>
  <c r="K59" i="2"/>
  <c r="K53" i="2"/>
  <c r="K41" i="2" s="1"/>
  <c r="K44" i="2"/>
  <c r="K125" i="2" s="1"/>
  <c r="K67" i="2" l="1"/>
  <c r="K122" i="2" s="1"/>
  <c r="K128" i="2"/>
  <c r="K130" i="2"/>
  <c r="K133" i="2"/>
  <c r="K43" i="2"/>
  <c r="I18" i="2"/>
  <c r="I55" i="2"/>
  <c r="I107" i="2" l="1"/>
  <c r="I135" i="2" l="1"/>
  <c r="J135" i="2" s="1"/>
  <c r="I119" i="2"/>
  <c r="J119" i="2" s="1"/>
  <c r="L119" i="2" s="1"/>
  <c r="L135" i="2" s="1"/>
  <c r="J121" i="2"/>
  <c r="L121" i="2" s="1"/>
  <c r="J120" i="2"/>
  <c r="L120" i="2" s="1"/>
  <c r="I43" i="2"/>
  <c r="I127" i="2" l="1"/>
  <c r="I131" i="2"/>
  <c r="I69" i="2"/>
  <c r="J99" i="2"/>
  <c r="L99" i="2" s="1"/>
  <c r="J100" i="2"/>
  <c r="L100" i="2" s="1"/>
  <c r="I59" i="2"/>
  <c r="J66" i="2"/>
  <c r="L66" i="2" s="1"/>
  <c r="I129" i="2" l="1"/>
  <c r="J36" i="2"/>
  <c r="L36" i="2" s="1"/>
  <c r="J37" i="2"/>
  <c r="L37" i="2" s="1"/>
  <c r="J29" i="2" l="1"/>
  <c r="L29" i="2" s="1"/>
  <c r="I136" i="2" l="1"/>
  <c r="J26" i="2"/>
  <c r="L26" i="2" s="1"/>
  <c r="J24" i="2"/>
  <c r="L24" i="2" s="1"/>
  <c r="J33" i="2"/>
  <c r="L33" i="2" s="1"/>
  <c r="J31" i="2"/>
  <c r="L31" i="2" s="1"/>
  <c r="J28" i="2"/>
  <c r="L28" i="2" s="1"/>
  <c r="L136" i="2" l="1"/>
  <c r="J136" i="2"/>
  <c r="I53" i="2"/>
  <c r="I41" i="2" s="1"/>
  <c r="I134" i="2" l="1"/>
  <c r="I132" i="2"/>
  <c r="I125" i="2"/>
  <c r="I124" i="2"/>
  <c r="I117" i="2"/>
  <c r="I113" i="2"/>
  <c r="I130" i="2"/>
  <c r="I106" i="2"/>
  <c r="I105" i="2"/>
  <c r="I92" i="2"/>
  <c r="I88" i="2"/>
  <c r="I84" i="2"/>
  <c r="I80" i="2"/>
  <c r="I76" i="2"/>
  <c r="I70" i="2"/>
  <c r="I44" i="2"/>
  <c r="I67" i="2" l="1"/>
  <c r="I128" i="2"/>
  <c r="I133" i="2"/>
  <c r="I103" i="2"/>
  <c r="G132" i="2"/>
  <c r="G113" i="2"/>
  <c r="H116" i="2"/>
  <c r="J116" i="2" s="1"/>
  <c r="L116" i="2" s="1"/>
  <c r="D117" i="2"/>
  <c r="E117" i="2"/>
  <c r="G117" i="2"/>
  <c r="G134" i="2"/>
  <c r="G131" i="2"/>
  <c r="G129" i="2"/>
  <c r="G127" i="2"/>
  <c r="G125" i="2"/>
  <c r="G124" i="2"/>
  <c r="G107" i="2"/>
  <c r="G103" i="2" s="1"/>
  <c r="G106" i="2"/>
  <c r="G105" i="2"/>
  <c r="G92" i="2"/>
  <c r="G88" i="2"/>
  <c r="G84" i="2"/>
  <c r="G80" i="2"/>
  <c r="G76" i="2"/>
  <c r="G70" i="2"/>
  <c r="G69" i="2"/>
  <c r="G59" i="2"/>
  <c r="G53" i="2"/>
  <c r="G41" i="2" s="1"/>
  <c r="G44" i="2"/>
  <c r="G43" i="2"/>
  <c r="G18" i="2"/>
  <c r="G67" i="2" l="1"/>
  <c r="I122" i="2"/>
  <c r="F117" i="2"/>
  <c r="H117" i="2" s="1"/>
  <c r="J117" i="2" s="1"/>
  <c r="L117" i="2" s="1"/>
  <c r="G128" i="2"/>
  <c r="G133" i="2"/>
  <c r="G130" i="2"/>
  <c r="E125" i="2"/>
  <c r="D125" i="2"/>
  <c r="E124" i="2"/>
  <c r="D124" i="2"/>
  <c r="E127" i="2"/>
  <c r="E70" i="2"/>
  <c r="E69" i="2"/>
  <c r="D70" i="2"/>
  <c r="D69" i="2"/>
  <c r="E59" i="2"/>
  <c r="D59" i="2"/>
  <c r="F65" i="2"/>
  <c r="H65" i="2" s="1"/>
  <c r="J65" i="2" s="1"/>
  <c r="L65" i="2" s="1"/>
  <c r="F64" i="2"/>
  <c r="H64" i="2" s="1"/>
  <c r="J64" i="2" s="1"/>
  <c r="L64" i="2" s="1"/>
  <c r="F98" i="2"/>
  <c r="H98" i="2" s="1"/>
  <c r="J98" i="2" s="1"/>
  <c r="L98" i="2" s="1"/>
  <c r="F97" i="2"/>
  <c r="H97" i="2" s="1"/>
  <c r="J97" i="2" s="1"/>
  <c r="L97" i="2" s="1"/>
  <c r="E129" i="2"/>
  <c r="D129" i="2"/>
  <c r="E18" i="2"/>
  <c r="F35" i="2"/>
  <c r="H35" i="2" s="1"/>
  <c r="J35" i="2" s="1"/>
  <c r="L35" i="2" s="1"/>
  <c r="E132" i="2"/>
  <c r="D132" i="2"/>
  <c r="G122" i="2" l="1"/>
  <c r="E105" i="2"/>
  <c r="D105" i="2"/>
  <c r="F112" i="2"/>
  <c r="H112" i="2" s="1"/>
  <c r="J112" i="2" s="1"/>
  <c r="L112" i="2" s="1"/>
  <c r="F118" i="2" l="1"/>
  <c r="H118" i="2" s="1"/>
  <c r="F115" i="2"/>
  <c r="H115" i="2" s="1"/>
  <c r="J115" i="2" s="1"/>
  <c r="L115" i="2" s="1"/>
  <c r="F114" i="2"/>
  <c r="H114" i="2" s="1"/>
  <c r="J114" i="2" s="1"/>
  <c r="L114" i="2" s="1"/>
  <c r="F111" i="2"/>
  <c r="H111" i="2" s="1"/>
  <c r="J111" i="2" s="1"/>
  <c r="L111" i="2" s="1"/>
  <c r="F110" i="2"/>
  <c r="H110" i="2" s="1"/>
  <c r="J110" i="2" s="1"/>
  <c r="L110" i="2" s="1"/>
  <c r="F109" i="2"/>
  <c r="H109" i="2" s="1"/>
  <c r="J109" i="2" s="1"/>
  <c r="L109" i="2" s="1"/>
  <c r="F96" i="2"/>
  <c r="H96" i="2" s="1"/>
  <c r="J96" i="2" s="1"/>
  <c r="L96" i="2" s="1"/>
  <c r="F95" i="2"/>
  <c r="F94" i="2"/>
  <c r="H94" i="2" s="1"/>
  <c r="J94" i="2" s="1"/>
  <c r="L94" i="2" s="1"/>
  <c r="F91" i="2"/>
  <c r="H91" i="2" s="1"/>
  <c r="J91" i="2" s="1"/>
  <c r="L91" i="2" s="1"/>
  <c r="F90" i="2"/>
  <c r="H90" i="2" s="1"/>
  <c r="J90" i="2" s="1"/>
  <c r="L90" i="2" s="1"/>
  <c r="F87" i="2"/>
  <c r="H87" i="2" s="1"/>
  <c r="J87" i="2" s="1"/>
  <c r="L87" i="2" s="1"/>
  <c r="F86" i="2"/>
  <c r="H86" i="2" s="1"/>
  <c r="J86" i="2" s="1"/>
  <c r="L86" i="2" s="1"/>
  <c r="F83" i="2"/>
  <c r="H83" i="2" s="1"/>
  <c r="J83" i="2" s="1"/>
  <c r="L83" i="2" s="1"/>
  <c r="F82" i="2"/>
  <c r="H82" i="2" s="1"/>
  <c r="J82" i="2" s="1"/>
  <c r="L82" i="2" s="1"/>
  <c r="F79" i="2"/>
  <c r="H79" i="2" s="1"/>
  <c r="J79" i="2" s="1"/>
  <c r="L79" i="2" s="1"/>
  <c r="F78" i="2"/>
  <c r="H78" i="2" s="1"/>
  <c r="J78" i="2" s="1"/>
  <c r="L78" i="2" s="1"/>
  <c r="F72" i="2"/>
  <c r="H72" i="2" s="1"/>
  <c r="J72" i="2" s="1"/>
  <c r="L72" i="2" s="1"/>
  <c r="F73" i="2"/>
  <c r="H73" i="2" s="1"/>
  <c r="J73" i="2" s="1"/>
  <c r="L73" i="2" s="1"/>
  <c r="F74" i="2"/>
  <c r="H74" i="2" s="1"/>
  <c r="J74" i="2" s="1"/>
  <c r="L74" i="2" s="1"/>
  <c r="F75" i="2"/>
  <c r="H75" i="2" s="1"/>
  <c r="J75" i="2" s="1"/>
  <c r="L75" i="2" s="1"/>
  <c r="F71" i="2"/>
  <c r="H71" i="2" s="1"/>
  <c r="J71" i="2" s="1"/>
  <c r="L71" i="2" s="1"/>
  <c r="E76" i="2"/>
  <c r="F61" i="2"/>
  <c r="H61" i="2" s="1"/>
  <c r="J61" i="2" s="1"/>
  <c r="L61" i="2" s="1"/>
  <c r="F62" i="2"/>
  <c r="H62" i="2" s="1"/>
  <c r="J62" i="2" s="1"/>
  <c r="L62" i="2" s="1"/>
  <c r="F63" i="2"/>
  <c r="H63" i="2" s="1"/>
  <c r="J63" i="2" s="1"/>
  <c r="L63" i="2" s="1"/>
  <c r="F60" i="2"/>
  <c r="H60" i="2" s="1"/>
  <c r="J60" i="2" s="1"/>
  <c r="L60" i="2" s="1"/>
  <c r="F56" i="2"/>
  <c r="F57" i="2"/>
  <c r="H57" i="2" s="1"/>
  <c r="J57" i="2" s="1"/>
  <c r="L57" i="2" s="1"/>
  <c r="F46" i="2"/>
  <c r="H46" i="2" s="1"/>
  <c r="J46" i="2" s="1"/>
  <c r="L46" i="2" s="1"/>
  <c r="F47" i="2"/>
  <c r="H47" i="2" s="1"/>
  <c r="J47" i="2" s="1"/>
  <c r="L47" i="2" s="1"/>
  <c r="F48" i="2"/>
  <c r="H48" i="2" s="1"/>
  <c r="J48" i="2" s="1"/>
  <c r="L48" i="2" s="1"/>
  <c r="F49" i="2"/>
  <c r="H49" i="2" s="1"/>
  <c r="J49" i="2" s="1"/>
  <c r="L49" i="2" s="1"/>
  <c r="F50" i="2"/>
  <c r="H50" i="2" s="1"/>
  <c r="J50" i="2" s="1"/>
  <c r="L50" i="2" s="1"/>
  <c r="F51" i="2"/>
  <c r="H51" i="2" s="1"/>
  <c r="J51" i="2" s="1"/>
  <c r="L51" i="2" s="1"/>
  <c r="F52" i="2"/>
  <c r="H52" i="2" s="1"/>
  <c r="J52" i="2" s="1"/>
  <c r="L52" i="2" s="1"/>
  <c r="F45" i="2"/>
  <c r="H45" i="2" s="1"/>
  <c r="J45" i="2" s="1"/>
  <c r="L45" i="2" s="1"/>
  <c r="F21" i="2"/>
  <c r="H21" i="2" s="1"/>
  <c r="J21" i="2" s="1"/>
  <c r="L21" i="2" s="1"/>
  <c r="F22" i="2"/>
  <c r="H22" i="2" s="1"/>
  <c r="J22" i="2" s="1"/>
  <c r="L22" i="2" s="1"/>
  <c r="F23" i="2"/>
  <c r="H23" i="2" s="1"/>
  <c r="J23" i="2" s="1"/>
  <c r="L23" i="2" s="1"/>
  <c r="F25" i="2"/>
  <c r="H25" i="2" s="1"/>
  <c r="J25" i="2" s="1"/>
  <c r="L25" i="2" s="1"/>
  <c r="F27" i="2"/>
  <c r="H27" i="2" s="1"/>
  <c r="J27" i="2" s="1"/>
  <c r="L27" i="2" s="1"/>
  <c r="F30" i="2"/>
  <c r="H30" i="2" s="1"/>
  <c r="J30" i="2" s="1"/>
  <c r="L30" i="2" s="1"/>
  <c r="F32" i="2"/>
  <c r="H32" i="2" s="1"/>
  <c r="J32" i="2" s="1"/>
  <c r="L32" i="2" s="1"/>
  <c r="F34" i="2"/>
  <c r="H34" i="2" s="1"/>
  <c r="J34" i="2" s="1"/>
  <c r="L34" i="2" s="1"/>
  <c r="F19" i="2"/>
  <c r="H19" i="2" s="1"/>
  <c r="J19" i="2" s="1"/>
  <c r="L19" i="2" s="1"/>
  <c r="E134" i="2"/>
  <c r="E131" i="2"/>
  <c r="E113" i="2"/>
  <c r="E107" i="2"/>
  <c r="E106" i="2"/>
  <c r="F105" i="2"/>
  <c r="H105" i="2" s="1"/>
  <c r="J105" i="2" s="1"/>
  <c r="L105" i="2" s="1"/>
  <c r="E92" i="2"/>
  <c r="E88" i="2"/>
  <c r="E84" i="2"/>
  <c r="E80" i="2"/>
  <c r="E53" i="2"/>
  <c r="E41" i="2" s="1"/>
  <c r="E44" i="2"/>
  <c r="E43" i="2"/>
  <c r="L129" i="2" l="1"/>
  <c r="L132" i="2"/>
  <c r="L127" i="2"/>
  <c r="L131" i="2"/>
  <c r="L80" i="2"/>
  <c r="L88" i="2"/>
  <c r="L107" i="2"/>
  <c r="L130" i="2" s="1"/>
  <c r="L76" i="2"/>
  <c r="L84" i="2"/>
  <c r="J129" i="2"/>
  <c r="F134" i="2"/>
  <c r="J127" i="2"/>
  <c r="J131" i="2"/>
  <c r="J107" i="2"/>
  <c r="J80" i="2"/>
  <c r="J88" i="2"/>
  <c r="J132" i="2"/>
  <c r="J76" i="2"/>
  <c r="J84" i="2"/>
  <c r="H134" i="2"/>
  <c r="J118" i="2"/>
  <c r="H132" i="2"/>
  <c r="F107" i="2"/>
  <c r="H80" i="2"/>
  <c r="H88" i="2"/>
  <c r="F125" i="2"/>
  <c r="H56" i="2"/>
  <c r="F92" i="2"/>
  <c r="H95" i="2"/>
  <c r="H129" i="2"/>
  <c r="H131" i="2"/>
  <c r="H127" i="2"/>
  <c r="H76" i="2"/>
  <c r="H84" i="2"/>
  <c r="H107" i="2"/>
  <c r="F76" i="2"/>
  <c r="F124" i="2"/>
  <c r="F127" i="2"/>
  <c r="E128" i="2"/>
  <c r="E67" i="2"/>
  <c r="F129" i="2"/>
  <c r="F132" i="2"/>
  <c r="F80" i="2"/>
  <c r="F88" i="2"/>
  <c r="E130" i="2"/>
  <c r="E103" i="2"/>
  <c r="F131" i="2"/>
  <c r="F84" i="2"/>
  <c r="E133" i="2"/>
  <c r="F69" i="2"/>
  <c r="H69" i="2" s="1"/>
  <c r="J69" i="2" s="1"/>
  <c r="L69" i="2" s="1"/>
  <c r="D106" i="2"/>
  <c r="F106" i="2" s="1"/>
  <c r="H106" i="2" s="1"/>
  <c r="J106" i="2" s="1"/>
  <c r="L106" i="2" s="1"/>
  <c r="D44" i="2"/>
  <c r="F44" i="2" s="1"/>
  <c r="H44" i="2" s="1"/>
  <c r="J44" i="2" s="1"/>
  <c r="L44" i="2" s="1"/>
  <c r="D55" i="2"/>
  <c r="D43" i="2" s="1"/>
  <c r="F43" i="2" s="1"/>
  <c r="H43" i="2" s="1"/>
  <c r="J43" i="2" s="1"/>
  <c r="L43" i="2" s="1"/>
  <c r="L125" i="2" l="1"/>
  <c r="J134" i="2"/>
  <c r="L118" i="2"/>
  <c r="L134" i="2" s="1"/>
  <c r="H124" i="2"/>
  <c r="J95" i="2"/>
  <c r="L95" i="2" s="1"/>
  <c r="H125" i="2"/>
  <c r="J56" i="2"/>
  <c r="L56" i="2" s="1"/>
  <c r="H92" i="2"/>
  <c r="H128" i="2" s="1"/>
  <c r="F128" i="2"/>
  <c r="D53" i="2"/>
  <c r="D133" i="2" s="1"/>
  <c r="F55" i="2"/>
  <c r="E122" i="2"/>
  <c r="L92" i="2" l="1"/>
  <c r="L128" i="2" s="1"/>
  <c r="J125" i="2"/>
  <c r="J92" i="2"/>
  <c r="J128" i="2" s="1"/>
  <c r="J124" i="2"/>
  <c r="F53" i="2"/>
  <c r="F133" i="2" s="1"/>
  <c r="H55" i="2"/>
  <c r="D41" i="2"/>
  <c r="F41" i="2" s="1"/>
  <c r="H41" i="2" s="1"/>
  <c r="J41" i="2" s="1"/>
  <c r="L41" i="2" s="1"/>
  <c r="D131" i="2"/>
  <c r="H53" i="2" l="1"/>
  <c r="H133" i="2" s="1"/>
  <c r="J55" i="2"/>
  <c r="D127" i="2"/>
  <c r="J53" i="2" l="1"/>
  <c r="L55" i="2"/>
  <c r="L53" i="2" s="1"/>
  <c r="L133" i="2" s="1"/>
  <c r="D113" i="2"/>
  <c r="F113" i="2" s="1"/>
  <c r="H113" i="2" s="1"/>
  <c r="J113" i="2" s="1"/>
  <c r="L113" i="2" s="1"/>
  <c r="J133" i="2" l="1"/>
  <c r="F59" i="2"/>
  <c r="H59" i="2" s="1"/>
  <c r="J59" i="2" s="1"/>
  <c r="L59" i="2" s="1"/>
  <c r="D18" i="2"/>
  <c r="F18" i="2" s="1"/>
  <c r="H18" i="2" s="1"/>
  <c r="J18" i="2" s="1"/>
  <c r="L18" i="2" s="1"/>
  <c r="D134" i="2"/>
  <c r="F70" i="2"/>
  <c r="H70" i="2" s="1"/>
  <c r="J70" i="2" s="1"/>
  <c r="L70" i="2" s="1"/>
  <c r="L124" i="2" s="1"/>
  <c r="D80" i="2"/>
  <c r="D84" i="2"/>
  <c r="D76" i="2"/>
  <c r="D92" i="2"/>
  <c r="D88" i="2"/>
  <c r="D67" i="2" l="1"/>
  <c r="F67" i="2" s="1"/>
  <c r="D128" i="2"/>
  <c r="D107" i="2"/>
  <c r="D130" i="2" s="1"/>
  <c r="H67" i="2" l="1"/>
  <c r="J67" i="2" s="1"/>
  <c r="L67" i="2" s="1"/>
  <c r="D103" i="2"/>
  <c r="F103" i="2" s="1"/>
  <c r="F130" i="2"/>
  <c r="H130" i="2" s="1"/>
  <c r="J130" i="2" s="1"/>
  <c r="F122" i="2" l="1"/>
  <c r="H103" i="2"/>
  <c r="D122" i="2"/>
  <c r="H122" i="2" l="1"/>
  <c r="J103" i="2"/>
  <c r="J122" i="2" l="1"/>
  <c r="L103" i="2"/>
  <c r="L122" i="2" s="1"/>
</calcChain>
</file>

<file path=xl/sharedStrings.xml><?xml version="1.0" encoding="utf-8"?>
<sst xmlns="http://schemas.openxmlformats.org/spreadsheetml/2006/main" count="334" uniqueCount="203">
  <si>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</si>
  <si>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</si>
  <si>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</si>
  <si>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</si>
  <si>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</si>
  <si>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</si>
  <si>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</si>
  <si>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</si>
  <si>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</si>
  <si>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</si>
  <si>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</si>
  <si>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</si>
  <si>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</si>
  <si>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</si>
  <si>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</si>
  <si>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</si>
  <si>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</si>
  <si>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</si>
  <si>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</si>
  <si>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</si>
  <si>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</si>
  <si>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</si>
  <si>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</si>
  <si>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</si>
  <si>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</si>
  <si>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</si>
  <si>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</si>
  <si>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</si>
  <si>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</si>
  <si>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</si>
  <si>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</si>
  <si>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</si>
  <si>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</si>
  <si>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</si>
  <si>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</si>
  <si>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</si>
  <si>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</si>
  <si>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</si>
  <si>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</si>
  <si>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</si>
  <si>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</si>
  <si>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</si>
  <si>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</si>
  <si>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</si>
  <si>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</si>
  <si>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</si>
  <si>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</si>
  <si>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</si>
  <si>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</si>
  <si>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</si>
  <si>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</si>
  <si>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</si>
  <si>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</si>
  <si>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</si>
  <si>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</si>
  <si>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</si>
  <si>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</si>
  <si>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</si>
  <si>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</si>
  <si>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</si>
  <si>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</si>
  <si>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</si>
  <si>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Возмездное приобретение недвижимого имущества в муниципальную собственность города Перми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</si>
  <si>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</si>
  <si>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</si>
  <si>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</si>
  <si>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</si>
  <si>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</si>
  <si>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</si>
  <si>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</si>
  <si>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</si>
  <si>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</si>
  <si>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</si>
  <si>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</si>
  <si>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</si>
  <si>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</si>
  <si>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</si>
  <si>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</si>
  <si>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</si>
  <si>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</si>
  <si>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</si>
  <si>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</si>
  <si>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</si>
  <si>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</si>
  <si>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</si>
  <si>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</si>
  <si>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</si>
  <si>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</si>
  <si>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</si>
  <si>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</si>
  <si>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</si>
  <si>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</si>
  <si>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24 2 4201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</si>
  <si>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</si>
  <si>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</si>
  <si>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</si>
  <si>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</si>
  <si>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</si>
  <si>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</si>
  <si>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</si>
  <si>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</si>
  <si>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</si>
  <si>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</si>
  <si>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</si>
  <si>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</si>
  <si>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</si>
  <si>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</si>
  <si>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</si>
  <si>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</si>
  <si>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</si>
  <si>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</si>
  <si>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</si>
  <si>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</si>
  <si>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</si>
  <si>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</si>
  <si>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</si>
  <si>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</si>
  <si>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</si>
  <si>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</si>
  <si>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</si>
  <si>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</si>
  <si>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</si>
  <si>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</si>
  <si>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</si>
  <si>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</si>
  <si>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</si>
  <si>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</si>
  <si>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</si>
  <si>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</si>
  <si>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</si>
  <si>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</si>
  <si>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</si>
  <si>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</si>
  <si>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</si>
  <si>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</si>
  <si>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</si>
  <si>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</si>
  <si>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</si>
  <si>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</si>
  <si>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</si>
  <si>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</si>
  <si>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</si>
  <si>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</si>
  <si>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</si>
  <si>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</si>
  <si>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</si>
  <si>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</si>
  <si>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</si>
  <si>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</si>
  <si>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</si>
  <si>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</si>
  <si>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</si>
  <si>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</si>
  <si>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</si>
  <si>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</si>
  <si>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</si>
  <si>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</si>
  <si>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</si>
  <si>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</si>
  <si>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</si>
  <si>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</si>
  <si>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</si>
  <si>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</si>
  <si>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</si>
  <si>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</si>
  <si>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</si>
  <si>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</si>
  <si>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</si>
  <si>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</si>
  <si>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</si>
  <si>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</si>
  <si>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</si>
  <si>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</si>
  <si>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</si>
  <si>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</si>
  <si>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</si>
  <si>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</si>
  <si>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</si>
  <si>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</si>
  <si>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</si>
  <si>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</si>
  <si>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</si>
  <si>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</si>
  <si>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</si>
  <si>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</si>
  <si>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</si>
  <si>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</si>
  <si>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52.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</si>
  <si>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</si>
  <si>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</si>
  <si>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</si>
  <si>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</si>
  <si>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</si>
  <si>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</si>
  <si>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</si>
  <si>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</si>
  <si>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</si>
  <si>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</si>
  <si>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</si>
  <si>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</si>
  <si>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</si>
  <si>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ПРИЛОЖЕНИЕ 9</t>
  </si>
  <si>
    <t>от 28.04.2015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</si>
</sst>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2" fillId="3" borderId="0" xfId="0" applyFont="1" applyFill="1"/>
    <xf numFmtId="164" fontId="4" fillId="6" borderId="1" xfId="0" applyNumberFormat="1" applyFont="1" applyFill="1" applyBorder="1"/>
    <xf numFmtId="0" fontId="4" fillId="6" borderId="1" xfId="0" applyFont="1" applyFill="1" applyBorder="1" applyAlignment="1">
      <alignment horizontal="center" vertical="top"/>
    </xf>
    <xf numFmtId="0" fontId="2" fillId="6" borderId="0" xfId="0" applyFont="1" applyFill="1"/>
    <xf numFmtId="164" fontId="4" fillId="6" borderId="1" xfId="0" applyNumberFormat="1" applyFont="1" applyFill="1" applyBorder="1" applyAlignment="1">
      <alignment vertical="top" wrapText="1"/>
    </xf>
    <xf numFmtId="164" fontId="4" fillId="6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36"/>
  <sheetViews>
    <sheetView tabSelected="1" zoomScale="70" zoomScaleNormal="70" workbookViewId="0">
      <selection activeCell="AQ14" sqref="AQ14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37" hidden="1" customWidth="1"/>
    <col min="10" max="10" width="17.5703125" style="5" hidden="1" customWidth="1"/>
    <col min="11" max="11" width="16.85546875" style="19" hidden="1" customWidth="1"/>
    <col min="12" max="12" width="17.5703125" style="5" customWidth="1"/>
    <col min="13" max="13" width="37.42578125" style="1" hidden="1" customWidth="1"/>
    <col min="14" max="14" width="16.140625" style="1" hidden="1" customWidth="1"/>
    <col min="15" max="18" width="9.140625" style="1" customWidth="1"/>
    <col min="19" max="16384" width="9.140625" style="1"/>
  </cols>
  <sheetData>
    <row r="1" spans="1:13" x14ac:dyDescent="0.3">
      <c r="H1" s="4"/>
      <c r="J1" s="4"/>
      <c r="L1" s="50" t="s">
        <v>201</v>
      </c>
    </row>
    <row r="2" spans="1:13" x14ac:dyDescent="0.3">
      <c r="H2" s="4"/>
      <c r="J2" s="4"/>
      <c r="L2" s="50" t="s">
        <v>47</v>
      </c>
    </row>
    <row r="3" spans="1:13" x14ac:dyDescent="0.3">
      <c r="H3" s="4"/>
      <c r="J3" s="4"/>
      <c r="L3" s="50" t="s">
        <v>48</v>
      </c>
    </row>
    <row r="4" spans="1:13" ht="18" customHeight="1" x14ac:dyDescent="0.3">
      <c r="C4" s="55" t="s">
        <v>202</v>
      </c>
      <c r="D4" s="56"/>
      <c r="E4" s="56"/>
      <c r="F4" s="56"/>
      <c r="G4" s="56"/>
      <c r="H4" s="56"/>
      <c r="I4" s="56"/>
      <c r="J4" s="56"/>
      <c r="K4" s="56"/>
      <c r="L4" s="55"/>
    </row>
    <row r="6" spans="1:13" x14ac:dyDescent="0.3">
      <c r="C6" s="5"/>
      <c r="D6" s="4"/>
      <c r="F6" s="4"/>
      <c r="H6" s="4"/>
      <c r="J6" s="4"/>
      <c r="L6" s="50" t="s">
        <v>134</v>
      </c>
    </row>
    <row r="7" spans="1:13" x14ac:dyDescent="0.3">
      <c r="C7" s="5"/>
      <c r="D7" s="4"/>
      <c r="F7" s="4"/>
      <c r="H7" s="4"/>
      <c r="J7" s="4"/>
      <c r="L7" s="50" t="s">
        <v>47</v>
      </c>
    </row>
    <row r="8" spans="1:13" x14ac:dyDescent="0.3">
      <c r="C8" s="5"/>
      <c r="D8" s="4"/>
      <c r="F8" s="4"/>
      <c r="H8" s="4"/>
      <c r="J8" s="4"/>
      <c r="L8" s="50" t="s">
        <v>48</v>
      </c>
    </row>
    <row r="9" spans="1:13" x14ac:dyDescent="0.3">
      <c r="D9" s="1"/>
      <c r="E9" s="1"/>
      <c r="F9" s="1"/>
      <c r="G9" s="4"/>
      <c r="H9" s="4"/>
      <c r="I9" s="38"/>
      <c r="J9" s="4"/>
      <c r="K9" s="20"/>
      <c r="L9" s="50" t="s">
        <v>156</v>
      </c>
    </row>
    <row r="10" spans="1:13" x14ac:dyDescent="0.3">
      <c r="D10" s="1"/>
      <c r="E10" s="1"/>
      <c r="F10" s="1"/>
      <c r="G10" s="4"/>
      <c r="H10" s="4"/>
      <c r="I10" s="38"/>
      <c r="J10" s="4"/>
      <c r="K10" s="20"/>
      <c r="L10" s="50"/>
    </row>
    <row r="11" spans="1:13" ht="18.75" customHeight="1" x14ac:dyDescent="0.25">
      <c r="A11" s="57" t="s">
        <v>108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3" ht="15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3" ht="19.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9.5" customHeight="1" x14ac:dyDescent="0.25">
      <c r="A14" s="51"/>
      <c r="B14" s="51"/>
      <c r="C14" s="51"/>
      <c r="D14" s="49"/>
      <c r="E14" s="49"/>
      <c r="F14" s="49"/>
      <c r="G14" s="49"/>
      <c r="H14" s="49"/>
      <c r="I14" s="49"/>
      <c r="J14" s="49"/>
      <c r="K14" s="49"/>
      <c r="L14" s="51"/>
    </row>
    <row r="15" spans="1:13" x14ac:dyDescent="0.3">
      <c r="A15" s="2"/>
      <c r="B15" s="3"/>
      <c r="C15" s="3"/>
      <c r="D15" s="4"/>
      <c r="E15" s="4"/>
      <c r="F15" s="4"/>
      <c r="G15" s="4"/>
      <c r="H15" s="4"/>
      <c r="I15" s="38"/>
      <c r="J15" s="4"/>
      <c r="K15" s="20"/>
      <c r="L15" s="50" t="s">
        <v>51</v>
      </c>
      <c r="M15" s="6"/>
    </row>
    <row r="16" spans="1:13" ht="37.15" customHeight="1" x14ac:dyDescent="0.25">
      <c r="A16" s="70" t="s">
        <v>0</v>
      </c>
      <c r="B16" s="70" t="s">
        <v>107</v>
      </c>
      <c r="C16" s="70" t="s">
        <v>46</v>
      </c>
      <c r="D16" s="62" t="s">
        <v>57</v>
      </c>
      <c r="E16" s="62" t="s">
        <v>135</v>
      </c>
      <c r="F16" s="62" t="s">
        <v>57</v>
      </c>
      <c r="G16" s="62" t="s">
        <v>160</v>
      </c>
      <c r="H16" s="62" t="s">
        <v>57</v>
      </c>
      <c r="I16" s="64" t="s">
        <v>160</v>
      </c>
      <c r="J16" s="62" t="s">
        <v>57</v>
      </c>
      <c r="K16" s="73" t="s">
        <v>160</v>
      </c>
      <c r="L16" s="62" t="s">
        <v>57</v>
      </c>
      <c r="M16" s="59"/>
    </row>
    <row r="17" spans="1:14" ht="18" hidden="1" customHeight="1" x14ac:dyDescent="0.25">
      <c r="A17" s="71"/>
      <c r="B17" s="61"/>
      <c r="C17" s="61"/>
      <c r="D17" s="63"/>
      <c r="E17" s="63"/>
      <c r="F17" s="63"/>
      <c r="G17" s="63"/>
      <c r="H17" s="63"/>
      <c r="I17" s="65"/>
      <c r="J17" s="63"/>
      <c r="K17" s="74"/>
      <c r="L17" s="63"/>
      <c r="M17" s="59"/>
    </row>
    <row r="18" spans="1:14" x14ac:dyDescent="0.3">
      <c r="A18" s="7"/>
      <c r="B18" s="8" t="s">
        <v>1</v>
      </c>
      <c r="C18" s="8"/>
      <c r="D18" s="9">
        <f>D19+D21+D22+D23+D25+D27+D30+D32+D34</f>
        <v>676471.9</v>
      </c>
      <c r="E18" s="9">
        <f>E19+E21+E22+E23+E25+E27+E30+E32+E34+E35</f>
        <v>2000</v>
      </c>
      <c r="F18" s="9">
        <f>D18+E18</f>
        <v>678471.9</v>
      </c>
      <c r="G18" s="9">
        <f>G19+G21+G22+G23+G25+G27+G30+G32+G34+G35</f>
        <v>-99426.94</v>
      </c>
      <c r="H18" s="9">
        <f>F18+G18</f>
        <v>579044.96</v>
      </c>
      <c r="I18" s="9">
        <f>I19+I21+I22+I23+I25+I27+I30+I32+I34+I35+I28+I31+I33+I24+I26+I29+I36+I37</f>
        <v>0</v>
      </c>
      <c r="J18" s="9">
        <f>H18+I18</f>
        <v>579044.96</v>
      </c>
      <c r="K18" s="9">
        <f>K19+K21+K22+K23+K25+K27+K30+K32+K34+K35+K28+K31+K33+K24+K26+K29+K36+K37+K20+K38+K39+K40</f>
        <v>-61558.228999999956</v>
      </c>
      <c r="L18" s="9">
        <f>J18+K18</f>
        <v>517486.73100000003</v>
      </c>
      <c r="M18" s="6"/>
    </row>
    <row r="19" spans="1:14" s="34" customFormat="1" ht="56.25" hidden="1" x14ac:dyDescent="0.3">
      <c r="A19" s="30" t="s">
        <v>4</v>
      </c>
      <c r="B19" s="31" t="s">
        <v>82</v>
      </c>
      <c r="C19" s="32" t="s">
        <v>55</v>
      </c>
      <c r="D19" s="33">
        <v>250000</v>
      </c>
      <c r="E19" s="33"/>
      <c r="F19" s="33">
        <f>D19+E19</f>
        <v>250000</v>
      </c>
      <c r="G19" s="33"/>
      <c r="H19" s="33">
        <f>F19+G19</f>
        <v>250000</v>
      </c>
      <c r="I19" s="33"/>
      <c r="J19" s="33">
        <f>H19+I19</f>
        <v>250000</v>
      </c>
      <c r="K19" s="21">
        <v>-250000</v>
      </c>
      <c r="L19" s="33">
        <f>J19+K19</f>
        <v>0</v>
      </c>
      <c r="M19" s="34" t="s">
        <v>83</v>
      </c>
      <c r="N19" s="34">
        <v>0</v>
      </c>
    </row>
    <row r="20" spans="1:14" ht="56.25" x14ac:dyDescent="0.3">
      <c r="A20" s="7">
        <v>1</v>
      </c>
      <c r="B20" s="10" t="s">
        <v>188</v>
      </c>
      <c r="C20" s="52" t="s">
        <v>55</v>
      </c>
      <c r="D20" s="28"/>
      <c r="E20" s="28"/>
      <c r="F20" s="28">
        <f>D20+E20</f>
        <v>0</v>
      </c>
      <c r="G20" s="28"/>
      <c r="H20" s="28">
        <f>F20+G20</f>
        <v>0</v>
      </c>
      <c r="I20" s="28"/>
      <c r="J20" s="28">
        <f>H20+I20</f>
        <v>0</v>
      </c>
      <c r="K20" s="21">
        <v>205000</v>
      </c>
      <c r="L20" s="9">
        <f>J20+K20</f>
        <v>205000</v>
      </c>
      <c r="M20" s="42" t="s">
        <v>189</v>
      </c>
      <c r="N20" s="42"/>
    </row>
    <row r="21" spans="1:14" ht="56.25" x14ac:dyDescent="0.3">
      <c r="A21" s="7" t="s">
        <v>111</v>
      </c>
      <c r="B21" s="10" t="s">
        <v>84</v>
      </c>
      <c r="C21" s="52" t="s">
        <v>55</v>
      </c>
      <c r="D21" s="9">
        <v>130000</v>
      </c>
      <c r="E21" s="9"/>
      <c r="F21" s="9">
        <f t="shared" ref="F21:F35" si="0">D21+E21</f>
        <v>130000</v>
      </c>
      <c r="G21" s="9">
        <v>-129999.948</v>
      </c>
      <c r="H21" s="9">
        <f t="shared" ref="H21:H35" si="1">F21+G21</f>
        <v>5.1999999996041879E-2</v>
      </c>
      <c r="I21" s="28"/>
      <c r="J21" s="9">
        <f t="shared" ref="J21:J37" si="2">H21+I21</f>
        <v>5.1999999996041879E-2</v>
      </c>
      <c r="K21" s="21"/>
      <c r="L21" s="9">
        <f t="shared" ref="L21:L39" si="3">J21+K21</f>
        <v>5.1999999996041879E-2</v>
      </c>
      <c r="M21" s="1" t="s">
        <v>85</v>
      </c>
    </row>
    <row r="22" spans="1:14" ht="37.5" x14ac:dyDescent="0.3">
      <c r="A22" s="7" t="s">
        <v>112</v>
      </c>
      <c r="B22" s="10" t="s">
        <v>23</v>
      </c>
      <c r="C22" s="52" t="s">
        <v>5</v>
      </c>
      <c r="D22" s="9">
        <v>33153.199999999997</v>
      </c>
      <c r="E22" s="9"/>
      <c r="F22" s="9">
        <f t="shared" si="0"/>
        <v>33153.199999999997</v>
      </c>
      <c r="G22" s="9"/>
      <c r="H22" s="9">
        <f t="shared" si="1"/>
        <v>33153.199999999997</v>
      </c>
      <c r="I22" s="28"/>
      <c r="J22" s="9">
        <f t="shared" si="2"/>
        <v>33153.199999999997</v>
      </c>
      <c r="K22" s="43">
        <f>30000+10000</f>
        <v>40000</v>
      </c>
      <c r="L22" s="9">
        <f t="shared" si="3"/>
        <v>73153.2</v>
      </c>
      <c r="M22" s="1" t="s">
        <v>86</v>
      </c>
    </row>
    <row r="23" spans="1:14" s="34" customFormat="1" ht="37.5" hidden="1" x14ac:dyDescent="0.3">
      <c r="A23" s="30"/>
      <c r="B23" s="31" t="s">
        <v>139</v>
      </c>
      <c r="C23" s="32" t="s">
        <v>5</v>
      </c>
      <c r="D23" s="33">
        <v>26500</v>
      </c>
      <c r="E23" s="33"/>
      <c r="F23" s="33">
        <f t="shared" si="0"/>
        <v>26500</v>
      </c>
      <c r="G23" s="33"/>
      <c r="H23" s="33">
        <f t="shared" si="1"/>
        <v>26500</v>
      </c>
      <c r="I23" s="28">
        <v>-26500</v>
      </c>
      <c r="J23" s="33">
        <f t="shared" si="2"/>
        <v>0</v>
      </c>
      <c r="K23" s="21"/>
      <c r="L23" s="33">
        <f t="shared" si="3"/>
        <v>0</v>
      </c>
      <c r="M23" s="34" t="s">
        <v>87</v>
      </c>
      <c r="N23" s="34">
        <v>0</v>
      </c>
    </row>
    <row r="24" spans="1:14" ht="56.25" x14ac:dyDescent="0.3">
      <c r="A24" s="7" t="s">
        <v>113</v>
      </c>
      <c r="B24" s="10" t="s">
        <v>139</v>
      </c>
      <c r="C24" s="52" t="s">
        <v>164</v>
      </c>
      <c r="D24" s="9"/>
      <c r="E24" s="9"/>
      <c r="F24" s="9"/>
      <c r="G24" s="9"/>
      <c r="H24" s="9"/>
      <c r="I24" s="28">
        <v>26500</v>
      </c>
      <c r="J24" s="9">
        <f t="shared" si="2"/>
        <v>26500</v>
      </c>
      <c r="K24" s="21">
        <v>-24552.7</v>
      </c>
      <c r="L24" s="9">
        <f t="shared" si="3"/>
        <v>1947.2999999999993</v>
      </c>
      <c r="M24" s="1" t="s">
        <v>87</v>
      </c>
    </row>
    <row r="25" spans="1:14" s="34" customFormat="1" ht="37.5" hidden="1" x14ac:dyDescent="0.3">
      <c r="A25" s="30"/>
      <c r="B25" s="31" t="s">
        <v>140</v>
      </c>
      <c r="C25" s="32" t="s">
        <v>5</v>
      </c>
      <c r="D25" s="33">
        <v>26500</v>
      </c>
      <c r="E25" s="33"/>
      <c r="F25" s="33">
        <f t="shared" si="0"/>
        <v>26500</v>
      </c>
      <c r="G25" s="33"/>
      <c r="H25" s="33">
        <f t="shared" si="1"/>
        <v>26500</v>
      </c>
      <c r="I25" s="28">
        <v>-26500</v>
      </c>
      <c r="J25" s="33">
        <f t="shared" si="2"/>
        <v>0</v>
      </c>
      <c r="K25" s="21"/>
      <c r="L25" s="9">
        <f t="shared" si="3"/>
        <v>0</v>
      </c>
      <c r="M25" s="34" t="s">
        <v>88</v>
      </c>
      <c r="N25" s="34">
        <v>0</v>
      </c>
    </row>
    <row r="26" spans="1:14" ht="56.25" x14ac:dyDescent="0.3">
      <c r="A26" s="7" t="s">
        <v>114</v>
      </c>
      <c r="B26" s="10" t="s">
        <v>140</v>
      </c>
      <c r="C26" s="52" t="s">
        <v>164</v>
      </c>
      <c r="D26" s="9"/>
      <c r="E26" s="9"/>
      <c r="F26" s="9"/>
      <c r="G26" s="9"/>
      <c r="H26" s="9"/>
      <c r="I26" s="28">
        <v>26500</v>
      </c>
      <c r="J26" s="9">
        <f t="shared" si="2"/>
        <v>26500</v>
      </c>
      <c r="K26" s="21">
        <v>-23867.8</v>
      </c>
      <c r="L26" s="9">
        <f t="shared" si="3"/>
        <v>2632.2000000000007</v>
      </c>
      <c r="M26" s="1" t="s">
        <v>88</v>
      </c>
    </row>
    <row r="27" spans="1:14" s="34" customFormat="1" ht="37.5" hidden="1" x14ac:dyDescent="0.3">
      <c r="A27" s="30"/>
      <c r="B27" s="31" t="s">
        <v>141</v>
      </c>
      <c r="C27" s="32" t="s">
        <v>5</v>
      </c>
      <c r="D27" s="33">
        <v>97057.1</v>
      </c>
      <c r="E27" s="33"/>
      <c r="F27" s="33">
        <f t="shared" si="0"/>
        <v>97057.1</v>
      </c>
      <c r="G27" s="33"/>
      <c r="H27" s="33">
        <f t="shared" si="1"/>
        <v>97057.1</v>
      </c>
      <c r="I27" s="28">
        <v>-97057.1</v>
      </c>
      <c r="J27" s="33">
        <f t="shared" si="2"/>
        <v>0</v>
      </c>
      <c r="K27" s="21"/>
      <c r="L27" s="33">
        <f t="shared" si="3"/>
        <v>0</v>
      </c>
      <c r="M27" s="34" t="s">
        <v>89</v>
      </c>
      <c r="N27" s="34">
        <v>0</v>
      </c>
    </row>
    <row r="28" spans="1:14" ht="56.25" hidden="1" x14ac:dyDescent="0.3">
      <c r="A28" s="7" t="s">
        <v>115</v>
      </c>
      <c r="B28" s="10" t="s">
        <v>141</v>
      </c>
      <c r="C28" s="26" t="s">
        <v>164</v>
      </c>
      <c r="D28" s="9"/>
      <c r="E28" s="9"/>
      <c r="F28" s="9"/>
      <c r="G28" s="9"/>
      <c r="H28" s="9"/>
      <c r="I28" s="28">
        <v>97057.1</v>
      </c>
      <c r="J28" s="9">
        <f t="shared" si="2"/>
        <v>97057.1</v>
      </c>
      <c r="K28" s="21">
        <v>-97057.1</v>
      </c>
      <c r="L28" s="9">
        <f t="shared" si="3"/>
        <v>0</v>
      </c>
      <c r="M28" s="1" t="s">
        <v>89</v>
      </c>
      <c r="N28" s="1">
        <v>0</v>
      </c>
    </row>
    <row r="29" spans="1:14" ht="37.5" x14ac:dyDescent="0.3">
      <c r="A29" s="7">
        <v>6</v>
      </c>
      <c r="B29" s="10" t="s">
        <v>141</v>
      </c>
      <c r="C29" s="52" t="s">
        <v>5</v>
      </c>
      <c r="D29" s="33"/>
      <c r="E29" s="33"/>
      <c r="F29" s="33"/>
      <c r="G29" s="33"/>
      <c r="H29" s="33"/>
      <c r="I29" s="28"/>
      <c r="J29" s="33">
        <f t="shared" si="2"/>
        <v>0</v>
      </c>
      <c r="K29" s="43">
        <v>3751.4540000000002</v>
      </c>
      <c r="L29" s="9">
        <f t="shared" si="3"/>
        <v>3751.4540000000002</v>
      </c>
      <c r="M29" s="34" t="s">
        <v>89</v>
      </c>
      <c r="N29" s="34"/>
    </row>
    <row r="30" spans="1:14" s="34" customFormat="1" ht="37.5" hidden="1" x14ac:dyDescent="0.3">
      <c r="A30" s="30"/>
      <c r="B30" s="31" t="s">
        <v>142</v>
      </c>
      <c r="C30" s="32" t="s">
        <v>5</v>
      </c>
      <c r="D30" s="33">
        <v>15000</v>
      </c>
      <c r="E30" s="33"/>
      <c r="F30" s="33">
        <f t="shared" si="0"/>
        <v>15000</v>
      </c>
      <c r="G30" s="33"/>
      <c r="H30" s="33">
        <f t="shared" si="1"/>
        <v>15000</v>
      </c>
      <c r="I30" s="28">
        <v>-15000</v>
      </c>
      <c r="J30" s="33">
        <f t="shared" si="2"/>
        <v>0</v>
      </c>
      <c r="K30" s="21"/>
      <c r="L30" s="33">
        <f t="shared" si="3"/>
        <v>0</v>
      </c>
      <c r="M30" s="34" t="s">
        <v>90</v>
      </c>
      <c r="N30" s="34">
        <v>0</v>
      </c>
    </row>
    <row r="31" spans="1:14" ht="56.25" x14ac:dyDescent="0.3">
      <c r="A31" s="7" t="s">
        <v>116</v>
      </c>
      <c r="B31" s="10" t="s">
        <v>142</v>
      </c>
      <c r="C31" s="52" t="s">
        <v>164</v>
      </c>
      <c r="D31" s="9"/>
      <c r="E31" s="9"/>
      <c r="F31" s="9"/>
      <c r="G31" s="9"/>
      <c r="H31" s="9"/>
      <c r="I31" s="28">
        <v>15000</v>
      </c>
      <c r="J31" s="9">
        <f t="shared" si="2"/>
        <v>15000</v>
      </c>
      <c r="K31" s="43">
        <f>2000+213.564</f>
        <v>2213.5639999999999</v>
      </c>
      <c r="L31" s="9">
        <f t="shared" si="3"/>
        <v>17213.563999999998</v>
      </c>
      <c r="M31" s="1" t="s">
        <v>90</v>
      </c>
    </row>
    <row r="32" spans="1:14" s="34" customFormat="1" ht="37.5" hidden="1" x14ac:dyDescent="0.3">
      <c r="A32" s="30"/>
      <c r="B32" s="31" t="s">
        <v>143</v>
      </c>
      <c r="C32" s="32" t="s">
        <v>5</v>
      </c>
      <c r="D32" s="33">
        <v>15000</v>
      </c>
      <c r="E32" s="33"/>
      <c r="F32" s="33">
        <f t="shared" si="0"/>
        <v>15000</v>
      </c>
      <c r="G32" s="33"/>
      <c r="H32" s="33">
        <f t="shared" si="1"/>
        <v>15000</v>
      </c>
      <c r="I32" s="28">
        <v>-15000</v>
      </c>
      <c r="J32" s="33">
        <f t="shared" si="2"/>
        <v>0</v>
      </c>
      <c r="K32" s="21"/>
      <c r="L32" s="33">
        <f t="shared" si="3"/>
        <v>0</v>
      </c>
      <c r="M32" s="34" t="s">
        <v>91</v>
      </c>
      <c r="N32" s="34">
        <v>0</v>
      </c>
    </row>
    <row r="33" spans="1:14" ht="56.25" x14ac:dyDescent="0.3">
      <c r="A33" s="7" t="s">
        <v>8</v>
      </c>
      <c r="B33" s="10" t="s">
        <v>143</v>
      </c>
      <c r="C33" s="52" t="s">
        <v>164</v>
      </c>
      <c r="D33" s="9"/>
      <c r="E33" s="9"/>
      <c r="F33" s="9"/>
      <c r="G33" s="9"/>
      <c r="H33" s="9"/>
      <c r="I33" s="28">
        <v>15000</v>
      </c>
      <c r="J33" s="9">
        <f t="shared" si="2"/>
        <v>15000</v>
      </c>
      <c r="K33" s="43">
        <f>1300+639.337</f>
        <v>1939.337</v>
      </c>
      <c r="L33" s="9">
        <f t="shared" si="3"/>
        <v>16939.337</v>
      </c>
      <c r="M33" s="1" t="s">
        <v>91</v>
      </c>
    </row>
    <row r="34" spans="1:14" ht="37.5" x14ac:dyDescent="0.3">
      <c r="A34" s="7" t="s">
        <v>9</v>
      </c>
      <c r="B34" s="52" t="s">
        <v>144</v>
      </c>
      <c r="C34" s="52" t="s">
        <v>5</v>
      </c>
      <c r="D34" s="9">
        <v>83261.600000000006</v>
      </c>
      <c r="E34" s="9"/>
      <c r="F34" s="9">
        <f t="shared" si="0"/>
        <v>83261.600000000006</v>
      </c>
      <c r="G34" s="9">
        <v>30573.008000000002</v>
      </c>
      <c r="H34" s="9">
        <f t="shared" si="1"/>
        <v>113834.60800000001</v>
      </c>
      <c r="I34" s="28"/>
      <c r="J34" s="9">
        <f t="shared" si="2"/>
        <v>113834.60800000001</v>
      </c>
      <c r="K34" s="21">
        <f>-23936.2+89196.425</f>
        <v>65260.225000000006</v>
      </c>
      <c r="L34" s="9">
        <f t="shared" si="3"/>
        <v>179094.83300000001</v>
      </c>
      <c r="M34" s="1" t="s">
        <v>92</v>
      </c>
    </row>
    <row r="35" spans="1:14" ht="37.5" x14ac:dyDescent="0.3">
      <c r="A35" s="7" t="s">
        <v>10</v>
      </c>
      <c r="B35" s="52" t="s">
        <v>138</v>
      </c>
      <c r="C35" s="52" t="s">
        <v>5</v>
      </c>
      <c r="D35" s="9">
        <v>0</v>
      </c>
      <c r="E35" s="9">
        <v>2000</v>
      </c>
      <c r="F35" s="9">
        <f t="shared" si="0"/>
        <v>2000</v>
      </c>
      <c r="G35" s="9"/>
      <c r="H35" s="9">
        <f t="shared" si="1"/>
        <v>2000</v>
      </c>
      <c r="I35" s="28"/>
      <c r="J35" s="9">
        <f t="shared" si="2"/>
        <v>2000</v>
      </c>
      <c r="K35" s="21"/>
      <c r="L35" s="9">
        <f t="shared" si="3"/>
        <v>2000</v>
      </c>
      <c r="M35" s="1" t="s">
        <v>145</v>
      </c>
    </row>
    <row r="36" spans="1:14" ht="37.5" hidden="1" x14ac:dyDescent="0.3">
      <c r="A36" s="7" t="s">
        <v>117</v>
      </c>
      <c r="B36" s="27" t="s">
        <v>165</v>
      </c>
      <c r="C36" s="27" t="s">
        <v>5</v>
      </c>
      <c r="D36" s="9"/>
      <c r="E36" s="9"/>
      <c r="F36" s="9"/>
      <c r="G36" s="9"/>
      <c r="H36" s="9"/>
      <c r="I36" s="28"/>
      <c r="J36" s="36">
        <f t="shared" si="2"/>
        <v>0</v>
      </c>
      <c r="K36" s="21"/>
      <c r="L36" s="9">
        <f t="shared" si="3"/>
        <v>0</v>
      </c>
      <c r="N36" s="1">
        <v>0</v>
      </c>
    </row>
    <row r="37" spans="1:14" ht="56.25" hidden="1" x14ac:dyDescent="0.3">
      <c r="A37" s="7" t="s">
        <v>12</v>
      </c>
      <c r="B37" s="27" t="s">
        <v>166</v>
      </c>
      <c r="C37" s="27" t="s">
        <v>5</v>
      </c>
      <c r="D37" s="9"/>
      <c r="E37" s="9"/>
      <c r="F37" s="9"/>
      <c r="G37" s="9"/>
      <c r="H37" s="9"/>
      <c r="I37" s="28"/>
      <c r="J37" s="36">
        <f t="shared" si="2"/>
        <v>0</v>
      </c>
      <c r="K37" s="21"/>
      <c r="L37" s="9">
        <f t="shared" si="3"/>
        <v>0</v>
      </c>
      <c r="N37" s="1">
        <v>0</v>
      </c>
    </row>
    <row r="38" spans="1:14" ht="56.25" x14ac:dyDescent="0.3">
      <c r="A38" s="7" t="s">
        <v>11</v>
      </c>
      <c r="B38" s="52" t="s">
        <v>192</v>
      </c>
      <c r="C38" s="52" t="s">
        <v>5</v>
      </c>
      <c r="D38" s="9"/>
      <c r="E38" s="9"/>
      <c r="F38" s="9"/>
      <c r="G38" s="9"/>
      <c r="H38" s="9"/>
      <c r="I38" s="28"/>
      <c r="J38" s="28"/>
      <c r="K38" s="43">
        <v>1600</v>
      </c>
      <c r="L38" s="9">
        <f t="shared" si="3"/>
        <v>1600</v>
      </c>
      <c r="M38" s="1" t="s">
        <v>193</v>
      </c>
    </row>
    <row r="39" spans="1:14" ht="37.5" x14ac:dyDescent="0.3">
      <c r="A39" s="7" t="s">
        <v>117</v>
      </c>
      <c r="B39" s="52" t="s">
        <v>194</v>
      </c>
      <c r="C39" s="52" t="s">
        <v>5</v>
      </c>
      <c r="D39" s="9"/>
      <c r="E39" s="9"/>
      <c r="F39" s="9"/>
      <c r="G39" s="9"/>
      <c r="H39" s="9"/>
      <c r="I39" s="28"/>
      <c r="J39" s="28"/>
      <c r="K39" s="43">
        <v>5000.0010000000002</v>
      </c>
      <c r="L39" s="9">
        <f t="shared" si="3"/>
        <v>5000.0010000000002</v>
      </c>
      <c r="M39" s="1" t="s">
        <v>195</v>
      </c>
    </row>
    <row r="40" spans="1:14" ht="37.5" x14ac:dyDescent="0.3">
      <c r="A40" s="7" t="s">
        <v>12</v>
      </c>
      <c r="B40" s="52" t="s">
        <v>196</v>
      </c>
      <c r="C40" s="52" t="s">
        <v>5</v>
      </c>
      <c r="D40" s="9"/>
      <c r="E40" s="9"/>
      <c r="F40" s="9"/>
      <c r="G40" s="9"/>
      <c r="H40" s="9"/>
      <c r="I40" s="28"/>
      <c r="J40" s="28"/>
      <c r="K40" s="43">
        <v>9154.7900000000009</v>
      </c>
      <c r="L40" s="9">
        <f>K40+J40</f>
        <v>9154.7900000000009</v>
      </c>
      <c r="M40" s="1" t="s">
        <v>197</v>
      </c>
    </row>
    <row r="41" spans="1:14" x14ac:dyDescent="0.3">
      <c r="A41" s="7"/>
      <c r="B41" s="52" t="s">
        <v>6</v>
      </c>
      <c r="C41" s="52"/>
      <c r="D41" s="43">
        <f>D45+D46+D47+D48+D49+D50+D51+D52+D53+D57</f>
        <v>1372142.0999999999</v>
      </c>
      <c r="E41" s="43">
        <f>E45+E46+E47+E48+E49+E50+E51+E52+E53+E57</f>
        <v>-70361.785999999993</v>
      </c>
      <c r="F41" s="43">
        <f>D41+E41</f>
        <v>1301780.3139999998</v>
      </c>
      <c r="G41" s="43">
        <f>G45+G46+G47+G48+G49+G50+G51+G52+G53+G57</f>
        <v>0</v>
      </c>
      <c r="H41" s="43">
        <f>F41+G41</f>
        <v>1301780.3139999998</v>
      </c>
      <c r="I41" s="43">
        <f>I45+I46+I47+I48+I49+I50+I51+I52+I53+I57+I58</f>
        <v>-23581.27</v>
      </c>
      <c r="J41" s="43">
        <f>I41+H41</f>
        <v>1278199.0439999998</v>
      </c>
      <c r="K41" s="43">
        <f>K45+K46+K47+K48+K49+K50+K51+K52+K53+K57+K58</f>
        <v>-30621.777999999998</v>
      </c>
      <c r="L41" s="9">
        <f>K41+J41</f>
        <v>1247577.2659999998</v>
      </c>
      <c r="M41" s="45"/>
      <c r="N41" s="45"/>
    </row>
    <row r="42" spans="1:14" x14ac:dyDescent="0.3">
      <c r="A42" s="7"/>
      <c r="B42" s="8" t="s">
        <v>2</v>
      </c>
      <c r="C42" s="52"/>
      <c r="D42" s="9"/>
      <c r="E42" s="9"/>
      <c r="F42" s="9"/>
      <c r="G42" s="9"/>
      <c r="H42" s="9"/>
      <c r="I42" s="28"/>
      <c r="J42" s="9"/>
      <c r="K42" s="21"/>
      <c r="L42" s="9"/>
    </row>
    <row r="43" spans="1:14" hidden="1" x14ac:dyDescent="0.3">
      <c r="A43" s="7"/>
      <c r="B43" s="17" t="s">
        <v>3</v>
      </c>
      <c r="C43" s="17"/>
      <c r="D43" s="9">
        <f>D45+D46+D47+D48+D49+D50+D51+D52+D55+D57</f>
        <v>1214745</v>
      </c>
      <c r="E43" s="9">
        <f>E45+E46+E47+E48+E49+E50+E51+E52+E55+E57</f>
        <v>-27507.385999999999</v>
      </c>
      <c r="F43" s="9">
        <f>D43+E43</f>
        <v>1187237.6140000001</v>
      </c>
      <c r="G43" s="9">
        <f>G45+G46+G47+G48+G49+G50+G51+G52+G55+G57</f>
        <v>0</v>
      </c>
      <c r="H43" s="9">
        <f>F43+G43</f>
        <v>1187237.6140000001</v>
      </c>
      <c r="I43" s="28">
        <f>I45+I46+I47+I48+I49+I50+I51+I52+I55+I57+I58</f>
        <v>-23581.27</v>
      </c>
      <c r="J43" s="9">
        <f>H43+I43</f>
        <v>1163656.344</v>
      </c>
      <c r="K43" s="21">
        <f>K45+K46+K47+K48+K49+K50+K51+K52+K55+K57+K58</f>
        <v>-30621.777999999998</v>
      </c>
      <c r="L43" s="9">
        <f>J43+K43</f>
        <v>1133034.5660000001</v>
      </c>
      <c r="N43" s="1">
        <v>0</v>
      </c>
    </row>
    <row r="44" spans="1:14" x14ac:dyDescent="0.3">
      <c r="A44" s="7"/>
      <c r="B44" s="52" t="s">
        <v>59</v>
      </c>
      <c r="C44" s="52"/>
      <c r="D44" s="9">
        <f>D56</f>
        <v>157397.1</v>
      </c>
      <c r="E44" s="9">
        <f t="shared" ref="E44:G44" si="4">E56</f>
        <v>-42854.400000000001</v>
      </c>
      <c r="F44" s="9">
        <f>D44+E44</f>
        <v>114542.70000000001</v>
      </c>
      <c r="G44" s="9">
        <f t="shared" si="4"/>
        <v>0</v>
      </c>
      <c r="H44" s="9">
        <f>F44+G44</f>
        <v>114542.70000000001</v>
      </c>
      <c r="I44" s="28">
        <f t="shared" ref="I44:K44" si="5">I56</f>
        <v>0</v>
      </c>
      <c r="J44" s="9">
        <f>H44+I44</f>
        <v>114542.70000000001</v>
      </c>
      <c r="K44" s="21">
        <f t="shared" si="5"/>
        <v>0</v>
      </c>
      <c r="L44" s="9">
        <f>J44+K44</f>
        <v>114542.70000000001</v>
      </c>
    </row>
    <row r="45" spans="1:14" s="34" customFormat="1" ht="75.75" hidden="1" customHeight="1" x14ac:dyDescent="0.3">
      <c r="A45" s="30"/>
      <c r="B45" s="35" t="s">
        <v>31</v>
      </c>
      <c r="C45" s="32" t="s">
        <v>7</v>
      </c>
      <c r="D45" s="33">
        <v>3903.5</v>
      </c>
      <c r="E45" s="33">
        <v>70</v>
      </c>
      <c r="F45" s="33">
        <f>D45+E45</f>
        <v>3973.5</v>
      </c>
      <c r="G45" s="33"/>
      <c r="H45" s="33">
        <f>F45+G45</f>
        <v>3973.5</v>
      </c>
      <c r="I45" s="28">
        <v>-3973.5</v>
      </c>
      <c r="J45" s="33">
        <f>H45+I45</f>
        <v>0</v>
      </c>
      <c r="K45" s="21"/>
      <c r="L45" s="33">
        <f>J45+K45</f>
        <v>0</v>
      </c>
      <c r="M45" s="34" t="s">
        <v>32</v>
      </c>
      <c r="N45" s="34">
        <v>0</v>
      </c>
    </row>
    <row r="46" spans="1:14" ht="74.25" customHeight="1" x14ac:dyDescent="0.3">
      <c r="A46" s="7" t="s">
        <v>118</v>
      </c>
      <c r="B46" s="11" t="s">
        <v>49</v>
      </c>
      <c r="C46" s="52" t="s">
        <v>7</v>
      </c>
      <c r="D46" s="9">
        <v>97944.5</v>
      </c>
      <c r="E46" s="9"/>
      <c r="F46" s="9">
        <f t="shared" ref="F46:F52" si="6">D46+E46</f>
        <v>97944.5</v>
      </c>
      <c r="G46" s="9"/>
      <c r="H46" s="9">
        <f t="shared" ref="H46:H52" si="7">F46+G46</f>
        <v>97944.5</v>
      </c>
      <c r="I46" s="28"/>
      <c r="J46" s="9">
        <f t="shared" ref="J46:J52" si="8">H46+I46</f>
        <v>97944.5</v>
      </c>
      <c r="K46" s="21">
        <f>-17000+2249.75</f>
        <v>-14750.25</v>
      </c>
      <c r="L46" s="9">
        <f t="shared" ref="L46:L52" si="9">J46+K46</f>
        <v>83194.25</v>
      </c>
      <c r="M46" s="1" t="s">
        <v>36</v>
      </c>
    </row>
    <row r="47" spans="1:14" ht="75" x14ac:dyDescent="0.3">
      <c r="A47" s="7" t="s">
        <v>14</v>
      </c>
      <c r="B47" s="52" t="s">
        <v>34</v>
      </c>
      <c r="C47" s="52" t="s">
        <v>7</v>
      </c>
      <c r="D47" s="9">
        <v>115096.8</v>
      </c>
      <c r="E47" s="9"/>
      <c r="F47" s="9">
        <f t="shared" si="6"/>
        <v>115096.8</v>
      </c>
      <c r="G47" s="9"/>
      <c r="H47" s="9">
        <f t="shared" si="7"/>
        <v>115096.8</v>
      </c>
      <c r="I47" s="28"/>
      <c r="J47" s="9">
        <f t="shared" si="8"/>
        <v>115096.8</v>
      </c>
      <c r="K47" s="21">
        <v>-50000</v>
      </c>
      <c r="L47" s="9">
        <f t="shared" si="9"/>
        <v>65096.800000000003</v>
      </c>
      <c r="M47" s="1" t="s">
        <v>35</v>
      </c>
    </row>
    <row r="48" spans="1:14" ht="75" x14ac:dyDescent="0.3">
      <c r="A48" s="7" t="s">
        <v>119</v>
      </c>
      <c r="B48" s="52" t="s">
        <v>54</v>
      </c>
      <c r="C48" s="52" t="s">
        <v>7</v>
      </c>
      <c r="D48" s="9">
        <v>107731.9</v>
      </c>
      <c r="E48" s="9"/>
      <c r="F48" s="9">
        <f t="shared" si="6"/>
        <v>107731.9</v>
      </c>
      <c r="G48" s="9"/>
      <c r="H48" s="9">
        <f t="shared" si="7"/>
        <v>107731.9</v>
      </c>
      <c r="I48" s="28"/>
      <c r="J48" s="9">
        <f t="shared" si="8"/>
        <v>107731.9</v>
      </c>
      <c r="K48" s="21">
        <f>-26991.5+30575.924</f>
        <v>3584.4239999999991</v>
      </c>
      <c r="L48" s="9">
        <f t="shared" si="9"/>
        <v>111316.32399999999</v>
      </c>
      <c r="M48" s="1" t="s">
        <v>37</v>
      </c>
    </row>
    <row r="49" spans="1:14" ht="75" x14ac:dyDescent="0.3">
      <c r="A49" s="7" t="s">
        <v>120</v>
      </c>
      <c r="B49" s="52" t="s">
        <v>38</v>
      </c>
      <c r="C49" s="52" t="s">
        <v>7</v>
      </c>
      <c r="D49" s="9">
        <v>6363.6</v>
      </c>
      <c r="E49" s="9">
        <v>-2847.5859999999998</v>
      </c>
      <c r="F49" s="9">
        <f t="shared" si="6"/>
        <v>3516.0140000000006</v>
      </c>
      <c r="G49" s="9"/>
      <c r="H49" s="9">
        <f t="shared" si="7"/>
        <v>3516.0140000000006</v>
      </c>
      <c r="I49" s="28"/>
      <c r="J49" s="9">
        <f t="shared" si="8"/>
        <v>3516.0140000000006</v>
      </c>
      <c r="K49" s="21"/>
      <c r="L49" s="9">
        <f t="shared" si="9"/>
        <v>3516.0140000000006</v>
      </c>
      <c r="M49" s="1" t="s">
        <v>39</v>
      </c>
    </row>
    <row r="50" spans="1:14" ht="75" x14ac:dyDescent="0.3">
      <c r="A50" s="7" t="s">
        <v>121</v>
      </c>
      <c r="B50" s="52" t="s">
        <v>40</v>
      </c>
      <c r="C50" s="52" t="s">
        <v>7</v>
      </c>
      <c r="D50" s="12">
        <v>5406.6</v>
      </c>
      <c r="E50" s="12"/>
      <c r="F50" s="9">
        <f t="shared" si="6"/>
        <v>5406.6</v>
      </c>
      <c r="G50" s="12"/>
      <c r="H50" s="9">
        <f t="shared" si="7"/>
        <v>5406.6</v>
      </c>
      <c r="I50" s="39"/>
      <c r="J50" s="9">
        <f t="shared" si="8"/>
        <v>5406.6</v>
      </c>
      <c r="K50" s="22">
        <f>7363.833+234.043</f>
        <v>7597.8759999999993</v>
      </c>
      <c r="L50" s="9">
        <f t="shared" si="9"/>
        <v>13004.475999999999</v>
      </c>
      <c r="M50" s="1" t="s">
        <v>41</v>
      </c>
    </row>
    <row r="51" spans="1:14" ht="75" x14ac:dyDescent="0.3">
      <c r="A51" s="7" t="s">
        <v>122</v>
      </c>
      <c r="B51" s="52" t="s">
        <v>74</v>
      </c>
      <c r="C51" s="52" t="s">
        <v>7</v>
      </c>
      <c r="D51" s="12">
        <v>1638.9</v>
      </c>
      <c r="E51" s="12"/>
      <c r="F51" s="9">
        <f t="shared" si="6"/>
        <v>1638.9</v>
      </c>
      <c r="G51" s="12"/>
      <c r="H51" s="9">
        <f t="shared" si="7"/>
        <v>1638.9</v>
      </c>
      <c r="I51" s="39"/>
      <c r="J51" s="9">
        <f t="shared" si="8"/>
        <v>1638.9</v>
      </c>
      <c r="K51" s="22"/>
      <c r="L51" s="9">
        <f t="shared" si="9"/>
        <v>1638.9</v>
      </c>
      <c r="M51" s="1" t="s">
        <v>75</v>
      </c>
    </row>
    <row r="52" spans="1:14" ht="75" x14ac:dyDescent="0.3">
      <c r="A52" s="7" t="s">
        <v>123</v>
      </c>
      <c r="B52" s="52" t="s">
        <v>76</v>
      </c>
      <c r="C52" s="52" t="s">
        <v>7</v>
      </c>
      <c r="D52" s="12">
        <v>2021.2</v>
      </c>
      <c r="E52" s="12"/>
      <c r="F52" s="9">
        <f t="shared" si="6"/>
        <v>2021.2</v>
      </c>
      <c r="G52" s="12"/>
      <c r="H52" s="9">
        <f t="shared" si="7"/>
        <v>2021.2</v>
      </c>
      <c r="I52" s="39"/>
      <c r="J52" s="9">
        <f t="shared" si="8"/>
        <v>2021.2</v>
      </c>
      <c r="K52" s="22"/>
      <c r="L52" s="9">
        <f t="shared" si="9"/>
        <v>2021.2</v>
      </c>
      <c r="M52" s="1" t="s">
        <v>77</v>
      </c>
    </row>
    <row r="53" spans="1:14" ht="75" x14ac:dyDescent="0.3">
      <c r="A53" s="7" t="s">
        <v>124</v>
      </c>
      <c r="B53" s="52" t="s">
        <v>132</v>
      </c>
      <c r="C53" s="52" t="s">
        <v>33</v>
      </c>
      <c r="D53" s="12">
        <f t="shared" ref="D53:J53" si="10">D55+D56</f>
        <v>1022254.4999999999</v>
      </c>
      <c r="E53" s="12">
        <f t="shared" si="10"/>
        <v>-67584.2</v>
      </c>
      <c r="F53" s="12">
        <f t="shared" si="10"/>
        <v>954670.29999999981</v>
      </c>
      <c r="G53" s="12">
        <f t="shared" si="10"/>
        <v>0</v>
      </c>
      <c r="H53" s="12">
        <f t="shared" si="10"/>
        <v>954670.29999999981</v>
      </c>
      <c r="I53" s="39">
        <f t="shared" si="10"/>
        <v>-19607.77</v>
      </c>
      <c r="J53" s="12">
        <f t="shared" si="10"/>
        <v>935062.5299999998</v>
      </c>
      <c r="K53" s="22">
        <f t="shared" ref="K53:L53" si="11">K55+K56</f>
        <v>-8902.9959999999992</v>
      </c>
      <c r="L53" s="12">
        <f t="shared" si="11"/>
        <v>926159.53399999975</v>
      </c>
    </row>
    <row r="54" spans="1:14" x14ac:dyDescent="0.3">
      <c r="A54" s="7"/>
      <c r="B54" s="8" t="s">
        <v>2</v>
      </c>
      <c r="C54" s="52"/>
      <c r="D54" s="12"/>
      <c r="E54" s="12"/>
      <c r="F54" s="12"/>
      <c r="G54" s="12"/>
      <c r="H54" s="12"/>
      <c r="I54" s="39"/>
      <c r="J54" s="12"/>
      <c r="K54" s="22"/>
      <c r="L54" s="12"/>
    </row>
    <row r="55" spans="1:14" hidden="1" x14ac:dyDescent="0.3">
      <c r="A55" s="7"/>
      <c r="B55" s="17" t="s">
        <v>3</v>
      </c>
      <c r="C55" s="17"/>
      <c r="D55" s="12">
        <f>230535.8+68937.5+565384.1</f>
        <v>864857.39999999991</v>
      </c>
      <c r="E55" s="12">
        <v>-24729.8</v>
      </c>
      <c r="F55" s="12">
        <f>D55+E55</f>
        <v>840127.59999999986</v>
      </c>
      <c r="G55" s="12"/>
      <c r="H55" s="12">
        <f>F55+G55</f>
        <v>840127.59999999986</v>
      </c>
      <c r="I55" s="39">
        <f>-19607.77</f>
        <v>-19607.77</v>
      </c>
      <c r="J55" s="12">
        <f t="shared" ref="J55:J60" si="12">H55+I55</f>
        <v>820519.82999999984</v>
      </c>
      <c r="K55" s="22">
        <f>-40792.668+7910.644+14147.238+9831.79</f>
        <v>-8902.9959999999992</v>
      </c>
      <c r="L55" s="12">
        <f t="shared" ref="L55:L66" si="13">J55+K55</f>
        <v>811616.8339999998</v>
      </c>
      <c r="M55" s="1" t="s">
        <v>137</v>
      </c>
      <c r="N55" s="1">
        <v>0</v>
      </c>
    </row>
    <row r="56" spans="1:14" x14ac:dyDescent="0.3">
      <c r="A56" s="7"/>
      <c r="B56" s="52" t="s">
        <v>59</v>
      </c>
      <c r="C56" s="52"/>
      <c r="D56" s="12">
        <v>157397.1</v>
      </c>
      <c r="E56" s="12">
        <v>-42854.400000000001</v>
      </c>
      <c r="F56" s="12">
        <f>D56+E56</f>
        <v>114542.70000000001</v>
      </c>
      <c r="G56" s="12"/>
      <c r="H56" s="12">
        <f>F56+G56</f>
        <v>114542.70000000001</v>
      </c>
      <c r="I56" s="39"/>
      <c r="J56" s="12">
        <f t="shared" si="12"/>
        <v>114542.70000000001</v>
      </c>
      <c r="K56" s="22"/>
      <c r="L56" s="12">
        <f t="shared" si="13"/>
        <v>114542.70000000001</v>
      </c>
      <c r="M56" s="1" t="s">
        <v>106</v>
      </c>
    </row>
    <row r="57" spans="1:14" ht="56.25" x14ac:dyDescent="0.3">
      <c r="A57" s="7" t="s">
        <v>167</v>
      </c>
      <c r="B57" s="52" t="s">
        <v>109</v>
      </c>
      <c r="C57" s="52" t="s">
        <v>33</v>
      </c>
      <c r="D57" s="12">
        <v>9780.6</v>
      </c>
      <c r="E57" s="12"/>
      <c r="F57" s="12">
        <f>D57+E57</f>
        <v>9780.6</v>
      </c>
      <c r="G57" s="12"/>
      <c r="H57" s="12">
        <f>F57+G57</f>
        <v>9780.6</v>
      </c>
      <c r="I57" s="39"/>
      <c r="J57" s="12">
        <f t="shared" si="12"/>
        <v>9780.6</v>
      </c>
      <c r="K57" s="22">
        <v>-4890.3</v>
      </c>
      <c r="L57" s="12">
        <f t="shared" si="13"/>
        <v>4890.3</v>
      </c>
      <c r="M57" s="1" t="s">
        <v>110</v>
      </c>
    </row>
    <row r="58" spans="1:14" ht="75" x14ac:dyDescent="0.3">
      <c r="A58" s="7" t="s">
        <v>168</v>
      </c>
      <c r="B58" s="11" t="s">
        <v>182</v>
      </c>
      <c r="C58" s="52" t="s">
        <v>7</v>
      </c>
      <c r="D58" s="12"/>
      <c r="E58" s="12"/>
      <c r="F58" s="12"/>
      <c r="G58" s="12"/>
      <c r="H58" s="12"/>
      <c r="I58" s="39"/>
      <c r="J58" s="12">
        <f t="shared" si="12"/>
        <v>0</v>
      </c>
      <c r="K58" s="22">
        <v>36739.468000000001</v>
      </c>
      <c r="L58" s="12">
        <f t="shared" si="13"/>
        <v>36739.468000000001</v>
      </c>
      <c r="M58" s="1" t="s">
        <v>183</v>
      </c>
    </row>
    <row r="59" spans="1:14" x14ac:dyDescent="0.3">
      <c r="A59" s="7"/>
      <c r="B59" s="52" t="s">
        <v>13</v>
      </c>
      <c r="C59" s="52"/>
      <c r="D59" s="43">
        <f>D60+D61+D62+D63+D64+D65</f>
        <v>166862.29999999999</v>
      </c>
      <c r="E59" s="43">
        <f>E60+E61+E62+E63+E64+E65</f>
        <v>853.52800000000002</v>
      </c>
      <c r="F59" s="43">
        <f>D59+E59</f>
        <v>167715.82799999998</v>
      </c>
      <c r="G59" s="43">
        <f>G60+G61+G62+G63+G64+G65</f>
        <v>0</v>
      </c>
      <c r="H59" s="43">
        <f>F59+G59</f>
        <v>167715.82799999998</v>
      </c>
      <c r="I59" s="43">
        <f>I60+I61+I62+I63+I64+I65+I66</f>
        <v>0</v>
      </c>
      <c r="J59" s="43">
        <f t="shared" si="12"/>
        <v>167715.82799999998</v>
      </c>
      <c r="K59" s="43">
        <f>K60+K61+K62+K63+K64+K65+K66</f>
        <v>6792.6309999999994</v>
      </c>
      <c r="L59" s="9">
        <f t="shared" si="13"/>
        <v>174508.45899999997</v>
      </c>
      <c r="M59" s="45"/>
      <c r="N59" s="45"/>
    </row>
    <row r="60" spans="1:14" ht="75" x14ac:dyDescent="0.3">
      <c r="A60" s="7" t="s">
        <v>169</v>
      </c>
      <c r="B60" s="11" t="s">
        <v>24</v>
      </c>
      <c r="C60" s="11" t="s">
        <v>15</v>
      </c>
      <c r="D60" s="12">
        <v>56816.9</v>
      </c>
      <c r="E60" s="12"/>
      <c r="F60" s="12">
        <f>D60+E60</f>
        <v>56816.9</v>
      </c>
      <c r="G60" s="12"/>
      <c r="H60" s="12">
        <f>F60+G60</f>
        <v>56816.9</v>
      </c>
      <c r="I60" s="39"/>
      <c r="J60" s="12">
        <f t="shared" si="12"/>
        <v>56816.9</v>
      </c>
      <c r="K60" s="12">
        <f>-12888.473+2045.108+1505.6</f>
        <v>-9337.7649999999994</v>
      </c>
      <c r="L60" s="12">
        <f t="shared" si="13"/>
        <v>47479.135000000002</v>
      </c>
      <c r="M60" s="1" t="s">
        <v>25</v>
      </c>
    </row>
    <row r="61" spans="1:14" ht="75" x14ac:dyDescent="0.3">
      <c r="A61" s="7" t="s">
        <v>170</v>
      </c>
      <c r="B61" s="11" t="s">
        <v>102</v>
      </c>
      <c r="C61" s="11" t="s">
        <v>15</v>
      </c>
      <c r="D61" s="13">
        <v>105045.4</v>
      </c>
      <c r="E61" s="13"/>
      <c r="F61" s="12">
        <f t="shared" ref="F61:F65" si="14">D61+E61</f>
        <v>105045.4</v>
      </c>
      <c r="G61" s="13"/>
      <c r="H61" s="12">
        <f t="shared" ref="H61:H65" si="15">F61+G61</f>
        <v>105045.4</v>
      </c>
      <c r="I61" s="40"/>
      <c r="J61" s="12">
        <f t="shared" ref="J61:J66" si="16">H61+I61</f>
        <v>105045.4</v>
      </c>
      <c r="K61" s="23"/>
      <c r="L61" s="12">
        <f t="shared" si="13"/>
        <v>105045.4</v>
      </c>
      <c r="M61" s="1" t="s">
        <v>30</v>
      </c>
    </row>
    <row r="62" spans="1:14" ht="60" customHeight="1" x14ac:dyDescent="0.3">
      <c r="A62" s="7" t="s">
        <v>171</v>
      </c>
      <c r="B62" s="11" t="s">
        <v>45</v>
      </c>
      <c r="C62" s="11" t="s">
        <v>15</v>
      </c>
      <c r="D62" s="13">
        <v>3517</v>
      </c>
      <c r="E62" s="13"/>
      <c r="F62" s="12">
        <f t="shared" si="14"/>
        <v>3517</v>
      </c>
      <c r="G62" s="13"/>
      <c r="H62" s="12">
        <f t="shared" si="15"/>
        <v>3517</v>
      </c>
      <c r="I62" s="40"/>
      <c r="J62" s="12">
        <f t="shared" si="16"/>
        <v>3517</v>
      </c>
      <c r="K62" s="13">
        <v>4.8860000000000001</v>
      </c>
      <c r="L62" s="12">
        <f t="shared" si="13"/>
        <v>3521.886</v>
      </c>
      <c r="M62" s="1" t="s">
        <v>44</v>
      </c>
    </row>
    <row r="63" spans="1:14" ht="60" customHeight="1" x14ac:dyDescent="0.3">
      <c r="A63" s="7" t="s">
        <v>172</v>
      </c>
      <c r="B63" s="11" t="s">
        <v>103</v>
      </c>
      <c r="C63" s="11" t="s">
        <v>15</v>
      </c>
      <c r="D63" s="13">
        <v>1483</v>
      </c>
      <c r="E63" s="13"/>
      <c r="F63" s="12">
        <f t="shared" si="14"/>
        <v>1483</v>
      </c>
      <c r="G63" s="13"/>
      <c r="H63" s="12">
        <f t="shared" si="15"/>
        <v>1483</v>
      </c>
      <c r="I63" s="40"/>
      <c r="J63" s="12">
        <f t="shared" si="16"/>
        <v>1483</v>
      </c>
      <c r="K63" s="23">
        <v>-458.43200000000002</v>
      </c>
      <c r="L63" s="12">
        <f t="shared" si="13"/>
        <v>1024.568</v>
      </c>
      <c r="M63" s="1" t="s">
        <v>104</v>
      </c>
    </row>
    <row r="64" spans="1:14" ht="60" customHeight="1" x14ac:dyDescent="0.3">
      <c r="A64" s="7" t="s">
        <v>173</v>
      </c>
      <c r="B64" s="11" t="s">
        <v>162</v>
      </c>
      <c r="C64" s="11" t="s">
        <v>15</v>
      </c>
      <c r="D64" s="13">
        <v>0</v>
      </c>
      <c r="E64" s="13">
        <v>42.7</v>
      </c>
      <c r="F64" s="12">
        <f t="shared" si="14"/>
        <v>42.7</v>
      </c>
      <c r="G64" s="13"/>
      <c r="H64" s="12">
        <f t="shared" si="15"/>
        <v>42.7</v>
      </c>
      <c r="I64" s="40"/>
      <c r="J64" s="12">
        <f t="shared" si="16"/>
        <v>42.7</v>
      </c>
      <c r="K64" s="23"/>
      <c r="L64" s="12">
        <f t="shared" si="13"/>
        <v>42.7</v>
      </c>
      <c r="M64" s="1" t="s">
        <v>149</v>
      </c>
    </row>
    <row r="65" spans="1:14" ht="60" customHeight="1" x14ac:dyDescent="0.3">
      <c r="A65" s="7" t="s">
        <v>174</v>
      </c>
      <c r="B65" s="11" t="s">
        <v>150</v>
      </c>
      <c r="C65" s="11" t="s">
        <v>15</v>
      </c>
      <c r="D65" s="13">
        <v>0</v>
      </c>
      <c r="E65" s="13">
        <v>810.82799999999997</v>
      </c>
      <c r="F65" s="12">
        <f t="shared" si="14"/>
        <v>810.82799999999997</v>
      </c>
      <c r="G65" s="13"/>
      <c r="H65" s="12">
        <f t="shared" si="15"/>
        <v>810.82799999999997</v>
      </c>
      <c r="I65" s="40"/>
      <c r="J65" s="12">
        <f t="shared" si="16"/>
        <v>810.82799999999997</v>
      </c>
      <c r="K65" s="13">
        <f>-418.643+3916</f>
        <v>3497.357</v>
      </c>
      <c r="L65" s="12">
        <f t="shared" si="13"/>
        <v>4308.1849999999995</v>
      </c>
      <c r="M65" s="1" t="s">
        <v>151</v>
      </c>
    </row>
    <row r="66" spans="1:14" ht="60" customHeight="1" x14ac:dyDescent="0.3">
      <c r="A66" s="7" t="s">
        <v>56</v>
      </c>
      <c r="B66" s="11" t="s">
        <v>176</v>
      </c>
      <c r="C66" s="11" t="s">
        <v>15</v>
      </c>
      <c r="D66" s="13"/>
      <c r="E66" s="13"/>
      <c r="F66" s="12"/>
      <c r="G66" s="13"/>
      <c r="H66" s="12"/>
      <c r="I66" s="40"/>
      <c r="J66" s="12">
        <f t="shared" si="16"/>
        <v>0</v>
      </c>
      <c r="K66" s="13">
        <v>13086.584999999999</v>
      </c>
      <c r="L66" s="12">
        <f t="shared" si="13"/>
        <v>13086.584999999999</v>
      </c>
      <c r="M66" s="1" t="s">
        <v>177</v>
      </c>
    </row>
    <row r="67" spans="1:14" x14ac:dyDescent="0.3">
      <c r="A67" s="7"/>
      <c r="B67" s="52" t="s">
        <v>16</v>
      </c>
      <c r="C67" s="52"/>
      <c r="D67" s="47">
        <f>D71+D72+D73+D74+D75+D76+D80+D84+D88+D92+D96+D97+D98</f>
        <v>479771.7</v>
      </c>
      <c r="E67" s="47">
        <f>E71+E72+E73+E74+E75+E76+E80+E84+E88+E92+E96+E97+E98</f>
        <v>2273.3000000000002</v>
      </c>
      <c r="F67" s="47">
        <f>D67+E67</f>
        <v>482045</v>
      </c>
      <c r="G67" s="47">
        <f>G71+G72+G73+G74+G75+G76+G80+G84+G88+G92+G96+G97+G98</f>
        <v>0</v>
      </c>
      <c r="H67" s="47">
        <f>F67+G67</f>
        <v>482045</v>
      </c>
      <c r="I67" s="47">
        <f>I71+I72+I73+I74+I75+I76+I80+I84+I88+I92+I96+I97+I98+I99+I100</f>
        <v>0</v>
      </c>
      <c r="J67" s="47">
        <f>H67+I67</f>
        <v>482045</v>
      </c>
      <c r="K67" s="47">
        <f>K71+K72+K73+K74+K75+K76+K80+K84+K88+K92+K96+K97+K98+K99+K100+K101+K102</f>
        <v>6659.8730000000005</v>
      </c>
      <c r="L67" s="13">
        <f>J67+K67</f>
        <v>488704.87300000002</v>
      </c>
      <c r="M67" s="45"/>
      <c r="N67" s="45"/>
    </row>
    <row r="68" spans="1:14" x14ac:dyDescent="0.3">
      <c r="A68" s="7"/>
      <c r="B68" s="8" t="s">
        <v>2</v>
      </c>
      <c r="C68" s="11"/>
      <c r="D68" s="12"/>
      <c r="E68" s="12"/>
      <c r="F68" s="12"/>
      <c r="G68" s="12"/>
      <c r="H68" s="12"/>
      <c r="I68" s="39"/>
      <c r="J68" s="12"/>
      <c r="K68" s="22"/>
      <c r="L68" s="12"/>
    </row>
    <row r="69" spans="1:14" hidden="1" x14ac:dyDescent="0.3">
      <c r="A69" s="7"/>
      <c r="B69" s="8" t="s">
        <v>3</v>
      </c>
      <c r="C69" s="11"/>
      <c r="D69" s="12">
        <f>D71+D72+D73+D74+D75+D78+D82+D86+D90+D94+D96+D97+D98</f>
        <v>133748.5</v>
      </c>
      <c r="E69" s="12">
        <f>E71+E72+E73+E74+E75+E78+E82+E86+E90+E94+E96+E97+E98</f>
        <v>2273.3000000000002</v>
      </c>
      <c r="F69" s="12">
        <f>D69+E69</f>
        <v>136021.79999999999</v>
      </c>
      <c r="G69" s="12">
        <f>G71+G72+G73+G74+G75+G78+G82+G86+G90+G94+G96+G97+G98</f>
        <v>0</v>
      </c>
      <c r="H69" s="12">
        <f>F69+G69</f>
        <v>136021.79999999999</v>
      </c>
      <c r="I69" s="39">
        <f>I71+I72+I73+I74+I75+I78+I82+I86+I90+I94+I96+I97+I98+I99+I100</f>
        <v>0</v>
      </c>
      <c r="J69" s="12">
        <f>H69+I69</f>
        <v>136021.79999999999</v>
      </c>
      <c r="K69" s="22">
        <f>K71+K72+K73+K74+K75+K78+K82+K86+K90+K94+K96+K97+K98+K99+K100</f>
        <v>-3108.7829999999999</v>
      </c>
      <c r="L69" s="12">
        <f>J69+K69</f>
        <v>132913.01699999999</v>
      </c>
      <c r="N69" s="1">
        <v>0</v>
      </c>
    </row>
    <row r="70" spans="1:14" x14ac:dyDescent="0.3">
      <c r="A70" s="7"/>
      <c r="B70" s="52" t="s">
        <v>50</v>
      </c>
      <c r="C70" s="11"/>
      <c r="D70" s="12">
        <f>D79+D83+D87+D91+D95</f>
        <v>346023.19999999995</v>
      </c>
      <c r="E70" s="12">
        <f>E79+E83+E87+E91+E95</f>
        <v>0</v>
      </c>
      <c r="F70" s="12">
        <f>D70+E70</f>
        <v>346023.19999999995</v>
      </c>
      <c r="G70" s="12">
        <f>G79+G83+G87+G91+G95</f>
        <v>0</v>
      </c>
      <c r="H70" s="12">
        <f>F70+G70</f>
        <v>346023.19999999995</v>
      </c>
      <c r="I70" s="39">
        <f>I79+I83+I87+I91+I95</f>
        <v>0</v>
      </c>
      <c r="J70" s="12">
        <f>H70+I70</f>
        <v>346023.19999999995</v>
      </c>
      <c r="K70" s="22">
        <f>K79+K83+K87+K91+K95</f>
        <v>0</v>
      </c>
      <c r="L70" s="12">
        <f>J70+K70</f>
        <v>346023.19999999995</v>
      </c>
    </row>
    <row r="71" spans="1:14" ht="56.25" x14ac:dyDescent="0.3">
      <c r="A71" s="7" t="s">
        <v>64</v>
      </c>
      <c r="B71" s="52" t="s">
        <v>68</v>
      </c>
      <c r="C71" s="11" t="s">
        <v>17</v>
      </c>
      <c r="D71" s="9">
        <v>3217.7</v>
      </c>
      <c r="E71" s="9"/>
      <c r="F71" s="9">
        <f>D71+E71</f>
        <v>3217.7</v>
      </c>
      <c r="G71" s="9"/>
      <c r="H71" s="9">
        <f>F71+G71</f>
        <v>3217.7</v>
      </c>
      <c r="I71" s="28"/>
      <c r="J71" s="9">
        <f>H71+I71</f>
        <v>3217.7</v>
      </c>
      <c r="K71" s="21"/>
      <c r="L71" s="9">
        <f>J71+K71</f>
        <v>3217.7</v>
      </c>
      <c r="M71" s="1" t="s">
        <v>69</v>
      </c>
    </row>
    <row r="72" spans="1:14" ht="56.25" x14ac:dyDescent="0.3">
      <c r="A72" s="7" t="s">
        <v>65</v>
      </c>
      <c r="B72" s="52" t="s">
        <v>70</v>
      </c>
      <c r="C72" s="11" t="s">
        <v>17</v>
      </c>
      <c r="D72" s="9">
        <v>3000</v>
      </c>
      <c r="E72" s="9"/>
      <c r="F72" s="9">
        <f t="shared" ref="F72:F75" si="17">D72+E72</f>
        <v>3000</v>
      </c>
      <c r="G72" s="9"/>
      <c r="H72" s="9">
        <f t="shared" ref="H72:H75" si="18">F72+G72</f>
        <v>3000</v>
      </c>
      <c r="I72" s="28"/>
      <c r="J72" s="9">
        <f t="shared" ref="J72:J75" si="19">H72+I72</f>
        <v>3000</v>
      </c>
      <c r="K72" s="21"/>
      <c r="L72" s="9">
        <f t="shared" ref="L72:L75" si="20">J72+K72</f>
        <v>3000</v>
      </c>
      <c r="M72" s="1" t="s">
        <v>71</v>
      </c>
    </row>
    <row r="73" spans="1:14" ht="56.25" hidden="1" x14ac:dyDescent="0.3">
      <c r="A73" s="7" t="s">
        <v>173</v>
      </c>
      <c r="B73" s="17" t="s">
        <v>73</v>
      </c>
      <c r="C73" s="11" t="s">
        <v>17</v>
      </c>
      <c r="D73" s="9">
        <v>2000</v>
      </c>
      <c r="E73" s="9"/>
      <c r="F73" s="9">
        <f t="shared" si="17"/>
        <v>2000</v>
      </c>
      <c r="G73" s="9"/>
      <c r="H73" s="9">
        <f t="shared" si="18"/>
        <v>2000</v>
      </c>
      <c r="I73" s="28"/>
      <c r="J73" s="9">
        <f t="shared" si="19"/>
        <v>2000</v>
      </c>
      <c r="K73" s="21">
        <v>-2000</v>
      </c>
      <c r="L73" s="9">
        <f t="shared" si="20"/>
        <v>0</v>
      </c>
      <c r="M73" s="1" t="s">
        <v>72</v>
      </c>
      <c r="N73" s="1">
        <v>0</v>
      </c>
    </row>
    <row r="74" spans="1:14" ht="56.25" x14ac:dyDescent="0.3">
      <c r="A74" s="7" t="s">
        <v>125</v>
      </c>
      <c r="B74" s="52" t="s">
        <v>94</v>
      </c>
      <c r="C74" s="11" t="s">
        <v>17</v>
      </c>
      <c r="D74" s="9">
        <v>453.8</v>
      </c>
      <c r="E74" s="9"/>
      <c r="F74" s="9">
        <f t="shared" si="17"/>
        <v>453.8</v>
      </c>
      <c r="G74" s="9"/>
      <c r="H74" s="9">
        <f t="shared" si="18"/>
        <v>453.8</v>
      </c>
      <c r="I74" s="28"/>
      <c r="J74" s="9">
        <f t="shared" si="19"/>
        <v>453.8</v>
      </c>
      <c r="K74" s="21"/>
      <c r="L74" s="9">
        <f t="shared" si="20"/>
        <v>453.8</v>
      </c>
      <c r="M74" s="1" t="s">
        <v>93</v>
      </c>
    </row>
    <row r="75" spans="1:14" ht="56.25" x14ac:dyDescent="0.3">
      <c r="A75" s="7" t="s">
        <v>126</v>
      </c>
      <c r="B75" s="52" t="s">
        <v>96</v>
      </c>
      <c r="C75" s="11" t="s">
        <v>17</v>
      </c>
      <c r="D75" s="14">
        <v>235.9</v>
      </c>
      <c r="E75" s="14"/>
      <c r="F75" s="9">
        <f t="shared" si="17"/>
        <v>235.9</v>
      </c>
      <c r="G75" s="14"/>
      <c r="H75" s="9">
        <f t="shared" si="18"/>
        <v>235.9</v>
      </c>
      <c r="I75" s="41"/>
      <c r="J75" s="9">
        <f t="shared" si="19"/>
        <v>235.9</v>
      </c>
      <c r="K75" s="24"/>
      <c r="L75" s="9">
        <f t="shared" si="20"/>
        <v>235.9</v>
      </c>
      <c r="M75" s="1" t="s">
        <v>95</v>
      </c>
    </row>
    <row r="76" spans="1:14" ht="75" x14ac:dyDescent="0.3">
      <c r="A76" s="7" t="s">
        <v>127</v>
      </c>
      <c r="B76" s="52" t="s">
        <v>97</v>
      </c>
      <c r="C76" s="11" t="s">
        <v>15</v>
      </c>
      <c r="D76" s="14">
        <f>D78+D79</f>
        <v>125387.8</v>
      </c>
      <c r="E76" s="14">
        <f>E78+E79</f>
        <v>0</v>
      </c>
      <c r="F76" s="14">
        <f t="shared" ref="F76:H76" si="21">F78+F79</f>
        <v>125387.8</v>
      </c>
      <c r="G76" s="14">
        <f>G78+G79</f>
        <v>0</v>
      </c>
      <c r="H76" s="14">
        <f t="shared" si="21"/>
        <v>125387.8</v>
      </c>
      <c r="I76" s="41">
        <f>I78+I79</f>
        <v>4500</v>
      </c>
      <c r="J76" s="14">
        <f t="shared" ref="J76:L76" si="22">J78+J79</f>
        <v>129887.8</v>
      </c>
      <c r="K76" s="24">
        <f>K78+K79</f>
        <v>0</v>
      </c>
      <c r="L76" s="14">
        <f t="shared" si="22"/>
        <v>129887.8</v>
      </c>
      <c r="M76" s="1" t="s">
        <v>98</v>
      </c>
    </row>
    <row r="77" spans="1:14" x14ac:dyDescent="0.3">
      <c r="A77" s="7"/>
      <c r="B77" s="8" t="s">
        <v>2</v>
      </c>
      <c r="C77" s="11"/>
      <c r="D77" s="14"/>
      <c r="E77" s="14"/>
      <c r="F77" s="14"/>
      <c r="G77" s="14"/>
      <c r="H77" s="14"/>
      <c r="I77" s="41"/>
      <c r="J77" s="14"/>
      <c r="K77" s="24"/>
      <c r="L77" s="14"/>
    </row>
    <row r="78" spans="1:14" hidden="1" x14ac:dyDescent="0.3">
      <c r="A78" s="7"/>
      <c r="B78" s="17" t="s">
        <v>3</v>
      </c>
      <c r="C78" s="11"/>
      <c r="D78" s="14">
        <v>31347</v>
      </c>
      <c r="E78" s="14"/>
      <c r="F78" s="14">
        <f>D78+E78</f>
        <v>31347</v>
      </c>
      <c r="G78" s="14"/>
      <c r="H78" s="14">
        <f>F78+G78</f>
        <v>31347</v>
      </c>
      <c r="I78" s="41">
        <v>4500</v>
      </c>
      <c r="J78" s="14">
        <f>H78+I78</f>
        <v>35847</v>
      </c>
      <c r="K78" s="24"/>
      <c r="L78" s="14">
        <f>J78+K78</f>
        <v>35847</v>
      </c>
      <c r="N78" s="1">
        <v>0</v>
      </c>
    </row>
    <row r="79" spans="1:14" x14ac:dyDescent="0.3">
      <c r="A79" s="7"/>
      <c r="B79" s="52" t="s">
        <v>50</v>
      </c>
      <c r="C79" s="11"/>
      <c r="D79" s="14">
        <v>94040.8</v>
      </c>
      <c r="E79" s="14"/>
      <c r="F79" s="14">
        <f>D79+E79</f>
        <v>94040.8</v>
      </c>
      <c r="G79" s="14"/>
      <c r="H79" s="14">
        <f>F79+G79</f>
        <v>94040.8</v>
      </c>
      <c r="I79" s="41"/>
      <c r="J79" s="14">
        <f>H79+I79</f>
        <v>94040.8</v>
      </c>
      <c r="K79" s="24"/>
      <c r="L79" s="14">
        <f>J79+K79</f>
        <v>94040.8</v>
      </c>
      <c r="M79" s="1" t="s">
        <v>105</v>
      </c>
    </row>
    <row r="80" spans="1:14" ht="75" x14ac:dyDescent="0.3">
      <c r="A80" s="7" t="s">
        <v>128</v>
      </c>
      <c r="B80" s="52" t="s">
        <v>99</v>
      </c>
      <c r="C80" s="11" t="s">
        <v>15</v>
      </c>
      <c r="D80" s="14">
        <f>D82+D83</f>
        <v>22000</v>
      </c>
      <c r="E80" s="14">
        <f t="shared" ref="E80:F80" si="23">E82+E83</f>
        <v>0</v>
      </c>
      <c r="F80" s="14">
        <f t="shared" si="23"/>
        <v>22000</v>
      </c>
      <c r="G80" s="14">
        <f t="shared" ref="G80:H80" si="24">G82+G83</f>
        <v>0</v>
      </c>
      <c r="H80" s="14">
        <f t="shared" si="24"/>
        <v>22000</v>
      </c>
      <c r="I80" s="41">
        <f t="shared" ref="I80:J80" si="25">I82+I83</f>
        <v>0</v>
      </c>
      <c r="J80" s="14">
        <f t="shared" si="25"/>
        <v>22000</v>
      </c>
      <c r="K80" s="24">
        <f t="shared" ref="K80:L80" si="26">K82+K83</f>
        <v>0</v>
      </c>
      <c r="L80" s="14">
        <f t="shared" si="26"/>
        <v>22000</v>
      </c>
      <c r="M80" s="1" t="s">
        <v>43</v>
      </c>
    </row>
    <row r="81" spans="1:14" x14ac:dyDescent="0.3">
      <c r="A81" s="7"/>
      <c r="B81" s="8" t="s">
        <v>2</v>
      </c>
      <c r="C81" s="11"/>
      <c r="D81" s="14"/>
      <c r="E81" s="14"/>
      <c r="F81" s="14"/>
      <c r="G81" s="14"/>
      <c r="H81" s="14"/>
      <c r="I81" s="41"/>
      <c r="J81" s="14"/>
      <c r="K81" s="24"/>
      <c r="L81" s="14"/>
    </row>
    <row r="82" spans="1:14" hidden="1" x14ac:dyDescent="0.3">
      <c r="A82" s="7"/>
      <c r="B82" s="17" t="s">
        <v>3</v>
      </c>
      <c r="C82" s="11"/>
      <c r="D82" s="14">
        <v>5500</v>
      </c>
      <c r="E82" s="14"/>
      <c r="F82" s="14">
        <f>D82+E82</f>
        <v>5500</v>
      </c>
      <c r="G82" s="14"/>
      <c r="H82" s="14">
        <f>F82+G82</f>
        <v>5500</v>
      </c>
      <c r="I82" s="41"/>
      <c r="J82" s="14">
        <f>H82+I82</f>
        <v>5500</v>
      </c>
      <c r="K82" s="24"/>
      <c r="L82" s="14">
        <f>J82+K82</f>
        <v>5500</v>
      </c>
      <c r="N82" s="1">
        <v>0</v>
      </c>
    </row>
    <row r="83" spans="1:14" x14ac:dyDescent="0.3">
      <c r="A83" s="7"/>
      <c r="B83" s="52" t="s">
        <v>50</v>
      </c>
      <c r="C83" s="11"/>
      <c r="D83" s="14">
        <v>16500</v>
      </c>
      <c r="E83" s="14"/>
      <c r="F83" s="14">
        <f>D83+E83</f>
        <v>16500</v>
      </c>
      <c r="G83" s="14"/>
      <c r="H83" s="14">
        <f>F83+G83</f>
        <v>16500</v>
      </c>
      <c r="I83" s="41"/>
      <c r="J83" s="14">
        <f>H83+I83</f>
        <v>16500</v>
      </c>
      <c r="K83" s="24"/>
      <c r="L83" s="14">
        <f>J83+K83</f>
        <v>16500</v>
      </c>
      <c r="M83" s="1" t="s">
        <v>105</v>
      </c>
    </row>
    <row r="84" spans="1:14" ht="75" x14ac:dyDescent="0.3">
      <c r="A84" s="7" t="s">
        <v>129</v>
      </c>
      <c r="B84" s="52" t="s">
        <v>100</v>
      </c>
      <c r="C84" s="11" t="s">
        <v>15</v>
      </c>
      <c r="D84" s="14">
        <f>D86+D87</f>
        <v>36000</v>
      </c>
      <c r="E84" s="14">
        <f t="shared" ref="E84:G84" si="27">E86+E87</f>
        <v>0</v>
      </c>
      <c r="F84" s="14">
        <f>F86+F87</f>
        <v>36000</v>
      </c>
      <c r="G84" s="14">
        <f t="shared" si="27"/>
        <v>0</v>
      </c>
      <c r="H84" s="14">
        <f>H86+H87</f>
        <v>36000</v>
      </c>
      <c r="I84" s="41">
        <f t="shared" ref="I84:K84" si="28">I86+I87</f>
        <v>-4500</v>
      </c>
      <c r="J84" s="14">
        <f>J86+J87</f>
        <v>31500</v>
      </c>
      <c r="K84" s="24">
        <f t="shared" si="28"/>
        <v>0</v>
      </c>
      <c r="L84" s="14">
        <f>L86+L87</f>
        <v>31500</v>
      </c>
      <c r="M84" s="1" t="s">
        <v>101</v>
      </c>
    </row>
    <row r="85" spans="1:14" x14ac:dyDescent="0.3">
      <c r="A85" s="7"/>
      <c r="B85" s="8" t="s">
        <v>2</v>
      </c>
      <c r="C85" s="11"/>
      <c r="D85" s="14"/>
      <c r="E85" s="14"/>
      <c r="F85" s="14"/>
      <c r="G85" s="14"/>
      <c r="H85" s="14"/>
      <c r="I85" s="41"/>
      <c r="J85" s="14"/>
      <c r="K85" s="24"/>
      <c r="L85" s="14"/>
    </row>
    <row r="86" spans="1:14" hidden="1" x14ac:dyDescent="0.3">
      <c r="A86" s="7"/>
      <c r="B86" s="17" t="s">
        <v>3</v>
      </c>
      <c r="C86" s="11"/>
      <c r="D86" s="14">
        <v>9000</v>
      </c>
      <c r="E86" s="14"/>
      <c r="F86" s="14">
        <f>D86+E86</f>
        <v>9000</v>
      </c>
      <c r="G86" s="14"/>
      <c r="H86" s="14">
        <f>F86+G86</f>
        <v>9000</v>
      </c>
      <c r="I86" s="41">
        <v>-4500</v>
      </c>
      <c r="J86" s="14">
        <f>H86+I86</f>
        <v>4500</v>
      </c>
      <c r="K86" s="24"/>
      <c r="L86" s="14">
        <f>J86+K86</f>
        <v>4500</v>
      </c>
      <c r="N86" s="1">
        <v>0</v>
      </c>
    </row>
    <row r="87" spans="1:14" x14ac:dyDescent="0.3">
      <c r="A87" s="7"/>
      <c r="B87" s="52" t="s">
        <v>50</v>
      </c>
      <c r="C87" s="11"/>
      <c r="D87" s="14">
        <v>27000</v>
      </c>
      <c r="E87" s="14"/>
      <c r="F87" s="14">
        <f>D87+E87</f>
        <v>27000</v>
      </c>
      <c r="G87" s="14"/>
      <c r="H87" s="14">
        <f>F87+G87</f>
        <v>27000</v>
      </c>
      <c r="I87" s="41"/>
      <c r="J87" s="14">
        <f>H87+I87</f>
        <v>27000</v>
      </c>
      <c r="K87" s="24"/>
      <c r="L87" s="14">
        <f>J87+K87</f>
        <v>27000</v>
      </c>
      <c r="M87" s="1" t="s">
        <v>105</v>
      </c>
    </row>
    <row r="88" spans="1:14" ht="55.15" customHeight="1" x14ac:dyDescent="0.3">
      <c r="A88" s="7" t="s">
        <v>130</v>
      </c>
      <c r="B88" s="11" t="s">
        <v>26</v>
      </c>
      <c r="C88" s="11" t="s">
        <v>15</v>
      </c>
      <c r="D88" s="12">
        <f>D90+D91</f>
        <v>137976.59999999998</v>
      </c>
      <c r="E88" s="12">
        <f t="shared" ref="E88:F88" si="29">E90+E91</f>
        <v>0</v>
      </c>
      <c r="F88" s="12">
        <f t="shared" si="29"/>
        <v>137976.59999999998</v>
      </c>
      <c r="G88" s="12">
        <f t="shared" ref="G88:H88" si="30">G90+G91</f>
        <v>0</v>
      </c>
      <c r="H88" s="12">
        <f t="shared" si="30"/>
        <v>137976.59999999998</v>
      </c>
      <c r="I88" s="39">
        <f t="shared" ref="I88:J88" si="31">I90+I91</f>
        <v>0</v>
      </c>
      <c r="J88" s="12">
        <f t="shared" si="31"/>
        <v>137976.59999999998</v>
      </c>
      <c r="K88" s="22">
        <f t="shared" ref="K88:L88" si="32">K90+K91</f>
        <v>0</v>
      </c>
      <c r="L88" s="12">
        <f t="shared" si="32"/>
        <v>137976.59999999998</v>
      </c>
      <c r="M88" s="1" t="s">
        <v>27</v>
      </c>
    </row>
    <row r="89" spans="1:14" ht="16.149999999999999" customHeight="1" x14ac:dyDescent="0.3">
      <c r="A89" s="7"/>
      <c r="B89" s="8" t="s">
        <v>2</v>
      </c>
      <c r="C89" s="11"/>
      <c r="D89" s="12"/>
      <c r="E89" s="12"/>
      <c r="F89" s="12"/>
      <c r="G89" s="12"/>
      <c r="H89" s="12"/>
      <c r="I89" s="39"/>
      <c r="J89" s="12"/>
      <c r="K89" s="22"/>
      <c r="L89" s="12"/>
    </row>
    <row r="90" spans="1:14" ht="18.600000000000001" hidden="1" customHeight="1" x14ac:dyDescent="0.3">
      <c r="A90" s="7"/>
      <c r="B90" s="17" t="s">
        <v>3</v>
      </c>
      <c r="C90" s="11"/>
      <c r="D90" s="12">
        <v>34494.199999999997</v>
      </c>
      <c r="E90" s="12"/>
      <c r="F90" s="12">
        <f>D90+E90</f>
        <v>34494.199999999997</v>
      </c>
      <c r="G90" s="12"/>
      <c r="H90" s="12">
        <f>F90+G90</f>
        <v>34494.199999999997</v>
      </c>
      <c r="I90" s="39"/>
      <c r="J90" s="12">
        <f>H90+I90</f>
        <v>34494.199999999997</v>
      </c>
      <c r="K90" s="22"/>
      <c r="L90" s="12">
        <f>J90+K90</f>
        <v>34494.199999999997</v>
      </c>
      <c r="N90" s="1">
        <v>0</v>
      </c>
    </row>
    <row r="91" spans="1:14" ht="19.899999999999999" customHeight="1" x14ac:dyDescent="0.3">
      <c r="A91" s="7"/>
      <c r="B91" s="52" t="s">
        <v>50</v>
      </c>
      <c r="C91" s="11"/>
      <c r="D91" s="12">
        <v>103482.4</v>
      </c>
      <c r="E91" s="12"/>
      <c r="F91" s="12">
        <f>D91+E91</f>
        <v>103482.4</v>
      </c>
      <c r="G91" s="12"/>
      <c r="H91" s="12">
        <f>F91+G91</f>
        <v>103482.4</v>
      </c>
      <c r="I91" s="39"/>
      <c r="J91" s="12">
        <f>H91+I91</f>
        <v>103482.4</v>
      </c>
      <c r="K91" s="22"/>
      <c r="L91" s="12">
        <f>J91+K91</f>
        <v>103482.4</v>
      </c>
      <c r="M91" s="1" t="s">
        <v>105</v>
      </c>
    </row>
    <row r="92" spans="1:14" ht="59.25" customHeight="1" x14ac:dyDescent="0.3">
      <c r="A92" s="7" t="s">
        <v>131</v>
      </c>
      <c r="B92" s="11" t="s">
        <v>28</v>
      </c>
      <c r="C92" s="11" t="s">
        <v>15</v>
      </c>
      <c r="D92" s="12">
        <f>D94+D95</f>
        <v>140000</v>
      </c>
      <c r="E92" s="12">
        <f t="shared" ref="E92:F92" si="33">E94+E95</f>
        <v>0</v>
      </c>
      <c r="F92" s="12">
        <f t="shared" si="33"/>
        <v>140000</v>
      </c>
      <c r="G92" s="12">
        <f t="shared" ref="G92:H92" si="34">G94+G95</f>
        <v>0</v>
      </c>
      <c r="H92" s="12">
        <f t="shared" si="34"/>
        <v>140000</v>
      </c>
      <c r="I92" s="39">
        <f t="shared" ref="I92:J92" si="35">I94+I95</f>
        <v>0</v>
      </c>
      <c r="J92" s="12">
        <f t="shared" si="35"/>
        <v>140000</v>
      </c>
      <c r="K92" s="22">
        <f>K94+K95</f>
        <v>0</v>
      </c>
      <c r="L92" s="12">
        <f t="shared" ref="L92" si="36">L94+L95</f>
        <v>140000</v>
      </c>
      <c r="M92" s="1" t="s">
        <v>29</v>
      </c>
    </row>
    <row r="93" spans="1:14" ht="21" customHeight="1" x14ac:dyDescent="0.3">
      <c r="A93" s="7"/>
      <c r="B93" s="8" t="s">
        <v>2</v>
      </c>
      <c r="C93" s="11"/>
      <c r="D93" s="13"/>
      <c r="E93" s="13"/>
      <c r="F93" s="13"/>
      <c r="G93" s="13"/>
      <c r="H93" s="13"/>
      <c r="I93" s="40"/>
      <c r="J93" s="13"/>
      <c r="K93" s="23"/>
      <c r="L93" s="13"/>
    </row>
    <row r="94" spans="1:14" hidden="1" x14ac:dyDescent="0.3">
      <c r="A94" s="7"/>
      <c r="B94" s="17" t="s">
        <v>3</v>
      </c>
      <c r="C94" s="11"/>
      <c r="D94" s="13">
        <v>35000</v>
      </c>
      <c r="E94" s="13"/>
      <c r="F94" s="13">
        <f t="shared" ref="F94:F103" si="37">D94+E94</f>
        <v>35000</v>
      </c>
      <c r="G94" s="13"/>
      <c r="H94" s="13">
        <f t="shared" ref="H94:H103" si="38">F94+G94</f>
        <v>35000</v>
      </c>
      <c r="I94" s="40"/>
      <c r="J94" s="13">
        <f t="shared" ref="J94:J103" si="39">H94+I94</f>
        <v>35000</v>
      </c>
      <c r="K94" s="23"/>
      <c r="L94" s="13">
        <f t="shared" ref="L94:L103" si="40">J94+K94</f>
        <v>35000</v>
      </c>
      <c r="N94" s="1">
        <v>0</v>
      </c>
    </row>
    <row r="95" spans="1:14" x14ac:dyDescent="0.3">
      <c r="A95" s="7"/>
      <c r="B95" s="52" t="s">
        <v>50</v>
      </c>
      <c r="C95" s="11"/>
      <c r="D95" s="13">
        <v>105000</v>
      </c>
      <c r="E95" s="13"/>
      <c r="F95" s="13">
        <f t="shared" si="37"/>
        <v>105000</v>
      </c>
      <c r="G95" s="13"/>
      <c r="H95" s="13">
        <f t="shared" si="38"/>
        <v>105000</v>
      </c>
      <c r="I95" s="40"/>
      <c r="J95" s="13">
        <f t="shared" si="39"/>
        <v>105000</v>
      </c>
      <c r="K95" s="23"/>
      <c r="L95" s="13">
        <f t="shared" si="40"/>
        <v>105000</v>
      </c>
      <c r="M95" s="1" t="s">
        <v>105</v>
      </c>
    </row>
    <row r="96" spans="1:14" ht="56.25" x14ac:dyDescent="0.3">
      <c r="A96" s="7" t="s">
        <v>152</v>
      </c>
      <c r="B96" s="11" t="s">
        <v>28</v>
      </c>
      <c r="C96" s="52" t="s">
        <v>33</v>
      </c>
      <c r="D96" s="13">
        <v>9499.9</v>
      </c>
      <c r="E96" s="13"/>
      <c r="F96" s="13">
        <f t="shared" si="37"/>
        <v>9499.9</v>
      </c>
      <c r="G96" s="13"/>
      <c r="H96" s="13">
        <f t="shared" si="38"/>
        <v>9499.9</v>
      </c>
      <c r="I96" s="40"/>
      <c r="J96" s="13">
        <f t="shared" si="39"/>
        <v>9499.9</v>
      </c>
      <c r="K96" s="23"/>
      <c r="L96" s="13">
        <f t="shared" si="40"/>
        <v>9499.9</v>
      </c>
      <c r="M96" s="1" t="s">
        <v>29</v>
      </c>
    </row>
    <row r="97" spans="1:14" ht="75" x14ac:dyDescent="0.3">
      <c r="A97" s="7" t="s">
        <v>153</v>
      </c>
      <c r="B97" s="11" t="s">
        <v>163</v>
      </c>
      <c r="C97" s="11" t="s">
        <v>15</v>
      </c>
      <c r="D97" s="13">
        <v>0</v>
      </c>
      <c r="E97" s="13">
        <v>653</v>
      </c>
      <c r="F97" s="13">
        <f t="shared" si="37"/>
        <v>653</v>
      </c>
      <c r="G97" s="13"/>
      <c r="H97" s="13">
        <f t="shared" si="38"/>
        <v>653</v>
      </c>
      <c r="I97" s="40"/>
      <c r="J97" s="13">
        <f t="shared" si="39"/>
        <v>653</v>
      </c>
      <c r="K97" s="23"/>
      <c r="L97" s="13">
        <f t="shared" si="40"/>
        <v>653</v>
      </c>
      <c r="M97" s="1" t="s">
        <v>146</v>
      </c>
    </row>
    <row r="98" spans="1:14" ht="75" x14ac:dyDescent="0.3">
      <c r="A98" s="7" t="s">
        <v>154</v>
      </c>
      <c r="B98" s="11" t="s">
        <v>148</v>
      </c>
      <c r="C98" s="11" t="s">
        <v>15</v>
      </c>
      <c r="D98" s="23">
        <v>0</v>
      </c>
      <c r="E98" s="23">
        <v>1620.3</v>
      </c>
      <c r="F98" s="23">
        <f t="shared" si="37"/>
        <v>1620.3</v>
      </c>
      <c r="G98" s="23"/>
      <c r="H98" s="23">
        <f t="shared" si="38"/>
        <v>1620.3</v>
      </c>
      <c r="I98" s="23"/>
      <c r="J98" s="23">
        <f t="shared" si="39"/>
        <v>1620.3</v>
      </c>
      <c r="K98" s="23">
        <f>-622.1-486.683</f>
        <v>-1108.7829999999999</v>
      </c>
      <c r="L98" s="13">
        <f t="shared" si="40"/>
        <v>511.51700000000005</v>
      </c>
      <c r="M98" s="1" t="s">
        <v>147</v>
      </c>
    </row>
    <row r="99" spans="1:14" ht="56.25" hidden="1" x14ac:dyDescent="0.3">
      <c r="A99" s="7" t="s">
        <v>159</v>
      </c>
      <c r="B99" s="11" t="s">
        <v>178</v>
      </c>
      <c r="C99" s="11" t="s">
        <v>17</v>
      </c>
      <c r="D99" s="13"/>
      <c r="E99" s="13"/>
      <c r="F99" s="13"/>
      <c r="G99" s="13"/>
      <c r="H99" s="13"/>
      <c r="I99" s="40"/>
      <c r="J99" s="13">
        <f t="shared" si="39"/>
        <v>0</v>
      </c>
      <c r="K99" s="23"/>
      <c r="L99" s="13">
        <f t="shared" si="40"/>
        <v>0</v>
      </c>
      <c r="M99" s="1" t="s">
        <v>180</v>
      </c>
      <c r="N99" s="1">
        <v>0</v>
      </c>
    </row>
    <row r="100" spans="1:14" ht="75" hidden="1" x14ac:dyDescent="0.3">
      <c r="A100" s="7" t="s">
        <v>175</v>
      </c>
      <c r="B100" s="11" t="s">
        <v>179</v>
      </c>
      <c r="C100" s="11" t="s">
        <v>15</v>
      </c>
      <c r="D100" s="13"/>
      <c r="E100" s="13"/>
      <c r="F100" s="13"/>
      <c r="G100" s="13"/>
      <c r="H100" s="13"/>
      <c r="I100" s="40"/>
      <c r="J100" s="13">
        <f t="shared" si="39"/>
        <v>0</v>
      </c>
      <c r="K100" s="23"/>
      <c r="L100" s="13">
        <f t="shared" si="40"/>
        <v>0</v>
      </c>
      <c r="M100" s="1" t="s">
        <v>181</v>
      </c>
      <c r="N100" s="1">
        <v>0</v>
      </c>
    </row>
    <row r="101" spans="1:14" ht="60" customHeight="1" x14ac:dyDescent="0.3">
      <c r="A101" s="7" t="s">
        <v>155</v>
      </c>
      <c r="B101" s="11" t="s">
        <v>178</v>
      </c>
      <c r="C101" s="11" t="s">
        <v>17</v>
      </c>
      <c r="D101" s="13"/>
      <c r="E101" s="13"/>
      <c r="F101" s="12"/>
      <c r="G101" s="13"/>
      <c r="H101" s="12"/>
      <c r="I101" s="40"/>
      <c r="J101" s="12"/>
      <c r="K101" s="23">
        <v>11.824</v>
      </c>
      <c r="L101" s="13">
        <f t="shared" si="40"/>
        <v>11.824</v>
      </c>
      <c r="M101" s="1" t="s">
        <v>180</v>
      </c>
    </row>
    <row r="102" spans="1:14" ht="60" customHeight="1" x14ac:dyDescent="0.3">
      <c r="A102" s="7" t="s">
        <v>159</v>
      </c>
      <c r="B102" s="11" t="s">
        <v>190</v>
      </c>
      <c r="C102" s="11" t="s">
        <v>15</v>
      </c>
      <c r="D102" s="13"/>
      <c r="E102" s="13"/>
      <c r="F102" s="12"/>
      <c r="G102" s="13"/>
      <c r="H102" s="12"/>
      <c r="I102" s="40"/>
      <c r="J102" s="12"/>
      <c r="K102" s="13">
        <v>9756.8320000000003</v>
      </c>
      <c r="L102" s="13">
        <f t="shared" si="40"/>
        <v>9756.8320000000003</v>
      </c>
      <c r="M102" s="1" t="s">
        <v>191</v>
      </c>
    </row>
    <row r="103" spans="1:14" x14ac:dyDescent="0.3">
      <c r="A103" s="7"/>
      <c r="B103" s="48" t="s">
        <v>18</v>
      </c>
      <c r="C103" s="15"/>
      <c r="D103" s="43">
        <f>D107+D111</f>
        <v>190910.9</v>
      </c>
      <c r="E103" s="43">
        <f>E107+E111+E112</f>
        <v>0</v>
      </c>
      <c r="F103" s="43">
        <f t="shared" si="37"/>
        <v>190910.9</v>
      </c>
      <c r="G103" s="43">
        <f>G107+G111+G112</f>
        <v>0</v>
      </c>
      <c r="H103" s="43">
        <f t="shared" si="38"/>
        <v>190910.9</v>
      </c>
      <c r="I103" s="43">
        <f>I107+I111+I112</f>
        <v>0</v>
      </c>
      <c r="J103" s="43">
        <f t="shared" si="39"/>
        <v>190910.9</v>
      </c>
      <c r="K103" s="43">
        <f>K107+K111+K112</f>
        <v>-51186.917999999998</v>
      </c>
      <c r="L103" s="9">
        <f t="shared" si="40"/>
        <v>139723.98199999999</v>
      </c>
      <c r="M103" s="45"/>
      <c r="N103" s="45"/>
    </row>
    <row r="104" spans="1:14" x14ac:dyDescent="0.3">
      <c r="A104" s="7"/>
      <c r="B104" s="8" t="s">
        <v>2</v>
      </c>
      <c r="C104" s="15"/>
      <c r="D104" s="9"/>
      <c r="E104" s="9"/>
      <c r="F104" s="9"/>
      <c r="G104" s="9"/>
      <c r="H104" s="9"/>
      <c r="I104" s="28"/>
      <c r="J104" s="9"/>
      <c r="K104" s="21"/>
      <c r="L104" s="9"/>
    </row>
    <row r="105" spans="1:14" hidden="1" x14ac:dyDescent="0.3">
      <c r="A105" s="7"/>
      <c r="B105" s="17" t="s">
        <v>3</v>
      </c>
      <c r="C105" s="15"/>
      <c r="D105" s="9">
        <f>D109+D111+D112</f>
        <v>127234.8</v>
      </c>
      <c r="E105" s="9">
        <f>E109+E111+E112</f>
        <v>0</v>
      </c>
      <c r="F105" s="9">
        <f>D105+E105</f>
        <v>127234.8</v>
      </c>
      <c r="G105" s="9">
        <f>G109+G111+G112</f>
        <v>0</v>
      </c>
      <c r="H105" s="9">
        <f>F105+G105</f>
        <v>127234.8</v>
      </c>
      <c r="I105" s="28">
        <f>I109+I111+I112</f>
        <v>0</v>
      </c>
      <c r="J105" s="9">
        <f>H105+I105</f>
        <v>127234.8</v>
      </c>
      <c r="K105" s="21">
        <f>K109+K111+K112</f>
        <v>-51186.917999999998</v>
      </c>
      <c r="L105" s="9">
        <f>J105+K105</f>
        <v>76047.882000000012</v>
      </c>
      <c r="N105" s="1">
        <v>0</v>
      </c>
    </row>
    <row r="106" spans="1:14" x14ac:dyDescent="0.3">
      <c r="A106" s="7"/>
      <c r="B106" s="52" t="s">
        <v>59</v>
      </c>
      <c r="C106" s="15"/>
      <c r="D106" s="9">
        <f>D110</f>
        <v>63676.1</v>
      </c>
      <c r="E106" s="9">
        <f t="shared" ref="E106:G106" si="41">E110</f>
        <v>0</v>
      </c>
      <c r="F106" s="9">
        <f>D106+E106</f>
        <v>63676.1</v>
      </c>
      <c r="G106" s="9">
        <f t="shared" si="41"/>
        <v>0</v>
      </c>
      <c r="H106" s="9">
        <f>F106+G106</f>
        <v>63676.1</v>
      </c>
      <c r="I106" s="28">
        <f t="shared" ref="I106:K106" si="42">I110</f>
        <v>0</v>
      </c>
      <c r="J106" s="9">
        <f>H106+I106</f>
        <v>63676.1</v>
      </c>
      <c r="K106" s="21">
        <f t="shared" si="42"/>
        <v>0</v>
      </c>
      <c r="L106" s="9">
        <f>J106+K106</f>
        <v>63676.1</v>
      </c>
    </row>
    <row r="107" spans="1:14" ht="75" x14ac:dyDescent="0.3">
      <c r="A107" s="7" t="s">
        <v>175</v>
      </c>
      <c r="B107" s="16" t="s">
        <v>133</v>
      </c>
      <c r="C107" s="11" t="s">
        <v>19</v>
      </c>
      <c r="D107" s="9">
        <f>D109+D110</f>
        <v>90910.9</v>
      </c>
      <c r="E107" s="9">
        <f t="shared" ref="E107:F107" si="43">E109+E110</f>
        <v>0</v>
      </c>
      <c r="F107" s="9">
        <f t="shared" si="43"/>
        <v>90910.9</v>
      </c>
      <c r="G107" s="9">
        <f t="shared" ref="G107:H107" si="44">G109+G110</f>
        <v>0</v>
      </c>
      <c r="H107" s="9">
        <f t="shared" si="44"/>
        <v>90910.9</v>
      </c>
      <c r="I107" s="28">
        <f>I109+I110</f>
        <v>0</v>
      </c>
      <c r="J107" s="9">
        <f t="shared" ref="J107:L107" si="45">J109+J110</f>
        <v>90910.9</v>
      </c>
      <c r="K107" s="21">
        <f>K109+K110</f>
        <v>48813.082000000002</v>
      </c>
      <c r="L107" s="9">
        <f t="shared" si="45"/>
        <v>139723.98199999999</v>
      </c>
      <c r="M107" s="1" t="s">
        <v>42</v>
      </c>
    </row>
    <row r="108" spans="1:14" x14ac:dyDescent="0.3">
      <c r="A108" s="7"/>
      <c r="B108" s="8" t="s">
        <v>2</v>
      </c>
      <c r="C108" s="11"/>
      <c r="D108" s="9"/>
      <c r="E108" s="9"/>
      <c r="F108" s="9"/>
      <c r="G108" s="9"/>
      <c r="H108" s="9"/>
      <c r="I108" s="28"/>
      <c r="J108" s="9"/>
      <c r="K108" s="21"/>
      <c r="L108" s="9"/>
    </row>
    <row r="109" spans="1:14" hidden="1" x14ac:dyDescent="0.3">
      <c r="A109" s="7"/>
      <c r="B109" s="17" t="s">
        <v>3</v>
      </c>
      <c r="C109" s="11"/>
      <c r="D109" s="9">
        <v>27234.799999999999</v>
      </c>
      <c r="E109" s="9"/>
      <c r="F109" s="9">
        <f t="shared" ref="F109:F118" si="46">D109+E109</f>
        <v>27234.799999999999</v>
      </c>
      <c r="G109" s="9"/>
      <c r="H109" s="9">
        <f t="shared" ref="H109:H111" si="47">F109+G109</f>
        <v>27234.799999999999</v>
      </c>
      <c r="I109" s="28"/>
      <c r="J109" s="9">
        <f t="shared" ref="J109:J111" si="48">H109+I109</f>
        <v>27234.799999999999</v>
      </c>
      <c r="K109" s="21">
        <f>19299.429+17637.755+9014.371+2861.527</f>
        <v>48813.082000000002</v>
      </c>
      <c r="L109" s="9">
        <f>J109+K109</f>
        <v>76047.881999999998</v>
      </c>
      <c r="N109" s="1">
        <v>0</v>
      </c>
    </row>
    <row r="110" spans="1:14" x14ac:dyDescent="0.3">
      <c r="A110" s="7"/>
      <c r="B110" s="52" t="s">
        <v>59</v>
      </c>
      <c r="C110" s="11"/>
      <c r="D110" s="9">
        <v>63676.1</v>
      </c>
      <c r="E110" s="9"/>
      <c r="F110" s="9">
        <f t="shared" si="46"/>
        <v>63676.1</v>
      </c>
      <c r="G110" s="9"/>
      <c r="H110" s="9">
        <f t="shared" si="47"/>
        <v>63676.1</v>
      </c>
      <c r="I110" s="28"/>
      <c r="J110" s="9">
        <f t="shared" si="48"/>
        <v>63676.1</v>
      </c>
      <c r="K110" s="21"/>
      <c r="L110" s="9">
        <f t="shared" ref="L110:L111" si="49">J110+K110</f>
        <v>63676.1</v>
      </c>
      <c r="M110" s="1" t="s">
        <v>60</v>
      </c>
    </row>
    <row r="111" spans="1:14" s="34" customFormat="1" ht="75" hidden="1" x14ac:dyDescent="0.3">
      <c r="A111" s="30"/>
      <c r="B111" s="32" t="s">
        <v>58</v>
      </c>
      <c r="C111" s="35" t="s">
        <v>19</v>
      </c>
      <c r="D111" s="33">
        <v>100000</v>
      </c>
      <c r="E111" s="33">
        <v>-100000</v>
      </c>
      <c r="F111" s="33">
        <f t="shared" si="46"/>
        <v>0</v>
      </c>
      <c r="G111" s="33"/>
      <c r="H111" s="33">
        <f t="shared" si="47"/>
        <v>0</v>
      </c>
      <c r="I111" s="28"/>
      <c r="J111" s="33">
        <f t="shared" si="48"/>
        <v>0</v>
      </c>
      <c r="K111" s="21"/>
      <c r="L111" s="33">
        <f t="shared" si="49"/>
        <v>0</v>
      </c>
      <c r="M111" s="34" t="s">
        <v>53</v>
      </c>
      <c r="N111" s="34">
        <v>0</v>
      </c>
    </row>
    <row r="112" spans="1:14" s="34" customFormat="1" ht="56.25" hidden="1" x14ac:dyDescent="0.3">
      <c r="A112" s="30" t="s">
        <v>152</v>
      </c>
      <c r="B112" s="32" t="s">
        <v>136</v>
      </c>
      <c r="C112" s="32" t="s">
        <v>55</v>
      </c>
      <c r="D112" s="33">
        <v>0</v>
      </c>
      <c r="E112" s="33">
        <v>100000</v>
      </c>
      <c r="F112" s="33">
        <f>D112+E112</f>
        <v>100000</v>
      </c>
      <c r="G112" s="33"/>
      <c r="H112" s="33">
        <f>F112+G112</f>
        <v>100000</v>
      </c>
      <c r="I112" s="33"/>
      <c r="J112" s="33">
        <f>H112+I112</f>
        <v>100000</v>
      </c>
      <c r="K112" s="33">
        <v>-100000</v>
      </c>
      <c r="L112" s="33">
        <f>J112+K112</f>
        <v>0</v>
      </c>
      <c r="M112" s="34" t="s">
        <v>53</v>
      </c>
      <c r="N112" s="34">
        <v>0</v>
      </c>
    </row>
    <row r="113" spans="1:14" x14ac:dyDescent="0.3">
      <c r="A113" s="7"/>
      <c r="B113" s="52" t="s">
        <v>61</v>
      </c>
      <c r="C113" s="11"/>
      <c r="D113" s="43">
        <f>D114+D115</f>
        <v>86502</v>
      </c>
      <c r="E113" s="43">
        <f t="shared" ref="E113" si="50">E114+E115</f>
        <v>0</v>
      </c>
      <c r="F113" s="43">
        <f t="shared" si="46"/>
        <v>86502</v>
      </c>
      <c r="G113" s="43">
        <f>G114+G115+G116</f>
        <v>0</v>
      </c>
      <c r="H113" s="43">
        <f t="shared" ref="H113:H118" si="51">F113+G113</f>
        <v>86502</v>
      </c>
      <c r="I113" s="43">
        <f>I114+I115+I116</f>
        <v>0</v>
      </c>
      <c r="J113" s="43">
        <f t="shared" ref="J113:J118" si="52">H113+I113</f>
        <v>86502</v>
      </c>
      <c r="K113" s="43">
        <f>K114+K115+K116</f>
        <v>-50500</v>
      </c>
      <c r="L113" s="9">
        <f t="shared" ref="L113:L118" si="53">J113+K113</f>
        <v>36002</v>
      </c>
      <c r="M113" s="45"/>
      <c r="N113" s="45"/>
    </row>
    <row r="114" spans="1:14" ht="56.25" x14ac:dyDescent="0.3">
      <c r="A114" s="7" t="s">
        <v>198</v>
      </c>
      <c r="B114" s="52" t="s">
        <v>62</v>
      </c>
      <c r="C114" s="52" t="s">
        <v>55</v>
      </c>
      <c r="D114" s="9">
        <v>62002</v>
      </c>
      <c r="E114" s="9"/>
      <c r="F114" s="9">
        <f t="shared" si="46"/>
        <v>62002</v>
      </c>
      <c r="G114" s="9">
        <v>-14193.74</v>
      </c>
      <c r="H114" s="9">
        <f t="shared" si="51"/>
        <v>47808.26</v>
      </c>
      <c r="I114" s="28"/>
      <c r="J114" s="9">
        <f t="shared" si="52"/>
        <v>47808.26</v>
      </c>
      <c r="K114" s="21">
        <v>-26000</v>
      </c>
      <c r="L114" s="9">
        <f t="shared" si="53"/>
        <v>21808.260000000002</v>
      </c>
      <c r="M114" s="1" t="s">
        <v>63</v>
      </c>
    </row>
    <row r="115" spans="1:14" s="34" customFormat="1" ht="56.25" hidden="1" x14ac:dyDescent="0.3">
      <c r="A115" s="30" t="s">
        <v>154</v>
      </c>
      <c r="B115" s="32" t="s">
        <v>66</v>
      </c>
      <c r="C115" s="32" t="s">
        <v>55</v>
      </c>
      <c r="D115" s="33">
        <v>24500</v>
      </c>
      <c r="E115" s="33"/>
      <c r="F115" s="33">
        <f t="shared" si="46"/>
        <v>24500</v>
      </c>
      <c r="G115" s="33"/>
      <c r="H115" s="33">
        <f t="shared" si="51"/>
        <v>24500</v>
      </c>
      <c r="I115" s="33"/>
      <c r="J115" s="33">
        <f t="shared" si="52"/>
        <v>24500</v>
      </c>
      <c r="K115" s="33">
        <v>-24500</v>
      </c>
      <c r="L115" s="33">
        <f t="shared" si="53"/>
        <v>0</v>
      </c>
      <c r="M115" s="34" t="s">
        <v>67</v>
      </c>
      <c r="N115" s="34">
        <v>0</v>
      </c>
    </row>
    <row r="116" spans="1:14" ht="56.25" x14ac:dyDescent="0.3">
      <c r="A116" s="7" t="s">
        <v>199</v>
      </c>
      <c r="B116" s="52" t="s">
        <v>157</v>
      </c>
      <c r="C116" s="52" t="s">
        <v>55</v>
      </c>
      <c r="D116" s="9"/>
      <c r="E116" s="9"/>
      <c r="F116" s="9"/>
      <c r="G116" s="9">
        <v>14193.74</v>
      </c>
      <c r="H116" s="9">
        <f t="shared" si="51"/>
        <v>14193.74</v>
      </c>
      <c r="I116" s="28"/>
      <c r="J116" s="9">
        <f t="shared" si="52"/>
        <v>14193.74</v>
      </c>
      <c r="K116" s="21"/>
      <c r="L116" s="9">
        <f t="shared" si="53"/>
        <v>14193.74</v>
      </c>
      <c r="M116" s="1" t="s">
        <v>158</v>
      </c>
    </row>
    <row r="117" spans="1:14" s="45" customFormat="1" ht="19.5" hidden="1" customHeight="1" x14ac:dyDescent="0.3">
      <c r="A117" s="44"/>
      <c r="B117" s="46" t="s">
        <v>78</v>
      </c>
      <c r="C117" s="46"/>
      <c r="D117" s="43">
        <f>D118</f>
        <v>50000</v>
      </c>
      <c r="E117" s="43">
        <f t="shared" ref="E117:K117" si="54">E118</f>
        <v>-50000</v>
      </c>
      <c r="F117" s="43">
        <f t="shared" si="46"/>
        <v>0</v>
      </c>
      <c r="G117" s="43">
        <f t="shared" si="54"/>
        <v>0</v>
      </c>
      <c r="H117" s="43">
        <f t="shared" si="51"/>
        <v>0</v>
      </c>
      <c r="I117" s="43">
        <f t="shared" si="54"/>
        <v>0</v>
      </c>
      <c r="J117" s="43">
        <f t="shared" si="52"/>
        <v>0</v>
      </c>
      <c r="K117" s="43">
        <f t="shared" si="54"/>
        <v>0</v>
      </c>
      <c r="L117" s="43">
        <f t="shared" si="53"/>
        <v>0</v>
      </c>
      <c r="N117" s="45">
        <v>0</v>
      </c>
    </row>
    <row r="118" spans="1:14" s="34" customFormat="1" ht="75" hidden="1" x14ac:dyDescent="0.3">
      <c r="A118" s="30"/>
      <c r="B118" s="32" t="s">
        <v>79</v>
      </c>
      <c r="C118" s="35" t="s">
        <v>80</v>
      </c>
      <c r="D118" s="33">
        <v>50000</v>
      </c>
      <c r="E118" s="33">
        <v>-50000</v>
      </c>
      <c r="F118" s="33">
        <f t="shared" si="46"/>
        <v>0</v>
      </c>
      <c r="G118" s="33"/>
      <c r="H118" s="33">
        <f t="shared" si="51"/>
        <v>0</v>
      </c>
      <c r="I118" s="28"/>
      <c r="J118" s="33">
        <f t="shared" si="52"/>
        <v>0</v>
      </c>
      <c r="K118" s="21"/>
      <c r="L118" s="33">
        <f t="shared" si="53"/>
        <v>0</v>
      </c>
      <c r="M118" s="34" t="s">
        <v>81</v>
      </c>
      <c r="N118" s="34">
        <v>0</v>
      </c>
    </row>
    <row r="119" spans="1:14" x14ac:dyDescent="0.3">
      <c r="A119" s="7"/>
      <c r="B119" s="52" t="s">
        <v>184</v>
      </c>
      <c r="C119" s="52"/>
      <c r="D119" s="43"/>
      <c r="E119" s="43"/>
      <c r="F119" s="43"/>
      <c r="G119" s="43"/>
      <c r="H119" s="43"/>
      <c r="I119" s="43">
        <f>I120+I121</f>
        <v>3973.5</v>
      </c>
      <c r="J119" s="43">
        <f>I119+H119</f>
        <v>3973.5</v>
      </c>
      <c r="K119" s="43">
        <f>K120+K121</f>
        <v>250</v>
      </c>
      <c r="L119" s="9">
        <f>K119+J119</f>
        <v>4223.5</v>
      </c>
      <c r="M119" s="45"/>
      <c r="N119" s="45"/>
    </row>
    <row r="120" spans="1:14" ht="56.25" x14ac:dyDescent="0.3">
      <c r="A120" s="7" t="s">
        <v>200</v>
      </c>
      <c r="B120" s="52" t="s">
        <v>31</v>
      </c>
      <c r="C120" s="52" t="s">
        <v>161</v>
      </c>
      <c r="D120" s="9"/>
      <c r="E120" s="9"/>
      <c r="F120" s="9"/>
      <c r="G120" s="9"/>
      <c r="H120" s="9"/>
      <c r="I120" s="39">
        <v>3973.5</v>
      </c>
      <c r="J120" s="9">
        <f>I120+H120</f>
        <v>3973.5</v>
      </c>
      <c r="K120" s="22">
        <v>250</v>
      </c>
      <c r="L120" s="9">
        <f>K120+J120</f>
        <v>4223.5</v>
      </c>
      <c r="M120" s="1" t="s">
        <v>32</v>
      </c>
    </row>
    <row r="121" spans="1:14" ht="56.25" hidden="1" x14ac:dyDescent="0.3">
      <c r="A121" s="7" t="s">
        <v>187</v>
      </c>
      <c r="B121" s="29" t="s">
        <v>185</v>
      </c>
      <c r="C121" s="29" t="s">
        <v>161</v>
      </c>
      <c r="D121" s="9"/>
      <c r="E121" s="9"/>
      <c r="F121" s="9"/>
      <c r="G121" s="9"/>
      <c r="H121" s="9"/>
      <c r="I121" s="28"/>
      <c r="J121" s="9">
        <f>I121+H121</f>
        <v>0</v>
      </c>
      <c r="K121" s="21"/>
      <c r="L121" s="9">
        <f>K121+J121</f>
        <v>0</v>
      </c>
      <c r="M121" s="1" t="s">
        <v>186</v>
      </c>
      <c r="N121" s="1">
        <v>0</v>
      </c>
    </row>
    <row r="122" spans="1:14" x14ac:dyDescent="0.3">
      <c r="A122" s="7"/>
      <c r="B122" s="52" t="s">
        <v>20</v>
      </c>
      <c r="C122" s="52"/>
      <c r="D122" s="9">
        <f>D18+D41+D59+D67+D103+D113+D117</f>
        <v>3022660.9</v>
      </c>
      <c r="E122" s="9">
        <f>E18+E41+E59+E67+E103+E113+E117</f>
        <v>-115234.95799999998</v>
      </c>
      <c r="F122" s="9">
        <f>F18+F41+F59+F67+F103+F113+F117</f>
        <v>2907425.9419999993</v>
      </c>
      <c r="G122" s="9">
        <f>G18+G41+G59+G67+G103+G113+G117</f>
        <v>-99426.94</v>
      </c>
      <c r="H122" s="9">
        <f>H18+H41+H59+H67+H103+H113+H117</f>
        <v>2807999.0019999999</v>
      </c>
      <c r="I122" s="28">
        <f>I18+I41+I59+I67+I103+I113+I117+I119</f>
        <v>-19607.77</v>
      </c>
      <c r="J122" s="9">
        <f>J18+J41+J59+J67+J103+J113+J117+J119</f>
        <v>2788391.2319999994</v>
      </c>
      <c r="K122" s="21">
        <f>K18+K41+K59+K67+K103+K113+K117+K119</f>
        <v>-180164.42099999994</v>
      </c>
      <c r="L122" s="9">
        <f>L18+L41+L59+L67+L103+L113+L117+L119</f>
        <v>2608226.8109999998</v>
      </c>
    </row>
    <row r="123" spans="1:14" x14ac:dyDescent="0.3">
      <c r="A123" s="7"/>
      <c r="B123" s="68" t="s">
        <v>21</v>
      </c>
      <c r="C123" s="69"/>
      <c r="D123" s="9"/>
      <c r="E123" s="9"/>
      <c r="F123" s="9"/>
      <c r="G123" s="9"/>
      <c r="H123" s="9"/>
      <c r="I123" s="28"/>
      <c r="J123" s="9"/>
      <c r="K123" s="21"/>
      <c r="L123" s="9"/>
    </row>
    <row r="124" spans="1:14" x14ac:dyDescent="0.3">
      <c r="A124" s="7"/>
      <c r="B124" s="75" t="s">
        <v>50</v>
      </c>
      <c r="C124" s="76"/>
      <c r="D124" s="9">
        <f t="shared" ref="D124:J124" si="55">D79+D83+D87+D91+D95</f>
        <v>346023.19999999995</v>
      </c>
      <c r="E124" s="9">
        <f t="shared" si="55"/>
        <v>0</v>
      </c>
      <c r="F124" s="9">
        <f t="shared" si="55"/>
        <v>346023.19999999995</v>
      </c>
      <c r="G124" s="9">
        <f t="shared" si="55"/>
        <v>0</v>
      </c>
      <c r="H124" s="9">
        <f t="shared" si="55"/>
        <v>346023.19999999995</v>
      </c>
      <c r="I124" s="28">
        <f t="shared" si="55"/>
        <v>0</v>
      </c>
      <c r="J124" s="9">
        <f t="shared" si="55"/>
        <v>346023.19999999995</v>
      </c>
      <c r="K124" s="9">
        <f>K70</f>
        <v>0</v>
      </c>
      <c r="L124" s="9">
        <f>L70</f>
        <v>346023.19999999995</v>
      </c>
    </row>
    <row r="125" spans="1:14" x14ac:dyDescent="0.3">
      <c r="A125" s="7"/>
      <c r="B125" s="53" t="s">
        <v>59</v>
      </c>
      <c r="C125" s="54"/>
      <c r="D125" s="9">
        <f t="shared" ref="D125:J125" si="56">D56+D110</f>
        <v>221073.2</v>
      </c>
      <c r="E125" s="9">
        <f t="shared" si="56"/>
        <v>-42854.400000000001</v>
      </c>
      <c r="F125" s="9">
        <f t="shared" si="56"/>
        <v>178218.80000000002</v>
      </c>
      <c r="G125" s="9">
        <f t="shared" si="56"/>
        <v>0</v>
      </c>
      <c r="H125" s="9">
        <f t="shared" si="56"/>
        <v>178218.80000000002</v>
      </c>
      <c r="I125" s="28">
        <f t="shared" si="56"/>
        <v>0</v>
      </c>
      <c r="J125" s="9">
        <f t="shared" si="56"/>
        <v>178218.80000000002</v>
      </c>
      <c r="K125" s="9">
        <f>K44+K106</f>
        <v>0</v>
      </c>
      <c r="L125" s="9">
        <f>L44+L106</f>
        <v>178218.80000000002</v>
      </c>
    </row>
    <row r="126" spans="1:14" x14ac:dyDescent="0.3">
      <c r="A126" s="7"/>
      <c r="B126" s="60" t="s">
        <v>52</v>
      </c>
      <c r="C126" s="60"/>
      <c r="D126" s="9"/>
      <c r="E126" s="9"/>
      <c r="F126" s="9"/>
      <c r="G126" s="9"/>
      <c r="H126" s="9"/>
      <c r="I126" s="28"/>
      <c r="J126" s="9"/>
      <c r="K126" s="21"/>
      <c r="L126" s="9"/>
    </row>
    <row r="127" spans="1:14" x14ac:dyDescent="0.3">
      <c r="A127" s="7"/>
      <c r="B127" s="60" t="s">
        <v>7</v>
      </c>
      <c r="C127" s="61"/>
      <c r="D127" s="9">
        <f>D45+D46+D47+D48+D49+D50+D51+D52</f>
        <v>340106.99999999994</v>
      </c>
      <c r="E127" s="9">
        <f>E45+E46+E47+E48+E49+E50+E51+E52</f>
        <v>-2777.5859999999998</v>
      </c>
      <c r="F127" s="9">
        <f>F45+F46+F47+F48+F49+F50+F51+F52</f>
        <v>337329.41399999999</v>
      </c>
      <c r="G127" s="9">
        <f>G45+G46+G47+G48+G49+G50+G51+G52</f>
        <v>0</v>
      </c>
      <c r="H127" s="9">
        <f>H45+H46+H47+H48+H49+H50+H51+H52</f>
        <v>337329.41399999999</v>
      </c>
      <c r="I127" s="28">
        <f>I45+I46+I47+I48+I49+I50+I51+I52+I58</f>
        <v>-3973.5</v>
      </c>
      <c r="J127" s="9">
        <f>J45+J46+J47+J48+J49+J50+J51+J52+J58</f>
        <v>333355.91399999999</v>
      </c>
      <c r="K127" s="21">
        <f>K45+K46+K47+K48+K49+K50+K51+K52+K58</f>
        <v>-16828.482000000004</v>
      </c>
      <c r="L127" s="9">
        <f>L45+L46+L47+L48+L49+L50+L51+L52+L58</f>
        <v>316527.43200000003</v>
      </c>
    </row>
    <row r="128" spans="1:14" x14ac:dyDescent="0.3">
      <c r="A128" s="7"/>
      <c r="B128" s="60" t="s">
        <v>15</v>
      </c>
      <c r="C128" s="61"/>
      <c r="D128" s="9">
        <f>D60+D61+D62+D63+D64+D65+D76+D80+D84+D88+D92+D97+D98</f>
        <v>628226.69999999995</v>
      </c>
      <c r="E128" s="9">
        <f>E60+E61+E62+E63+E64+E65+E76+E80+E84+E88+E92+E97+E98</f>
        <v>3126.828</v>
      </c>
      <c r="F128" s="9">
        <f>F60+F61+F62+F63+F64+F65+F76+F80+F84+F88+F92+F97+F98</f>
        <v>631353.52800000005</v>
      </c>
      <c r="G128" s="9">
        <f>G60+G61+G62+G63+G64+G65+G76+G80+G84+G88+G92+G97+G98</f>
        <v>0</v>
      </c>
      <c r="H128" s="9">
        <f>H60+H61+H62+H63+H64+H65+H76+H80+H84+H88+H92+H97+H98</f>
        <v>631353.52800000005</v>
      </c>
      <c r="I128" s="28">
        <f>I60+I61+I62+I63+I64+I65+I76+I80+I84+I88+I92+I97+I98+I66+I100</f>
        <v>0</v>
      </c>
      <c r="J128" s="9">
        <f>J60+J61+J62+J63+J64+J65+J76+J80+J84+J88+J92+J97+J98+J66+J100</f>
        <v>631353.52800000005</v>
      </c>
      <c r="K128" s="21">
        <f>K60+K61+K62+K63+K64+K65+K76+K80+K84+K88+K92+K97+K98+K66+K100+K102</f>
        <v>15440.68</v>
      </c>
      <c r="L128" s="9">
        <f>L60+L61+L62+L63+L64+L65+L76+L80+L84+L88+L92+L97+L98+L66+L100+L102</f>
        <v>646794.20799999998</v>
      </c>
    </row>
    <row r="129" spans="1:14" x14ac:dyDescent="0.3">
      <c r="A129" s="7"/>
      <c r="B129" s="60" t="s">
        <v>22</v>
      </c>
      <c r="C129" s="61"/>
      <c r="D129" s="9">
        <f>D22+D23+D25+D27+D30+D32+D34+D35</f>
        <v>296471.90000000002</v>
      </c>
      <c r="E129" s="9">
        <f>E22+E23+E25+E27+E30+E32+E34+E35</f>
        <v>2000</v>
      </c>
      <c r="F129" s="9">
        <f>F22+F23+F25+F27+F30+F32+F34+F35</f>
        <v>298471.90000000002</v>
      </c>
      <c r="G129" s="9">
        <f>G22+G23+G25+G27+G30+G32+G34+G35</f>
        <v>30573.008000000002</v>
      </c>
      <c r="H129" s="9">
        <f>H22+H23+H25+H27+H30+H32+H34+H35</f>
        <v>329044.908</v>
      </c>
      <c r="I129" s="28">
        <f>I22+I23+I25+I27+I30+I32+I34+I35+I36+I37+I29</f>
        <v>-180057.1</v>
      </c>
      <c r="J129" s="9">
        <f>J22+J23+J25+J27+J30+J32+J34+J35+J36+J37+J29</f>
        <v>148987.80800000002</v>
      </c>
      <c r="K129" s="21">
        <f>K22+K23+K25+K27+K30+K32+K34+K35+K36+K37+K29+K38+K39+K40</f>
        <v>124766.47</v>
      </c>
      <c r="L129" s="9">
        <f>L22+L23+L25+L27+L30+L32+L34+L35+L36+L37+L29+L38+L39+L40</f>
        <v>273754.27799999999</v>
      </c>
    </row>
    <row r="130" spans="1:14" x14ac:dyDescent="0.3">
      <c r="A130" s="7"/>
      <c r="B130" s="72" t="s">
        <v>19</v>
      </c>
      <c r="C130" s="61"/>
      <c r="D130" s="9">
        <f>D107+D111</f>
        <v>190910.9</v>
      </c>
      <c r="E130" s="9">
        <f>E107+E111</f>
        <v>-100000</v>
      </c>
      <c r="F130" s="9">
        <f>D130+E130</f>
        <v>90910.9</v>
      </c>
      <c r="G130" s="9">
        <f>G107+G111</f>
        <v>0</v>
      </c>
      <c r="H130" s="9">
        <f>F130+G130</f>
        <v>90910.9</v>
      </c>
      <c r="I130" s="28">
        <f>I107+I111</f>
        <v>0</v>
      </c>
      <c r="J130" s="9">
        <f>H130+I130</f>
        <v>90910.9</v>
      </c>
      <c r="K130" s="21">
        <f>K107+K111</f>
        <v>48813.082000000002</v>
      </c>
      <c r="L130" s="9">
        <f>L107+L111</f>
        <v>139723.98199999999</v>
      </c>
    </row>
    <row r="131" spans="1:14" x14ac:dyDescent="0.3">
      <c r="A131" s="7"/>
      <c r="B131" s="66" t="s">
        <v>17</v>
      </c>
      <c r="C131" s="67"/>
      <c r="D131" s="9">
        <f t="shared" ref="D131:H131" si="57">D71+D72+D73+D74+D75</f>
        <v>8907.4</v>
      </c>
      <c r="E131" s="9">
        <f t="shared" si="57"/>
        <v>0</v>
      </c>
      <c r="F131" s="9">
        <f t="shared" si="57"/>
        <v>8907.4</v>
      </c>
      <c r="G131" s="9">
        <f t="shared" si="57"/>
        <v>0</v>
      </c>
      <c r="H131" s="9">
        <f t="shared" si="57"/>
        <v>8907.4</v>
      </c>
      <c r="I131" s="28">
        <f>I71+I72+I73+I74+I75+I99</f>
        <v>0</v>
      </c>
      <c r="J131" s="9">
        <f>J71+J72+J73+J74+J75+J99</f>
        <v>8907.4</v>
      </c>
      <c r="K131" s="21">
        <f>K71+K72+K73+K74+K75+K99+K101</f>
        <v>-1988.1759999999999</v>
      </c>
      <c r="L131" s="9">
        <f>L71+L72+L73+L74+L75+L99+L101</f>
        <v>6919.2239999999993</v>
      </c>
    </row>
    <row r="132" spans="1:14" x14ac:dyDescent="0.3">
      <c r="A132" s="18"/>
      <c r="B132" s="66" t="s">
        <v>55</v>
      </c>
      <c r="C132" s="67"/>
      <c r="D132" s="9">
        <f>D19+D21+D112+D114+D115</f>
        <v>466502</v>
      </c>
      <c r="E132" s="9">
        <f>E19+E21+E112+E114+E115</f>
        <v>100000</v>
      </c>
      <c r="F132" s="9">
        <f>F19+F21+F112+F114+F115</f>
        <v>566502</v>
      </c>
      <c r="G132" s="9">
        <f>G19+G21+G112+G114+G115+G116</f>
        <v>-129999.94799999999</v>
      </c>
      <c r="H132" s="9">
        <f>H19+H21+H112+H114+H115+H116</f>
        <v>436502.05200000003</v>
      </c>
      <c r="I132" s="28">
        <f>I19+I21+I112+I114+I115+I116</f>
        <v>0</v>
      </c>
      <c r="J132" s="9">
        <f>J19+J21+J112+J114+J115+J116</f>
        <v>436502.05200000003</v>
      </c>
      <c r="K132" s="21">
        <f>K19+K20+K21+K112+K114+K115+K116</f>
        <v>-195500</v>
      </c>
      <c r="L132" s="9">
        <f>L19+L20+L21+L112+L114+L115+L116</f>
        <v>241002.052</v>
      </c>
    </row>
    <row r="133" spans="1:14" x14ac:dyDescent="0.3">
      <c r="A133" s="18"/>
      <c r="B133" s="66" t="s">
        <v>33</v>
      </c>
      <c r="C133" s="67"/>
      <c r="D133" s="9">
        <f t="shared" ref="D133:L133" si="58">D53+D57+D96</f>
        <v>1041534.9999999999</v>
      </c>
      <c r="E133" s="9">
        <f t="shared" si="58"/>
        <v>-67584.2</v>
      </c>
      <c r="F133" s="9">
        <f t="shared" si="58"/>
        <v>973950.79999999981</v>
      </c>
      <c r="G133" s="9">
        <f t="shared" si="58"/>
        <v>0</v>
      </c>
      <c r="H133" s="9">
        <f t="shared" si="58"/>
        <v>973950.79999999981</v>
      </c>
      <c r="I133" s="28">
        <f t="shared" si="58"/>
        <v>-19607.77</v>
      </c>
      <c r="J133" s="9">
        <f t="shared" si="58"/>
        <v>954343.0299999998</v>
      </c>
      <c r="K133" s="21">
        <f t="shared" si="58"/>
        <v>-13793.295999999998</v>
      </c>
      <c r="L133" s="9">
        <f t="shared" si="58"/>
        <v>940549.73399999982</v>
      </c>
    </row>
    <row r="134" spans="1:14" hidden="1" x14ac:dyDescent="0.3">
      <c r="A134" s="18"/>
      <c r="B134" s="66" t="s">
        <v>80</v>
      </c>
      <c r="C134" s="67"/>
      <c r="D134" s="9">
        <f>D118</f>
        <v>50000</v>
      </c>
      <c r="E134" s="9">
        <f t="shared" ref="E134:F134" si="59">E118</f>
        <v>-50000</v>
      </c>
      <c r="F134" s="9">
        <f t="shared" si="59"/>
        <v>0</v>
      </c>
      <c r="G134" s="9">
        <f t="shared" ref="G134:H134" si="60">G118</f>
        <v>0</v>
      </c>
      <c r="H134" s="9">
        <f t="shared" si="60"/>
        <v>0</v>
      </c>
      <c r="I134" s="28">
        <f t="shared" ref="I134:J134" si="61">I118</f>
        <v>0</v>
      </c>
      <c r="J134" s="9">
        <f t="shared" si="61"/>
        <v>0</v>
      </c>
      <c r="K134" s="21">
        <f t="shared" ref="K134:L135" si="62">K118</f>
        <v>0</v>
      </c>
      <c r="L134" s="9">
        <f t="shared" si="62"/>
        <v>0</v>
      </c>
      <c r="N134" s="1">
        <v>0</v>
      </c>
    </row>
    <row r="135" spans="1:14" x14ac:dyDescent="0.3">
      <c r="A135" s="18"/>
      <c r="B135" s="58" t="s">
        <v>161</v>
      </c>
      <c r="C135" s="58"/>
      <c r="D135" s="25"/>
      <c r="E135" s="25"/>
      <c r="F135" s="25"/>
      <c r="G135" s="25"/>
      <c r="H135" s="25"/>
      <c r="I135" s="28">
        <f>I120+I121</f>
        <v>3973.5</v>
      </c>
      <c r="J135" s="9">
        <f>I135+H135</f>
        <v>3973.5</v>
      </c>
      <c r="K135" s="21">
        <f t="shared" si="62"/>
        <v>250</v>
      </c>
      <c r="L135" s="9">
        <f t="shared" si="62"/>
        <v>4223.5</v>
      </c>
    </row>
    <row r="136" spans="1:14" x14ac:dyDescent="0.3">
      <c r="A136" s="18"/>
      <c r="B136" s="58" t="s">
        <v>164</v>
      </c>
      <c r="C136" s="58"/>
      <c r="D136" s="25"/>
      <c r="E136" s="25"/>
      <c r="F136" s="25"/>
      <c r="G136" s="25"/>
      <c r="H136" s="25"/>
      <c r="I136" s="28">
        <f>I24+I26+I28+I31+I33</f>
        <v>180057.1</v>
      </c>
      <c r="J136" s="28">
        <f>J24+J26+J28+J31+J33</f>
        <v>180057.1</v>
      </c>
      <c r="K136" s="21">
        <f>K24+K26+K28+K31+K33</f>
        <v>-141324.69899999999</v>
      </c>
      <c r="L136" s="9">
        <f>L24+L26+L28+L31+L33</f>
        <v>38732.400999999998</v>
      </c>
    </row>
  </sheetData>
  <autoFilter ref="A17:N136">
    <filterColumn colId="13">
      <filters blank="1"/>
    </filterColumn>
  </autoFilter>
  <mergeCells count="28">
    <mergeCell ref="D16:D17"/>
    <mergeCell ref="K16:K17"/>
    <mergeCell ref="L16:L17"/>
    <mergeCell ref="B124:C124"/>
    <mergeCell ref="B126:C126"/>
    <mergeCell ref="B133:C133"/>
    <mergeCell ref="B123:C123"/>
    <mergeCell ref="B131:C131"/>
    <mergeCell ref="A16:A17"/>
    <mergeCell ref="B16:B17"/>
    <mergeCell ref="C16:C17"/>
    <mergeCell ref="B130:C130"/>
    <mergeCell ref="C4:L4"/>
    <mergeCell ref="A11:L13"/>
    <mergeCell ref="B136:C136"/>
    <mergeCell ref="M16:M17"/>
    <mergeCell ref="B128:C128"/>
    <mergeCell ref="B129:C129"/>
    <mergeCell ref="B127:C127"/>
    <mergeCell ref="E16:E17"/>
    <mergeCell ref="F16:F17"/>
    <mergeCell ref="G16:G17"/>
    <mergeCell ref="H16:H17"/>
    <mergeCell ref="I16:I17"/>
    <mergeCell ref="J16:J17"/>
    <mergeCell ref="B135:C135"/>
    <mergeCell ref="B134:C134"/>
    <mergeCell ref="B132:C132"/>
  </mergeCells>
  <pageMargins left="0.68" right="0.54" top="0.39" bottom="0.75" header="0.3" footer="0.3"/>
  <pageSetup paperSize="9" scale="7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Пользователь</cp:lastModifiedBy>
  <cp:lastPrinted>2015-04-29T05:07:33Z</cp:lastPrinted>
  <dcterms:created xsi:type="dcterms:W3CDTF">2013-10-12T06:09:22Z</dcterms:created>
  <dcterms:modified xsi:type="dcterms:W3CDTF">2015-06-16T10:15:04Z</dcterms:modified>
</cp:coreProperties>
</file>