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135"/>
  </bookViews>
  <sheets>
    <sheet name="2015 год" sheetId="2" r:id="rId1"/>
  </sheets>
  <definedNames>
    <definedName name="_xlnm._FilterDatabase" localSheetId="0" hidden="1">'2015 год'!$A$17:$R$140</definedName>
    <definedName name="_xlnm.Print_Titles" localSheetId="0">'2015 год'!$16:$17</definedName>
    <definedName name="_xlnm.Print_Area" localSheetId="0">'2015 год'!$A$1:$P$140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6" i="2" l="1"/>
  <c r="O116" i="2"/>
  <c r="P118" i="2"/>
  <c r="O34" i="2" l="1"/>
  <c r="O133" i="2" s="1"/>
  <c r="O18" i="2" l="1"/>
  <c r="O123" i="2"/>
  <c r="O63" i="2"/>
  <c r="O62" i="2"/>
  <c r="O56" i="2" l="1"/>
  <c r="O43" i="2" l="1"/>
  <c r="P58" i="2"/>
  <c r="O57" i="2"/>
  <c r="O54" i="2" s="1"/>
  <c r="O41" i="2" l="1"/>
  <c r="O137" i="2"/>
  <c r="O140" i="2"/>
  <c r="P49" i="2"/>
  <c r="O138" i="2" l="1"/>
  <c r="O135" i="2"/>
  <c r="O131" i="2"/>
  <c r="O121" i="2"/>
  <c r="O110" i="2"/>
  <c r="O134" i="2" s="1"/>
  <c r="O109" i="2"/>
  <c r="O108" i="2"/>
  <c r="O95" i="2"/>
  <c r="O91" i="2"/>
  <c r="O87" i="2"/>
  <c r="O83" i="2"/>
  <c r="O79" i="2"/>
  <c r="O73" i="2"/>
  <c r="O72" i="2"/>
  <c r="O61" i="2"/>
  <c r="O44" i="2"/>
  <c r="O132" i="2" l="1"/>
  <c r="O129" i="2"/>
  <c r="O70" i="2"/>
  <c r="O139" i="2"/>
  <c r="O128" i="2"/>
  <c r="O106" i="2"/>
  <c r="M138" i="2"/>
  <c r="M136" i="2"/>
  <c r="M135" i="2"/>
  <c r="M123" i="2"/>
  <c r="M121" i="2"/>
  <c r="M116" i="2"/>
  <c r="M110" i="2"/>
  <c r="M109" i="2"/>
  <c r="M108" i="2"/>
  <c r="M95" i="2"/>
  <c r="M91" i="2"/>
  <c r="M87" i="2"/>
  <c r="M83" i="2"/>
  <c r="M79" i="2"/>
  <c r="M73" i="2"/>
  <c r="M128" i="2" s="1"/>
  <c r="M72" i="2"/>
  <c r="M61" i="2"/>
  <c r="M54" i="2"/>
  <c r="M137" i="2" s="1"/>
  <c r="M44" i="2"/>
  <c r="M43" i="2"/>
  <c r="M18" i="2"/>
  <c r="O126" i="2" l="1"/>
  <c r="M129" i="2"/>
  <c r="M70" i="2"/>
  <c r="M41" i="2"/>
  <c r="M134" i="2"/>
  <c r="M106" i="2"/>
  <c r="M131" i="2"/>
  <c r="M133" i="2"/>
  <c r="M139" i="2"/>
  <c r="M132" i="2"/>
  <c r="M140" i="2"/>
  <c r="K62" i="2"/>
  <c r="M126" i="2" l="1"/>
  <c r="K136" i="2"/>
  <c r="K56" i="2" l="1"/>
  <c r="L40" i="2"/>
  <c r="N40" i="2" s="1"/>
  <c r="P40" i="2" s="1"/>
  <c r="K34" i="2"/>
  <c r="K67" i="2"/>
  <c r="K48" i="2" l="1"/>
  <c r="K46" i="2"/>
  <c r="K112" i="2" l="1"/>
  <c r="K110" i="2" l="1"/>
  <c r="K106" i="2" s="1"/>
  <c r="K95" i="2"/>
  <c r="K108" i="2"/>
  <c r="K72" i="2"/>
  <c r="K33" i="2"/>
  <c r="K31" i="2"/>
  <c r="K51" i="2" l="1"/>
  <c r="L39" i="2"/>
  <c r="N39" i="2" s="1"/>
  <c r="P39" i="2" s="1"/>
  <c r="L38" i="2"/>
  <c r="N38" i="2" s="1"/>
  <c r="P38" i="2" s="1"/>
  <c r="K22" i="2"/>
  <c r="K18" i="2" l="1"/>
  <c r="K133" i="2"/>
  <c r="K131" i="2"/>
  <c r="J60" i="2"/>
  <c r="L60" i="2" s="1"/>
  <c r="N60" i="2" s="1"/>
  <c r="P60" i="2" s="1"/>
  <c r="K135" i="2" l="1"/>
  <c r="L105" i="2"/>
  <c r="N105" i="2" s="1"/>
  <c r="P105" i="2" s="1"/>
  <c r="L104" i="2"/>
  <c r="N104" i="2" s="1"/>
  <c r="P104" i="2" s="1"/>
  <c r="K116" i="2" l="1"/>
  <c r="F20" i="2" l="1"/>
  <c r="H20" i="2" s="1"/>
  <c r="J20" i="2" s="1"/>
  <c r="L20" i="2" s="1"/>
  <c r="N20" i="2" s="1"/>
  <c r="P20" i="2" s="1"/>
  <c r="K140" i="2"/>
  <c r="K138" i="2"/>
  <c r="K123" i="2"/>
  <c r="K139" i="2" s="1"/>
  <c r="K121" i="2"/>
  <c r="K109" i="2"/>
  <c r="K91" i="2"/>
  <c r="K87" i="2"/>
  <c r="K83" i="2"/>
  <c r="K79" i="2"/>
  <c r="K73" i="2"/>
  <c r="K128" i="2" s="1"/>
  <c r="K61" i="2"/>
  <c r="K54" i="2"/>
  <c r="K41" i="2" s="1"/>
  <c r="K44" i="2"/>
  <c r="K129" i="2" s="1"/>
  <c r="K70" i="2" l="1"/>
  <c r="K126" i="2" s="1"/>
  <c r="K132" i="2"/>
  <c r="K134" i="2"/>
  <c r="K137" i="2"/>
  <c r="K43" i="2"/>
  <c r="I18" i="2"/>
  <c r="I56" i="2"/>
  <c r="I110" i="2" l="1"/>
  <c r="I139" i="2" l="1"/>
  <c r="J139" i="2" s="1"/>
  <c r="I123" i="2"/>
  <c r="J123" i="2" s="1"/>
  <c r="L123" i="2" s="1"/>
  <c r="J125" i="2"/>
  <c r="L125" i="2" s="1"/>
  <c r="N125" i="2" s="1"/>
  <c r="P125" i="2" s="1"/>
  <c r="J124" i="2"/>
  <c r="L124" i="2" s="1"/>
  <c r="N124" i="2" s="1"/>
  <c r="P124" i="2" s="1"/>
  <c r="I43" i="2"/>
  <c r="L139" i="2" l="1"/>
  <c r="N123" i="2"/>
  <c r="I131" i="2"/>
  <c r="I135" i="2"/>
  <c r="I72" i="2"/>
  <c r="J102" i="2"/>
  <c r="L102" i="2" s="1"/>
  <c r="N102" i="2" s="1"/>
  <c r="P102" i="2" s="1"/>
  <c r="J103" i="2"/>
  <c r="L103" i="2" s="1"/>
  <c r="N103" i="2" s="1"/>
  <c r="P103" i="2" s="1"/>
  <c r="I61" i="2"/>
  <c r="J68" i="2"/>
  <c r="L68" i="2" s="1"/>
  <c r="N68" i="2" s="1"/>
  <c r="P68" i="2" s="1"/>
  <c r="N139" i="2" l="1"/>
  <c r="P123" i="2"/>
  <c r="P139" i="2" s="1"/>
  <c r="I133" i="2"/>
  <c r="J36" i="2"/>
  <c r="L36" i="2" s="1"/>
  <c r="N36" i="2" s="1"/>
  <c r="P36" i="2" s="1"/>
  <c r="J37" i="2"/>
  <c r="L37" i="2" s="1"/>
  <c r="N37" i="2" s="1"/>
  <c r="P37" i="2" s="1"/>
  <c r="J29" i="2" l="1"/>
  <c r="L29" i="2" s="1"/>
  <c r="N29" i="2" s="1"/>
  <c r="P29" i="2" s="1"/>
  <c r="I140" i="2" l="1"/>
  <c r="J26" i="2"/>
  <c r="L26" i="2" s="1"/>
  <c r="N26" i="2" s="1"/>
  <c r="P26" i="2" s="1"/>
  <c r="J24" i="2"/>
  <c r="L24" i="2" s="1"/>
  <c r="N24" i="2" s="1"/>
  <c r="J33" i="2"/>
  <c r="L33" i="2" s="1"/>
  <c r="N33" i="2" s="1"/>
  <c r="P33" i="2" s="1"/>
  <c r="J31" i="2"/>
  <c r="L31" i="2" s="1"/>
  <c r="N31" i="2" s="1"/>
  <c r="P31" i="2" s="1"/>
  <c r="J28" i="2"/>
  <c r="L28" i="2" s="1"/>
  <c r="N28" i="2" s="1"/>
  <c r="P28" i="2" s="1"/>
  <c r="P24" i="2" l="1"/>
  <c r="P140" i="2" s="1"/>
  <c r="N140" i="2"/>
  <c r="L140" i="2"/>
  <c r="J140" i="2"/>
  <c r="I54" i="2"/>
  <c r="I41" i="2" s="1"/>
  <c r="I138" i="2" l="1"/>
  <c r="I136" i="2"/>
  <c r="I129" i="2"/>
  <c r="I128" i="2"/>
  <c r="I121" i="2"/>
  <c r="I116" i="2"/>
  <c r="I134" i="2"/>
  <c r="I109" i="2"/>
  <c r="I108" i="2"/>
  <c r="I95" i="2"/>
  <c r="I91" i="2"/>
  <c r="I87" i="2"/>
  <c r="I83" i="2"/>
  <c r="I79" i="2"/>
  <c r="I73" i="2"/>
  <c r="I44" i="2"/>
  <c r="I70" i="2" l="1"/>
  <c r="I132" i="2"/>
  <c r="I137" i="2"/>
  <c r="I106" i="2"/>
  <c r="G136" i="2"/>
  <c r="G116" i="2"/>
  <c r="H120" i="2"/>
  <c r="J120" i="2" s="1"/>
  <c r="L120" i="2" s="1"/>
  <c r="N120" i="2" s="1"/>
  <c r="P120" i="2" s="1"/>
  <c r="D121" i="2"/>
  <c r="E121" i="2"/>
  <c r="G121" i="2"/>
  <c r="G138" i="2"/>
  <c r="G135" i="2"/>
  <c r="G133" i="2"/>
  <c r="G131" i="2"/>
  <c r="G129" i="2"/>
  <c r="G128" i="2"/>
  <c r="G110" i="2"/>
  <c r="G106" i="2" s="1"/>
  <c r="G109" i="2"/>
  <c r="G108" i="2"/>
  <c r="G95" i="2"/>
  <c r="G91" i="2"/>
  <c r="G87" i="2"/>
  <c r="G83" i="2"/>
  <c r="G79" i="2"/>
  <c r="G73" i="2"/>
  <c r="G72" i="2"/>
  <c r="G61" i="2"/>
  <c r="G54" i="2"/>
  <c r="G41" i="2" s="1"/>
  <c r="G44" i="2"/>
  <c r="G43" i="2"/>
  <c r="G18" i="2"/>
  <c r="G70" i="2" l="1"/>
  <c r="I126" i="2"/>
  <c r="F121" i="2"/>
  <c r="H121" i="2" s="1"/>
  <c r="J121" i="2" s="1"/>
  <c r="L121" i="2" s="1"/>
  <c r="N121" i="2" s="1"/>
  <c r="P121" i="2" s="1"/>
  <c r="G132" i="2"/>
  <c r="G137" i="2"/>
  <c r="G134" i="2"/>
  <c r="E129" i="2"/>
  <c r="D129" i="2"/>
  <c r="E128" i="2"/>
  <c r="D128" i="2"/>
  <c r="E131" i="2"/>
  <c r="E73" i="2"/>
  <c r="E72" i="2"/>
  <c r="D73" i="2"/>
  <c r="D72" i="2"/>
  <c r="E61" i="2"/>
  <c r="D61" i="2"/>
  <c r="F67" i="2"/>
  <c r="H67" i="2" s="1"/>
  <c r="J67" i="2" s="1"/>
  <c r="L67" i="2" s="1"/>
  <c r="N67" i="2" s="1"/>
  <c r="P67" i="2" s="1"/>
  <c r="F66" i="2"/>
  <c r="H66" i="2" s="1"/>
  <c r="J66" i="2" s="1"/>
  <c r="L66" i="2" s="1"/>
  <c r="N66" i="2" s="1"/>
  <c r="P66" i="2" s="1"/>
  <c r="F101" i="2"/>
  <c r="H101" i="2" s="1"/>
  <c r="J101" i="2" s="1"/>
  <c r="L101" i="2" s="1"/>
  <c r="N101" i="2" s="1"/>
  <c r="P101" i="2" s="1"/>
  <c r="F100" i="2"/>
  <c r="H100" i="2" s="1"/>
  <c r="J100" i="2" s="1"/>
  <c r="L100" i="2" s="1"/>
  <c r="N100" i="2" s="1"/>
  <c r="P100" i="2" s="1"/>
  <c r="E133" i="2"/>
  <c r="D133" i="2"/>
  <c r="E18" i="2"/>
  <c r="F35" i="2"/>
  <c r="H35" i="2" s="1"/>
  <c r="J35" i="2" s="1"/>
  <c r="L35" i="2" s="1"/>
  <c r="N35" i="2" s="1"/>
  <c r="P35" i="2" s="1"/>
  <c r="E136" i="2"/>
  <c r="D136" i="2"/>
  <c r="G126" i="2" l="1"/>
  <c r="E108" i="2"/>
  <c r="D108" i="2"/>
  <c r="F115" i="2"/>
  <c r="H115" i="2" s="1"/>
  <c r="J115" i="2" s="1"/>
  <c r="L115" i="2" s="1"/>
  <c r="N115" i="2" s="1"/>
  <c r="P115" i="2" s="1"/>
  <c r="F122" i="2" l="1"/>
  <c r="H122" i="2" s="1"/>
  <c r="F119" i="2"/>
  <c r="H119" i="2" s="1"/>
  <c r="J119" i="2" s="1"/>
  <c r="L119" i="2" s="1"/>
  <c r="N119" i="2" s="1"/>
  <c r="P119" i="2" s="1"/>
  <c r="F117" i="2"/>
  <c r="H117" i="2" s="1"/>
  <c r="J117" i="2" s="1"/>
  <c r="L117" i="2" s="1"/>
  <c r="N117" i="2" s="1"/>
  <c r="P117" i="2" s="1"/>
  <c r="F114" i="2"/>
  <c r="H114" i="2" s="1"/>
  <c r="J114" i="2" s="1"/>
  <c r="L114" i="2" s="1"/>
  <c r="N114" i="2" s="1"/>
  <c r="P114" i="2" s="1"/>
  <c r="F113" i="2"/>
  <c r="H113" i="2" s="1"/>
  <c r="J113" i="2" s="1"/>
  <c r="L113" i="2" s="1"/>
  <c r="N113" i="2" s="1"/>
  <c r="P113" i="2" s="1"/>
  <c r="F112" i="2"/>
  <c r="H112" i="2" s="1"/>
  <c r="J112" i="2" s="1"/>
  <c r="L112" i="2" s="1"/>
  <c r="N112" i="2" s="1"/>
  <c r="F99" i="2"/>
  <c r="H99" i="2" s="1"/>
  <c r="J99" i="2" s="1"/>
  <c r="L99" i="2" s="1"/>
  <c r="N99" i="2" s="1"/>
  <c r="P99" i="2" s="1"/>
  <c r="F98" i="2"/>
  <c r="F97" i="2"/>
  <c r="H97" i="2" s="1"/>
  <c r="J97" i="2" s="1"/>
  <c r="L97" i="2" s="1"/>
  <c r="N97" i="2" s="1"/>
  <c r="F94" i="2"/>
  <c r="H94" i="2" s="1"/>
  <c r="J94" i="2" s="1"/>
  <c r="L94" i="2" s="1"/>
  <c r="N94" i="2" s="1"/>
  <c r="P94" i="2" s="1"/>
  <c r="F93" i="2"/>
  <c r="H93" i="2" s="1"/>
  <c r="J93" i="2" s="1"/>
  <c r="L93" i="2" s="1"/>
  <c r="N93" i="2" s="1"/>
  <c r="F90" i="2"/>
  <c r="H90" i="2" s="1"/>
  <c r="J90" i="2" s="1"/>
  <c r="L90" i="2" s="1"/>
  <c r="N90" i="2" s="1"/>
  <c r="P90" i="2" s="1"/>
  <c r="F89" i="2"/>
  <c r="H89" i="2" s="1"/>
  <c r="J89" i="2" s="1"/>
  <c r="L89" i="2" s="1"/>
  <c r="N89" i="2" s="1"/>
  <c r="F86" i="2"/>
  <c r="H86" i="2" s="1"/>
  <c r="J86" i="2" s="1"/>
  <c r="L86" i="2" s="1"/>
  <c r="N86" i="2" s="1"/>
  <c r="P86" i="2" s="1"/>
  <c r="F85" i="2"/>
  <c r="H85" i="2" s="1"/>
  <c r="J85" i="2" s="1"/>
  <c r="L85" i="2" s="1"/>
  <c r="N85" i="2" s="1"/>
  <c r="F82" i="2"/>
  <c r="H82" i="2" s="1"/>
  <c r="J82" i="2" s="1"/>
  <c r="L82" i="2" s="1"/>
  <c r="N82" i="2" s="1"/>
  <c r="P82" i="2" s="1"/>
  <c r="F81" i="2"/>
  <c r="H81" i="2" s="1"/>
  <c r="J81" i="2" s="1"/>
  <c r="L81" i="2" s="1"/>
  <c r="N81" i="2" s="1"/>
  <c r="F75" i="2"/>
  <c r="H75" i="2" s="1"/>
  <c r="J75" i="2" s="1"/>
  <c r="L75" i="2" s="1"/>
  <c r="N75" i="2" s="1"/>
  <c r="P75" i="2" s="1"/>
  <c r="F76" i="2"/>
  <c r="H76" i="2" s="1"/>
  <c r="J76" i="2" s="1"/>
  <c r="L76" i="2" s="1"/>
  <c r="N76" i="2" s="1"/>
  <c r="P76" i="2" s="1"/>
  <c r="F77" i="2"/>
  <c r="H77" i="2" s="1"/>
  <c r="J77" i="2" s="1"/>
  <c r="L77" i="2" s="1"/>
  <c r="N77" i="2" s="1"/>
  <c r="P77" i="2" s="1"/>
  <c r="F78" i="2"/>
  <c r="H78" i="2" s="1"/>
  <c r="J78" i="2" s="1"/>
  <c r="L78" i="2" s="1"/>
  <c r="N78" i="2" s="1"/>
  <c r="P78" i="2" s="1"/>
  <c r="F74" i="2"/>
  <c r="H74" i="2" s="1"/>
  <c r="J74" i="2" s="1"/>
  <c r="L74" i="2" s="1"/>
  <c r="N74" i="2" s="1"/>
  <c r="E79" i="2"/>
  <c r="F63" i="2"/>
  <c r="H63" i="2" s="1"/>
  <c r="J63" i="2" s="1"/>
  <c r="L63" i="2" s="1"/>
  <c r="N63" i="2" s="1"/>
  <c r="P63" i="2" s="1"/>
  <c r="F64" i="2"/>
  <c r="H64" i="2" s="1"/>
  <c r="J64" i="2" s="1"/>
  <c r="L64" i="2" s="1"/>
  <c r="N64" i="2" s="1"/>
  <c r="P64" i="2" s="1"/>
  <c r="F65" i="2"/>
  <c r="H65" i="2" s="1"/>
  <c r="J65" i="2" s="1"/>
  <c r="L65" i="2" s="1"/>
  <c r="N65" i="2" s="1"/>
  <c r="P65" i="2" s="1"/>
  <c r="F62" i="2"/>
  <c r="H62" i="2" s="1"/>
  <c r="J62" i="2" s="1"/>
  <c r="L62" i="2" s="1"/>
  <c r="N62" i="2" s="1"/>
  <c r="F57" i="2"/>
  <c r="F59" i="2"/>
  <c r="H59" i="2" s="1"/>
  <c r="J59" i="2" s="1"/>
  <c r="L59" i="2" s="1"/>
  <c r="N59" i="2" s="1"/>
  <c r="P59" i="2" s="1"/>
  <c r="F46" i="2"/>
  <c r="H46" i="2" s="1"/>
  <c r="J46" i="2" s="1"/>
  <c r="L46" i="2" s="1"/>
  <c r="N46" i="2" s="1"/>
  <c r="P46" i="2" s="1"/>
  <c r="F47" i="2"/>
  <c r="H47" i="2" s="1"/>
  <c r="J47" i="2" s="1"/>
  <c r="L47" i="2" s="1"/>
  <c r="N47" i="2" s="1"/>
  <c r="P47" i="2" s="1"/>
  <c r="F48" i="2"/>
  <c r="H48" i="2" s="1"/>
  <c r="J48" i="2" s="1"/>
  <c r="L48" i="2" s="1"/>
  <c r="N48" i="2" s="1"/>
  <c r="P48" i="2" s="1"/>
  <c r="F50" i="2"/>
  <c r="H50" i="2" s="1"/>
  <c r="J50" i="2" s="1"/>
  <c r="L50" i="2" s="1"/>
  <c r="N50" i="2" s="1"/>
  <c r="P50" i="2" s="1"/>
  <c r="F51" i="2"/>
  <c r="H51" i="2" s="1"/>
  <c r="J51" i="2" s="1"/>
  <c r="L51" i="2" s="1"/>
  <c r="N51" i="2" s="1"/>
  <c r="P51" i="2" s="1"/>
  <c r="F52" i="2"/>
  <c r="H52" i="2" s="1"/>
  <c r="J52" i="2" s="1"/>
  <c r="L52" i="2" s="1"/>
  <c r="N52" i="2" s="1"/>
  <c r="P52" i="2" s="1"/>
  <c r="F53" i="2"/>
  <c r="H53" i="2" s="1"/>
  <c r="J53" i="2" s="1"/>
  <c r="L53" i="2" s="1"/>
  <c r="N53" i="2" s="1"/>
  <c r="P53" i="2" s="1"/>
  <c r="F45" i="2"/>
  <c r="H45" i="2" s="1"/>
  <c r="J45" i="2" s="1"/>
  <c r="L45" i="2" s="1"/>
  <c r="N45" i="2" s="1"/>
  <c r="F21" i="2"/>
  <c r="H21" i="2" s="1"/>
  <c r="J21" i="2" s="1"/>
  <c r="L21" i="2" s="1"/>
  <c r="N21" i="2" s="1"/>
  <c r="P21" i="2" s="1"/>
  <c r="F22" i="2"/>
  <c r="H22" i="2" s="1"/>
  <c r="J22" i="2" s="1"/>
  <c r="L22" i="2" s="1"/>
  <c r="N22" i="2" s="1"/>
  <c r="F23" i="2"/>
  <c r="H23" i="2" s="1"/>
  <c r="J23" i="2" s="1"/>
  <c r="L23" i="2" s="1"/>
  <c r="N23" i="2" s="1"/>
  <c r="P23" i="2" s="1"/>
  <c r="F25" i="2"/>
  <c r="H25" i="2" s="1"/>
  <c r="J25" i="2" s="1"/>
  <c r="L25" i="2" s="1"/>
  <c r="N25" i="2" s="1"/>
  <c r="P25" i="2" s="1"/>
  <c r="F27" i="2"/>
  <c r="H27" i="2" s="1"/>
  <c r="J27" i="2" s="1"/>
  <c r="L27" i="2" s="1"/>
  <c r="N27" i="2" s="1"/>
  <c r="F30" i="2"/>
  <c r="H30" i="2" s="1"/>
  <c r="J30" i="2" s="1"/>
  <c r="L30" i="2" s="1"/>
  <c r="N30" i="2" s="1"/>
  <c r="P30" i="2" s="1"/>
  <c r="F32" i="2"/>
  <c r="H32" i="2" s="1"/>
  <c r="J32" i="2" s="1"/>
  <c r="L32" i="2" s="1"/>
  <c r="N32" i="2" s="1"/>
  <c r="P32" i="2" s="1"/>
  <c r="F34" i="2"/>
  <c r="H34" i="2" s="1"/>
  <c r="J34" i="2" s="1"/>
  <c r="L34" i="2" s="1"/>
  <c r="N34" i="2" s="1"/>
  <c r="P34" i="2" s="1"/>
  <c r="F19" i="2"/>
  <c r="H19" i="2" s="1"/>
  <c r="J19" i="2" s="1"/>
  <c r="L19" i="2" s="1"/>
  <c r="N19" i="2" s="1"/>
  <c r="E138" i="2"/>
  <c r="E135" i="2"/>
  <c r="E116" i="2"/>
  <c r="E110" i="2"/>
  <c r="E109" i="2"/>
  <c r="F108" i="2"/>
  <c r="H108" i="2" s="1"/>
  <c r="J108" i="2" s="1"/>
  <c r="L108" i="2" s="1"/>
  <c r="N108" i="2" s="1"/>
  <c r="P108" i="2" s="1"/>
  <c r="E95" i="2"/>
  <c r="E91" i="2"/>
  <c r="E87" i="2"/>
  <c r="E83" i="2"/>
  <c r="E54" i="2"/>
  <c r="E41" i="2" s="1"/>
  <c r="E44" i="2"/>
  <c r="E43" i="2"/>
  <c r="P22" i="2" l="1"/>
  <c r="N133" i="2"/>
  <c r="P133" i="2" s="1"/>
  <c r="P62" i="2"/>
  <c r="N83" i="2"/>
  <c r="P85" i="2"/>
  <c r="P83" i="2" s="1"/>
  <c r="N136" i="2"/>
  <c r="P19" i="2"/>
  <c r="P136" i="2" s="1"/>
  <c r="N91" i="2"/>
  <c r="P93" i="2"/>
  <c r="P91" i="2" s="1"/>
  <c r="N135" i="2"/>
  <c r="P74" i="2"/>
  <c r="P135" i="2" s="1"/>
  <c r="N110" i="2"/>
  <c r="N134" i="2" s="1"/>
  <c r="P112" i="2"/>
  <c r="P110" i="2" s="1"/>
  <c r="P134" i="2" s="1"/>
  <c r="P45" i="2"/>
  <c r="P131" i="2" s="1"/>
  <c r="N131" i="2"/>
  <c r="N79" i="2"/>
  <c r="P81" i="2"/>
  <c r="P79" i="2" s="1"/>
  <c r="N87" i="2"/>
  <c r="P89" i="2"/>
  <c r="P87" i="2" s="1"/>
  <c r="P97" i="2"/>
  <c r="L133" i="2"/>
  <c r="L136" i="2"/>
  <c r="L131" i="2"/>
  <c r="L135" i="2"/>
  <c r="L83" i="2"/>
  <c r="L91" i="2"/>
  <c r="L110" i="2"/>
  <c r="L134" i="2" s="1"/>
  <c r="L79" i="2"/>
  <c r="L87" i="2"/>
  <c r="J133" i="2"/>
  <c r="F138" i="2"/>
  <c r="J131" i="2"/>
  <c r="J135" i="2"/>
  <c r="J110" i="2"/>
  <c r="J83" i="2"/>
  <c r="J91" i="2"/>
  <c r="J136" i="2"/>
  <c r="J79" i="2"/>
  <c r="J87" i="2"/>
  <c r="H138" i="2"/>
  <c r="J122" i="2"/>
  <c r="H136" i="2"/>
  <c r="F110" i="2"/>
  <c r="H83" i="2"/>
  <c r="H91" i="2"/>
  <c r="F129" i="2"/>
  <c r="H57" i="2"/>
  <c r="F95" i="2"/>
  <c r="H98" i="2"/>
  <c r="H133" i="2"/>
  <c r="H135" i="2"/>
  <c r="H131" i="2"/>
  <c r="H79" i="2"/>
  <c r="H87" i="2"/>
  <c r="H110" i="2"/>
  <c r="F79" i="2"/>
  <c r="F128" i="2"/>
  <c r="F131" i="2"/>
  <c r="E132" i="2"/>
  <c r="E70" i="2"/>
  <c r="F133" i="2"/>
  <c r="F136" i="2"/>
  <c r="F83" i="2"/>
  <c r="F91" i="2"/>
  <c r="E134" i="2"/>
  <c r="E106" i="2"/>
  <c r="F135" i="2"/>
  <c r="F87" i="2"/>
  <c r="E137" i="2"/>
  <c r="F72" i="2"/>
  <c r="H72" i="2" s="1"/>
  <c r="J72" i="2" s="1"/>
  <c r="L72" i="2" s="1"/>
  <c r="N72" i="2" s="1"/>
  <c r="P72" i="2" s="1"/>
  <c r="D109" i="2"/>
  <c r="F109" i="2" s="1"/>
  <c r="H109" i="2" s="1"/>
  <c r="J109" i="2" s="1"/>
  <c r="L109" i="2" s="1"/>
  <c r="N109" i="2" s="1"/>
  <c r="P109" i="2" s="1"/>
  <c r="D44" i="2"/>
  <c r="F44" i="2" s="1"/>
  <c r="H44" i="2" s="1"/>
  <c r="J44" i="2" s="1"/>
  <c r="L44" i="2" s="1"/>
  <c r="N44" i="2" s="1"/>
  <c r="D56" i="2"/>
  <c r="D43" i="2" s="1"/>
  <c r="F43" i="2" s="1"/>
  <c r="H43" i="2" s="1"/>
  <c r="J43" i="2" s="1"/>
  <c r="L43" i="2" s="1"/>
  <c r="N43" i="2" s="1"/>
  <c r="P43" i="2" s="1"/>
  <c r="N129" i="2" l="1"/>
  <c r="P44" i="2"/>
  <c r="P129" i="2" s="1"/>
  <c r="L129" i="2"/>
  <c r="J138" i="2"/>
  <c r="L122" i="2"/>
  <c r="H128" i="2"/>
  <c r="J98" i="2"/>
  <c r="L98" i="2" s="1"/>
  <c r="N98" i="2" s="1"/>
  <c r="H129" i="2"/>
  <c r="J57" i="2"/>
  <c r="L57" i="2" s="1"/>
  <c r="N57" i="2" s="1"/>
  <c r="P57" i="2" s="1"/>
  <c r="H95" i="2"/>
  <c r="H132" i="2" s="1"/>
  <c r="F132" i="2"/>
  <c r="D54" i="2"/>
  <c r="D137" i="2" s="1"/>
  <c r="F56" i="2"/>
  <c r="E126" i="2"/>
  <c r="L138" i="2" l="1"/>
  <c r="N122" i="2"/>
  <c r="P98" i="2"/>
  <c r="P95" i="2" s="1"/>
  <c r="P132" i="2" s="1"/>
  <c r="N95" i="2"/>
  <c r="N132" i="2" s="1"/>
  <c r="L95" i="2"/>
  <c r="L132" i="2" s="1"/>
  <c r="J129" i="2"/>
  <c r="J95" i="2"/>
  <c r="J132" i="2" s="1"/>
  <c r="J128" i="2"/>
  <c r="F54" i="2"/>
  <c r="F137" i="2" s="1"/>
  <c r="H56" i="2"/>
  <c r="D41" i="2"/>
  <c r="F41" i="2" s="1"/>
  <c r="H41" i="2" s="1"/>
  <c r="J41" i="2" s="1"/>
  <c r="L41" i="2" s="1"/>
  <c r="N41" i="2" s="1"/>
  <c r="P41" i="2" s="1"/>
  <c r="D135" i="2"/>
  <c r="N138" i="2" l="1"/>
  <c r="P122" i="2"/>
  <c r="P138" i="2" s="1"/>
  <c r="H54" i="2"/>
  <c r="H137" i="2" s="1"/>
  <c r="J56" i="2"/>
  <c r="D131" i="2"/>
  <c r="J54" i="2" l="1"/>
  <c r="L56" i="2"/>
  <c r="D116" i="2"/>
  <c r="F116" i="2" s="1"/>
  <c r="H116" i="2" s="1"/>
  <c r="J116" i="2" s="1"/>
  <c r="L116" i="2" s="1"/>
  <c r="N116" i="2" s="1"/>
  <c r="P116" i="2" s="1"/>
  <c r="L54" i="2" l="1"/>
  <c r="L137" i="2" s="1"/>
  <c r="N56" i="2"/>
  <c r="J137" i="2"/>
  <c r="F61" i="2"/>
  <c r="H61" i="2" s="1"/>
  <c r="J61" i="2" s="1"/>
  <c r="L61" i="2" s="1"/>
  <c r="N61" i="2" s="1"/>
  <c r="P61" i="2" s="1"/>
  <c r="D18" i="2"/>
  <c r="F18" i="2" s="1"/>
  <c r="H18" i="2" s="1"/>
  <c r="J18" i="2" s="1"/>
  <c r="L18" i="2" s="1"/>
  <c r="N18" i="2" s="1"/>
  <c r="D138" i="2"/>
  <c r="F73" i="2"/>
  <c r="H73" i="2" s="1"/>
  <c r="J73" i="2" s="1"/>
  <c r="L73" i="2" s="1"/>
  <c r="D83" i="2"/>
  <c r="D87" i="2"/>
  <c r="D79" i="2"/>
  <c r="D95" i="2"/>
  <c r="D91" i="2"/>
  <c r="L128" i="2" l="1"/>
  <c r="N73" i="2"/>
  <c r="N54" i="2"/>
  <c r="N137" i="2" s="1"/>
  <c r="P56" i="2"/>
  <c r="P18" i="2"/>
  <c r="D70" i="2"/>
  <c r="F70" i="2" s="1"/>
  <c r="D132" i="2"/>
  <c r="D110" i="2"/>
  <c r="D134" i="2" s="1"/>
  <c r="P54" i="2" l="1"/>
  <c r="P137" i="2" s="1"/>
  <c r="N128" i="2"/>
  <c r="P73" i="2"/>
  <c r="P128" i="2" s="1"/>
  <c r="H70" i="2"/>
  <c r="J70" i="2" s="1"/>
  <c r="L70" i="2" s="1"/>
  <c r="N70" i="2" s="1"/>
  <c r="D106" i="2"/>
  <c r="F106" i="2" s="1"/>
  <c r="F134" i="2"/>
  <c r="H134" i="2" s="1"/>
  <c r="J134" i="2" s="1"/>
  <c r="P70" i="2" l="1"/>
  <c r="F126" i="2"/>
  <c r="H106" i="2"/>
  <c r="D126" i="2"/>
  <c r="H126" i="2" l="1"/>
  <c r="J106" i="2"/>
  <c r="J126" i="2" l="1"/>
  <c r="L106" i="2"/>
  <c r="L126" i="2" l="1"/>
  <c r="N106" i="2"/>
  <c r="P106" i="2" l="1"/>
  <c r="P126" i="2" s="1"/>
  <c r="N126" i="2"/>
</calcChain>
</file>

<file path=xl/sharedStrings.xml><?xml version="1.0" encoding="utf-8"?>
<sst xmlns="http://schemas.openxmlformats.org/spreadsheetml/2006/main" count="354" uniqueCount="211">
  <si>
    <t>№ п/п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</si>
  <si>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</si>
  <si>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</si>
  <si>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</si>
  <si>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</si>
  <si>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</si>
  <si>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</si>
  <si>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</si>
  <si>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8.</t>
  </si>
  <si>
    <t>9.</t>
  </si>
  <si>
    <t>10.</t>
  </si>
  <si>
    <t>11.</t>
  </si>
  <si>
    <t>13.</t>
  </si>
  <si>
    <t>Внешнее благоустройство</t>
  </si>
  <si>
    <t>15.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</si>
  <si>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</si>
  <si>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</si>
  <si>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</si>
  <si>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</si>
  <si>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</si>
  <si>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</si>
  <si>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</si>
  <si>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</si>
  <si>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Строительство спортивного зала в МАОУ "СОШ № 12"</t>
  </si>
  <si>
    <t>Строительство, реконструкция и проектирование сетей наружного освещения</t>
  </si>
  <si>
    <t>10 2 4104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</si>
  <si>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</si>
  <si>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</si>
  <si>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</si>
  <si>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</si>
  <si>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11 1 4105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</si>
  <si>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</si>
  <si>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</si>
  <si>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</si>
  <si>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</si>
  <si>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</si>
  <si>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</si>
  <si>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</si>
  <si>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</si>
  <si>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</si>
  <si>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</si>
  <si>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</si>
  <si>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05 1 4200</t>
  </si>
  <si>
    <t>10 2 4207</t>
  </si>
  <si>
    <t>11 2 4107</t>
  </si>
  <si>
    <t>Реконструкция кладбища Банная гора (новое)</t>
  </si>
  <si>
    <t>Исполнитель</t>
  </si>
  <si>
    <t>к решению</t>
  </si>
  <si>
    <t>Пермской городской Думы</t>
  </si>
  <si>
    <t>Расширение и реконструкция (2 очередь) канализации</t>
  </si>
  <si>
    <t>средства дорожного фонда</t>
  </si>
  <si>
    <t>в разрезе исполнителей</t>
  </si>
  <si>
    <t>05 1 4211</t>
  </si>
  <si>
    <t>Строительство газопроводов в микрорайонах индивидуальной застройки города Перми</t>
  </si>
  <si>
    <t>Департамент имущественных отношений</t>
  </si>
  <si>
    <t>30.</t>
  </si>
  <si>
    <t>2015 год</t>
  </si>
  <si>
    <t>Строительство физкультурно–оздоровительного комплекса в Дзержинском районе (ул. Шпальная, 2)</t>
  </si>
  <si>
    <t>краевой бюджет</t>
  </si>
  <si>
    <t>05 1 6201</t>
  </si>
  <si>
    <t>Прочие объекты</t>
  </si>
  <si>
    <t>91 9 4136</t>
  </si>
  <si>
    <t>31.</t>
  </si>
  <si>
    <t>32.</t>
  </si>
  <si>
    <t>Приобретение в муниципальную собственность здания для размещения муниципального архива</t>
  </si>
  <si>
    <t>91 9 4153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</si>
  <si>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</si>
  <si>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</si>
  <si>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</si>
  <si>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</si>
  <si>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12 2 4123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</si>
  <si>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</si>
  <si>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Строительство водопроводных сетей в микрорайоне Висим Мотовилихинского района города Перми</t>
  </si>
  <si>
    <t>17 1 4121</t>
  </si>
  <si>
    <t>Строительство водопроводных сетей в микрорайоне Вышка–1 Мотовилихинского района города Перми</t>
  </si>
  <si>
    <t>17 1 4122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</si>
  <si>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</si>
  <si>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</si>
  <si>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</si>
  <si>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03 3 4214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</si>
  <si>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</si>
  <si>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</si>
  <si>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</si>
  <si>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24 1 4164</t>
  </si>
  <si>
    <t>24 2 4100</t>
  </si>
  <si>
    <t>24 2 4117</t>
  </si>
  <si>
    <t>24 2 4118</t>
  </si>
  <si>
    <t>24 2 4119</t>
  </si>
  <si>
    <t>24 2 4129</t>
  </si>
  <si>
    <t>24 2 4130</t>
  </si>
  <si>
    <t>02 2 4155</t>
  </si>
  <si>
    <t>Реконструкция светофорных объектов в части установки устройства голосового и звукового сопровождения</t>
  </si>
  <si>
    <t>02 2 4158</t>
  </si>
  <si>
    <t>Реконструкция светофорных объектов в части установки устройства звукового сопровождения</t>
  </si>
  <si>
    <t>Реконструкция ул. Макаренко от бульвара Гагарина до ул. Уинской</t>
  </si>
  <si>
    <t>10 2 4206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</si>
  <si>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</si>
  <si>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</si>
  <si>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</si>
  <si>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центральной площадки города Перми – эспланада, 64–й квартал, участок 1(от здания Пермского академического Театра–Театра ул. Борчанинова)</t>
  </si>
  <si>
    <t>Реконструкция кладбища Северное</t>
  </si>
  <si>
    <t>11 2 4154</t>
  </si>
  <si>
    <t>10 2 6212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</si>
  <si>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</si>
  <si>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</si>
  <si>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2015 год</t>
  </si>
  <si>
    <t>Реконструкция многоквартирного дома по ул. Гашкова, 28б</t>
  </si>
  <si>
    <t>15 3 4124</t>
  </si>
  <si>
    <t>2.</t>
  </si>
  <si>
    <t>3.</t>
  </si>
  <si>
    <t>4.</t>
  </si>
  <si>
    <t>5.</t>
  </si>
  <si>
    <t>6.</t>
  </si>
  <si>
    <t>7.</t>
  </si>
  <si>
    <t>12.</t>
  </si>
  <si>
    <t>14.</t>
  </si>
  <si>
    <t>16.</t>
  </si>
  <si>
    <t>17.</t>
  </si>
  <si>
    <t>18.</t>
  </si>
  <si>
    <t>19.</t>
  </si>
  <si>
    <t>20.</t>
  </si>
  <si>
    <t>21.</t>
  </si>
  <si>
    <t>33.</t>
  </si>
  <si>
    <t>34.</t>
  </si>
  <si>
    <t>35.</t>
  </si>
  <si>
    <t>36.</t>
  </si>
  <si>
    <t>37.</t>
  </si>
  <si>
    <t>38.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</si>
  <si>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</si>
  <si>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</si>
  <si>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физкультурно–оздоровительного комплекса в Свердловском районе (ул. Обвинская, 9)</t>
  </si>
  <si>
    <t>ПРИЛОЖЕНИЕ № 13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</si>
  <si>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</si>
  <si>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</si>
  <si>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15 1 2147,15 3 2151,15 1 9602</t>
  </si>
  <si>
    <t>Строительство межшкольного стадиона в МАОУ "Гимназия № 7" г.Перми</t>
  </si>
  <si>
    <t>Строительство нового корпуса МАОУ "СОШ № 59"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</si>
  <si>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</si>
  <si>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</si>
  <si>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</si>
  <si>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</si>
  <si>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МБОУ "Гимназия № 11 им. С.П.Дягилева"</t>
  </si>
  <si>
    <t>24 2 4138</t>
  </si>
  <si>
    <t>10 2 4173</t>
  </si>
  <si>
    <t>11 1 4174</t>
  </si>
  <si>
    <t>Строительство пешеходного перехода из микрорайона Владимирский в микрорайон Юбилейный</t>
  </si>
  <si>
    <t>11 1 4175</t>
  </si>
  <si>
    <t>Строительство сквера по ул.Шпалопропиточной, 4б, 6</t>
  </si>
  <si>
    <t>11 1 4176</t>
  </si>
  <si>
    <t>40.</t>
  </si>
  <si>
    <t>41.</t>
  </si>
  <si>
    <t>42.</t>
  </si>
  <si>
    <t>43.</t>
  </si>
  <si>
    <t>от 16.12.2014 № 270</t>
  </si>
  <si>
    <t>Приобретение в собственность муниципального образования помещения для размещения МФЦ по ул. 9 мая, 3</t>
  </si>
  <si>
    <t>91 9 4172</t>
  </si>
  <si>
    <t>44.</t>
  </si>
  <si>
    <t>Изменения</t>
  </si>
  <si>
    <t>Департамент общественной безопасности</t>
  </si>
  <si>
    <t>Строительство сквера по ул. Краснополянской, 12</t>
  </si>
  <si>
    <t>Строительство тротуара со ступеньками и поручнями в м-не Соболи по ул. 1-й Соболинской от дома № 9 до дома № 23</t>
  </si>
  <si>
    <t xml:space="preserve">Управление капитального строительства </t>
  </si>
  <si>
    <t>Реконструкция здания МАОУ "СОШ № 32 имени Г.А.Сборщикова" г. Перми (пристройка спортивного зала)</t>
  </si>
  <si>
    <t>Строительство межшкольного стадиона в МАОУ Пермская кадетская школа № 1 «Пермский кадетский корпус имени генералиссимуса А.В. Суворова»</t>
  </si>
  <si>
    <t>22.</t>
  </si>
  <si>
    <t>23.</t>
  </si>
  <si>
    <t>24.</t>
  </si>
  <si>
    <t>25.</t>
  </si>
  <si>
    <t>26.</t>
  </si>
  <si>
    <t>27.</t>
  </si>
  <si>
    <t>28.</t>
  </si>
  <si>
    <t>29.</t>
  </si>
  <si>
    <t>45.</t>
  </si>
  <si>
    <t>Строительство кладбища «Восточное» с крематорием</t>
  </si>
  <si>
    <t>11 2 4106</t>
  </si>
  <si>
    <t>Строительство светофорного объекта на территории м/р Висим</t>
  </si>
  <si>
    <t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</t>
  </si>
  <si>
    <t>91 6 2183</t>
  </si>
  <si>
    <t>10 2 4112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</si>
  <si>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</si>
  <si>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</si>
  <si>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Общественная безопасность</t>
  </si>
  <si>
    <t>Обследование оползневого склона по ул. Мезенская, 166</t>
  </si>
  <si>
    <t>14 1 4142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</si>
  <si>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</si>
  <si>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</si>
  <si>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</si>
  <si>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</si>
  <si>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межшкольного стадиона в МАОУ Пермская кадетская школа № 1 "Пермский кадетский корпус имени генералиссимуса А.В. Суворова"</t>
  </si>
  <si>
    <t>24 2 4125</t>
  </si>
  <si>
    <t>Реконструкция здания МАОУ «СОШ № 32 имени Г.А.Сборщикова» г. Перми (пристройка спортивного зала)</t>
  </si>
  <si>
    <t>24 2 4133</t>
  </si>
  <si>
    <t>Строительство спортивной площадки в МАОУ «Лицей № 10»</t>
  </si>
  <si>
    <t>24 2 4143</t>
  </si>
  <si>
    <t>46.</t>
  </si>
  <si>
    <t>47.</t>
  </si>
  <si>
    <t>48.</t>
  </si>
  <si>
    <t>федеральный бюджет</t>
  </si>
  <si>
    <t>15 1 9502</t>
  </si>
  <si>
    <t xml:space="preserve"> </t>
  </si>
  <si>
    <t>49.</t>
  </si>
  <si>
    <t>Приобретение в собственность муниципального образования по-мещения для размещения МФЦ по ул. Уральская, 47а</t>
  </si>
  <si>
    <t>24 2 4201, 24 2 4202</t>
  </si>
  <si>
    <t>Возмездное приобретение недвижимого имущества в муниципальную собственность города Перми</t>
  </si>
  <si>
    <t>91 9 4177</t>
  </si>
  <si>
    <t>ПРИЛОЖЕНИЕ 13</t>
  </si>
  <si>
    <t>тыс.руб.</t>
  </si>
  <si>
    <t>Реконструкция Театрального сада</t>
  </si>
  <si>
    <t>50.</t>
  </si>
  <si>
    <t>51.</t>
  </si>
  <si>
    <t>от 23.06.2015 №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</si>
</sst>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/>
    <xf numFmtId="164" fontId="4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/>
    <xf numFmtId="0" fontId="4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164" fontId="4" fillId="2" borderId="1" xfId="0" applyNumberFormat="1" applyFont="1" applyFill="1" applyBorder="1"/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/>
    <xf numFmtId="0" fontId="4" fillId="4" borderId="1" xfId="0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0" fontId="2" fillId="4" borderId="0" xfId="0" applyFont="1" applyFill="1"/>
    <xf numFmtId="0" fontId="4" fillId="4" borderId="1" xfId="0" applyFont="1" applyFill="1" applyBorder="1" applyAlignment="1">
      <alignment vertical="top" wrapText="1"/>
    </xf>
    <xf numFmtId="164" fontId="4" fillId="5" borderId="1" xfId="0" applyNumberFormat="1" applyFont="1" applyFill="1" applyBorder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4" fillId="3" borderId="4" xfId="0" applyNumberFormat="1" applyFont="1" applyFill="1" applyBorder="1"/>
    <xf numFmtId="0" fontId="4" fillId="3" borderId="1" xfId="0" applyFont="1" applyFill="1" applyBorder="1" applyAlignment="1">
      <alignment horizontal="center" vertical="top"/>
    </xf>
    <xf numFmtId="164" fontId="4" fillId="3" borderId="1" xfId="0" applyNumberFormat="1" applyFont="1" applyFill="1" applyBorder="1" applyAlignment="1">
      <alignment vertical="top" wrapText="1"/>
    </xf>
    <xf numFmtId="0" fontId="2" fillId="3" borderId="0" xfId="0" applyFont="1" applyFill="1"/>
    <xf numFmtId="164" fontId="4" fillId="6" borderId="1" xfId="0" applyNumberFormat="1" applyFont="1" applyFill="1" applyBorder="1"/>
    <xf numFmtId="0" fontId="4" fillId="6" borderId="1" xfId="0" applyFont="1" applyFill="1" applyBorder="1" applyAlignment="1">
      <alignment horizontal="center" vertical="top"/>
    </xf>
    <xf numFmtId="0" fontId="2" fillId="6" borderId="0" xfId="0" applyFont="1" applyFill="1"/>
    <xf numFmtId="164" fontId="4" fillId="6" borderId="1" xfId="0" applyNumberFormat="1" applyFont="1" applyFill="1" applyBorder="1" applyAlignment="1">
      <alignment vertical="top" wrapText="1"/>
    </xf>
    <xf numFmtId="0" fontId="2" fillId="7" borderId="0" xfId="0" applyFont="1" applyFill="1"/>
    <xf numFmtId="0" fontId="4" fillId="3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0" xfId="0" applyFont="1" applyFill="1"/>
    <xf numFmtId="0" fontId="2" fillId="3" borderId="0" xfId="0" applyFont="1" applyFill="1" applyBorder="1"/>
    <xf numFmtId="164" fontId="4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K140"/>
  <sheetViews>
    <sheetView tabSelected="1" zoomScale="70" zoomScaleNormal="70" workbookViewId="0">
      <selection activeCell="P21" sqref="P21"/>
    </sheetView>
  </sheetViews>
  <sheetFormatPr defaultColWidth="9.140625" defaultRowHeight="18.75" x14ac:dyDescent="0.3"/>
  <cols>
    <col min="1" max="1" width="5.42578125" style="1" customWidth="1"/>
    <col min="2" max="2" width="76.85546875" style="1" customWidth="1"/>
    <col min="3" max="3" width="19.85546875" style="1" customWidth="1"/>
    <col min="4" max="4" width="17.5703125" style="5" hidden="1" customWidth="1"/>
    <col min="5" max="5" width="17" style="5" hidden="1" customWidth="1"/>
    <col min="6" max="6" width="17.5703125" style="5" hidden="1" customWidth="1"/>
    <col min="7" max="7" width="16.85546875" style="5" hidden="1" customWidth="1"/>
    <col min="8" max="8" width="17.5703125" style="5" hidden="1" customWidth="1"/>
    <col min="9" max="9" width="16.85546875" style="36" hidden="1" customWidth="1"/>
    <col min="10" max="10" width="17.5703125" style="5" hidden="1" customWidth="1"/>
    <col min="11" max="11" width="16.85546875" style="36" hidden="1" customWidth="1"/>
    <col min="12" max="12" width="17.5703125" style="5" hidden="1" customWidth="1"/>
    <col min="13" max="13" width="16.85546875" style="36" hidden="1" customWidth="1"/>
    <col min="14" max="14" width="17.5703125" style="5" hidden="1" customWidth="1"/>
    <col min="15" max="15" width="16.85546875" style="19" hidden="1" customWidth="1"/>
    <col min="16" max="16" width="17.5703125" style="5" customWidth="1"/>
    <col min="17" max="17" width="37.42578125" style="1" hidden="1" customWidth="1"/>
    <col min="18" max="18" width="16.140625" style="1" hidden="1" customWidth="1"/>
    <col min="19" max="22" width="9.140625" style="1" customWidth="1"/>
    <col min="23" max="16384" width="9.140625" style="1"/>
  </cols>
  <sheetData>
    <row r="1" spans="1:17" x14ac:dyDescent="0.3">
      <c r="H1" s="4"/>
      <c r="J1" s="4"/>
      <c r="L1" s="4"/>
      <c r="N1" s="4"/>
      <c r="P1" s="60" t="s">
        <v>205</v>
      </c>
    </row>
    <row r="2" spans="1:17" x14ac:dyDescent="0.3">
      <c r="H2" s="4"/>
      <c r="J2" s="4"/>
      <c r="L2" s="4"/>
      <c r="N2" s="4"/>
      <c r="P2" s="60" t="s">
        <v>47</v>
      </c>
    </row>
    <row r="3" spans="1:17" x14ac:dyDescent="0.3">
      <c r="H3" s="4"/>
      <c r="J3" s="4"/>
      <c r="L3" s="4"/>
      <c r="N3" s="4"/>
      <c r="P3" s="60" t="s">
        <v>48</v>
      </c>
    </row>
    <row r="4" spans="1:17" x14ac:dyDescent="0.3">
      <c r="C4" s="63" t="s">
        <v>210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3"/>
    </row>
    <row r="6" spans="1:17" x14ac:dyDescent="0.3">
      <c r="C6" s="5"/>
      <c r="D6" s="4"/>
      <c r="F6" s="4"/>
      <c r="H6" s="4"/>
      <c r="J6" s="4"/>
      <c r="L6" s="4"/>
      <c r="N6" s="4"/>
      <c r="P6" s="60" t="s">
        <v>131</v>
      </c>
    </row>
    <row r="7" spans="1:17" x14ac:dyDescent="0.3">
      <c r="C7" s="5"/>
      <c r="D7" s="4"/>
      <c r="F7" s="4"/>
      <c r="H7" s="4"/>
      <c r="J7" s="4"/>
      <c r="L7" s="4"/>
      <c r="N7" s="4"/>
      <c r="P7" s="60" t="s">
        <v>47</v>
      </c>
    </row>
    <row r="8" spans="1:17" x14ac:dyDescent="0.3">
      <c r="C8" s="5"/>
      <c r="D8" s="4"/>
      <c r="F8" s="4"/>
      <c r="H8" s="4"/>
      <c r="J8" s="4"/>
      <c r="L8" s="4"/>
      <c r="N8" s="4"/>
      <c r="P8" s="60" t="s">
        <v>48</v>
      </c>
    </row>
    <row r="9" spans="1:17" x14ac:dyDescent="0.3">
      <c r="D9" s="1"/>
      <c r="E9" s="1"/>
      <c r="F9" s="1"/>
      <c r="G9" s="4"/>
      <c r="H9" s="4"/>
      <c r="I9" s="37"/>
      <c r="J9" s="4"/>
      <c r="K9" s="37"/>
      <c r="L9" s="4"/>
      <c r="M9" s="37"/>
      <c r="N9" s="4"/>
      <c r="O9" s="20"/>
      <c r="P9" s="60" t="s">
        <v>153</v>
      </c>
    </row>
    <row r="10" spans="1:17" x14ac:dyDescent="0.3">
      <c r="D10" s="1"/>
      <c r="E10" s="1"/>
      <c r="F10" s="1"/>
      <c r="G10" s="4"/>
      <c r="H10" s="4"/>
      <c r="I10" s="37"/>
      <c r="J10" s="4"/>
      <c r="K10" s="37"/>
      <c r="L10" s="4"/>
      <c r="M10" s="37"/>
      <c r="N10" s="4"/>
      <c r="O10" s="20"/>
      <c r="P10" s="60"/>
    </row>
    <row r="11" spans="1:17" ht="18.75" customHeight="1" x14ac:dyDescent="0.25">
      <c r="A11" s="71" t="s">
        <v>105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17" ht="15.75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7" ht="19.5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1:17" ht="19.5" customHeight="1" x14ac:dyDescent="0.25">
      <c r="A14" s="61"/>
      <c r="B14" s="61"/>
      <c r="C14" s="61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61"/>
    </row>
    <row r="15" spans="1:17" x14ac:dyDescent="0.3">
      <c r="A15" s="2"/>
      <c r="B15" s="3"/>
      <c r="C15" s="3"/>
      <c r="D15" s="4"/>
      <c r="E15" s="4"/>
      <c r="F15" s="4"/>
      <c r="G15" s="4"/>
      <c r="H15" s="4"/>
      <c r="I15" s="37"/>
      <c r="J15" s="4"/>
      <c r="K15" s="37"/>
      <c r="L15" s="4"/>
      <c r="M15" s="37"/>
      <c r="N15" s="4"/>
      <c r="O15" s="20"/>
      <c r="P15" s="60" t="s">
        <v>206</v>
      </c>
      <c r="Q15" s="6"/>
    </row>
    <row r="16" spans="1:17" ht="33.6" customHeight="1" x14ac:dyDescent="0.25">
      <c r="A16" s="79" t="s">
        <v>0</v>
      </c>
      <c r="B16" s="79" t="s">
        <v>104</v>
      </c>
      <c r="C16" s="79" t="s">
        <v>46</v>
      </c>
      <c r="D16" s="67" t="s">
        <v>56</v>
      </c>
      <c r="E16" s="67" t="s">
        <v>132</v>
      </c>
      <c r="F16" s="67" t="s">
        <v>56</v>
      </c>
      <c r="G16" s="67" t="s">
        <v>157</v>
      </c>
      <c r="H16" s="67" t="s">
        <v>56</v>
      </c>
      <c r="I16" s="69" t="s">
        <v>157</v>
      </c>
      <c r="J16" s="67" t="s">
        <v>56</v>
      </c>
      <c r="K16" s="69" t="s">
        <v>157</v>
      </c>
      <c r="L16" s="67" t="s">
        <v>56</v>
      </c>
      <c r="M16" s="69" t="s">
        <v>157</v>
      </c>
      <c r="N16" s="67" t="s">
        <v>56</v>
      </c>
      <c r="O16" s="65" t="s">
        <v>157</v>
      </c>
      <c r="P16" s="67" t="s">
        <v>56</v>
      </c>
      <c r="Q16" s="82"/>
    </row>
    <row r="17" spans="1:18" ht="18" hidden="1" customHeight="1" x14ac:dyDescent="0.25">
      <c r="A17" s="80"/>
      <c r="B17" s="76"/>
      <c r="C17" s="76"/>
      <c r="D17" s="68"/>
      <c r="E17" s="68"/>
      <c r="F17" s="68"/>
      <c r="G17" s="68"/>
      <c r="H17" s="68"/>
      <c r="I17" s="70"/>
      <c r="J17" s="68"/>
      <c r="K17" s="70"/>
      <c r="L17" s="68"/>
      <c r="M17" s="70"/>
      <c r="N17" s="68"/>
      <c r="O17" s="66"/>
      <c r="P17" s="68"/>
      <c r="Q17" s="82"/>
    </row>
    <row r="18" spans="1:18" x14ac:dyDescent="0.3">
      <c r="A18" s="7"/>
      <c r="B18" s="8" t="s">
        <v>1</v>
      </c>
      <c r="C18" s="8"/>
      <c r="D18" s="28">
        <f>D19+D21+D22+D23+D25+D27+D30+D32+D34</f>
        <v>676471.9</v>
      </c>
      <c r="E18" s="28">
        <f>E19+E21+E22+E23+E25+E27+E30+E32+E34+E35</f>
        <v>2000</v>
      </c>
      <c r="F18" s="28">
        <f>D18+E18</f>
        <v>678471.9</v>
      </c>
      <c r="G18" s="28">
        <f>G19+G21+G22+G23+G25+G27+G30+G32+G34+G35</f>
        <v>-99426.94</v>
      </c>
      <c r="H18" s="28">
        <f>F18+G18</f>
        <v>579044.96</v>
      </c>
      <c r="I18" s="28">
        <f>I19+I21+I22+I23+I25+I27+I30+I32+I34+I35+I28+I31+I33+I24+I26+I29+I36+I37</f>
        <v>0</v>
      </c>
      <c r="J18" s="28">
        <f>H18+I18</f>
        <v>579044.96</v>
      </c>
      <c r="K18" s="28">
        <f>K19+K21+K22+K23+K25+K27+K30+K32+K34+K35+K28+K31+K33+K24+K26+K29+K36+K37+K20+K38+K39+K40</f>
        <v>-61558.228999999956</v>
      </c>
      <c r="L18" s="28">
        <f>J18+K18</f>
        <v>517486.73100000003</v>
      </c>
      <c r="M18" s="28">
        <f>M19+M21+M22+M23+M25+M27+M30+M32+M34+M35+M28+M31+M33+M24+M26+M29+M36+M37+M20+M38+M39+M40</f>
        <v>0</v>
      </c>
      <c r="N18" s="28">
        <f>L18+M18</f>
        <v>517486.73100000003</v>
      </c>
      <c r="O18" s="28">
        <f>O19+O21+O22+O23+O25+O27+O30+O32+O34+O35+O28+O31+O33+O24+O26+O29+O36+O37+O20+O38+O39+O40</f>
        <v>-63000</v>
      </c>
      <c r="P18" s="9">
        <f>N18+O18</f>
        <v>454486.73100000003</v>
      </c>
      <c r="Q18" s="54"/>
      <c r="R18" s="43"/>
    </row>
    <row r="19" spans="1:18" s="33" customFormat="1" ht="56.25" hidden="1" x14ac:dyDescent="0.3">
      <c r="A19" s="29" t="s">
        <v>4</v>
      </c>
      <c r="B19" s="30" t="s">
        <v>80</v>
      </c>
      <c r="C19" s="31" t="s">
        <v>54</v>
      </c>
      <c r="D19" s="32">
        <v>250000</v>
      </c>
      <c r="E19" s="32"/>
      <c r="F19" s="32">
        <f>D19+E19</f>
        <v>250000</v>
      </c>
      <c r="G19" s="32"/>
      <c r="H19" s="32">
        <f>F19+G19</f>
        <v>250000</v>
      </c>
      <c r="I19" s="32"/>
      <c r="J19" s="32">
        <f>H19+I19</f>
        <v>250000</v>
      </c>
      <c r="K19" s="28">
        <v>-250000</v>
      </c>
      <c r="L19" s="32">
        <f>J19+K19</f>
        <v>0</v>
      </c>
      <c r="M19" s="28"/>
      <c r="N19" s="32">
        <f>L19+M19</f>
        <v>0</v>
      </c>
      <c r="O19" s="21"/>
      <c r="P19" s="32">
        <f>N19+O19</f>
        <v>0</v>
      </c>
      <c r="Q19" s="33" t="s">
        <v>81</v>
      </c>
      <c r="R19" s="33">
        <v>0</v>
      </c>
    </row>
    <row r="20" spans="1:18" ht="56.25" x14ac:dyDescent="0.3">
      <c r="A20" s="7" t="s">
        <v>4</v>
      </c>
      <c r="B20" s="10" t="s">
        <v>184</v>
      </c>
      <c r="C20" s="57" t="s">
        <v>54</v>
      </c>
      <c r="D20" s="28"/>
      <c r="E20" s="28"/>
      <c r="F20" s="28">
        <f>D20+E20</f>
        <v>0</v>
      </c>
      <c r="G20" s="28"/>
      <c r="H20" s="28">
        <f>F20+G20</f>
        <v>0</v>
      </c>
      <c r="I20" s="28"/>
      <c r="J20" s="28">
        <f>H20+I20</f>
        <v>0</v>
      </c>
      <c r="K20" s="28">
        <v>205000</v>
      </c>
      <c r="L20" s="28">
        <f>J20+K20</f>
        <v>205000</v>
      </c>
      <c r="M20" s="28"/>
      <c r="N20" s="28">
        <f>L20+M20</f>
        <v>205000</v>
      </c>
      <c r="O20" s="21">
        <v>-63000</v>
      </c>
      <c r="P20" s="9">
        <f>N20+O20</f>
        <v>142000</v>
      </c>
      <c r="Q20" s="43" t="s">
        <v>185</v>
      </c>
      <c r="R20" s="43"/>
    </row>
    <row r="21" spans="1:18" ht="56.25" x14ac:dyDescent="0.3">
      <c r="A21" s="7" t="s">
        <v>108</v>
      </c>
      <c r="B21" s="10" t="s">
        <v>82</v>
      </c>
      <c r="C21" s="57" t="s">
        <v>54</v>
      </c>
      <c r="D21" s="9">
        <v>130000</v>
      </c>
      <c r="E21" s="9"/>
      <c r="F21" s="9">
        <f t="shared" ref="F21:F35" si="0">D21+E21</f>
        <v>130000</v>
      </c>
      <c r="G21" s="9">
        <v>-129999.948</v>
      </c>
      <c r="H21" s="9">
        <f t="shared" ref="H21:H35" si="1">F21+G21</f>
        <v>5.1999999996041879E-2</v>
      </c>
      <c r="I21" s="28"/>
      <c r="J21" s="9">
        <f t="shared" ref="J21:J37" si="2">H21+I21</f>
        <v>5.1999999996041879E-2</v>
      </c>
      <c r="K21" s="28"/>
      <c r="L21" s="9">
        <f t="shared" ref="L21:L39" si="3">J21+K21</f>
        <v>5.1999999996041879E-2</v>
      </c>
      <c r="M21" s="28"/>
      <c r="N21" s="9">
        <f t="shared" ref="N21:N39" si="4">L21+M21</f>
        <v>5.1999999996041879E-2</v>
      </c>
      <c r="O21" s="21"/>
      <c r="P21" s="9">
        <f t="shared" ref="P21:P39" si="5">N21+O21</f>
        <v>5.1999999996041879E-2</v>
      </c>
      <c r="Q21" s="1" t="s">
        <v>83</v>
      </c>
    </row>
    <row r="22" spans="1:18" ht="37.5" x14ac:dyDescent="0.3">
      <c r="A22" s="7" t="s">
        <v>109</v>
      </c>
      <c r="B22" s="10" t="s">
        <v>23</v>
      </c>
      <c r="C22" s="57" t="s">
        <v>5</v>
      </c>
      <c r="D22" s="9">
        <v>33153.199999999997</v>
      </c>
      <c r="E22" s="9"/>
      <c r="F22" s="9">
        <f t="shared" si="0"/>
        <v>33153.199999999997</v>
      </c>
      <c r="G22" s="9"/>
      <c r="H22" s="9">
        <f t="shared" si="1"/>
        <v>33153.199999999997</v>
      </c>
      <c r="I22" s="28"/>
      <c r="J22" s="9">
        <f t="shared" si="2"/>
        <v>33153.199999999997</v>
      </c>
      <c r="K22" s="28">
        <f>30000+10000</f>
        <v>40000</v>
      </c>
      <c r="L22" s="9">
        <f t="shared" si="3"/>
        <v>73153.2</v>
      </c>
      <c r="M22" s="28"/>
      <c r="N22" s="9">
        <f t="shared" si="4"/>
        <v>73153.2</v>
      </c>
      <c r="O22" s="21"/>
      <c r="P22" s="9">
        <f t="shared" si="5"/>
        <v>73153.2</v>
      </c>
      <c r="Q22" s="1" t="s">
        <v>84</v>
      </c>
    </row>
    <row r="23" spans="1:18" s="33" customFormat="1" ht="37.5" hidden="1" x14ac:dyDescent="0.3">
      <c r="A23" s="29"/>
      <c r="B23" s="30" t="s">
        <v>136</v>
      </c>
      <c r="C23" s="31" t="s">
        <v>5</v>
      </c>
      <c r="D23" s="32">
        <v>26500</v>
      </c>
      <c r="E23" s="32"/>
      <c r="F23" s="32">
        <f t="shared" si="0"/>
        <v>26500</v>
      </c>
      <c r="G23" s="32"/>
      <c r="H23" s="32">
        <f t="shared" si="1"/>
        <v>26500</v>
      </c>
      <c r="I23" s="28">
        <v>-26500</v>
      </c>
      <c r="J23" s="32">
        <f t="shared" si="2"/>
        <v>0</v>
      </c>
      <c r="K23" s="28"/>
      <c r="L23" s="32">
        <f t="shared" si="3"/>
        <v>0</v>
      </c>
      <c r="M23" s="28"/>
      <c r="N23" s="32">
        <f t="shared" si="4"/>
        <v>0</v>
      </c>
      <c r="O23" s="21"/>
      <c r="P23" s="32">
        <f t="shared" si="5"/>
        <v>0</v>
      </c>
      <c r="Q23" s="33" t="s">
        <v>85</v>
      </c>
      <c r="R23" s="33">
        <v>0</v>
      </c>
    </row>
    <row r="24" spans="1:18" ht="56.25" x14ac:dyDescent="0.3">
      <c r="A24" s="7" t="s">
        <v>110</v>
      </c>
      <c r="B24" s="10" t="s">
        <v>136</v>
      </c>
      <c r="C24" s="57" t="s">
        <v>161</v>
      </c>
      <c r="D24" s="9"/>
      <c r="E24" s="9"/>
      <c r="F24" s="9"/>
      <c r="G24" s="9"/>
      <c r="H24" s="9"/>
      <c r="I24" s="28">
        <v>26500</v>
      </c>
      <c r="J24" s="9">
        <f t="shared" si="2"/>
        <v>26500</v>
      </c>
      <c r="K24" s="28">
        <v>-24552.7</v>
      </c>
      <c r="L24" s="9">
        <f t="shared" si="3"/>
        <v>1947.2999999999993</v>
      </c>
      <c r="M24" s="28"/>
      <c r="N24" s="9">
        <f t="shared" si="4"/>
        <v>1947.2999999999993</v>
      </c>
      <c r="O24" s="21"/>
      <c r="P24" s="9">
        <f t="shared" si="5"/>
        <v>1947.2999999999993</v>
      </c>
      <c r="Q24" s="1" t="s">
        <v>85</v>
      </c>
    </row>
    <row r="25" spans="1:18" s="33" customFormat="1" ht="37.5" hidden="1" x14ac:dyDescent="0.3">
      <c r="A25" s="29"/>
      <c r="B25" s="30" t="s">
        <v>137</v>
      </c>
      <c r="C25" s="31" t="s">
        <v>5</v>
      </c>
      <c r="D25" s="32">
        <v>26500</v>
      </c>
      <c r="E25" s="32"/>
      <c r="F25" s="32">
        <f t="shared" si="0"/>
        <v>26500</v>
      </c>
      <c r="G25" s="32"/>
      <c r="H25" s="32">
        <f t="shared" si="1"/>
        <v>26500</v>
      </c>
      <c r="I25" s="28">
        <v>-26500</v>
      </c>
      <c r="J25" s="32">
        <f t="shared" si="2"/>
        <v>0</v>
      </c>
      <c r="K25" s="28"/>
      <c r="L25" s="9">
        <f t="shared" si="3"/>
        <v>0</v>
      </c>
      <c r="M25" s="28"/>
      <c r="N25" s="9">
        <f t="shared" si="4"/>
        <v>0</v>
      </c>
      <c r="O25" s="21"/>
      <c r="P25" s="9">
        <f t="shared" si="5"/>
        <v>0</v>
      </c>
      <c r="Q25" s="33" t="s">
        <v>86</v>
      </c>
      <c r="R25" s="33">
        <v>0</v>
      </c>
    </row>
    <row r="26" spans="1:18" ht="56.25" x14ac:dyDescent="0.3">
      <c r="A26" s="7" t="s">
        <v>111</v>
      </c>
      <c r="B26" s="10" t="s">
        <v>137</v>
      </c>
      <c r="C26" s="57" t="s">
        <v>161</v>
      </c>
      <c r="D26" s="9"/>
      <c r="E26" s="9"/>
      <c r="F26" s="9"/>
      <c r="G26" s="9"/>
      <c r="H26" s="9"/>
      <c r="I26" s="28">
        <v>26500</v>
      </c>
      <c r="J26" s="9">
        <f t="shared" si="2"/>
        <v>26500</v>
      </c>
      <c r="K26" s="28">
        <v>-23867.8</v>
      </c>
      <c r="L26" s="9">
        <f t="shared" si="3"/>
        <v>2632.2000000000007</v>
      </c>
      <c r="M26" s="28"/>
      <c r="N26" s="9">
        <f t="shared" si="4"/>
        <v>2632.2000000000007</v>
      </c>
      <c r="O26" s="21"/>
      <c r="P26" s="9">
        <f t="shared" si="5"/>
        <v>2632.2000000000007</v>
      </c>
      <c r="Q26" s="1" t="s">
        <v>86</v>
      </c>
    </row>
    <row r="27" spans="1:18" s="33" customFormat="1" ht="37.5" hidden="1" x14ac:dyDescent="0.3">
      <c r="A27" s="29"/>
      <c r="B27" s="30" t="s">
        <v>138</v>
      </c>
      <c r="C27" s="31" t="s">
        <v>5</v>
      </c>
      <c r="D27" s="32">
        <v>97057.1</v>
      </c>
      <c r="E27" s="32"/>
      <c r="F27" s="32">
        <f t="shared" si="0"/>
        <v>97057.1</v>
      </c>
      <c r="G27" s="32"/>
      <c r="H27" s="32">
        <f t="shared" si="1"/>
        <v>97057.1</v>
      </c>
      <c r="I27" s="28">
        <v>-97057.1</v>
      </c>
      <c r="J27" s="32">
        <f t="shared" si="2"/>
        <v>0</v>
      </c>
      <c r="K27" s="28"/>
      <c r="L27" s="32">
        <f t="shared" si="3"/>
        <v>0</v>
      </c>
      <c r="M27" s="28"/>
      <c r="N27" s="32">
        <f t="shared" si="4"/>
        <v>0</v>
      </c>
      <c r="O27" s="21"/>
      <c r="P27" s="32" t="s">
        <v>199</v>
      </c>
      <c r="Q27" s="33" t="s">
        <v>87</v>
      </c>
      <c r="R27" s="33">
        <v>0</v>
      </c>
    </row>
    <row r="28" spans="1:18" ht="56.25" hidden="1" x14ac:dyDescent="0.3">
      <c r="A28" s="7" t="s">
        <v>112</v>
      </c>
      <c r="B28" s="10" t="s">
        <v>138</v>
      </c>
      <c r="C28" s="26" t="s">
        <v>161</v>
      </c>
      <c r="D28" s="9"/>
      <c r="E28" s="9"/>
      <c r="F28" s="9"/>
      <c r="G28" s="9"/>
      <c r="H28" s="9"/>
      <c r="I28" s="28">
        <v>97057.1</v>
      </c>
      <c r="J28" s="9">
        <f t="shared" si="2"/>
        <v>97057.1</v>
      </c>
      <c r="K28" s="28">
        <v>-97057.1</v>
      </c>
      <c r="L28" s="9">
        <f t="shared" si="3"/>
        <v>0</v>
      </c>
      <c r="M28" s="28"/>
      <c r="N28" s="9">
        <f t="shared" si="4"/>
        <v>0</v>
      </c>
      <c r="O28" s="21"/>
      <c r="P28" s="9">
        <f t="shared" si="5"/>
        <v>0</v>
      </c>
      <c r="Q28" s="1" t="s">
        <v>87</v>
      </c>
      <c r="R28" s="1">
        <v>0</v>
      </c>
    </row>
    <row r="29" spans="1:18" ht="37.5" x14ac:dyDescent="0.3">
      <c r="A29" s="7" t="s">
        <v>112</v>
      </c>
      <c r="B29" s="10" t="s">
        <v>138</v>
      </c>
      <c r="C29" s="57" t="s">
        <v>5</v>
      </c>
      <c r="D29" s="32"/>
      <c r="E29" s="32"/>
      <c r="F29" s="32"/>
      <c r="G29" s="32"/>
      <c r="H29" s="32"/>
      <c r="I29" s="28"/>
      <c r="J29" s="32">
        <f t="shared" si="2"/>
        <v>0</v>
      </c>
      <c r="K29" s="28">
        <v>3751.4540000000002</v>
      </c>
      <c r="L29" s="9">
        <f t="shared" si="3"/>
        <v>3751.4540000000002</v>
      </c>
      <c r="M29" s="28"/>
      <c r="N29" s="9">
        <f t="shared" si="4"/>
        <v>3751.4540000000002</v>
      </c>
      <c r="O29" s="21"/>
      <c r="P29" s="9">
        <f t="shared" si="5"/>
        <v>3751.4540000000002</v>
      </c>
      <c r="Q29" s="33" t="s">
        <v>87</v>
      </c>
      <c r="R29" s="33"/>
    </row>
    <row r="30" spans="1:18" s="33" customFormat="1" ht="37.5" hidden="1" x14ac:dyDescent="0.3">
      <c r="A30" s="29"/>
      <c r="B30" s="30" t="s">
        <v>139</v>
      </c>
      <c r="C30" s="31" t="s">
        <v>5</v>
      </c>
      <c r="D30" s="32">
        <v>15000</v>
      </c>
      <c r="E30" s="32"/>
      <c r="F30" s="32">
        <f t="shared" si="0"/>
        <v>15000</v>
      </c>
      <c r="G30" s="32"/>
      <c r="H30" s="32">
        <f t="shared" si="1"/>
        <v>15000</v>
      </c>
      <c r="I30" s="28">
        <v>-15000</v>
      </c>
      <c r="J30" s="32">
        <f t="shared" si="2"/>
        <v>0</v>
      </c>
      <c r="K30" s="28"/>
      <c r="L30" s="32">
        <f t="shared" si="3"/>
        <v>0</v>
      </c>
      <c r="M30" s="28"/>
      <c r="N30" s="32">
        <f t="shared" si="4"/>
        <v>0</v>
      </c>
      <c r="O30" s="21"/>
      <c r="P30" s="32">
        <f t="shared" si="5"/>
        <v>0</v>
      </c>
      <c r="Q30" s="33" t="s">
        <v>88</v>
      </c>
      <c r="R30" s="33">
        <v>0</v>
      </c>
    </row>
    <row r="31" spans="1:18" ht="56.25" x14ac:dyDescent="0.3">
      <c r="A31" s="7" t="s">
        <v>113</v>
      </c>
      <c r="B31" s="10" t="s">
        <v>139</v>
      </c>
      <c r="C31" s="57" t="s">
        <v>161</v>
      </c>
      <c r="D31" s="9"/>
      <c r="E31" s="9"/>
      <c r="F31" s="9"/>
      <c r="G31" s="9"/>
      <c r="H31" s="9"/>
      <c r="I31" s="28">
        <v>15000</v>
      </c>
      <c r="J31" s="9">
        <f t="shared" si="2"/>
        <v>15000</v>
      </c>
      <c r="K31" s="28">
        <f>2000+213.564</f>
        <v>2213.5639999999999</v>
      </c>
      <c r="L31" s="9">
        <f t="shared" si="3"/>
        <v>17213.563999999998</v>
      </c>
      <c r="M31" s="28"/>
      <c r="N31" s="9">
        <f t="shared" si="4"/>
        <v>17213.563999999998</v>
      </c>
      <c r="O31" s="21"/>
      <c r="P31" s="9">
        <f t="shared" si="5"/>
        <v>17213.563999999998</v>
      </c>
      <c r="Q31" s="1" t="s">
        <v>88</v>
      </c>
    </row>
    <row r="32" spans="1:18" s="33" customFormat="1" ht="37.5" hidden="1" x14ac:dyDescent="0.3">
      <c r="A32" s="29"/>
      <c r="B32" s="30" t="s">
        <v>140</v>
      </c>
      <c r="C32" s="31" t="s">
        <v>5</v>
      </c>
      <c r="D32" s="32">
        <v>15000</v>
      </c>
      <c r="E32" s="32"/>
      <c r="F32" s="32">
        <f t="shared" si="0"/>
        <v>15000</v>
      </c>
      <c r="G32" s="32"/>
      <c r="H32" s="32">
        <f t="shared" si="1"/>
        <v>15000</v>
      </c>
      <c r="I32" s="28">
        <v>-15000</v>
      </c>
      <c r="J32" s="32">
        <f t="shared" si="2"/>
        <v>0</v>
      </c>
      <c r="K32" s="28"/>
      <c r="L32" s="32">
        <f t="shared" si="3"/>
        <v>0</v>
      </c>
      <c r="M32" s="28"/>
      <c r="N32" s="32">
        <f t="shared" si="4"/>
        <v>0</v>
      </c>
      <c r="O32" s="21"/>
      <c r="P32" s="32">
        <f t="shared" si="5"/>
        <v>0</v>
      </c>
      <c r="Q32" s="33" t="s">
        <v>89</v>
      </c>
      <c r="R32" s="33">
        <v>0</v>
      </c>
    </row>
    <row r="33" spans="1:18" ht="56.25" x14ac:dyDescent="0.3">
      <c r="A33" s="7" t="s">
        <v>8</v>
      </c>
      <c r="B33" s="10" t="s">
        <v>140</v>
      </c>
      <c r="C33" s="57" t="s">
        <v>161</v>
      </c>
      <c r="D33" s="9"/>
      <c r="E33" s="9"/>
      <c r="F33" s="9"/>
      <c r="G33" s="9"/>
      <c r="H33" s="9"/>
      <c r="I33" s="28">
        <v>15000</v>
      </c>
      <c r="J33" s="9">
        <f t="shared" si="2"/>
        <v>15000</v>
      </c>
      <c r="K33" s="28">
        <f>1300+639.337</f>
        <v>1939.337</v>
      </c>
      <c r="L33" s="9">
        <f t="shared" si="3"/>
        <v>16939.337</v>
      </c>
      <c r="M33" s="28"/>
      <c r="N33" s="9">
        <f t="shared" si="4"/>
        <v>16939.337</v>
      </c>
      <c r="O33" s="21"/>
      <c r="P33" s="9">
        <f t="shared" si="5"/>
        <v>16939.337</v>
      </c>
      <c r="Q33" s="1" t="s">
        <v>89</v>
      </c>
    </row>
    <row r="34" spans="1:18" ht="37.5" x14ac:dyDescent="0.3">
      <c r="A34" s="7" t="s">
        <v>9</v>
      </c>
      <c r="B34" s="57" t="s">
        <v>141</v>
      </c>
      <c r="C34" s="57" t="s">
        <v>5</v>
      </c>
      <c r="D34" s="9">
        <v>83261.600000000006</v>
      </c>
      <c r="E34" s="9"/>
      <c r="F34" s="9">
        <f t="shared" si="0"/>
        <v>83261.600000000006</v>
      </c>
      <c r="G34" s="9">
        <v>30573.008000000002</v>
      </c>
      <c r="H34" s="9">
        <f t="shared" si="1"/>
        <v>113834.60800000001</v>
      </c>
      <c r="I34" s="28"/>
      <c r="J34" s="9">
        <f t="shared" si="2"/>
        <v>113834.60800000001</v>
      </c>
      <c r="K34" s="28">
        <f>-23936.2+89196.425</f>
        <v>65260.225000000006</v>
      </c>
      <c r="L34" s="9">
        <f t="shared" si="3"/>
        <v>179094.83300000001</v>
      </c>
      <c r="M34" s="28"/>
      <c r="N34" s="9">
        <f t="shared" si="4"/>
        <v>179094.83300000001</v>
      </c>
      <c r="O34" s="21">
        <f>-18864.421+16522.958+2341.463</f>
        <v>0</v>
      </c>
      <c r="P34" s="9">
        <f t="shared" si="5"/>
        <v>179094.83300000001</v>
      </c>
      <c r="Q34" s="1" t="s">
        <v>202</v>
      </c>
    </row>
    <row r="35" spans="1:18" ht="37.5" x14ac:dyDescent="0.3">
      <c r="A35" s="7" t="s">
        <v>10</v>
      </c>
      <c r="B35" s="57" t="s">
        <v>135</v>
      </c>
      <c r="C35" s="57" t="s">
        <v>5</v>
      </c>
      <c r="D35" s="9">
        <v>0</v>
      </c>
      <c r="E35" s="9">
        <v>2000</v>
      </c>
      <c r="F35" s="9">
        <f t="shared" si="0"/>
        <v>2000</v>
      </c>
      <c r="G35" s="9"/>
      <c r="H35" s="9">
        <f t="shared" si="1"/>
        <v>2000</v>
      </c>
      <c r="I35" s="28"/>
      <c r="J35" s="9">
        <f t="shared" si="2"/>
        <v>2000</v>
      </c>
      <c r="K35" s="28"/>
      <c r="L35" s="9">
        <f t="shared" si="3"/>
        <v>2000</v>
      </c>
      <c r="M35" s="28"/>
      <c r="N35" s="9">
        <f t="shared" si="4"/>
        <v>2000</v>
      </c>
      <c r="O35" s="21"/>
      <c r="P35" s="9">
        <f t="shared" si="5"/>
        <v>2000</v>
      </c>
      <c r="Q35" s="1" t="s">
        <v>142</v>
      </c>
    </row>
    <row r="36" spans="1:18" ht="37.5" hidden="1" x14ac:dyDescent="0.3">
      <c r="A36" s="7" t="s">
        <v>11</v>
      </c>
      <c r="B36" s="27" t="s">
        <v>162</v>
      </c>
      <c r="C36" s="27" t="s">
        <v>5</v>
      </c>
      <c r="D36" s="9"/>
      <c r="E36" s="9"/>
      <c r="F36" s="9"/>
      <c r="G36" s="9"/>
      <c r="H36" s="9"/>
      <c r="I36" s="28"/>
      <c r="J36" s="35">
        <f t="shared" si="2"/>
        <v>0</v>
      </c>
      <c r="K36" s="28"/>
      <c r="L36" s="9">
        <f t="shared" si="3"/>
        <v>0</v>
      </c>
      <c r="M36" s="28"/>
      <c r="N36" s="9">
        <f t="shared" si="4"/>
        <v>0</v>
      </c>
      <c r="O36" s="21"/>
      <c r="P36" s="9">
        <f t="shared" si="5"/>
        <v>0</v>
      </c>
      <c r="R36" s="1">
        <v>0</v>
      </c>
    </row>
    <row r="37" spans="1:18" ht="56.25" hidden="1" x14ac:dyDescent="0.3">
      <c r="A37" s="7" t="s">
        <v>114</v>
      </c>
      <c r="B37" s="27" t="s">
        <v>163</v>
      </c>
      <c r="C37" s="27" t="s">
        <v>5</v>
      </c>
      <c r="D37" s="9"/>
      <c r="E37" s="9"/>
      <c r="F37" s="9"/>
      <c r="G37" s="9"/>
      <c r="H37" s="9"/>
      <c r="I37" s="28"/>
      <c r="J37" s="35">
        <f t="shared" si="2"/>
        <v>0</v>
      </c>
      <c r="K37" s="28"/>
      <c r="L37" s="9">
        <f t="shared" si="3"/>
        <v>0</v>
      </c>
      <c r="M37" s="28"/>
      <c r="N37" s="9">
        <f t="shared" si="4"/>
        <v>0</v>
      </c>
      <c r="O37" s="21"/>
      <c r="P37" s="9">
        <f t="shared" si="5"/>
        <v>0</v>
      </c>
      <c r="R37" s="1">
        <v>0</v>
      </c>
    </row>
    <row r="38" spans="1:18" ht="56.25" x14ac:dyDescent="0.3">
      <c r="A38" s="7" t="s">
        <v>11</v>
      </c>
      <c r="B38" s="57" t="s">
        <v>188</v>
      </c>
      <c r="C38" s="57" t="s">
        <v>5</v>
      </c>
      <c r="D38" s="9"/>
      <c r="E38" s="9"/>
      <c r="F38" s="9"/>
      <c r="G38" s="9"/>
      <c r="H38" s="9"/>
      <c r="I38" s="28"/>
      <c r="J38" s="28"/>
      <c r="K38" s="28">
        <v>1600</v>
      </c>
      <c r="L38" s="28">
        <f t="shared" si="3"/>
        <v>1600</v>
      </c>
      <c r="M38" s="28"/>
      <c r="N38" s="28">
        <f t="shared" si="4"/>
        <v>1600</v>
      </c>
      <c r="O38" s="21"/>
      <c r="P38" s="9">
        <f t="shared" si="5"/>
        <v>1600</v>
      </c>
      <c r="Q38" s="1" t="s">
        <v>189</v>
      </c>
    </row>
    <row r="39" spans="1:18" ht="37.5" x14ac:dyDescent="0.3">
      <c r="A39" s="7" t="s">
        <v>114</v>
      </c>
      <c r="B39" s="57" t="s">
        <v>190</v>
      </c>
      <c r="C39" s="57" t="s">
        <v>5</v>
      </c>
      <c r="D39" s="9"/>
      <c r="E39" s="9"/>
      <c r="F39" s="9"/>
      <c r="G39" s="9"/>
      <c r="H39" s="9"/>
      <c r="I39" s="28"/>
      <c r="J39" s="28"/>
      <c r="K39" s="28">
        <v>5000.0010000000002</v>
      </c>
      <c r="L39" s="28">
        <f t="shared" si="3"/>
        <v>5000.0010000000002</v>
      </c>
      <c r="M39" s="28"/>
      <c r="N39" s="28">
        <f t="shared" si="4"/>
        <v>5000.0010000000002</v>
      </c>
      <c r="O39" s="21"/>
      <c r="P39" s="9">
        <f t="shared" si="5"/>
        <v>5000.0010000000002</v>
      </c>
      <c r="Q39" s="1" t="s">
        <v>191</v>
      </c>
    </row>
    <row r="40" spans="1:18" ht="37.5" x14ac:dyDescent="0.3">
      <c r="A40" s="7" t="s">
        <v>12</v>
      </c>
      <c r="B40" s="57" t="s">
        <v>192</v>
      </c>
      <c r="C40" s="57" t="s">
        <v>5</v>
      </c>
      <c r="D40" s="9"/>
      <c r="E40" s="9"/>
      <c r="F40" s="9"/>
      <c r="G40" s="9"/>
      <c r="H40" s="9"/>
      <c r="I40" s="28"/>
      <c r="J40" s="28"/>
      <c r="K40" s="28">
        <v>9154.7900000000009</v>
      </c>
      <c r="L40" s="28">
        <f>K40+J40</f>
        <v>9154.7900000000009</v>
      </c>
      <c r="M40" s="28"/>
      <c r="N40" s="28">
        <f>M40+L40</f>
        <v>9154.7900000000009</v>
      </c>
      <c r="O40" s="21"/>
      <c r="P40" s="9">
        <f>O40+N40</f>
        <v>9154.7900000000009</v>
      </c>
      <c r="Q40" s="1" t="s">
        <v>193</v>
      </c>
    </row>
    <row r="41" spans="1:18" x14ac:dyDescent="0.3">
      <c r="A41" s="7"/>
      <c r="B41" s="57" t="s">
        <v>6</v>
      </c>
      <c r="C41" s="57"/>
      <c r="D41" s="28">
        <f>D45+D46+D47+D48+D50+D51+D52+D53+D54+D59</f>
        <v>1372142.0999999999</v>
      </c>
      <c r="E41" s="28">
        <f>E45+E46+E47+E48+E50+E51+E52+E53+E54+E59</f>
        <v>-70361.785999999993</v>
      </c>
      <c r="F41" s="28">
        <f>D41+E41</f>
        <v>1301780.3139999998</v>
      </c>
      <c r="G41" s="28">
        <f>G45+G46+G47+G48+G50+G51+G52+G53+G54+G59</f>
        <v>0</v>
      </c>
      <c r="H41" s="28">
        <f>F41+G41</f>
        <v>1301780.3139999998</v>
      </c>
      <c r="I41" s="28">
        <f>I45+I46+I47+I48+I50+I51+I52+I53+I54+I59+I60</f>
        <v>-23581.27</v>
      </c>
      <c r="J41" s="28">
        <f>I41+H41</f>
        <v>1278199.0439999998</v>
      </c>
      <c r="K41" s="28">
        <f>K45+K46+K47+K48+K50+K51+K52+K53+K54+K59+K60</f>
        <v>-30621.777999999998</v>
      </c>
      <c r="L41" s="28">
        <f>K41+J41</f>
        <v>1247577.2659999998</v>
      </c>
      <c r="M41" s="28">
        <f>M45+M46+M47+M48+M50+M51+M52+M53+M54+M59+M60</f>
        <v>0</v>
      </c>
      <c r="N41" s="28">
        <f>M41+L41</f>
        <v>1247577.2659999998</v>
      </c>
      <c r="O41" s="28">
        <f>O45+O46+O47+O48+O50+O51+O52+O53+O54+O59+O60+O49</f>
        <v>101097.349</v>
      </c>
      <c r="P41" s="9">
        <f>O41+N41</f>
        <v>1348674.6149999998</v>
      </c>
      <c r="Q41" s="43"/>
      <c r="R41" s="43"/>
    </row>
    <row r="42" spans="1:18" x14ac:dyDescent="0.3">
      <c r="A42" s="7"/>
      <c r="B42" s="8" t="s">
        <v>2</v>
      </c>
      <c r="C42" s="57"/>
      <c r="D42" s="9"/>
      <c r="E42" s="9"/>
      <c r="F42" s="9"/>
      <c r="G42" s="9"/>
      <c r="H42" s="9"/>
      <c r="I42" s="28"/>
      <c r="J42" s="9"/>
      <c r="K42" s="28"/>
      <c r="L42" s="9"/>
      <c r="M42" s="28"/>
      <c r="N42" s="9"/>
      <c r="O42" s="21"/>
      <c r="P42" s="9"/>
    </row>
    <row r="43" spans="1:18" hidden="1" x14ac:dyDescent="0.3">
      <c r="A43" s="7"/>
      <c r="B43" s="17" t="s">
        <v>3</v>
      </c>
      <c r="C43" s="17"/>
      <c r="D43" s="9">
        <f>D45+D46+D47+D48+D50+D51+D52+D53+D56+D59</f>
        <v>1214745</v>
      </c>
      <c r="E43" s="9">
        <f>E45+E46+E47+E48+E50+E51+E52+E53+E56+E59</f>
        <v>-27507.385999999999</v>
      </c>
      <c r="F43" s="9">
        <f>D43+E43</f>
        <v>1187237.6140000001</v>
      </c>
      <c r="G43" s="9">
        <f>G45+G46+G47+G48+G50+G51+G52+G53+G56+G59</f>
        <v>0</v>
      </c>
      <c r="H43" s="9">
        <f>F43+G43</f>
        <v>1187237.6140000001</v>
      </c>
      <c r="I43" s="28">
        <f>I45+I46+I47+I48+I50+I51+I52+I53+I56+I59+I60</f>
        <v>-23581.27</v>
      </c>
      <c r="J43" s="9">
        <f>H43+I43</f>
        <v>1163656.344</v>
      </c>
      <c r="K43" s="28">
        <f>K45+K46+K47+K48+K50+K51+K52+K53+K56+K59+K60</f>
        <v>-30621.777999999998</v>
      </c>
      <c r="L43" s="9">
        <f>J43+K43</f>
        <v>1133034.5660000001</v>
      </c>
      <c r="M43" s="28">
        <f>M45+M46+M47+M48+M50+M51+M52+M53+M56+M59+M60</f>
        <v>0</v>
      </c>
      <c r="N43" s="9">
        <f>L43+M43</f>
        <v>1133034.5660000001</v>
      </c>
      <c r="O43" s="21">
        <f>O45+O46+O47+O48+O50+O51+O52+O53+O56+O59+O60</f>
        <v>-8541.2530000000006</v>
      </c>
      <c r="P43" s="9">
        <f>N43+O43</f>
        <v>1124493.3130000001</v>
      </c>
      <c r="R43" s="1">
        <v>0</v>
      </c>
    </row>
    <row r="44" spans="1:18" x14ac:dyDescent="0.3">
      <c r="A44" s="7"/>
      <c r="B44" s="57" t="s">
        <v>58</v>
      </c>
      <c r="C44" s="57"/>
      <c r="D44" s="9">
        <f>D57</f>
        <v>157397.1</v>
      </c>
      <c r="E44" s="9">
        <f t="shared" ref="E44:G44" si="6">E57</f>
        <v>-42854.400000000001</v>
      </c>
      <c r="F44" s="9">
        <f>D44+E44</f>
        <v>114542.70000000001</v>
      </c>
      <c r="G44" s="9">
        <f t="shared" si="6"/>
        <v>0</v>
      </c>
      <c r="H44" s="9">
        <f>F44+G44</f>
        <v>114542.70000000001</v>
      </c>
      <c r="I44" s="28">
        <f t="shared" ref="I44:K44" si="7">I57</f>
        <v>0</v>
      </c>
      <c r="J44" s="9">
        <f>H44+I44</f>
        <v>114542.70000000001</v>
      </c>
      <c r="K44" s="28">
        <f t="shared" si="7"/>
        <v>0</v>
      </c>
      <c r="L44" s="9">
        <f>J44+K44</f>
        <v>114542.70000000001</v>
      </c>
      <c r="M44" s="28">
        <f t="shared" ref="M44:O44" si="8">M57</f>
        <v>0</v>
      </c>
      <c r="N44" s="9">
        <f>L44+M44</f>
        <v>114542.70000000001</v>
      </c>
      <c r="O44" s="21">
        <f t="shared" si="8"/>
        <v>4642.1350000000002</v>
      </c>
      <c r="P44" s="9">
        <f>N44+O44</f>
        <v>119184.83500000001</v>
      </c>
    </row>
    <row r="45" spans="1:18" s="33" customFormat="1" ht="75.75" hidden="1" customHeight="1" x14ac:dyDescent="0.3">
      <c r="A45" s="29"/>
      <c r="B45" s="34" t="s">
        <v>31</v>
      </c>
      <c r="C45" s="31" t="s">
        <v>7</v>
      </c>
      <c r="D45" s="32">
        <v>3903.5</v>
      </c>
      <c r="E45" s="32">
        <v>70</v>
      </c>
      <c r="F45" s="32">
        <f>D45+E45</f>
        <v>3973.5</v>
      </c>
      <c r="G45" s="32"/>
      <c r="H45" s="32">
        <f>F45+G45</f>
        <v>3973.5</v>
      </c>
      <c r="I45" s="28">
        <v>-3973.5</v>
      </c>
      <c r="J45" s="32">
        <f>H45+I45</f>
        <v>0</v>
      </c>
      <c r="K45" s="28"/>
      <c r="L45" s="32">
        <f>J45+K45</f>
        <v>0</v>
      </c>
      <c r="M45" s="28"/>
      <c r="N45" s="32">
        <f>L45+M45</f>
        <v>0</v>
      </c>
      <c r="O45" s="21"/>
      <c r="P45" s="32">
        <f>N45+O45</f>
        <v>0</v>
      </c>
      <c r="Q45" s="33" t="s">
        <v>32</v>
      </c>
      <c r="R45" s="33">
        <v>0</v>
      </c>
    </row>
    <row r="46" spans="1:18" ht="74.25" customHeight="1" x14ac:dyDescent="0.3">
      <c r="A46" s="7" t="s">
        <v>115</v>
      </c>
      <c r="B46" s="11" t="s">
        <v>49</v>
      </c>
      <c r="C46" s="57" t="s">
        <v>7</v>
      </c>
      <c r="D46" s="9">
        <v>97944.5</v>
      </c>
      <c r="E46" s="9"/>
      <c r="F46" s="9">
        <f t="shared" ref="F46:F53" si="9">D46+E46</f>
        <v>97944.5</v>
      </c>
      <c r="G46" s="9"/>
      <c r="H46" s="9">
        <f t="shared" ref="H46:H53" si="10">F46+G46</f>
        <v>97944.5</v>
      </c>
      <c r="I46" s="28"/>
      <c r="J46" s="9">
        <f t="shared" ref="J46:J53" si="11">H46+I46</f>
        <v>97944.5</v>
      </c>
      <c r="K46" s="28">
        <f>-17000+2249.75</f>
        <v>-14750.25</v>
      </c>
      <c r="L46" s="9">
        <f t="shared" ref="L46:L53" si="12">J46+K46</f>
        <v>83194.25</v>
      </c>
      <c r="M46" s="28"/>
      <c r="N46" s="9">
        <f t="shared" ref="N46:N53" si="13">L46+M46</f>
        <v>83194.25</v>
      </c>
      <c r="O46" s="21"/>
      <c r="P46" s="9">
        <f t="shared" ref="P46:P53" si="14">N46+O46</f>
        <v>83194.25</v>
      </c>
      <c r="Q46" s="1" t="s">
        <v>36</v>
      </c>
    </row>
    <row r="47" spans="1:18" ht="75" x14ac:dyDescent="0.3">
      <c r="A47" s="7" t="s">
        <v>14</v>
      </c>
      <c r="B47" s="57" t="s">
        <v>34</v>
      </c>
      <c r="C47" s="57" t="s">
        <v>7</v>
      </c>
      <c r="D47" s="9">
        <v>115096.8</v>
      </c>
      <c r="E47" s="9"/>
      <c r="F47" s="9">
        <f t="shared" si="9"/>
        <v>115096.8</v>
      </c>
      <c r="G47" s="9"/>
      <c r="H47" s="9">
        <f t="shared" si="10"/>
        <v>115096.8</v>
      </c>
      <c r="I47" s="28"/>
      <c r="J47" s="9">
        <f t="shared" si="11"/>
        <v>115096.8</v>
      </c>
      <c r="K47" s="28">
        <v>-50000</v>
      </c>
      <c r="L47" s="9">
        <f t="shared" si="12"/>
        <v>65096.800000000003</v>
      </c>
      <c r="M47" s="28"/>
      <c r="N47" s="9">
        <f t="shared" si="13"/>
        <v>65096.800000000003</v>
      </c>
      <c r="O47" s="21"/>
      <c r="P47" s="9">
        <f t="shared" si="14"/>
        <v>65096.800000000003</v>
      </c>
      <c r="Q47" s="1" t="s">
        <v>35</v>
      </c>
    </row>
    <row r="48" spans="1:18" ht="75" x14ac:dyDescent="0.3">
      <c r="A48" s="7" t="s">
        <v>116</v>
      </c>
      <c r="B48" s="57" t="s">
        <v>53</v>
      </c>
      <c r="C48" s="57" t="s">
        <v>7</v>
      </c>
      <c r="D48" s="9">
        <v>107731.9</v>
      </c>
      <c r="E48" s="9"/>
      <c r="F48" s="9">
        <f t="shared" si="9"/>
        <v>107731.9</v>
      </c>
      <c r="G48" s="9"/>
      <c r="H48" s="9">
        <f t="shared" si="10"/>
        <v>107731.9</v>
      </c>
      <c r="I48" s="28"/>
      <c r="J48" s="9">
        <f t="shared" si="11"/>
        <v>107731.9</v>
      </c>
      <c r="K48" s="28">
        <f>-26991.5+30575.924</f>
        <v>3584.4239999999991</v>
      </c>
      <c r="L48" s="9">
        <f t="shared" si="12"/>
        <v>111316.32399999999</v>
      </c>
      <c r="M48" s="28"/>
      <c r="N48" s="9">
        <f t="shared" si="13"/>
        <v>111316.32399999999</v>
      </c>
      <c r="O48" s="21">
        <v>-6988.1</v>
      </c>
      <c r="P48" s="9">
        <f t="shared" si="14"/>
        <v>104328.22399999999</v>
      </c>
      <c r="Q48" s="1" t="s">
        <v>37</v>
      </c>
    </row>
    <row r="49" spans="1:18" ht="56.25" x14ac:dyDescent="0.3">
      <c r="A49" s="7" t="s">
        <v>117</v>
      </c>
      <c r="B49" s="57" t="s">
        <v>53</v>
      </c>
      <c r="C49" s="57" t="s">
        <v>161</v>
      </c>
      <c r="D49" s="9"/>
      <c r="E49" s="9"/>
      <c r="F49" s="9"/>
      <c r="G49" s="9"/>
      <c r="H49" s="9"/>
      <c r="I49" s="28"/>
      <c r="J49" s="9"/>
      <c r="K49" s="28"/>
      <c r="L49" s="9"/>
      <c r="M49" s="28"/>
      <c r="N49" s="9"/>
      <c r="O49" s="21">
        <v>6988.1</v>
      </c>
      <c r="P49" s="9">
        <f t="shared" si="14"/>
        <v>6988.1</v>
      </c>
      <c r="Q49" s="1" t="s">
        <v>37</v>
      </c>
    </row>
    <row r="50" spans="1:18" ht="75" x14ac:dyDescent="0.3">
      <c r="A50" s="7" t="s">
        <v>118</v>
      </c>
      <c r="B50" s="57" t="s">
        <v>38</v>
      </c>
      <c r="C50" s="57" t="s">
        <v>7</v>
      </c>
      <c r="D50" s="9">
        <v>6363.6</v>
      </c>
      <c r="E50" s="9">
        <v>-2847.5859999999998</v>
      </c>
      <c r="F50" s="9">
        <f t="shared" si="9"/>
        <v>3516.0140000000006</v>
      </c>
      <c r="G50" s="9"/>
      <c r="H50" s="9">
        <f t="shared" si="10"/>
        <v>3516.0140000000006</v>
      </c>
      <c r="I50" s="28"/>
      <c r="J50" s="9">
        <f t="shared" si="11"/>
        <v>3516.0140000000006</v>
      </c>
      <c r="K50" s="28"/>
      <c r="L50" s="9">
        <f t="shared" si="12"/>
        <v>3516.0140000000006</v>
      </c>
      <c r="M50" s="28"/>
      <c r="N50" s="9">
        <f t="shared" si="13"/>
        <v>3516.0140000000006</v>
      </c>
      <c r="O50" s="21"/>
      <c r="P50" s="9">
        <f t="shared" si="14"/>
        <v>3516.0140000000006</v>
      </c>
      <c r="Q50" s="1" t="s">
        <v>39</v>
      </c>
    </row>
    <row r="51" spans="1:18" ht="75" x14ac:dyDescent="0.3">
      <c r="A51" s="7" t="s">
        <v>119</v>
      </c>
      <c r="B51" s="57" t="s">
        <v>40</v>
      </c>
      <c r="C51" s="57" t="s">
        <v>7</v>
      </c>
      <c r="D51" s="12">
        <v>5406.6</v>
      </c>
      <c r="E51" s="12"/>
      <c r="F51" s="9">
        <f t="shared" si="9"/>
        <v>5406.6</v>
      </c>
      <c r="G51" s="12"/>
      <c r="H51" s="9">
        <f t="shared" si="10"/>
        <v>5406.6</v>
      </c>
      <c r="I51" s="38"/>
      <c r="J51" s="9">
        <f t="shared" si="11"/>
        <v>5406.6</v>
      </c>
      <c r="K51" s="38">
        <f>7363.833+234.043</f>
        <v>7597.8759999999993</v>
      </c>
      <c r="L51" s="9">
        <f t="shared" si="12"/>
        <v>13004.475999999999</v>
      </c>
      <c r="M51" s="38"/>
      <c r="N51" s="9">
        <f t="shared" si="13"/>
        <v>13004.475999999999</v>
      </c>
      <c r="O51" s="22"/>
      <c r="P51" s="9">
        <f t="shared" si="14"/>
        <v>13004.475999999999</v>
      </c>
      <c r="Q51" s="1" t="s">
        <v>41</v>
      </c>
    </row>
    <row r="52" spans="1:18" ht="75" x14ac:dyDescent="0.3">
      <c r="A52" s="7" t="s">
        <v>120</v>
      </c>
      <c r="B52" s="57" t="s">
        <v>72</v>
      </c>
      <c r="C52" s="57" t="s">
        <v>7</v>
      </c>
      <c r="D52" s="12">
        <v>1638.9</v>
      </c>
      <c r="E52" s="12"/>
      <c r="F52" s="9">
        <f t="shared" si="9"/>
        <v>1638.9</v>
      </c>
      <c r="G52" s="12"/>
      <c r="H52" s="9">
        <f t="shared" si="10"/>
        <v>1638.9</v>
      </c>
      <c r="I52" s="38"/>
      <c r="J52" s="9">
        <f t="shared" si="11"/>
        <v>1638.9</v>
      </c>
      <c r="K52" s="38"/>
      <c r="L52" s="9">
        <f t="shared" si="12"/>
        <v>1638.9</v>
      </c>
      <c r="M52" s="38"/>
      <c r="N52" s="9">
        <f t="shared" si="13"/>
        <v>1638.9</v>
      </c>
      <c r="O52" s="22"/>
      <c r="P52" s="9">
        <f t="shared" si="14"/>
        <v>1638.9</v>
      </c>
      <c r="Q52" s="1" t="s">
        <v>73</v>
      </c>
    </row>
    <row r="53" spans="1:18" ht="75" x14ac:dyDescent="0.3">
      <c r="A53" s="7" t="s">
        <v>121</v>
      </c>
      <c r="B53" s="57" t="s">
        <v>74</v>
      </c>
      <c r="C53" s="57" t="s">
        <v>7</v>
      </c>
      <c r="D53" s="12">
        <v>2021.2</v>
      </c>
      <c r="E53" s="12"/>
      <c r="F53" s="9">
        <f t="shared" si="9"/>
        <v>2021.2</v>
      </c>
      <c r="G53" s="12"/>
      <c r="H53" s="9">
        <f t="shared" si="10"/>
        <v>2021.2</v>
      </c>
      <c r="I53" s="38"/>
      <c r="J53" s="9">
        <f t="shared" si="11"/>
        <v>2021.2</v>
      </c>
      <c r="K53" s="38"/>
      <c r="L53" s="9">
        <f t="shared" si="12"/>
        <v>2021.2</v>
      </c>
      <c r="M53" s="38"/>
      <c r="N53" s="9">
        <f t="shared" si="13"/>
        <v>2021.2</v>
      </c>
      <c r="O53" s="22"/>
      <c r="P53" s="9">
        <f t="shared" si="14"/>
        <v>2021.2</v>
      </c>
      <c r="Q53" s="1" t="s">
        <v>75</v>
      </c>
    </row>
    <row r="54" spans="1:18" ht="75" x14ac:dyDescent="0.3">
      <c r="A54" s="7" t="s">
        <v>164</v>
      </c>
      <c r="B54" s="57" t="s">
        <v>129</v>
      </c>
      <c r="C54" s="57" t="s">
        <v>33</v>
      </c>
      <c r="D54" s="12">
        <f t="shared" ref="D54:J54" si="15">D56+D57</f>
        <v>1022254.4999999999</v>
      </c>
      <c r="E54" s="12">
        <f t="shared" si="15"/>
        <v>-67584.2</v>
      </c>
      <c r="F54" s="12">
        <f t="shared" si="15"/>
        <v>954670.29999999981</v>
      </c>
      <c r="G54" s="12">
        <f t="shared" si="15"/>
        <v>0</v>
      </c>
      <c r="H54" s="12">
        <f t="shared" si="15"/>
        <v>954670.29999999981</v>
      </c>
      <c r="I54" s="38">
        <f t="shared" si="15"/>
        <v>-19607.77</v>
      </c>
      <c r="J54" s="12">
        <f t="shared" si="15"/>
        <v>935062.5299999998</v>
      </c>
      <c r="K54" s="38">
        <f t="shared" ref="K54:L54" si="16">K56+K57</f>
        <v>-8902.9959999999992</v>
      </c>
      <c r="L54" s="12">
        <f t="shared" si="16"/>
        <v>926159.53399999975</v>
      </c>
      <c r="M54" s="38">
        <f t="shared" ref="M54:N54" si="17">M56+M57</f>
        <v>0</v>
      </c>
      <c r="N54" s="12">
        <f t="shared" si="17"/>
        <v>926159.53399999975</v>
      </c>
      <c r="O54" s="22">
        <f>O56+O57+O58</f>
        <v>101097.349</v>
      </c>
      <c r="P54" s="12">
        <f>P56+P57+P58</f>
        <v>1027256.8829999997</v>
      </c>
    </row>
    <row r="55" spans="1:18" x14ac:dyDescent="0.3">
      <c r="A55" s="7"/>
      <c r="B55" s="8" t="s">
        <v>2</v>
      </c>
      <c r="C55" s="57"/>
      <c r="D55" s="12"/>
      <c r="E55" s="12"/>
      <c r="F55" s="12"/>
      <c r="G55" s="12"/>
      <c r="H55" s="12"/>
      <c r="I55" s="38"/>
      <c r="J55" s="12"/>
      <c r="K55" s="38"/>
      <c r="L55" s="12"/>
      <c r="M55" s="38"/>
      <c r="N55" s="12"/>
      <c r="O55" s="22"/>
      <c r="P55" s="12"/>
    </row>
    <row r="56" spans="1:18" hidden="1" x14ac:dyDescent="0.3">
      <c r="A56" s="7"/>
      <c r="B56" s="17" t="s">
        <v>3</v>
      </c>
      <c r="C56" s="17"/>
      <c r="D56" s="12">
        <f>230535.8+68937.5+565384.1</f>
        <v>864857.39999999991</v>
      </c>
      <c r="E56" s="12">
        <v>-24729.8</v>
      </c>
      <c r="F56" s="12">
        <f>D56+E56</f>
        <v>840127.59999999986</v>
      </c>
      <c r="G56" s="12"/>
      <c r="H56" s="12">
        <f>F56+G56</f>
        <v>840127.59999999986</v>
      </c>
      <c r="I56" s="38">
        <f>-19607.77</f>
        <v>-19607.77</v>
      </c>
      <c r="J56" s="12">
        <f t="shared" ref="J56:J62" si="18">H56+I56</f>
        <v>820519.82999999984</v>
      </c>
      <c r="K56" s="38">
        <f>-40792.668+7910.644+14147.238+9831.79</f>
        <v>-8902.9959999999992</v>
      </c>
      <c r="L56" s="12">
        <f t="shared" ref="L56:L68" si="19">J56+K56</f>
        <v>811616.8339999998</v>
      </c>
      <c r="M56" s="38"/>
      <c r="N56" s="12">
        <f t="shared" ref="N56:N68" si="20">L56+M56</f>
        <v>811616.8339999998</v>
      </c>
      <c r="O56" s="22">
        <f>-98.961-1454.192</f>
        <v>-1553.153</v>
      </c>
      <c r="P56" s="12">
        <f t="shared" ref="P56:P68" si="21">N56+O56</f>
        <v>810063.68099999975</v>
      </c>
      <c r="Q56" s="1" t="s">
        <v>134</v>
      </c>
      <c r="R56" s="1">
        <v>0</v>
      </c>
    </row>
    <row r="57" spans="1:18" x14ac:dyDescent="0.3">
      <c r="A57" s="7"/>
      <c r="B57" s="57" t="s">
        <v>58</v>
      </c>
      <c r="C57" s="57"/>
      <c r="D57" s="12">
        <v>157397.1</v>
      </c>
      <c r="E57" s="12">
        <v>-42854.400000000001</v>
      </c>
      <c r="F57" s="12">
        <f>D57+E57</f>
        <v>114542.70000000001</v>
      </c>
      <c r="G57" s="12"/>
      <c r="H57" s="12">
        <f>F57+G57</f>
        <v>114542.70000000001</v>
      </c>
      <c r="I57" s="38"/>
      <c r="J57" s="12">
        <f t="shared" si="18"/>
        <v>114542.70000000001</v>
      </c>
      <c r="K57" s="38"/>
      <c r="L57" s="12">
        <f t="shared" si="19"/>
        <v>114542.70000000001</v>
      </c>
      <c r="M57" s="38"/>
      <c r="N57" s="12">
        <f t="shared" si="20"/>
        <v>114542.70000000001</v>
      </c>
      <c r="O57" s="22">
        <f>7851.161-3209.026</f>
        <v>4642.1350000000002</v>
      </c>
      <c r="P57" s="12">
        <f t="shared" si="21"/>
        <v>119184.83500000001</v>
      </c>
      <c r="Q57" s="1" t="s">
        <v>103</v>
      </c>
    </row>
    <row r="58" spans="1:18" x14ac:dyDescent="0.3">
      <c r="A58" s="7"/>
      <c r="B58" s="57" t="s">
        <v>197</v>
      </c>
      <c r="C58" s="57"/>
      <c r="D58" s="12"/>
      <c r="E58" s="12"/>
      <c r="F58" s="12"/>
      <c r="G58" s="12"/>
      <c r="H58" s="12"/>
      <c r="I58" s="38"/>
      <c r="J58" s="12"/>
      <c r="K58" s="38"/>
      <c r="L58" s="12"/>
      <c r="M58" s="38"/>
      <c r="N58" s="12"/>
      <c r="O58" s="22">
        <v>98008.366999999998</v>
      </c>
      <c r="P58" s="12">
        <f t="shared" si="21"/>
        <v>98008.366999999998</v>
      </c>
      <c r="Q58" s="1" t="s">
        <v>198</v>
      </c>
    </row>
    <row r="59" spans="1:18" ht="56.25" x14ac:dyDescent="0.3">
      <c r="A59" s="7" t="s">
        <v>165</v>
      </c>
      <c r="B59" s="57" t="s">
        <v>106</v>
      </c>
      <c r="C59" s="57" t="s">
        <v>33</v>
      </c>
      <c r="D59" s="12">
        <v>9780.6</v>
      </c>
      <c r="E59" s="12"/>
      <c r="F59" s="12">
        <f>D59+E59</f>
        <v>9780.6</v>
      </c>
      <c r="G59" s="12"/>
      <c r="H59" s="12">
        <f>F59+G59</f>
        <v>9780.6</v>
      </c>
      <c r="I59" s="38"/>
      <c r="J59" s="12">
        <f t="shared" si="18"/>
        <v>9780.6</v>
      </c>
      <c r="K59" s="38">
        <v>-4890.3</v>
      </c>
      <c r="L59" s="12">
        <f t="shared" si="19"/>
        <v>4890.3</v>
      </c>
      <c r="M59" s="38"/>
      <c r="N59" s="12">
        <f t="shared" si="20"/>
        <v>4890.3</v>
      </c>
      <c r="O59" s="22"/>
      <c r="P59" s="12">
        <f t="shared" si="21"/>
        <v>4890.3</v>
      </c>
      <c r="Q59" s="1" t="s">
        <v>107</v>
      </c>
    </row>
    <row r="60" spans="1:18" ht="75" x14ac:dyDescent="0.3">
      <c r="A60" s="7" t="s">
        <v>166</v>
      </c>
      <c r="B60" s="11" t="s">
        <v>179</v>
      </c>
      <c r="C60" s="57" t="s">
        <v>7</v>
      </c>
      <c r="D60" s="12"/>
      <c r="E60" s="12"/>
      <c r="F60" s="12"/>
      <c r="G60" s="12"/>
      <c r="H60" s="12"/>
      <c r="I60" s="38"/>
      <c r="J60" s="12">
        <f t="shared" si="18"/>
        <v>0</v>
      </c>
      <c r="K60" s="38">
        <v>36739.468000000001</v>
      </c>
      <c r="L60" s="12">
        <f t="shared" si="19"/>
        <v>36739.468000000001</v>
      </c>
      <c r="M60" s="38"/>
      <c r="N60" s="12">
        <f t="shared" si="20"/>
        <v>36739.468000000001</v>
      </c>
      <c r="O60" s="22"/>
      <c r="P60" s="12">
        <f t="shared" si="21"/>
        <v>36739.468000000001</v>
      </c>
      <c r="Q60" s="1" t="s">
        <v>180</v>
      </c>
    </row>
    <row r="61" spans="1:18" x14ac:dyDescent="0.3">
      <c r="A61" s="7"/>
      <c r="B61" s="57" t="s">
        <v>13</v>
      </c>
      <c r="C61" s="57"/>
      <c r="D61" s="28">
        <f>D62+D63+D64+D65+D66+D67</f>
        <v>166862.29999999999</v>
      </c>
      <c r="E61" s="28">
        <f>E62+E63+E64+E65+E66+E67</f>
        <v>853.52800000000002</v>
      </c>
      <c r="F61" s="28">
        <f>D61+E61</f>
        <v>167715.82799999998</v>
      </c>
      <c r="G61" s="28">
        <f>G62+G63+G64+G65+G66+G67</f>
        <v>0</v>
      </c>
      <c r="H61" s="28">
        <f>F61+G61</f>
        <v>167715.82799999998</v>
      </c>
      <c r="I61" s="28">
        <f>I62+I63+I64+I65+I66+I67+I68</f>
        <v>0</v>
      </c>
      <c r="J61" s="28">
        <f t="shared" si="18"/>
        <v>167715.82799999998</v>
      </c>
      <c r="K61" s="28">
        <f>K62+K63+K64+K65+K66+K67+K68</f>
        <v>6792.6309999999994</v>
      </c>
      <c r="L61" s="28">
        <f t="shared" si="19"/>
        <v>174508.45899999997</v>
      </c>
      <c r="M61" s="28">
        <f>M62+M63+M64+M65+M66+M67+M68</f>
        <v>0</v>
      </c>
      <c r="N61" s="28">
        <f t="shared" si="20"/>
        <v>174508.45899999997</v>
      </c>
      <c r="O61" s="28">
        <f>O62+O63+O64+O65+O66+O67+O68</f>
        <v>-1191.288</v>
      </c>
      <c r="P61" s="9">
        <f>N61+O61+200</f>
        <v>173517.17099999997</v>
      </c>
      <c r="Q61" s="43"/>
      <c r="R61" s="43"/>
    </row>
    <row r="62" spans="1:18" ht="75" x14ac:dyDescent="0.3">
      <c r="A62" s="7" t="s">
        <v>167</v>
      </c>
      <c r="B62" s="11" t="s">
        <v>24</v>
      </c>
      <c r="C62" s="11" t="s">
        <v>15</v>
      </c>
      <c r="D62" s="12">
        <v>56816.9</v>
      </c>
      <c r="E62" s="12"/>
      <c r="F62" s="12">
        <f>D62+E62</f>
        <v>56816.9</v>
      </c>
      <c r="G62" s="12"/>
      <c r="H62" s="12">
        <f>F62+G62</f>
        <v>56816.9</v>
      </c>
      <c r="I62" s="38"/>
      <c r="J62" s="12">
        <f t="shared" si="18"/>
        <v>56816.9</v>
      </c>
      <c r="K62" s="38">
        <f>-12888.473+2045.108+1505.6</f>
        <v>-9337.7649999999994</v>
      </c>
      <c r="L62" s="12">
        <f t="shared" si="19"/>
        <v>47479.135000000002</v>
      </c>
      <c r="M62" s="38"/>
      <c r="N62" s="12">
        <f t="shared" si="20"/>
        <v>47479.135000000002</v>
      </c>
      <c r="O62" s="22">
        <f>-86.806-1454.201</f>
        <v>-1541.0070000000001</v>
      </c>
      <c r="P62" s="12">
        <f t="shared" si="21"/>
        <v>45938.128000000004</v>
      </c>
      <c r="Q62" s="1" t="s">
        <v>25</v>
      </c>
    </row>
    <row r="63" spans="1:18" ht="75" x14ac:dyDescent="0.3">
      <c r="A63" s="7" t="s">
        <v>168</v>
      </c>
      <c r="B63" s="11" t="s">
        <v>99</v>
      </c>
      <c r="C63" s="11" t="s">
        <v>15</v>
      </c>
      <c r="D63" s="13">
        <v>105045.4</v>
      </c>
      <c r="E63" s="13"/>
      <c r="F63" s="12">
        <f t="shared" ref="F63:F67" si="22">D63+E63</f>
        <v>105045.4</v>
      </c>
      <c r="G63" s="13"/>
      <c r="H63" s="12">
        <f t="shared" ref="H63:H67" si="23">F63+G63</f>
        <v>105045.4</v>
      </c>
      <c r="I63" s="39"/>
      <c r="J63" s="12">
        <f t="shared" ref="J63:J68" si="24">H63+I63</f>
        <v>105045.4</v>
      </c>
      <c r="K63" s="39"/>
      <c r="L63" s="12">
        <f t="shared" si="19"/>
        <v>105045.4</v>
      </c>
      <c r="M63" s="39"/>
      <c r="N63" s="12">
        <f t="shared" si="20"/>
        <v>105045.4</v>
      </c>
      <c r="O63" s="23">
        <f>41.805-34.982</f>
        <v>6.8230000000000004</v>
      </c>
      <c r="P63" s="12">
        <f t="shared" si="21"/>
        <v>105052.223</v>
      </c>
      <c r="Q63" s="1" t="s">
        <v>30</v>
      </c>
    </row>
    <row r="64" spans="1:18" ht="60" customHeight="1" x14ac:dyDescent="0.3">
      <c r="A64" s="7" t="s">
        <v>169</v>
      </c>
      <c r="B64" s="11" t="s">
        <v>45</v>
      </c>
      <c r="C64" s="11" t="s">
        <v>15</v>
      </c>
      <c r="D64" s="13">
        <v>3517</v>
      </c>
      <c r="E64" s="13"/>
      <c r="F64" s="12">
        <f t="shared" si="22"/>
        <v>3517</v>
      </c>
      <c r="G64" s="13"/>
      <c r="H64" s="12">
        <f t="shared" si="23"/>
        <v>3517</v>
      </c>
      <c r="I64" s="39"/>
      <c r="J64" s="12">
        <f t="shared" si="24"/>
        <v>3517</v>
      </c>
      <c r="K64" s="39">
        <v>4.8860000000000001</v>
      </c>
      <c r="L64" s="12">
        <f t="shared" si="19"/>
        <v>3521.886</v>
      </c>
      <c r="M64" s="39"/>
      <c r="N64" s="12">
        <f t="shared" si="20"/>
        <v>3521.886</v>
      </c>
      <c r="O64" s="23">
        <v>-35.384</v>
      </c>
      <c r="P64" s="12">
        <f t="shared" si="21"/>
        <v>3486.502</v>
      </c>
      <c r="Q64" s="1" t="s">
        <v>44</v>
      </c>
    </row>
    <row r="65" spans="1:18" ht="60" customHeight="1" x14ac:dyDescent="0.3">
      <c r="A65" s="7" t="s">
        <v>170</v>
      </c>
      <c r="B65" s="11" t="s">
        <v>100</v>
      </c>
      <c r="C65" s="11" t="s">
        <v>15</v>
      </c>
      <c r="D65" s="13">
        <v>1483</v>
      </c>
      <c r="E65" s="13"/>
      <c r="F65" s="12">
        <f t="shared" si="22"/>
        <v>1483</v>
      </c>
      <c r="G65" s="13"/>
      <c r="H65" s="12">
        <f t="shared" si="23"/>
        <v>1483</v>
      </c>
      <c r="I65" s="39"/>
      <c r="J65" s="12">
        <f t="shared" si="24"/>
        <v>1483</v>
      </c>
      <c r="K65" s="39">
        <v>-458.43200000000002</v>
      </c>
      <c r="L65" s="12">
        <f t="shared" si="19"/>
        <v>1024.568</v>
      </c>
      <c r="M65" s="39"/>
      <c r="N65" s="12">
        <f t="shared" si="20"/>
        <v>1024.568</v>
      </c>
      <c r="O65" s="23">
        <v>378.28</v>
      </c>
      <c r="P65" s="12">
        <f t="shared" si="21"/>
        <v>1402.848</v>
      </c>
      <c r="Q65" s="1" t="s">
        <v>101</v>
      </c>
    </row>
    <row r="66" spans="1:18" ht="60" customHeight="1" x14ac:dyDescent="0.3">
      <c r="A66" s="7" t="s">
        <v>171</v>
      </c>
      <c r="B66" s="11" t="s">
        <v>159</v>
      </c>
      <c r="C66" s="11" t="s">
        <v>15</v>
      </c>
      <c r="D66" s="13">
        <v>0</v>
      </c>
      <c r="E66" s="13">
        <v>42.7</v>
      </c>
      <c r="F66" s="12">
        <f t="shared" si="22"/>
        <v>42.7</v>
      </c>
      <c r="G66" s="13"/>
      <c r="H66" s="12">
        <f t="shared" si="23"/>
        <v>42.7</v>
      </c>
      <c r="I66" s="39"/>
      <c r="J66" s="12">
        <f t="shared" si="24"/>
        <v>42.7</v>
      </c>
      <c r="K66" s="39"/>
      <c r="L66" s="12">
        <f t="shared" si="19"/>
        <v>42.7</v>
      </c>
      <c r="M66" s="39"/>
      <c r="N66" s="12">
        <f t="shared" si="20"/>
        <v>42.7</v>
      </c>
      <c r="O66" s="23"/>
      <c r="P66" s="12">
        <f t="shared" si="21"/>
        <v>42.7</v>
      </c>
      <c r="Q66" s="1" t="s">
        <v>146</v>
      </c>
    </row>
    <row r="67" spans="1:18" ht="60" customHeight="1" x14ac:dyDescent="0.3">
      <c r="A67" s="7" t="s">
        <v>55</v>
      </c>
      <c r="B67" s="11" t="s">
        <v>147</v>
      </c>
      <c r="C67" s="11" t="s">
        <v>15</v>
      </c>
      <c r="D67" s="13">
        <v>0</v>
      </c>
      <c r="E67" s="13">
        <v>810.82799999999997</v>
      </c>
      <c r="F67" s="12">
        <f t="shared" si="22"/>
        <v>810.82799999999997</v>
      </c>
      <c r="G67" s="13"/>
      <c r="H67" s="12">
        <f t="shared" si="23"/>
        <v>810.82799999999997</v>
      </c>
      <c r="I67" s="39"/>
      <c r="J67" s="12">
        <f t="shared" si="24"/>
        <v>810.82799999999997</v>
      </c>
      <c r="K67" s="39">
        <f>-418.643+3916</f>
        <v>3497.357</v>
      </c>
      <c r="L67" s="12">
        <f t="shared" si="19"/>
        <v>4308.1849999999995</v>
      </c>
      <c r="M67" s="39"/>
      <c r="N67" s="12">
        <f t="shared" si="20"/>
        <v>4308.1849999999995</v>
      </c>
      <c r="O67" s="23"/>
      <c r="P67" s="12">
        <f t="shared" si="21"/>
        <v>4308.1849999999995</v>
      </c>
      <c r="Q67" s="1" t="s">
        <v>148</v>
      </c>
    </row>
    <row r="68" spans="1:18" ht="60" customHeight="1" x14ac:dyDescent="0.3">
      <c r="A68" s="7" t="s">
        <v>62</v>
      </c>
      <c r="B68" s="11" t="s">
        <v>173</v>
      </c>
      <c r="C68" s="11" t="s">
        <v>15</v>
      </c>
      <c r="D68" s="13"/>
      <c r="E68" s="13"/>
      <c r="F68" s="12"/>
      <c r="G68" s="13"/>
      <c r="H68" s="12"/>
      <c r="I68" s="39"/>
      <c r="J68" s="12">
        <f t="shared" si="24"/>
        <v>0</v>
      </c>
      <c r="K68" s="39">
        <v>13086.584999999999</v>
      </c>
      <c r="L68" s="12">
        <f t="shared" si="19"/>
        <v>13086.584999999999</v>
      </c>
      <c r="M68" s="39"/>
      <c r="N68" s="12">
        <f t="shared" si="20"/>
        <v>13086.584999999999</v>
      </c>
      <c r="O68" s="23"/>
      <c r="P68" s="12">
        <f t="shared" si="21"/>
        <v>13086.584999999999</v>
      </c>
      <c r="Q68" s="1" t="s">
        <v>174</v>
      </c>
    </row>
    <row r="69" spans="1:18" ht="60" customHeight="1" x14ac:dyDescent="0.3">
      <c r="A69" s="7" t="s">
        <v>63</v>
      </c>
      <c r="B69" s="11" t="s">
        <v>207</v>
      </c>
      <c r="C69" s="11" t="s">
        <v>15</v>
      </c>
      <c r="D69" s="13"/>
      <c r="E69" s="13"/>
      <c r="F69" s="12"/>
      <c r="G69" s="13"/>
      <c r="H69" s="12"/>
      <c r="I69" s="39"/>
      <c r="J69" s="12"/>
      <c r="K69" s="39"/>
      <c r="L69" s="12"/>
      <c r="M69" s="39"/>
      <c r="N69" s="12"/>
      <c r="O69" s="23"/>
      <c r="P69" s="12">
        <v>200</v>
      </c>
    </row>
    <row r="70" spans="1:18" x14ac:dyDescent="0.3">
      <c r="A70" s="7"/>
      <c r="B70" s="57" t="s">
        <v>16</v>
      </c>
      <c r="C70" s="57"/>
      <c r="D70" s="39">
        <f>D74+D75+D76+D77+D78+D79+D83+D87+D91+D95+D99+D100+D101</f>
        <v>479771.7</v>
      </c>
      <c r="E70" s="39">
        <f>E74+E75+E76+E77+E78+E79+E83+E87+E91+E95+E99+E100+E101</f>
        <v>2273.3000000000002</v>
      </c>
      <c r="F70" s="39">
        <f>D70+E70</f>
        <v>482045</v>
      </c>
      <c r="G70" s="39">
        <f>G74+G75+G76+G77+G78+G79+G83+G87+G91+G95+G99+G100+G101</f>
        <v>0</v>
      </c>
      <c r="H70" s="39">
        <f>F70+G70</f>
        <v>482045</v>
      </c>
      <c r="I70" s="39">
        <f>I74+I75+I76+I77+I78+I79+I83+I87+I91+I95+I99+I100+I101+I102+I103</f>
        <v>0</v>
      </c>
      <c r="J70" s="39">
        <f>H70+I70</f>
        <v>482045</v>
      </c>
      <c r="K70" s="39">
        <f>K74+K75+K76+K77+K78+K79+K83+K87+K91+K95+K99+K100+K101+K102+K103+K104+K105</f>
        <v>7146.5560000000005</v>
      </c>
      <c r="L70" s="39">
        <f>J70+K70</f>
        <v>489191.55599999998</v>
      </c>
      <c r="M70" s="39">
        <f>M74+M75+M76+M77+M78+M79+M83+M87+M91+M95+M99+M100+M101+M102+M103+M104+M105</f>
        <v>-486.68299999999999</v>
      </c>
      <c r="N70" s="39">
        <f>L70+M70</f>
        <v>488704.87299999996</v>
      </c>
      <c r="O70" s="39">
        <f>O74+O75+O76+O77+O78+O79+O83+O87+O91+O95+O99+O100+O101+O102+O103+O104+O105</f>
        <v>-35290.519000000008</v>
      </c>
      <c r="P70" s="13">
        <f>N70+O70</f>
        <v>453414.35399999993</v>
      </c>
      <c r="Q70" s="43"/>
      <c r="R70" s="43"/>
    </row>
    <row r="71" spans="1:18" x14ac:dyDescent="0.3">
      <c r="A71" s="7"/>
      <c r="B71" s="8" t="s">
        <v>2</v>
      </c>
      <c r="C71" s="11"/>
      <c r="D71" s="12"/>
      <c r="E71" s="12"/>
      <c r="F71" s="12"/>
      <c r="G71" s="12"/>
      <c r="H71" s="12"/>
      <c r="I71" s="38"/>
      <c r="J71" s="12"/>
      <c r="K71" s="38"/>
      <c r="L71" s="12"/>
      <c r="M71" s="38"/>
      <c r="N71" s="12"/>
      <c r="O71" s="22"/>
      <c r="P71" s="12"/>
    </row>
    <row r="72" spans="1:18" hidden="1" x14ac:dyDescent="0.3">
      <c r="A72" s="7"/>
      <c r="B72" s="8" t="s">
        <v>3</v>
      </c>
      <c r="C72" s="11"/>
      <c r="D72" s="12">
        <f>D74+D75+D76+D77+D78+D81+D85+D89+D93+D97+D99+D100+D101</f>
        <v>133748.5</v>
      </c>
      <c r="E72" s="12">
        <f>E74+E75+E76+E77+E78+E81+E85+E89+E93+E97+E99+E100+E101</f>
        <v>2273.3000000000002</v>
      </c>
      <c r="F72" s="12">
        <f>D72+E72</f>
        <v>136021.79999999999</v>
      </c>
      <c r="G72" s="12">
        <f>G74+G75+G76+G77+G78+G81+G85+G89+G93+G97+G99+G100+G101</f>
        <v>0</v>
      </c>
      <c r="H72" s="12">
        <f>F72+G72</f>
        <v>136021.79999999999</v>
      </c>
      <c r="I72" s="38">
        <f>I74+I75+I76+I77+I78+I81+I85+I89+I93+I97+I99+I100+I101+I102+I103</f>
        <v>0</v>
      </c>
      <c r="J72" s="12">
        <f>H72+I72</f>
        <v>136021.79999999999</v>
      </c>
      <c r="K72" s="38">
        <f>K74+K75+K76+K77+K78+K81+K85+K89+K93+K97+K99+K100+K101+K102+K103</f>
        <v>-2622.1</v>
      </c>
      <c r="L72" s="12">
        <f>J72+K72</f>
        <v>133399.69999999998</v>
      </c>
      <c r="M72" s="38">
        <f>M74+M75+M76+M77+M78+M81+M85+M89+M93+M97+M99+M100+M101+M102+M103</f>
        <v>-486.68299999999999</v>
      </c>
      <c r="N72" s="12">
        <f>L72+M72</f>
        <v>132913.01699999999</v>
      </c>
      <c r="O72" s="22">
        <f>O74+O75+O76+O77+O78+O81+O85+O89+O93+O97+O99+O100+O101+O102+O103</f>
        <v>-9062.7119999999995</v>
      </c>
      <c r="P72" s="12">
        <f>N72+O72</f>
        <v>123850.30499999999</v>
      </c>
      <c r="R72" s="1">
        <v>0</v>
      </c>
    </row>
    <row r="73" spans="1:18" x14ac:dyDescent="0.3">
      <c r="A73" s="7"/>
      <c r="B73" s="57" t="s">
        <v>50</v>
      </c>
      <c r="C73" s="11"/>
      <c r="D73" s="12">
        <f>D82+D86+D90+D94+D98</f>
        <v>346023.19999999995</v>
      </c>
      <c r="E73" s="12">
        <f>E82+E86+E90+E94+E98</f>
        <v>0</v>
      </c>
      <c r="F73" s="12">
        <f>D73+E73</f>
        <v>346023.19999999995</v>
      </c>
      <c r="G73" s="12">
        <f>G82+G86+G90+G94+G98</f>
        <v>0</v>
      </c>
      <c r="H73" s="12">
        <f>F73+G73</f>
        <v>346023.19999999995</v>
      </c>
      <c r="I73" s="38">
        <f>I82+I86+I90+I94+I98</f>
        <v>0</v>
      </c>
      <c r="J73" s="12">
        <f>H73+I73</f>
        <v>346023.19999999995</v>
      </c>
      <c r="K73" s="38">
        <f>K82+K86+K90+K94+K98</f>
        <v>0</v>
      </c>
      <c r="L73" s="12">
        <f>J73+K73</f>
        <v>346023.19999999995</v>
      </c>
      <c r="M73" s="38">
        <f>M82+M86+M90+M94+M98</f>
        <v>0</v>
      </c>
      <c r="N73" s="12">
        <f>L73+M73</f>
        <v>346023.19999999995</v>
      </c>
      <c r="O73" s="22">
        <f>O82+O86+O90+O94+O98</f>
        <v>-26252.2</v>
      </c>
      <c r="P73" s="12">
        <f>N73+O73</f>
        <v>319770.99999999994</v>
      </c>
    </row>
    <row r="74" spans="1:18" ht="56.25" x14ac:dyDescent="0.3">
      <c r="A74" s="7" t="s">
        <v>122</v>
      </c>
      <c r="B74" s="57" t="s">
        <v>66</v>
      </c>
      <c r="C74" s="11" t="s">
        <v>17</v>
      </c>
      <c r="D74" s="9">
        <v>3217.7</v>
      </c>
      <c r="E74" s="9"/>
      <c r="F74" s="9">
        <f>D74+E74</f>
        <v>3217.7</v>
      </c>
      <c r="G74" s="9"/>
      <c r="H74" s="9">
        <f>F74+G74</f>
        <v>3217.7</v>
      </c>
      <c r="I74" s="28"/>
      <c r="J74" s="9">
        <f>H74+I74</f>
        <v>3217.7</v>
      </c>
      <c r="K74" s="28"/>
      <c r="L74" s="9">
        <f>J74+K74</f>
        <v>3217.7</v>
      </c>
      <c r="M74" s="28"/>
      <c r="N74" s="9">
        <f>L74+M74</f>
        <v>3217.7</v>
      </c>
      <c r="O74" s="21"/>
      <c r="P74" s="9">
        <f>N74+O74</f>
        <v>3217.7</v>
      </c>
      <c r="Q74" s="1" t="s">
        <v>67</v>
      </c>
    </row>
    <row r="75" spans="1:18" ht="56.25" x14ac:dyDescent="0.3">
      <c r="A75" s="7" t="s">
        <v>123</v>
      </c>
      <c r="B75" s="57" t="s">
        <v>68</v>
      </c>
      <c r="C75" s="11" t="s">
        <v>17</v>
      </c>
      <c r="D75" s="9">
        <v>3000</v>
      </c>
      <c r="E75" s="9"/>
      <c r="F75" s="9">
        <f t="shared" ref="F75:F78" si="25">D75+E75</f>
        <v>3000</v>
      </c>
      <c r="G75" s="9"/>
      <c r="H75" s="9">
        <f t="shared" ref="H75:H78" si="26">F75+G75</f>
        <v>3000</v>
      </c>
      <c r="I75" s="28"/>
      <c r="J75" s="9">
        <f t="shared" ref="J75:J78" si="27">H75+I75</f>
        <v>3000</v>
      </c>
      <c r="K75" s="28"/>
      <c r="L75" s="9">
        <f t="shared" ref="L75:L78" si="28">J75+K75</f>
        <v>3000</v>
      </c>
      <c r="M75" s="28"/>
      <c r="N75" s="9">
        <f t="shared" ref="N75:N78" si="29">L75+M75</f>
        <v>3000</v>
      </c>
      <c r="O75" s="21"/>
      <c r="P75" s="9">
        <f t="shared" ref="P75:P78" si="30">N75+O75</f>
        <v>3000</v>
      </c>
      <c r="Q75" s="1" t="s">
        <v>69</v>
      </c>
    </row>
    <row r="76" spans="1:18" ht="56.25" hidden="1" x14ac:dyDescent="0.3">
      <c r="A76" s="7" t="s">
        <v>170</v>
      </c>
      <c r="B76" s="17" t="s">
        <v>71</v>
      </c>
      <c r="C76" s="11" t="s">
        <v>17</v>
      </c>
      <c r="D76" s="9">
        <v>2000</v>
      </c>
      <c r="E76" s="9"/>
      <c r="F76" s="9">
        <f t="shared" si="25"/>
        <v>2000</v>
      </c>
      <c r="G76" s="9"/>
      <c r="H76" s="9">
        <f t="shared" si="26"/>
        <v>2000</v>
      </c>
      <c r="I76" s="28"/>
      <c r="J76" s="9">
        <f t="shared" si="27"/>
        <v>2000</v>
      </c>
      <c r="K76" s="28">
        <v>-2000</v>
      </c>
      <c r="L76" s="9">
        <f t="shared" si="28"/>
        <v>0</v>
      </c>
      <c r="M76" s="28"/>
      <c r="N76" s="9">
        <f t="shared" si="29"/>
        <v>0</v>
      </c>
      <c r="O76" s="21"/>
      <c r="P76" s="9">
        <f t="shared" si="30"/>
        <v>0</v>
      </c>
      <c r="Q76" s="1" t="s">
        <v>70</v>
      </c>
      <c r="R76" s="1">
        <v>0</v>
      </c>
    </row>
    <row r="77" spans="1:18" ht="56.25" x14ac:dyDescent="0.3">
      <c r="A77" s="7" t="s">
        <v>124</v>
      </c>
      <c r="B77" s="57" t="s">
        <v>91</v>
      </c>
      <c r="C77" s="11" t="s">
        <v>17</v>
      </c>
      <c r="D77" s="9">
        <v>453.8</v>
      </c>
      <c r="E77" s="9"/>
      <c r="F77" s="9">
        <f t="shared" si="25"/>
        <v>453.8</v>
      </c>
      <c r="G77" s="9"/>
      <c r="H77" s="9">
        <f t="shared" si="26"/>
        <v>453.8</v>
      </c>
      <c r="I77" s="28"/>
      <c r="J77" s="9">
        <f t="shared" si="27"/>
        <v>453.8</v>
      </c>
      <c r="K77" s="28"/>
      <c r="L77" s="9">
        <f t="shared" si="28"/>
        <v>453.8</v>
      </c>
      <c r="M77" s="28"/>
      <c r="N77" s="9">
        <f t="shared" si="29"/>
        <v>453.8</v>
      </c>
      <c r="O77" s="21"/>
      <c r="P77" s="9">
        <f t="shared" si="30"/>
        <v>453.8</v>
      </c>
      <c r="Q77" s="1" t="s">
        <v>90</v>
      </c>
    </row>
    <row r="78" spans="1:18" ht="56.25" x14ac:dyDescent="0.3">
      <c r="A78" s="7" t="s">
        <v>125</v>
      </c>
      <c r="B78" s="57" t="s">
        <v>93</v>
      </c>
      <c r="C78" s="11" t="s">
        <v>17</v>
      </c>
      <c r="D78" s="14">
        <v>235.9</v>
      </c>
      <c r="E78" s="14"/>
      <c r="F78" s="9">
        <f t="shared" si="25"/>
        <v>235.9</v>
      </c>
      <c r="G78" s="14"/>
      <c r="H78" s="9">
        <f t="shared" si="26"/>
        <v>235.9</v>
      </c>
      <c r="I78" s="40"/>
      <c r="J78" s="9">
        <f t="shared" si="27"/>
        <v>235.9</v>
      </c>
      <c r="K78" s="40"/>
      <c r="L78" s="9">
        <f t="shared" si="28"/>
        <v>235.9</v>
      </c>
      <c r="M78" s="40"/>
      <c r="N78" s="9">
        <f t="shared" si="29"/>
        <v>235.9</v>
      </c>
      <c r="O78" s="24"/>
      <c r="P78" s="9">
        <f t="shared" si="30"/>
        <v>235.9</v>
      </c>
      <c r="Q78" s="1" t="s">
        <v>92</v>
      </c>
    </row>
    <row r="79" spans="1:18" ht="75" x14ac:dyDescent="0.3">
      <c r="A79" s="7" t="s">
        <v>126</v>
      </c>
      <c r="B79" s="57" t="s">
        <v>94</v>
      </c>
      <c r="C79" s="11" t="s">
        <v>15</v>
      </c>
      <c r="D79" s="14">
        <f>D81+D82</f>
        <v>125387.8</v>
      </c>
      <c r="E79" s="14">
        <f>E81+E82</f>
        <v>0</v>
      </c>
      <c r="F79" s="14">
        <f t="shared" ref="F79:H79" si="31">F81+F82</f>
        <v>125387.8</v>
      </c>
      <c r="G79" s="14">
        <f>G81+G82</f>
        <v>0</v>
      </c>
      <c r="H79" s="14">
        <f t="shared" si="31"/>
        <v>125387.8</v>
      </c>
      <c r="I79" s="40">
        <f>I81+I82</f>
        <v>4500</v>
      </c>
      <c r="J79" s="14">
        <f t="shared" ref="J79:L79" si="32">J81+J82</f>
        <v>129887.8</v>
      </c>
      <c r="K79" s="40">
        <f>K81+K82</f>
        <v>0</v>
      </c>
      <c r="L79" s="14">
        <f t="shared" si="32"/>
        <v>129887.8</v>
      </c>
      <c r="M79" s="40">
        <f>M81+M82</f>
        <v>0</v>
      </c>
      <c r="N79" s="14">
        <f t="shared" ref="N79:P79" si="33">N81+N82</f>
        <v>129887.8</v>
      </c>
      <c r="O79" s="24">
        <f>O81+O82</f>
        <v>2217.4919999999997</v>
      </c>
      <c r="P79" s="14">
        <f t="shared" si="33"/>
        <v>132105.29199999999</v>
      </c>
      <c r="Q79" s="1" t="s">
        <v>95</v>
      </c>
    </row>
    <row r="80" spans="1:18" x14ac:dyDescent="0.3">
      <c r="A80" s="7"/>
      <c r="B80" s="8" t="s">
        <v>2</v>
      </c>
      <c r="C80" s="11"/>
      <c r="D80" s="14"/>
      <c r="E80" s="14"/>
      <c r="F80" s="14"/>
      <c r="G80" s="14"/>
      <c r="H80" s="14"/>
      <c r="I80" s="40"/>
      <c r="J80" s="14"/>
      <c r="K80" s="40"/>
      <c r="L80" s="14"/>
      <c r="M80" s="40"/>
      <c r="N80" s="14"/>
      <c r="O80" s="24"/>
      <c r="P80" s="14"/>
    </row>
    <row r="81" spans="1:37" hidden="1" x14ac:dyDescent="0.3">
      <c r="A81" s="7"/>
      <c r="B81" s="17" t="s">
        <v>3</v>
      </c>
      <c r="C81" s="11"/>
      <c r="D81" s="14">
        <v>31347</v>
      </c>
      <c r="E81" s="14"/>
      <c r="F81" s="14">
        <f>D81+E81</f>
        <v>31347</v>
      </c>
      <c r="G81" s="14"/>
      <c r="H81" s="14">
        <f>F81+G81</f>
        <v>31347</v>
      </c>
      <c r="I81" s="40">
        <v>4500</v>
      </c>
      <c r="J81" s="14">
        <f>H81+I81</f>
        <v>35847</v>
      </c>
      <c r="K81" s="40"/>
      <c r="L81" s="14">
        <f>J81+K81</f>
        <v>35847</v>
      </c>
      <c r="M81" s="40"/>
      <c r="N81" s="14">
        <f>L81+M81</f>
        <v>35847</v>
      </c>
      <c r="O81" s="24">
        <v>-2820.6770000000001</v>
      </c>
      <c r="P81" s="14">
        <f>N81+O81</f>
        <v>33026.322999999997</v>
      </c>
      <c r="R81" s="1">
        <v>0</v>
      </c>
    </row>
    <row r="82" spans="1:37" x14ac:dyDescent="0.3">
      <c r="A82" s="7"/>
      <c r="B82" s="57" t="s">
        <v>50</v>
      </c>
      <c r="C82" s="11"/>
      <c r="D82" s="14">
        <v>94040.8</v>
      </c>
      <c r="E82" s="14"/>
      <c r="F82" s="14">
        <f>D82+E82</f>
        <v>94040.8</v>
      </c>
      <c r="G82" s="14"/>
      <c r="H82" s="14">
        <f>F82+G82</f>
        <v>94040.8</v>
      </c>
      <c r="I82" s="40"/>
      <c r="J82" s="14">
        <f>H82+I82</f>
        <v>94040.8</v>
      </c>
      <c r="K82" s="40"/>
      <c r="L82" s="14">
        <f>J82+K82</f>
        <v>94040.8</v>
      </c>
      <c r="M82" s="40"/>
      <c r="N82" s="14">
        <f>L82+M82</f>
        <v>94040.8</v>
      </c>
      <c r="O82" s="24">
        <v>5038.1689999999999</v>
      </c>
      <c r="P82" s="14">
        <f>N82+O82</f>
        <v>99078.968999999997</v>
      </c>
      <c r="Q82" s="1" t="s">
        <v>102</v>
      </c>
    </row>
    <row r="83" spans="1:37" ht="75" x14ac:dyDescent="0.3">
      <c r="A83" s="7" t="s">
        <v>127</v>
      </c>
      <c r="B83" s="57" t="s">
        <v>96</v>
      </c>
      <c r="C83" s="11" t="s">
        <v>15</v>
      </c>
      <c r="D83" s="40">
        <f>D85+D86</f>
        <v>22000</v>
      </c>
      <c r="E83" s="40">
        <f t="shared" ref="E83:F83" si="34">E85+E86</f>
        <v>0</v>
      </c>
      <c r="F83" s="40">
        <f t="shared" si="34"/>
        <v>22000</v>
      </c>
      <c r="G83" s="40">
        <f t="shared" ref="G83:H83" si="35">G85+G86</f>
        <v>0</v>
      </c>
      <c r="H83" s="40">
        <f t="shared" si="35"/>
        <v>22000</v>
      </c>
      <c r="I83" s="40">
        <f t="shared" ref="I83:J83" si="36">I85+I86</f>
        <v>0</v>
      </c>
      <c r="J83" s="40">
        <f t="shared" si="36"/>
        <v>22000</v>
      </c>
      <c r="K83" s="40">
        <f t="shared" ref="K83:L83" si="37">K85+K86</f>
        <v>0</v>
      </c>
      <c r="L83" s="40">
        <f t="shared" si="37"/>
        <v>22000</v>
      </c>
      <c r="M83" s="40">
        <f t="shared" ref="M83:N83" si="38">M85+M86</f>
        <v>0</v>
      </c>
      <c r="N83" s="40">
        <f t="shared" si="38"/>
        <v>22000</v>
      </c>
      <c r="O83" s="24">
        <f t="shared" ref="O83:P83" si="39">O85+O86</f>
        <v>-7226</v>
      </c>
      <c r="P83" s="14">
        <f t="shared" si="39"/>
        <v>14774</v>
      </c>
      <c r="Q83" s="43" t="s">
        <v>43</v>
      </c>
      <c r="R83" s="43"/>
    </row>
    <row r="84" spans="1:37" x14ac:dyDescent="0.3">
      <c r="A84" s="7"/>
      <c r="B84" s="8" t="s">
        <v>2</v>
      </c>
      <c r="C84" s="11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24"/>
      <c r="P84" s="14"/>
      <c r="Q84" s="43"/>
      <c r="R84" s="43"/>
    </row>
    <row r="85" spans="1:37" s="48" customFormat="1" hidden="1" x14ac:dyDescent="0.3">
      <c r="A85" s="41"/>
      <c r="B85" s="42" t="s">
        <v>3</v>
      </c>
      <c r="C85" s="49"/>
      <c r="D85" s="40">
        <v>5500</v>
      </c>
      <c r="E85" s="40"/>
      <c r="F85" s="40">
        <f>D85+E85</f>
        <v>5500</v>
      </c>
      <c r="G85" s="40"/>
      <c r="H85" s="40">
        <f>F85+G85</f>
        <v>5500</v>
      </c>
      <c r="I85" s="40"/>
      <c r="J85" s="40">
        <f>H85+I85</f>
        <v>5500</v>
      </c>
      <c r="K85" s="40"/>
      <c r="L85" s="40">
        <f>J85+K85</f>
        <v>5500</v>
      </c>
      <c r="M85" s="40"/>
      <c r="N85" s="40">
        <f>L85+M85</f>
        <v>5500</v>
      </c>
      <c r="O85" s="24">
        <v>-1806.5</v>
      </c>
      <c r="P85" s="40">
        <f>N85+O85</f>
        <v>3693.5</v>
      </c>
      <c r="Q85" s="43"/>
      <c r="R85" s="43">
        <v>0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</row>
    <row r="86" spans="1:37" x14ac:dyDescent="0.3">
      <c r="A86" s="7"/>
      <c r="B86" s="57" t="s">
        <v>50</v>
      </c>
      <c r="C86" s="11"/>
      <c r="D86" s="40">
        <v>16500</v>
      </c>
      <c r="E86" s="40"/>
      <c r="F86" s="40">
        <f>D86+E86</f>
        <v>16500</v>
      </c>
      <c r="G86" s="40"/>
      <c r="H86" s="40">
        <f>F86+G86</f>
        <v>16500</v>
      </c>
      <c r="I86" s="40"/>
      <c r="J86" s="40">
        <f>H86+I86</f>
        <v>16500</v>
      </c>
      <c r="K86" s="40"/>
      <c r="L86" s="40">
        <f>J86+K86</f>
        <v>16500</v>
      </c>
      <c r="M86" s="40"/>
      <c r="N86" s="40">
        <f>L86+M86</f>
        <v>16500</v>
      </c>
      <c r="O86" s="24">
        <v>-5419.5</v>
      </c>
      <c r="P86" s="14">
        <f>N86+O86</f>
        <v>11080.5</v>
      </c>
      <c r="Q86" s="43" t="s">
        <v>102</v>
      </c>
      <c r="R86" s="43"/>
    </row>
    <row r="87" spans="1:37" ht="75" x14ac:dyDescent="0.3">
      <c r="A87" s="7" t="s">
        <v>128</v>
      </c>
      <c r="B87" s="57" t="s">
        <v>97</v>
      </c>
      <c r="C87" s="11" t="s">
        <v>15</v>
      </c>
      <c r="D87" s="40">
        <f>D89+D90</f>
        <v>36000</v>
      </c>
      <c r="E87" s="40">
        <f t="shared" ref="E87:G87" si="40">E89+E90</f>
        <v>0</v>
      </c>
      <c r="F87" s="40">
        <f>F89+F90</f>
        <v>36000</v>
      </c>
      <c r="G87" s="40">
        <f t="shared" si="40"/>
        <v>0</v>
      </c>
      <c r="H87" s="40">
        <f>H89+H90</f>
        <v>36000</v>
      </c>
      <c r="I87" s="40">
        <f t="shared" ref="I87:K87" si="41">I89+I90</f>
        <v>-4500</v>
      </c>
      <c r="J87" s="40">
        <f>J89+J90</f>
        <v>31500</v>
      </c>
      <c r="K87" s="40">
        <f t="shared" si="41"/>
        <v>0</v>
      </c>
      <c r="L87" s="40">
        <f>L89+L90</f>
        <v>31500</v>
      </c>
      <c r="M87" s="40">
        <f t="shared" ref="M87:O87" si="42">M89+M90</f>
        <v>0</v>
      </c>
      <c r="N87" s="40">
        <f>N89+N90</f>
        <v>31500</v>
      </c>
      <c r="O87" s="24">
        <f t="shared" si="42"/>
        <v>-14000</v>
      </c>
      <c r="P87" s="14">
        <f>P89+P90</f>
        <v>17500</v>
      </c>
      <c r="Q87" s="43" t="s">
        <v>98</v>
      </c>
      <c r="R87" s="43"/>
    </row>
    <row r="88" spans="1:37" x14ac:dyDescent="0.3">
      <c r="A88" s="7"/>
      <c r="B88" s="8" t="s">
        <v>2</v>
      </c>
      <c r="C88" s="11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24"/>
      <c r="P88" s="14"/>
      <c r="Q88" s="43"/>
      <c r="R88" s="43"/>
    </row>
    <row r="89" spans="1:37" s="53" customFormat="1" hidden="1" x14ac:dyDescent="0.3">
      <c r="A89" s="50"/>
      <c r="B89" s="51" t="s">
        <v>3</v>
      </c>
      <c r="C89" s="52"/>
      <c r="D89" s="24">
        <v>9000</v>
      </c>
      <c r="E89" s="24"/>
      <c r="F89" s="24">
        <f>D89+E89</f>
        <v>9000</v>
      </c>
      <c r="G89" s="24"/>
      <c r="H89" s="24">
        <f>F89+G89</f>
        <v>9000</v>
      </c>
      <c r="I89" s="24">
        <v>-4500</v>
      </c>
      <c r="J89" s="24">
        <f>H89+I89</f>
        <v>4500</v>
      </c>
      <c r="K89" s="24"/>
      <c r="L89" s="24">
        <f>J89+K89</f>
        <v>4500</v>
      </c>
      <c r="M89" s="24"/>
      <c r="N89" s="24">
        <f>L89+M89</f>
        <v>4500</v>
      </c>
      <c r="O89" s="24">
        <v>-125</v>
      </c>
      <c r="P89" s="24">
        <f>N89+O89</f>
        <v>4375</v>
      </c>
      <c r="R89" s="53">
        <v>0</v>
      </c>
    </row>
    <row r="90" spans="1:37" x14ac:dyDescent="0.3">
      <c r="A90" s="7"/>
      <c r="B90" s="57" t="s">
        <v>50</v>
      </c>
      <c r="C90" s="11"/>
      <c r="D90" s="40">
        <v>27000</v>
      </c>
      <c r="E90" s="40"/>
      <c r="F90" s="40">
        <f>D90+E90</f>
        <v>27000</v>
      </c>
      <c r="G90" s="40"/>
      <c r="H90" s="40">
        <f>F90+G90</f>
        <v>27000</v>
      </c>
      <c r="I90" s="40"/>
      <c r="J90" s="40">
        <f>H90+I90</f>
        <v>27000</v>
      </c>
      <c r="K90" s="40"/>
      <c r="L90" s="40">
        <f>J90+K90</f>
        <v>27000</v>
      </c>
      <c r="M90" s="40"/>
      <c r="N90" s="40">
        <f>L90+M90</f>
        <v>27000</v>
      </c>
      <c r="O90" s="24">
        <v>-13875</v>
      </c>
      <c r="P90" s="14">
        <f>N90+O90</f>
        <v>13125</v>
      </c>
      <c r="Q90" s="43" t="s">
        <v>102</v>
      </c>
      <c r="R90" s="43"/>
    </row>
    <row r="91" spans="1:37" ht="55.15" customHeight="1" x14ac:dyDescent="0.3">
      <c r="A91" s="7" t="s">
        <v>149</v>
      </c>
      <c r="B91" s="11" t="s">
        <v>26</v>
      </c>
      <c r="C91" s="11" t="s">
        <v>15</v>
      </c>
      <c r="D91" s="12">
        <f>D93+D94</f>
        <v>137976.59999999998</v>
      </c>
      <c r="E91" s="12">
        <f t="shared" ref="E91:F91" si="43">E93+E94</f>
        <v>0</v>
      </c>
      <c r="F91" s="12">
        <f t="shared" si="43"/>
        <v>137976.59999999998</v>
      </c>
      <c r="G91" s="12">
        <f t="shared" ref="G91:H91" si="44">G93+G94</f>
        <v>0</v>
      </c>
      <c r="H91" s="12">
        <f t="shared" si="44"/>
        <v>137976.59999999998</v>
      </c>
      <c r="I91" s="38">
        <f t="shared" ref="I91:J91" si="45">I93+I94</f>
        <v>0</v>
      </c>
      <c r="J91" s="12">
        <f t="shared" si="45"/>
        <v>137976.59999999998</v>
      </c>
      <c r="K91" s="38">
        <f t="shared" ref="K91:L91" si="46">K93+K94</f>
        <v>0</v>
      </c>
      <c r="L91" s="12">
        <f t="shared" si="46"/>
        <v>137976.59999999998</v>
      </c>
      <c r="M91" s="38">
        <f t="shared" ref="M91:N91" si="47">M93+M94</f>
        <v>0</v>
      </c>
      <c r="N91" s="12">
        <f t="shared" si="47"/>
        <v>137976.59999999998</v>
      </c>
      <c r="O91" s="22">
        <f t="shared" ref="O91:P91" si="48">O93+O94</f>
        <v>0</v>
      </c>
      <c r="P91" s="12">
        <f t="shared" si="48"/>
        <v>137976.59999999998</v>
      </c>
      <c r="Q91" s="43" t="s">
        <v>27</v>
      </c>
      <c r="R91" s="43"/>
    </row>
    <row r="92" spans="1:37" ht="16.149999999999999" customHeight="1" x14ac:dyDescent="0.3">
      <c r="A92" s="7"/>
      <c r="B92" s="8" t="s">
        <v>2</v>
      </c>
      <c r="C92" s="11"/>
      <c r="D92" s="12"/>
      <c r="E92" s="12"/>
      <c r="F92" s="12"/>
      <c r="G92" s="12"/>
      <c r="H92" s="12"/>
      <c r="I92" s="38"/>
      <c r="J92" s="12"/>
      <c r="K92" s="38"/>
      <c r="L92" s="12"/>
      <c r="M92" s="38"/>
      <c r="N92" s="12"/>
      <c r="O92" s="22"/>
      <c r="P92" s="12"/>
    </row>
    <row r="93" spans="1:37" ht="18.600000000000001" hidden="1" customHeight="1" x14ac:dyDescent="0.3">
      <c r="A93" s="7"/>
      <c r="B93" s="17" t="s">
        <v>3</v>
      </c>
      <c r="C93" s="11"/>
      <c r="D93" s="12">
        <v>34494.199999999997</v>
      </c>
      <c r="E93" s="12"/>
      <c r="F93" s="12">
        <f>D93+E93</f>
        <v>34494.199999999997</v>
      </c>
      <c r="G93" s="12"/>
      <c r="H93" s="12">
        <f>F93+G93</f>
        <v>34494.199999999997</v>
      </c>
      <c r="I93" s="38"/>
      <c r="J93" s="12">
        <f>H93+I93</f>
        <v>34494.199999999997</v>
      </c>
      <c r="K93" s="38"/>
      <c r="L93" s="12">
        <f>J93+K93</f>
        <v>34494.199999999997</v>
      </c>
      <c r="M93" s="38"/>
      <c r="N93" s="12">
        <f>L93+M93</f>
        <v>34494.199999999997</v>
      </c>
      <c r="O93" s="22"/>
      <c r="P93" s="12">
        <f>N93+O93</f>
        <v>34494.199999999997</v>
      </c>
      <c r="R93" s="1">
        <v>0</v>
      </c>
    </row>
    <row r="94" spans="1:37" ht="19.899999999999999" customHeight="1" x14ac:dyDescent="0.3">
      <c r="A94" s="7"/>
      <c r="B94" s="57" t="s">
        <v>50</v>
      </c>
      <c r="C94" s="11"/>
      <c r="D94" s="12">
        <v>103482.4</v>
      </c>
      <c r="E94" s="12"/>
      <c r="F94" s="12">
        <f>D94+E94</f>
        <v>103482.4</v>
      </c>
      <c r="G94" s="12"/>
      <c r="H94" s="12">
        <f>F94+G94</f>
        <v>103482.4</v>
      </c>
      <c r="I94" s="38"/>
      <c r="J94" s="12">
        <f>H94+I94</f>
        <v>103482.4</v>
      </c>
      <c r="K94" s="38"/>
      <c r="L94" s="12">
        <f>J94+K94</f>
        <v>103482.4</v>
      </c>
      <c r="M94" s="38"/>
      <c r="N94" s="12">
        <f>L94+M94</f>
        <v>103482.4</v>
      </c>
      <c r="O94" s="22"/>
      <c r="P94" s="12">
        <f>N94+O94</f>
        <v>103482.4</v>
      </c>
      <c r="Q94" s="1" t="s">
        <v>102</v>
      </c>
    </row>
    <row r="95" spans="1:37" ht="59.25" customHeight="1" x14ac:dyDescent="0.3">
      <c r="A95" s="7" t="s">
        <v>150</v>
      </c>
      <c r="B95" s="11" t="s">
        <v>28</v>
      </c>
      <c r="C95" s="11" t="s">
        <v>15</v>
      </c>
      <c r="D95" s="12">
        <f>D97+D98</f>
        <v>140000</v>
      </c>
      <c r="E95" s="12">
        <f t="shared" ref="E95:F95" si="49">E97+E98</f>
        <v>0</v>
      </c>
      <c r="F95" s="12">
        <f t="shared" si="49"/>
        <v>140000</v>
      </c>
      <c r="G95" s="12">
        <f t="shared" ref="G95:H95" si="50">G97+G98</f>
        <v>0</v>
      </c>
      <c r="H95" s="12">
        <f t="shared" si="50"/>
        <v>140000</v>
      </c>
      <c r="I95" s="38">
        <f t="shared" ref="I95:J95" si="51">I97+I98</f>
        <v>0</v>
      </c>
      <c r="J95" s="12">
        <f t="shared" si="51"/>
        <v>140000</v>
      </c>
      <c r="K95" s="38">
        <f>K97+K98</f>
        <v>0</v>
      </c>
      <c r="L95" s="12">
        <f t="shared" ref="L95:N95" si="52">L97+L98</f>
        <v>140000</v>
      </c>
      <c r="M95" s="38">
        <f>M97+M98</f>
        <v>0</v>
      </c>
      <c r="N95" s="12">
        <f t="shared" si="52"/>
        <v>140000</v>
      </c>
      <c r="O95" s="22">
        <f>O97+O98</f>
        <v>-15994.491</v>
      </c>
      <c r="P95" s="12">
        <f t="shared" ref="P95" si="53">P97+P98</f>
        <v>124005.50899999999</v>
      </c>
      <c r="Q95" s="1" t="s">
        <v>29</v>
      </c>
    </row>
    <row r="96" spans="1:37" ht="21" customHeight="1" x14ac:dyDescent="0.3">
      <c r="A96" s="7"/>
      <c r="B96" s="8" t="s">
        <v>2</v>
      </c>
      <c r="C96" s="11"/>
      <c r="D96" s="13"/>
      <c r="E96" s="13"/>
      <c r="F96" s="13"/>
      <c r="G96" s="13"/>
      <c r="H96" s="13"/>
      <c r="I96" s="39"/>
      <c r="J96" s="13"/>
      <c r="K96" s="39"/>
      <c r="L96" s="13"/>
      <c r="M96" s="39"/>
      <c r="N96" s="13"/>
      <c r="O96" s="23"/>
      <c r="P96" s="13"/>
    </row>
    <row r="97" spans="1:18" hidden="1" x14ac:dyDescent="0.3">
      <c r="A97" s="7"/>
      <c r="B97" s="17" t="s">
        <v>3</v>
      </c>
      <c r="C97" s="11"/>
      <c r="D97" s="13">
        <v>35000</v>
      </c>
      <c r="E97" s="13"/>
      <c r="F97" s="13">
        <f t="shared" ref="F97:F106" si="54">D97+E97</f>
        <v>35000</v>
      </c>
      <c r="G97" s="13"/>
      <c r="H97" s="13">
        <f t="shared" ref="H97:H106" si="55">F97+G97</f>
        <v>35000</v>
      </c>
      <c r="I97" s="39"/>
      <c r="J97" s="13">
        <f t="shared" ref="J97:J106" si="56">H97+I97</f>
        <v>35000</v>
      </c>
      <c r="K97" s="39"/>
      <c r="L97" s="13">
        <f t="shared" ref="L97:L106" si="57">J97+K97</f>
        <v>35000</v>
      </c>
      <c r="M97" s="39"/>
      <c r="N97" s="13">
        <f t="shared" ref="N97:N106" si="58">L97+M97</f>
        <v>35000</v>
      </c>
      <c r="O97" s="23">
        <v>-3998.6219999999998</v>
      </c>
      <c r="P97" s="13">
        <f t="shared" ref="P97:P106" si="59">N97+O97</f>
        <v>31001.378000000001</v>
      </c>
      <c r="R97" s="1">
        <v>0</v>
      </c>
    </row>
    <row r="98" spans="1:18" x14ac:dyDescent="0.3">
      <c r="A98" s="7"/>
      <c r="B98" s="57" t="s">
        <v>50</v>
      </c>
      <c r="C98" s="11"/>
      <c r="D98" s="13">
        <v>105000</v>
      </c>
      <c r="E98" s="13"/>
      <c r="F98" s="13">
        <f t="shared" si="54"/>
        <v>105000</v>
      </c>
      <c r="G98" s="13"/>
      <c r="H98" s="13">
        <f t="shared" si="55"/>
        <v>105000</v>
      </c>
      <c r="I98" s="39"/>
      <c r="J98" s="13">
        <f t="shared" si="56"/>
        <v>105000</v>
      </c>
      <c r="K98" s="39"/>
      <c r="L98" s="13">
        <f t="shared" si="57"/>
        <v>105000</v>
      </c>
      <c r="M98" s="39"/>
      <c r="N98" s="13">
        <f t="shared" si="58"/>
        <v>105000</v>
      </c>
      <c r="O98" s="23">
        <v>-11995.869000000001</v>
      </c>
      <c r="P98" s="13">
        <f t="shared" si="59"/>
        <v>93004.130999999994</v>
      </c>
      <c r="Q98" s="1" t="s">
        <v>102</v>
      </c>
    </row>
    <row r="99" spans="1:18" ht="56.25" x14ac:dyDescent="0.3">
      <c r="A99" s="7" t="s">
        <v>151</v>
      </c>
      <c r="B99" s="11" t="s">
        <v>28</v>
      </c>
      <c r="C99" s="57" t="s">
        <v>33</v>
      </c>
      <c r="D99" s="13">
        <v>9499.9</v>
      </c>
      <c r="E99" s="13"/>
      <c r="F99" s="13">
        <f t="shared" si="54"/>
        <v>9499.9</v>
      </c>
      <c r="G99" s="13"/>
      <c r="H99" s="13">
        <f t="shared" si="55"/>
        <v>9499.9</v>
      </c>
      <c r="I99" s="39"/>
      <c r="J99" s="13">
        <f t="shared" si="56"/>
        <v>9499.9</v>
      </c>
      <c r="K99" s="39"/>
      <c r="L99" s="13">
        <f t="shared" si="57"/>
        <v>9499.9</v>
      </c>
      <c r="M99" s="39"/>
      <c r="N99" s="13">
        <f t="shared" si="58"/>
        <v>9499.9</v>
      </c>
      <c r="O99" s="23"/>
      <c r="P99" s="13">
        <f t="shared" si="59"/>
        <v>9499.9</v>
      </c>
      <c r="Q99" s="1" t="s">
        <v>29</v>
      </c>
    </row>
    <row r="100" spans="1:18" ht="75" x14ac:dyDescent="0.3">
      <c r="A100" s="7" t="s">
        <v>152</v>
      </c>
      <c r="B100" s="11" t="s">
        <v>160</v>
      </c>
      <c r="C100" s="11" t="s">
        <v>15</v>
      </c>
      <c r="D100" s="13">
        <v>0</v>
      </c>
      <c r="E100" s="13">
        <v>653</v>
      </c>
      <c r="F100" s="13">
        <f t="shared" si="54"/>
        <v>653</v>
      </c>
      <c r="G100" s="13"/>
      <c r="H100" s="13">
        <f t="shared" si="55"/>
        <v>653</v>
      </c>
      <c r="I100" s="39"/>
      <c r="J100" s="13">
        <f t="shared" si="56"/>
        <v>653</v>
      </c>
      <c r="K100" s="39"/>
      <c r="L100" s="13">
        <f t="shared" si="57"/>
        <v>653</v>
      </c>
      <c r="M100" s="39"/>
      <c r="N100" s="13">
        <f t="shared" si="58"/>
        <v>653</v>
      </c>
      <c r="O100" s="23">
        <v>-311.91300000000001</v>
      </c>
      <c r="P100" s="13">
        <f t="shared" si="59"/>
        <v>341.08699999999999</v>
      </c>
      <c r="Q100" s="1" t="s">
        <v>143</v>
      </c>
    </row>
    <row r="101" spans="1:18" ht="75" x14ac:dyDescent="0.3">
      <c r="A101" s="7" t="s">
        <v>156</v>
      </c>
      <c r="B101" s="11" t="s">
        <v>145</v>
      </c>
      <c r="C101" s="11" t="s">
        <v>15</v>
      </c>
      <c r="D101" s="13">
        <v>0</v>
      </c>
      <c r="E101" s="13">
        <v>1620.3</v>
      </c>
      <c r="F101" s="13">
        <f t="shared" si="54"/>
        <v>1620.3</v>
      </c>
      <c r="G101" s="13"/>
      <c r="H101" s="13">
        <f t="shared" si="55"/>
        <v>1620.3</v>
      </c>
      <c r="I101" s="39"/>
      <c r="J101" s="13">
        <f t="shared" si="56"/>
        <v>1620.3</v>
      </c>
      <c r="K101" s="39">
        <v>-622.1</v>
      </c>
      <c r="L101" s="13">
        <f t="shared" si="57"/>
        <v>998.19999999999993</v>
      </c>
      <c r="M101" s="39">
        <v>-486.68299999999999</v>
      </c>
      <c r="N101" s="13">
        <f t="shared" si="58"/>
        <v>511.51699999999994</v>
      </c>
      <c r="O101" s="23"/>
      <c r="P101" s="13">
        <f t="shared" si="59"/>
        <v>511.51699999999994</v>
      </c>
      <c r="Q101" s="1" t="s">
        <v>144</v>
      </c>
    </row>
    <row r="102" spans="1:18" ht="56.25" hidden="1" x14ac:dyDescent="0.3">
      <c r="A102" s="7" t="s">
        <v>156</v>
      </c>
      <c r="B102" s="11" t="s">
        <v>175</v>
      </c>
      <c r="C102" s="11" t="s">
        <v>17</v>
      </c>
      <c r="D102" s="13"/>
      <c r="E102" s="13"/>
      <c r="F102" s="13"/>
      <c r="G102" s="13"/>
      <c r="H102" s="13"/>
      <c r="I102" s="39"/>
      <c r="J102" s="13">
        <f t="shared" si="56"/>
        <v>0</v>
      </c>
      <c r="K102" s="39"/>
      <c r="L102" s="13">
        <f t="shared" si="57"/>
        <v>0</v>
      </c>
      <c r="M102" s="39"/>
      <c r="N102" s="13">
        <f t="shared" si="58"/>
        <v>0</v>
      </c>
      <c r="O102" s="23"/>
      <c r="P102" s="13">
        <f t="shared" si="59"/>
        <v>0</v>
      </c>
      <c r="Q102" s="1" t="s">
        <v>177</v>
      </c>
      <c r="R102" s="1">
        <v>0</v>
      </c>
    </row>
    <row r="103" spans="1:18" ht="75" hidden="1" x14ac:dyDescent="0.3">
      <c r="A103" s="7" t="s">
        <v>172</v>
      </c>
      <c r="B103" s="11" t="s">
        <v>176</v>
      </c>
      <c r="C103" s="11" t="s">
        <v>15</v>
      </c>
      <c r="D103" s="13"/>
      <c r="E103" s="13"/>
      <c r="F103" s="13"/>
      <c r="G103" s="13"/>
      <c r="H103" s="13"/>
      <c r="I103" s="39"/>
      <c r="J103" s="13">
        <f t="shared" si="56"/>
        <v>0</v>
      </c>
      <c r="K103" s="39"/>
      <c r="L103" s="13">
        <f t="shared" si="57"/>
        <v>0</v>
      </c>
      <c r="M103" s="39"/>
      <c r="N103" s="13">
        <f t="shared" si="58"/>
        <v>0</v>
      </c>
      <c r="O103" s="23"/>
      <c r="P103" s="13">
        <f t="shared" si="59"/>
        <v>0</v>
      </c>
      <c r="Q103" s="1" t="s">
        <v>178</v>
      </c>
      <c r="R103" s="1">
        <v>0</v>
      </c>
    </row>
    <row r="104" spans="1:18" ht="60" customHeight="1" x14ac:dyDescent="0.3">
      <c r="A104" s="7" t="s">
        <v>172</v>
      </c>
      <c r="B104" s="11" t="s">
        <v>175</v>
      </c>
      <c r="C104" s="11" t="s">
        <v>17</v>
      </c>
      <c r="D104" s="13"/>
      <c r="E104" s="13"/>
      <c r="F104" s="12"/>
      <c r="G104" s="13"/>
      <c r="H104" s="12"/>
      <c r="I104" s="39"/>
      <c r="J104" s="12"/>
      <c r="K104" s="39">
        <v>11.824</v>
      </c>
      <c r="L104" s="13">
        <f t="shared" si="57"/>
        <v>11.824</v>
      </c>
      <c r="M104" s="39"/>
      <c r="N104" s="13">
        <f t="shared" si="58"/>
        <v>11.824</v>
      </c>
      <c r="O104" s="23"/>
      <c r="P104" s="13">
        <f t="shared" si="59"/>
        <v>11.824</v>
      </c>
      <c r="Q104" s="1" t="s">
        <v>177</v>
      </c>
    </row>
    <row r="105" spans="1:18" ht="60" customHeight="1" x14ac:dyDescent="0.3">
      <c r="A105" s="7" t="s">
        <v>194</v>
      </c>
      <c r="B105" s="11" t="s">
        <v>186</v>
      </c>
      <c r="C105" s="11" t="s">
        <v>15</v>
      </c>
      <c r="D105" s="13"/>
      <c r="E105" s="13"/>
      <c r="F105" s="12"/>
      <c r="G105" s="13"/>
      <c r="H105" s="12"/>
      <c r="I105" s="39"/>
      <c r="J105" s="12"/>
      <c r="K105" s="39">
        <v>9756.8320000000003</v>
      </c>
      <c r="L105" s="13">
        <f t="shared" si="57"/>
        <v>9756.8320000000003</v>
      </c>
      <c r="M105" s="39"/>
      <c r="N105" s="13">
        <f t="shared" si="58"/>
        <v>9756.8320000000003</v>
      </c>
      <c r="O105" s="23">
        <v>24.393000000000001</v>
      </c>
      <c r="P105" s="13">
        <f t="shared" si="59"/>
        <v>9781.2250000000004</v>
      </c>
      <c r="Q105" s="1" t="s">
        <v>187</v>
      </c>
    </row>
    <row r="106" spans="1:18" x14ac:dyDescent="0.3">
      <c r="A106" s="7"/>
      <c r="B106" s="62" t="s">
        <v>18</v>
      </c>
      <c r="C106" s="15"/>
      <c r="D106" s="28">
        <f>D110+D114</f>
        <v>190910.9</v>
      </c>
      <c r="E106" s="28">
        <f>E110+E114+E115</f>
        <v>0</v>
      </c>
      <c r="F106" s="28">
        <f t="shared" si="54"/>
        <v>190910.9</v>
      </c>
      <c r="G106" s="28">
        <f>G110+G114+G115</f>
        <v>0</v>
      </c>
      <c r="H106" s="28">
        <f t="shared" si="55"/>
        <v>190910.9</v>
      </c>
      <c r="I106" s="28">
        <f>I110+I114+I115</f>
        <v>0</v>
      </c>
      <c r="J106" s="28">
        <f t="shared" si="56"/>
        <v>190910.9</v>
      </c>
      <c r="K106" s="28">
        <f>K110+K114+K115</f>
        <v>-51186.917999999998</v>
      </c>
      <c r="L106" s="28">
        <f t="shared" si="57"/>
        <v>139723.98199999999</v>
      </c>
      <c r="M106" s="28">
        <f>M110+M114+M115</f>
        <v>0</v>
      </c>
      <c r="N106" s="28">
        <f t="shared" si="58"/>
        <v>139723.98199999999</v>
      </c>
      <c r="O106" s="28">
        <f>O110+O114+O115</f>
        <v>-44395.9</v>
      </c>
      <c r="P106" s="9">
        <f t="shared" si="59"/>
        <v>95328.081999999995</v>
      </c>
      <c r="Q106" s="43"/>
      <c r="R106" s="43"/>
    </row>
    <row r="107" spans="1:18" x14ac:dyDescent="0.3">
      <c r="A107" s="7"/>
      <c r="B107" s="8" t="s">
        <v>2</v>
      </c>
      <c r="C107" s="15"/>
      <c r="D107" s="9"/>
      <c r="E107" s="9"/>
      <c r="F107" s="9"/>
      <c r="G107" s="9"/>
      <c r="H107" s="9"/>
      <c r="I107" s="28"/>
      <c r="J107" s="9"/>
      <c r="K107" s="28"/>
      <c r="L107" s="9"/>
      <c r="M107" s="28"/>
      <c r="N107" s="9"/>
      <c r="O107" s="21"/>
      <c r="P107" s="9"/>
    </row>
    <row r="108" spans="1:18" hidden="1" x14ac:dyDescent="0.3">
      <c r="A108" s="7"/>
      <c r="B108" s="17" t="s">
        <v>3</v>
      </c>
      <c r="C108" s="15"/>
      <c r="D108" s="9">
        <f>D112+D114+D115</f>
        <v>127234.8</v>
      </c>
      <c r="E108" s="9">
        <f>E112+E114+E115</f>
        <v>0</v>
      </c>
      <c r="F108" s="9">
        <f>D108+E108</f>
        <v>127234.8</v>
      </c>
      <c r="G108" s="9">
        <f>G112+G114+G115</f>
        <v>0</v>
      </c>
      <c r="H108" s="9">
        <f>F108+G108</f>
        <v>127234.8</v>
      </c>
      <c r="I108" s="28">
        <f>I112+I114+I115</f>
        <v>0</v>
      </c>
      <c r="J108" s="9">
        <f>H108+I108</f>
        <v>127234.8</v>
      </c>
      <c r="K108" s="28">
        <f>K112+K114+K115</f>
        <v>-51186.917999999998</v>
      </c>
      <c r="L108" s="9">
        <f>J108+K108</f>
        <v>76047.882000000012</v>
      </c>
      <c r="M108" s="28">
        <f>M112+M114+M115</f>
        <v>0</v>
      </c>
      <c r="N108" s="9">
        <f>L108+M108</f>
        <v>76047.882000000012</v>
      </c>
      <c r="O108" s="21">
        <f>O112+O114+O115</f>
        <v>0</v>
      </c>
      <c r="P108" s="9">
        <f>N108+O108</f>
        <v>76047.882000000012</v>
      </c>
      <c r="R108" s="1">
        <v>0</v>
      </c>
    </row>
    <row r="109" spans="1:18" x14ac:dyDescent="0.3">
      <c r="A109" s="7"/>
      <c r="B109" s="57" t="s">
        <v>58</v>
      </c>
      <c r="C109" s="15"/>
      <c r="D109" s="9">
        <f>D113</f>
        <v>63676.1</v>
      </c>
      <c r="E109" s="9">
        <f t="shared" ref="E109:G109" si="60">E113</f>
        <v>0</v>
      </c>
      <c r="F109" s="9">
        <f>D109+E109</f>
        <v>63676.1</v>
      </c>
      <c r="G109" s="9">
        <f t="shared" si="60"/>
        <v>0</v>
      </c>
      <c r="H109" s="9">
        <f>F109+G109</f>
        <v>63676.1</v>
      </c>
      <c r="I109" s="28">
        <f t="shared" ref="I109:K109" si="61">I113</f>
        <v>0</v>
      </c>
      <c r="J109" s="9">
        <f>H109+I109</f>
        <v>63676.1</v>
      </c>
      <c r="K109" s="28">
        <f t="shared" si="61"/>
        <v>0</v>
      </c>
      <c r="L109" s="9">
        <f>J109+K109</f>
        <v>63676.1</v>
      </c>
      <c r="M109" s="28">
        <f t="shared" ref="M109:O109" si="62">M113</f>
        <v>0</v>
      </c>
      <c r="N109" s="9">
        <f>L109+M109</f>
        <v>63676.1</v>
      </c>
      <c r="O109" s="21">
        <f t="shared" si="62"/>
        <v>-44395.9</v>
      </c>
      <c r="P109" s="9">
        <f>N109+O109</f>
        <v>19280.199999999997</v>
      </c>
    </row>
    <row r="110" spans="1:18" ht="75" x14ac:dyDescent="0.3">
      <c r="A110" s="7" t="s">
        <v>195</v>
      </c>
      <c r="B110" s="16" t="s">
        <v>130</v>
      </c>
      <c r="C110" s="11" t="s">
        <v>19</v>
      </c>
      <c r="D110" s="9">
        <f>D112+D113</f>
        <v>90910.9</v>
      </c>
      <c r="E110" s="9">
        <f t="shared" ref="E110:F110" si="63">E112+E113</f>
        <v>0</v>
      </c>
      <c r="F110" s="9">
        <f t="shared" si="63"/>
        <v>90910.9</v>
      </c>
      <c r="G110" s="9">
        <f t="shared" ref="G110:H110" si="64">G112+G113</f>
        <v>0</v>
      </c>
      <c r="H110" s="9">
        <f t="shared" si="64"/>
        <v>90910.9</v>
      </c>
      <c r="I110" s="28">
        <f>I112+I113</f>
        <v>0</v>
      </c>
      <c r="J110" s="9">
        <f t="shared" ref="J110:L110" si="65">J112+J113</f>
        <v>90910.9</v>
      </c>
      <c r="K110" s="28">
        <f>K112+K113</f>
        <v>48813.082000000002</v>
      </c>
      <c r="L110" s="9">
        <f t="shared" si="65"/>
        <v>139723.98199999999</v>
      </c>
      <c r="M110" s="28">
        <f>M112+M113</f>
        <v>0</v>
      </c>
      <c r="N110" s="9">
        <f t="shared" ref="N110:P110" si="66">N112+N113</f>
        <v>139723.98199999999</v>
      </c>
      <c r="O110" s="21">
        <f>O112+O113</f>
        <v>-44395.9</v>
      </c>
      <c r="P110" s="9">
        <f t="shared" si="66"/>
        <v>95328.081999999995</v>
      </c>
      <c r="Q110" s="1" t="s">
        <v>42</v>
      </c>
    </row>
    <row r="111" spans="1:18" x14ac:dyDescent="0.3">
      <c r="A111" s="7"/>
      <c r="B111" s="8" t="s">
        <v>2</v>
      </c>
      <c r="C111" s="11"/>
      <c r="D111" s="9"/>
      <c r="E111" s="9"/>
      <c r="F111" s="9"/>
      <c r="G111" s="9"/>
      <c r="H111" s="9"/>
      <c r="I111" s="28"/>
      <c r="J111" s="9"/>
      <c r="K111" s="28"/>
      <c r="L111" s="9"/>
      <c r="M111" s="28"/>
      <c r="N111" s="9"/>
      <c r="O111" s="21"/>
      <c r="P111" s="9"/>
    </row>
    <row r="112" spans="1:18" hidden="1" x14ac:dyDescent="0.3">
      <c r="A112" s="7"/>
      <c r="B112" s="17" t="s">
        <v>3</v>
      </c>
      <c r="C112" s="11"/>
      <c r="D112" s="9">
        <v>27234.799999999999</v>
      </c>
      <c r="E112" s="9"/>
      <c r="F112" s="9">
        <f t="shared" ref="F112:F122" si="67">D112+E112</f>
        <v>27234.799999999999</v>
      </c>
      <c r="G112" s="9"/>
      <c r="H112" s="9">
        <f t="shared" ref="H112:H114" si="68">F112+G112</f>
        <v>27234.799999999999</v>
      </c>
      <c r="I112" s="28"/>
      <c r="J112" s="9">
        <f t="shared" ref="J112:J114" si="69">H112+I112</f>
        <v>27234.799999999999</v>
      </c>
      <c r="K112" s="28">
        <f>19299.429+17637.755+9014.371+2861.527</f>
        <v>48813.082000000002</v>
      </c>
      <c r="L112" s="9">
        <f>J112+K112</f>
        <v>76047.881999999998</v>
      </c>
      <c r="M112" s="28"/>
      <c r="N112" s="9">
        <f>L112+M112</f>
        <v>76047.881999999998</v>
      </c>
      <c r="O112" s="21"/>
      <c r="P112" s="9">
        <f>N112+O112</f>
        <v>76047.881999999998</v>
      </c>
      <c r="R112" s="1">
        <v>0</v>
      </c>
    </row>
    <row r="113" spans="1:18" x14ac:dyDescent="0.3">
      <c r="A113" s="7"/>
      <c r="B113" s="57" t="s">
        <v>58</v>
      </c>
      <c r="C113" s="11"/>
      <c r="D113" s="9">
        <v>63676.1</v>
      </c>
      <c r="E113" s="9"/>
      <c r="F113" s="9">
        <f t="shared" si="67"/>
        <v>63676.1</v>
      </c>
      <c r="G113" s="9"/>
      <c r="H113" s="9">
        <f t="shared" si="68"/>
        <v>63676.1</v>
      </c>
      <c r="I113" s="28"/>
      <c r="J113" s="9">
        <f t="shared" si="69"/>
        <v>63676.1</v>
      </c>
      <c r="K113" s="28"/>
      <c r="L113" s="9">
        <f t="shared" ref="L113:L114" si="70">J113+K113</f>
        <v>63676.1</v>
      </c>
      <c r="M113" s="28"/>
      <c r="N113" s="9">
        <f t="shared" ref="N113:N114" si="71">L113+M113</f>
        <v>63676.1</v>
      </c>
      <c r="O113" s="21">
        <v>-44395.9</v>
      </c>
      <c r="P113" s="9">
        <f t="shared" ref="P113:P114" si="72">N113+O113</f>
        <v>19280.199999999997</v>
      </c>
      <c r="Q113" s="1" t="s">
        <v>59</v>
      </c>
    </row>
    <row r="114" spans="1:18" s="33" customFormat="1" ht="75" hidden="1" x14ac:dyDescent="0.3">
      <c r="A114" s="29"/>
      <c r="B114" s="31" t="s">
        <v>57</v>
      </c>
      <c r="C114" s="34" t="s">
        <v>19</v>
      </c>
      <c r="D114" s="32">
        <v>100000</v>
      </c>
      <c r="E114" s="32">
        <v>-100000</v>
      </c>
      <c r="F114" s="32">
        <f t="shared" si="67"/>
        <v>0</v>
      </c>
      <c r="G114" s="32"/>
      <c r="H114" s="32">
        <f t="shared" si="68"/>
        <v>0</v>
      </c>
      <c r="I114" s="28"/>
      <c r="J114" s="32">
        <f t="shared" si="69"/>
        <v>0</v>
      </c>
      <c r="K114" s="28"/>
      <c r="L114" s="32">
        <f t="shared" si="70"/>
        <v>0</v>
      </c>
      <c r="M114" s="28"/>
      <c r="N114" s="32">
        <f t="shared" si="71"/>
        <v>0</v>
      </c>
      <c r="O114" s="21"/>
      <c r="P114" s="32">
        <f t="shared" si="72"/>
        <v>0</v>
      </c>
      <c r="Q114" s="33" t="s">
        <v>52</v>
      </c>
      <c r="R114" s="33">
        <v>0</v>
      </c>
    </row>
    <row r="115" spans="1:18" s="33" customFormat="1" ht="56.25" hidden="1" x14ac:dyDescent="0.3">
      <c r="A115" s="29" t="s">
        <v>149</v>
      </c>
      <c r="B115" s="31" t="s">
        <v>133</v>
      </c>
      <c r="C115" s="31" t="s">
        <v>54</v>
      </c>
      <c r="D115" s="32">
        <v>0</v>
      </c>
      <c r="E115" s="32">
        <v>100000</v>
      </c>
      <c r="F115" s="32">
        <f>D115+E115</f>
        <v>100000</v>
      </c>
      <c r="G115" s="32"/>
      <c r="H115" s="32">
        <f>F115+G115</f>
        <v>100000</v>
      </c>
      <c r="I115" s="32"/>
      <c r="J115" s="32">
        <f>H115+I115</f>
        <v>100000</v>
      </c>
      <c r="K115" s="28">
        <v>-100000</v>
      </c>
      <c r="L115" s="32">
        <f>J115+K115</f>
        <v>0</v>
      </c>
      <c r="M115" s="28"/>
      <c r="N115" s="32">
        <f>L115+M115</f>
        <v>0</v>
      </c>
      <c r="O115" s="32"/>
      <c r="P115" s="32">
        <f>N115+O115</f>
        <v>0</v>
      </c>
      <c r="Q115" s="33" t="s">
        <v>52</v>
      </c>
      <c r="R115" s="33">
        <v>0</v>
      </c>
    </row>
    <row r="116" spans="1:18" x14ac:dyDescent="0.3">
      <c r="A116" s="7"/>
      <c r="B116" s="57" t="s">
        <v>60</v>
      </c>
      <c r="C116" s="11"/>
      <c r="D116" s="28">
        <f>D117+D119</f>
        <v>86502</v>
      </c>
      <c r="E116" s="28">
        <f t="shared" ref="E116" si="73">E117+E119</f>
        <v>0</v>
      </c>
      <c r="F116" s="28">
        <f t="shared" si="67"/>
        <v>86502</v>
      </c>
      <c r="G116" s="28">
        <f>G117+G119+G120</f>
        <v>0</v>
      </c>
      <c r="H116" s="28">
        <f t="shared" ref="H116:H122" si="74">F116+G116</f>
        <v>86502</v>
      </c>
      <c r="I116" s="28">
        <f>I117+I119+I120</f>
        <v>0</v>
      </c>
      <c r="J116" s="28">
        <f t="shared" ref="J116:J122" si="75">H116+I116</f>
        <v>86502</v>
      </c>
      <c r="K116" s="28">
        <f>K117+K119+K120</f>
        <v>-50500</v>
      </c>
      <c r="L116" s="28">
        <f t="shared" ref="L116:L122" si="76">J116+K116</f>
        <v>36002</v>
      </c>
      <c r="M116" s="28">
        <f>M117+M119+M120</f>
        <v>0</v>
      </c>
      <c r="N116" s="28">
        <f t="shared" ref="N116:N122" si="77">L116+M116</f>
        <v>36002</v>
      </c>
      <c r="O116" s="28">
        <f>O117+O119+O120+O118</f>
        <v>0</v>
      </c>
      <c r="P116" s="9">
        <f t="shared" ref="P116:P122" si="78">N116+O116</f>
        <v>36002</v>
      </c>
      <c r="Q116" s="43"/>
      <c r="R116" s="43"/>
    </row>
    <row r="117" spans="1:18" ht="56.25" hidden="1" x14ac:dyDescent="0.3">
      <c r="A117" s="7" t="s">
        <v>195</v>
      </c>
      <c r="B117" s="17" t="s">
        <v>203</v>
      </c>
      <c r="C117" s="17" t="s">
        <v>54</v>
      </c>
      <c r="D117" s="9">
        <v>62002</v>
      </c>
      <c r="E117" s="9"/>
      <c r="F117" s="9">
        <f t="shared" si="67"/>
        <v>62002</v>
      </c>
      <c r="G117" s="9">
        <v>-14193.74</v>
      </c>
      <c r="H117" s="9">
        <f t="shared" si="74"/>
        <v>47808.26</v>
      </c>
      <c r="I117" s="28"/>
      <c r="J117" s="9">
        <f t="shared" si="75"/>
        <v>47808.26</v>
      </c>
      <c r="K117" s="28">
        <v>-26000</v>
      </c>
      <c r="L117" s="9">
        <f t="shared" si="76"/>
        <v>21808.260000000002</v>
      </c>
      <c r="M117" s="28"/>
      <c r="N117" s="9">
        <f t="shared" si="77"/>
        <v>21808.260000000002</v>
      </c>
      <c r="O117" s="21">
        <v>-21808.26</v>
      </c>
      <c r="P117" s="9">
        <f t="shared" si="78"/>
        <v>0</v>
      </c>
      <c r="Q117" s="1" t="s">
        <v>61</v>
      </c>
      <c r="R117" s="1">
        <v>0</v>
      </c>
    </row>
    <row r="118" spans="1:18" ht="56.25" x14ac:dyDescent="0.3">
      <c r="A118" s="7" t="s">
        <v>196</v>
      </c>
      <c r="B118" s="57" t="s">
        <v>201</v>
      </c>
      <c r="C118" s="55" t="s">
        <v>54</v>
      </c>
      <c r="D118" s="9"/>
      <c r="E118" s="9"/>
      <c r="F118" s="9"/>
      <c r="G118" s="9"/>
      <c r="H118" s="9"/>
      <c r="I118" s="28"/>
      <c r="J118" s="9"/>
      <c r="K118" s="28"/>
      <c r="L118" s="9"/>
      <c r="M118" s="28"/>
      <c r="N118" s="9"/>
      <c r="O118" s="21">
        <v>21808.26</v>
      </c>
      <c r="P118" s="9">
        <f t="shared" si="78"/>
        <v>21808.26</v>
      </c>
      <c r="Q118" s="1" t="s">
        <v>204</v>
      </c>
    </row>
    <row r="119" spans="1:18" s="33" customFormat="1" ht="56.25" hidden="1" x14ac:dyDescent="0.3">
      <c r="A119" s="29" t="s">
        <v>151</v>
      </c>
      <c r="B119" s="31" t="s">
        <v>64</v>
      </c>
      <c r="C119" s="31" t="s">
        <v>54</v>
      </c>
      <c r="D119" s="32">
        <v>24500</v>
      </c>
      <c r="E119" s="32"/>
      <c r="F119" s="32">
        <f t="shared" si="67"/>
        <v>24500</v>
      </c>
      <c r="G119" s="32"/>
      <c r="H119" s="32">
        <f t="shared" si="74"/>
        <v>24500</v>
      </c>
      <c r="I119" s="32"/>
      <c r="J119" s="32">
        <f t="shared" si="75"/>
        <v>24500</v>
      </c>
      <c r="K119" s="28">
        <v>-24500</v>
      </c>
      <c r="L119" s="32">
        <f t="shared" si="76"/>
        <v>0</v>
      </c>
      <c r="M119" s="28"/>
      <c r="N119" s="32">
        <f t="shared" si="77"/>
        <v>0</v>
      </c>
      <c r="O119" s="32"/>
      <c r="P119" s="32">
        <f t="shared" si="78"/>
        <v>0</v>
      </c>
      <c r="Q119" s="33" t="s">
        <v>65</v>
      </c>
      <c r="R119" s="33">
        <v>0</v>
      </c>
    </row>
    <row r="120" spans="1:18" ht="56.25" x14ac:dyDescent="0.3">
      <c r="A120" s="7" t="s">
        <v>200</v>
      </c>
      <c r="B120" s="57" t="s">
        <v>154</v>
      </c>
      <c r="C120" s="57" t="s">
        <v>54</v>
      </c>
      <c r="D120" s="9"/>
      <c r="E120" s="9"/>
      <c r="F120" s="9"/>
      <c r="G120" s="9">
        <v>14193.74</v>
      </c>
      <c r="H120" s="9">
        <f t="shared" si="74"/>
        <v>14193.74</v>
      </c>
      <c r="I120" s="28"/>
      <c r="J120" s="9">
        <f t="shared" si="75"/>
        <v>14193.74</v>
      </c>
      <c r="K120" s="28"/>
      <c r="L120" s="9">
        <f t="shared" si="76"/>
        <v>14193.74</v>
      </c>
      <c r="M120" s="28"/>
      <c r="N120" s="9">
        <f t="shared" si="77"/>
        <v>14193.74</v>
      </c>
      <c r="O120" s="21"/>
      <c r="P120" s="9">
        <f t="shared" si="78"/>
        <v>14193.74</v>
      </c>
      <c r="Q120" s="1" t="s">
        <v>155</v>
      </c>
    </row>
    <row r="121" spans="1:18" s="46" customFormat="1" ht="19.5" hidden="1" customHeight="1" x14ac:dyDescent="0.3">
      <c r="A121" s="45"/>
      <c r="B121" s="47" t="s">
        <v>76</v>
      </c>
      <c r="C121" s="47"/>
      <c r="D121" s="44">
        <f>D122</f>
        <v>50000</v>
      </c>
      <c r="E121" s="44">
        <f t="shared" ref="E121:O121" si="79">E122</f>
        <v>-50000</v>
      </c>
      <c r="F121" s="44">
        <f t="shared" si="67"/>
        <v>0</v>
      </c>
      <c r="G121" s="44">
        <f t="shared" si="79"/>
        <v>0</v>
      </c>
      <c r="H121" s="44">
        <f t="shared" si="74"/>
        <v>0</v>
      </c>
      <c r="I121" s="44">
        <f t="shared" si="79"/>
        <v>0</v>
      </c>
      <c r="J121" s="44">
        <f t="shared" si="75"/>
        <v>0</v>
      </c>
      <c r="K121" s="44">
        <f t="shared" si="79"/>
        <v>0</v>
      </c>
      <c r="L121" s="44">
        <f t="shared" si="76"/>
        <v>0</v>
      </c>
      <c r="M121" s="28">
        <f t="shared" si="79"/>
        <v>0</v>
      </c>
      <c r="N121" s="44">
        <f t="shared" si="77"/>
        <v>0</v>
      </c>
      <c r="O121" s="44">
        <f t="shared" si="79"/>
        <v>0</v>
      </c>
      <c r="P121" s="44">
        <f t="shared" si="78"/>
        <v>0</v>
      </c>
      <c r="R121" s="46">
        <v>0</v>
      </c>
    </row>
    <row r="122" spans="1:18" s="33" customFormat="1" ht="75" hidden="1" x14ac:dyDescent="0.3">
      <c r="A122" s="29"/>
      <c r="B122" s="31" t="s">
        <v>77</v>
      </c>
      <c r="C122" s="34" t="s">
        <v>78</v>
      </c>
      <c r="D122" s="32">
        <v>50000</v>
      </c>
      <c r="E122" s="32">
        <v>-50000</v>
      </c>
      <c r="F122" s="32">
        <f t="shared" si="67"/>
        <v>0</v>
      </c>
      <c r="G122" s="32"/>
      <c r="H122" s="32">
        <f t="shared" si="74"/>
        <v>0</v>
      </c>
      <c r="I122" s="28"/>
      <c r="J122" s="32">
        <f t="shared" si="75"/>
        <v>0</v>
      </c>
      <c r="K122" s="28"/>
      <c r="L122" s="32">
        <f t="shared" si="76"/>
        <v>0</v>
      </c>
      <c r="M122" s="28"/>
      <c r="N122" s="32">
        <f t="shared" si="77"/>
        <v>0</v>
      </c>
      <c r="O122" s="21"/>
      <c r="P122" s="32">
        <f t="shared" si="78"/>
        <v>0</v>
      </c>
      <c r="Q122" s="33" t="s">
        <v>79</v>
      </c>
      <c r="R122" s="33">
        <v>0</v>
      </c>
    </row>
    <row r="123" spans="1:18" x14ac:dyDescent="0.3">
      <c r="A123" s="7"/>
      <c r="B123" s="57" t="s">
        <v>181</v>
      </c>
      <c r="C123" s="57"/>
      <c r="D123" s="28"/>
      <c r="E123" s="28"/>
      <c r="F123" s="28"/>
      <c r="G123" s="28"/>
      <c r="H123" s="28"/>
      <c r="I123" s="28">
        <f>I124+I125</f>
        <v>3973.5</v>
      </c>
      <c r="J123" s="28">
        <f>I123+H123</f>
        <v>3973.5</v>
      </c>
      <c r="K123" s="28">
        <f>K124+K125</f>
        <v>250</v>
      </c>
      <c r="L123" s="28">
        <f>K123+J123</f>
        <v>4223.5</v>
      </c>
      <c r="M123" s="28">
        <f>M124+M125</f>
        <v>0</v>
      </c>
      <c r="N123" s="28">
        <f>M123+L123</f>
        <v>4223.5</v>
      </c>
      <c r="O123" s="28">
        <f>O124+O125</f>
        <v>252.697</v>
      </c>
      <c r="P123" s="9">
        <f>O123+N123</f>
        <v>4476.1970000000001</v>
      </c>
      <c r="Q123" s="43"/>
      <c r="R123" s="43"/>
    </row>
    <row r="124" spans="1:18" ht="56.25" x14ac:dyDescent="0.3">
      <c r="A124" s="7" t="s">
        <v>208</v>
      </c>
      <c r="B124" s="57" t="s">
        <v>31</v>
      </c>
      <c r="C124" s="57" t="s">
        <v>158</v>
      </c>
      <c r="D124" s="9"/>
      <c r="E124" s="9"/>
      <c r="F124" s="9"/>
      <c r="G124" s="9"/>
      <c r="H124" s="9"/>
      <c r="I124" s="38">
        <v>3973.5</v>
      </c>
      <c r="J124" s="9">
        <f>I124+H124</f>
        <v>3973.5</v>
      </c>
      <c r="K124" s="38">
        <v>250</v>
      </c>
      <c r="L124" s="9">
        <f>K124+J124</f>
        <v>4223.5</v>
      </c>
      <c r="M124" s="38"/>
      <c r="N124" s="9">
        <f>M124+L124</f>
        <v>4223.5</v>
      </c>
      <c r="O124" s="22"/>
      <c r="P124" s="9">
        <f>O124+N124</f>
        <v>4223.5</v>
      </c>
      <c r="Q124" s="1" t="s">
        <v>32</v>
      </c>
    </row>
    <row r="125" spans="1:18" ht="56.25" x14ac:dyDescent="0.3">
      <c r="A125" s="7" t="s">
        <v>209</v>
      </c>
      <c r="B125" s="57" t="s">
        <v>182</v>
      </c>
      <c r="C125" s="57" t="s">
        <v>158</v>
      </c>
      <c r="D125" s="9"/>
      <c r="E125" s="9"/>
      <c r="F125" s="9"/>
      <c r="G125" s="9"/>
      <c r="H125" s="9"/>
      <c r="I125" s="28"/>
      <c r="J125" s="9">
        <f>I125+H125</f>
        <v>0</v>
      </c>
      <c r="K125" s="28"/>
      <c r="L125" s="9">
        <f>K125+J125</f>
        <v>0</v>
      </c>
      <c r="M125" s="28"/>
      <c r="N125" s="9">
        <f>M125+L125</f>
        <v>0</v>
      </c>
      <c r="O125" s="21">
        <v>252.697</v>
      </c>
      <c r="P125" s="9">
        <f>O125+N125</f>
        <v>252.697</v>
      </c>
      <c r="Q125" s="1" t="s">
        <v>183</v>
      </c>
    </row>
    <row r="126" spans="1:18" x14ac:dyDescent="0.3">
      <c r="A126" s="7"/>
      <c r="B126" s="57" t="s">
        <v>20</v>
      </c>
      <c r="C126" s="57"/>
      <c r="D126" s="9">
        <f>D18+D41+D61+D70+D106+D116+D121</f>
        <v>3022660.9</v>
      </c>
      <c r="E126" s="9">
        <f>E18+E41+E61+E70+E106+E116+E121</f>
        <v>-115234.95799999998</v>
      </c>
      <c r="F126" s="9">
        <f>F18+F41+F61+F70+F106+F116+F121</f>
        <v>2907425.9419999993</v>
      </c>
      <c r="G126" s="9">
        <f>G18+G41+G61+G70+G106+G116+G121</f>
        <v>-99426.94</v>
      </c>
      <c r="H126" s="9">
        <f>H18+H41+H61+H70+H106+H116+H121</f>
        <v>2807999.0019999999</v>
      </c>
      <c r="I126" s="28">
        <f t="shared" ref="I126:P126" si="80">I18+I41+I61+I70+I106+I116+I121+I123</f>
        <v>-19607.77</v>
      </c>
      <c r="J126" s="9">
        <f t="shared" si="80"/>
        <v>2788391.2319999994</v>
      </c>
      <c r="K126" s="28">
        <f t="shared" si="80"/>
        <v>-179677.73799999995</v>
      </c>
      <c r="L126" s="9">
        <f t="shared" si="80"/>
        <v>2608713.4939999999</v>
      </c>
      <c r="M126" s="28">
        <f t="shared" si="80"/>
        <v>-486.68299999999999</v>
      </c>
      <c r="N126" s="9">
        <f t="shared" si="80"/>
        <v>2608226.8109999998</v>
      </c>
      <c r="O126" s="21">
        <f t="shared" si="80"/>
        <v>-42527.661000000007</v>
      </c>
      <c r="P126" s="9">
        <f t="shared" si="80"/>
        <v>2565899.15</v>
      </c>
    </row>
    <row r="127" spans="1:18" x14ac:dyDescent="0.3">
      <c r="A127" s="7"/>
      <c r="B127" s="83" t="s">
        <v>21</v>
      </c>
      <c r="C127" s="84"/>
      <c r="D127" s="9"/>
      <c r="E127" s="9"/>
      <c r="F127" s="9"/>
      <c r="G127" s="9"/>
      <c r="H127" s="9"/>
      <c r="I127" s="28"/>
      <c r="J127" s="9"/>
      <c r="K127" s="28"/>
      <c r="L127" s="9"/>
      <c r="M127" s="28"/>
      <c r="N127" s="9"/>
      <c r="O127" s="21"/>
      <c r="P127" s="9"/>
    </row>
    <row r="128" spans="1:18" x14ac:dyDescent="0.3">
      <c r="A128" s="7"/>
      <c r="B128" s="72" t="s">
        <v>50</v>
      </c>
      <c r="C128" s="73"/>
      <c r="D128" s="9">
        <f t="shared" ref="D128:J128" si="81">D82+D86+D90+D94+D98</f>
        <v>346023.19999999995</v>
      </c>
      <c r="E128" s="9">
        <f t="shared" si="81"/>
        <v>0</v>
      </c>
      <c r="F128" s="9">
        <f t="shared" si="81"/>
        <v>346023.19999999995</v>
      </c>
      <c r="G128" s="9">
        <f t="shared" si="81"/>
        <v>0</v>
      </c>
      <c r="H128" s="9">
        <f t="shared" si="81"/>
        <v>346023.19999999995</v>
      </c>
      <c r="I128" s="28">
        <f t="shared" si="81"/>
        <v>0</v>
      </c>
      <c r="J128" s="9">
        <f t="shared" si="81"/>
        <v>346023.19999999995</v>
      </c>
      <c r="K128" s="28">
        <f t="shared" ref="K128:P128" si="82">K73</f>
        <v>0</v>
      </c>
      <c r="L128" s="9">
        <f t="shared" si="82"/>
        <v>346023.19999999995</v>
      </c>
      <c r="M128" s="28">
        <f t="shared" si="82"/>
        <v>0</v>
      </c>
      <c r="N128" s="9">
        <f t="shared" si="82"/>
        <v>346023.19999999995</v>
      </c>
      <c r="O128" s="21">
        <f t="shared" si="82"/>
        <v>-26252.2</v>
      </c>
      <c r="P128" s="9">
        <f t="shared" si="82"/>
        <v>319770.99999999994</v>
      </c>
    </row>
    <row r="129" spans="1:18" x14ac:dyDescent="0.3">
      <c r="A129" s="7"/>
      <c r="B129" s="58" t="s">
        <v>58</v>
      </c>
      <c r="C129" s="59"/>
      <c r="D129" s="9">
        <f t="shared" ref="D129:J129" si="83">D57+D113</f>
        <v>221073.2</v>
      </c>
      <c r="E129" s="9">
        <f t="shared" si="83"/>
        <v>-42854.400000000001</v>
      </c>
      <c r="F129" s="9">
        <f t="shared" si="83"/>
        <v>178218.80000000002</v>
      </c>
      <c r="G129" s="9">
        <f t="shared" si="83"/>
        <v>0</v>
      </c>
      <c r="H129" s="9">
        <f t="shared" si="83"/>
        <v>178218.80000000002</v>
      </c>
      <c r="I129" s="28">
        <f t="shared" si="83"/>
        <v>0</v>
      </c>
      <c r="J129" s="9">
        <f t="shared" si="83"/>
        <v>178218.80000000002</v>
      </c>
      <c r="K129" s="28">
        <f t="shared" ref="K129:P129" si="84">K44+K109</f>
        <v>0</v>
      </c>
      <c r="L129" s="9">
        <f t="shared" si="84"/>
        <v>178218.80000000002</v>
      </c>
      <c r="M129" s="28">
        <f t="shared" si="84"/>
        <v>0</v>
      </c>
      <c r="N129" s="9">
        <f t="shared" si="84"/>
        <v>178218.80000000002</v>
      </c>
      <c r="O129" s="21">
        <f t="shared" si="84"/>
        <v>-39753.764999999999</v>
      </c>
      <c r="P129" s="9">
        <f t="shared" si="84"/>
        <v>138465.035</v>
      </c>
    </row>
    <row r="130" spans="1:18" x14ac:dyDescent="0.3">
      <c r="A130" s="7"/>
      <c r="B130" s="74" t="s">
        <v>51</v>
      </c>
      <c r="C130" s="74"/>
      <c r="D130" s="9"/>
      <c r="E130" s="9"/>
      <c r="F130" s="9"/>
      <c r="G130" s="9"/>
      <c r="H130" s="9"/>
      <c r="I130" s="28"/>
      <c r="J130" s="9"/>
      <c r="K130" s="28"/>
      <c r="L130" s="9"/>
      <c r="M130" s="28"/>
      <c r="N130" s="9"/>
      <c r="O130" s="21"/>
      <c r="P130" s="9"/>
    </row>
    <row r="131" spans="1:18" x14ac:dyDescent="0.3">
      <c r="A131" s="7"/>
      <c r="B131" s="74" t="s">
        <v>7</v>
      </c>
      <c r="C131" s="76"/>
      <c r="D131" s="9">
        <f>D45+D46+D47+D48+D50+D51+D52+D53</f>
        <v>340106.99999999994</v>
      </c>
      <c r="E131" s="9">
        <f>E45+E46+E47+E48+E50+E51+E52+E53</f>
        <v>-2777.5859999999998</v>
      </c>
      <c r="F131" s="9">
        <f>F45+F46+F47+F48+F50+F51+F52+F53</f>
        <v>337329.41399999999</v>
      </c>
      <c r="G131" s="9">
        <f>G45+G46+G47+G48+G50+G51+G52+G53</f>
        <v>0</v>
      </c>
      <c r="H131" s="9">
        <f>H45+H46+H47+H48+H50+H51+H52+H53</f>
        <v>337329.41399999999</v>
      </c>
      <c r="I131" s="28">
        <f t="shared" ref="I131:P131" si="85">I45+I46+I47+I48+I50+I51+I52+I53+I60</f>
        <v>-3973.5</v>
      </c>
      <c r="J131" s="9">
        <f t="shared" si="85"/>
        <v>333355.91399999999</v>
      </c>
      <c r="K131" s="28">
        <f t="shared" si="85"/>
        <v>-16828.482000000004</v>
      </c>
      <c r="L131" s="9">
        <f t="shared" si="85"/>
        <v>316527.43200000003</v>
      </c>
      <c r="M131" s="28">
        <f t="shared" si="85"/>
        <v>0</v>
      </c>
      <c r="N131" s="9">
        <f t="shared" si="85"/>
        <v>316527.43200000003</v>
      </c>
      <c r="O131" s="21">
        <f t="shared" si="85"/>
        <v>-6988.1</v>
      </c>
      <c r="P131" s="9">
        <f t="shared" si="85"/>
        <v>309539.33199999999</v>
      </c>
    </row>
    <row r="132" spans="1:18" x14ac:dyDescent="0.3">
      <c r="A132" s="7"/>
      <c r="B132" s="74" t="s">
        <v>15</v>
      </c>
      <c r="C132" s="76"/>
      <c r="D132" s="9">
        <f>D62+D63+D64+D65+D66+D67+D79+D83+D87+D91+D95+D100+D101</f>
        <v>628226.69999999995</v>
      </c>
      <c r="E132" s="9">
        <f>E62+E63+E64+E65+E66+E67+E79+E83+E87+E91+E95+E100+E101</f>
        <v>3126.828</v>
      </c>
      <c r="F132" s="9">
        <f>F62+F63+F64+F65+F66+F67+F79+F83+F87+F91+F95+F100+F101</f>
        <v>631353.52800000005</v>
      </c>
      <c r="G132" s="9">
        <f>G62+G63+G64+G65+G66+G67+G79+G83+G87+G91+G95+G100+G101</f>
        <v>0</v>
      </c>
      <c r="H132" s="9">
        <f>H62+H63+H64+H65+H66+H67+H79+H83+H87+H91+H95+H100+H101</f>
        <v>631353.52800000005</v>
      </c>
      <c r="I132" s="28">
        <f>I62+I63+I64+I65+I66+I67+I79+I83+I87+I91+I95+I100+I101+I68+I103</f>
        <v>0</v>
      </c>
      <c r="J132" s="9">
        <f>J62+J63+J64+J65+J66+J67+J79+J83+J87+J91+J95+J100+J101+J68+J103</f>
        <v>631353.52800000005</v>
      </c>
      <c r="K132" s="28">
        <f t="shared" ref="K132:O132" si="86">K62+K63+K64+K65+K66+K67+K79+K83+K87+K91+K95+K100+K101+K68+K103+K105</f>
        <v>15927.362999999999</v>
      </c>
      <c r="L132" s="9">
        <f t="shared" si="86"/>
        <v>647280.89099999995</v>
      </c>
      <c r="M132" s="28">
        <f t="shared" si="86"/>
        <v>-486.68299999999999</v>
      </c>
      <c r="N132" s="9">
        <f t="shared" si="86"/>
        <v>646794.20799999998</v>
      </c>
      <c r="O132" s="21">
        <f t="shared" si="86"/>
        <v>-36481.807000000008</v>
      </c>
      <c r="P132" s="9">
        <f>P62+P63+P64+P65+P66+P67+P79+P83+P87+P91+P95+P100+P101+P68+P103+P105+P69</f>
        <v>610512.40099999995</v>
      </c>
    </row>
    <row r="133" spans="1:18" x14ac:dyDescent="0.3">
      <c r="A133" s="7"/>
      <c r="B133" s="74" t="s">
        <v>22</v>
      </c>
      <c r="C133" s="76"/>
      <c r="D133" s="9">
        <f>D22+D23+D25+D27+D30+D32+D34+D35</f>
        <v>296471.90000000002</v>
      </c>
      <c r="E133" s="9">
        <f>E22+E23+E25+E27+E30+E32+E34+E35</f>
        <v>2000</v>
      </c>
      <c r="F133" s="9">
        <f>F22+F23+F25+F27+F30+F32+F34+F35</f>
        <v>298471.90000000002</v>
      </c>
      <c r="G133" s="9">
        <f>G22+G23+G25+G27+G30+G32+G34+G35</f>
        <v>30573.008000000002</v>
      </c>
      <c r="H133" s="9">
        <f>H22+H23+H25+H27+H30+H32+H34+H35</f>
        <v>329044.908</v>
      </c>
      <c r="I133" s="28">
        <f>I22+I23+I25+I27+I30+I32+I34+I35+I36+I37+I29</f>
        <v>-180057.1</v>
      </c>
      <c r="J133" s="9">
        <f>J22+J23+J25+J27+J30+J32+J34+J35+J36+J37+J29</f>
        <v>148987.80800000002</v>
      </c>
      <c r="K133" s="28">
        <f>K22+K23+K25+K27+K30+K32+K34+K35+K36+K37+K29+K38+K39+K40</f>
        <v>124766.47</v>
      </c>
      <c r="L133" s="9">
        <f>L22+L23+L25+L27+L30+L32+L34+L35+L36+L37+L29+L38+L39+L40</f>
        <v>273754.27799999999</v>
      </c>
      <c r="M133" s="28">
        <f>M22+M23+M25+M27+M30+M32+M34+M35+M36+M37+M29+M38+M39+M40</f>
        <v>0</v>
      </c>
      <c r="N133" s="9">
        <f>N22+N23+N25+N27+N30+N32+N34+N35+N36+N37+N29+N38+N39+N40</f>
        <v>273754.27799999999</v>
      </c>
      <c r="O133" s="21">
        <f>O22+O23+O25+O27+O30+O32+O34+O35+O36+O37+O29+O38+O39+O40</f>
        <v>0</v>
      </c>
      <c r="P133" s="9">
        <f>N133+O133</f>
        <v>273754.27799999999</v>
      </c>
    </row>
    <row r="134" spans="1:18" x14ac:dyDescent="0.3">
      <c r="A134" s="7"/>
      <c r="B134" s="75" t="s">
        <v>19</v>
      </c>
      <c r="C134" s="76"/>
      <c r="D134" s="9">
        <f>D110+D114</f>
        <v>190910.9</v>
      </c>
      <c r="E134" s="9">
        <f>E110+E114</f>
        <v>-100000</v>
      </c>
      <c r="F134" s="9">
        <f>D134+E134</f>
        <v>90910.9</v>
      </c>
      <c r="G134" s="9">
        <f>G110+G114</f>
        <v>0</v>
      </c>
      <c r="H134" s="9">
        <f>F134+G134</f>
        <v>90910.9</v>
      </c>
      <c r="I134" s="28">
        <f>I110+I114</f>
        <v>0</v>
      </c>
      <c r="J134" s="9">
        <f>H134+I134</f>
        <v>90910.9</v>
      </c>
      <c r="K134" s="28">
        <f t="shared" ref="K134:P134" si="87">K110+K114</f>
        <v>48813.082000000002</v>
      </c>
      <c r="L134" s="9">
        <f t="shared" si="87"/>
        <v>139723.98199999999</v>
      </c>
      <c r="M134" s="28">
        <f t="shared" si="87"/>
        <v>0</v>
      </c>
      <c r="N134" s="9">
        <f t="shared" si="87"/>
        <v>139723.98199999999</v>
      </c>
      <c r="O134" s="21">
        <f t="shared" si="87"/>
        <v>-44395.9</v>
      </c>
      <c r="P134" s="9">
        <f t="shared" si="87"/>
        <v>95328.081999999995</v>
      </c>
    </row>
    <row r="135" spans="1:18" x14ac:dyDescent="0.3">
      <c r="A135" s="7"/>
      <c r="B135" s="77" t="s">
        <v>17</v>
      </c>
      <c r="C135" s="78"/>
      <c r="D135" s="9">
        <f>D74+D75+D76+D77+D78</f>
        <v>8907.4</v>
      </c>
      <c r="E135" s="9">
        <f>E74+E75+E76+E77+E78</f>
        <v>0</v>
      </c>
      <c r="F135" s="9">
        <f>F74+F75+F76+F77+F78</f>
        <v>8907.4</v>
      </c>
      <c r="G135" s="9">
        <f>G74+G75+G76+G77+G78</f>
        <v>0</v>
      </c>
      <c r="H135" s="9">
        <f>H74+H75+H76+H77+H78</f>
        <v>8907.4</v>
      </c>
      <c r="I135" s="28">
        <f>I74+I75+I76+I77+I78+I102</f>
        <v>0</v>
      </c>
      <c r="J135" s="9">
        <f>J74+J75+J76+J77+J78+J102</f>
        <v>8907.4</v>
      </c>
      <c r="K135" s="28">
        <f t="shared" ref="K135:P135" si="88">K74+K75+K76+K77+K78+K102+K104</f>
        <v>-1988.1759999999999</v>
      </c>
      <c r="L135" s="9">
        <f t="shared" si="88"/>
        <v>6919.2239999999993</v>
      </c>
      <c r="M135" s="28">
        <f t="shared" si="88"/>
        <v>0</v>
      </c>
      <c r="N135" s="9">
        <f t="shared" si="88"/>
        <v>6919.2239999999993</v>
      </c>
      <c r="O135" s="21">
        <f t="shared" si="88"/>
        <v>0</v>
      </c>
      <c r="P135" s="9">
        <f t="shared" si="88"/>
        <v>6919.2239999999993</v>
      </c>
    </row>
    <row r="136" spans="1:18" x14ac:dyDescent="0.3">
      <c r="A136" s="18"/>
      <c r="B136" s="77" t="s">
        <v>54</v>
      </c>
      <c r="C136" s="78"/>
      <c r="D136" s="9">
        <f>D19+D21+D115+D117+D119</f>
        <v>466502</v>
      </c>
      <c r="E136" s="9">
        <f>E19+E21+E115+E117+E119</f>
        <v>100000</v>
      </c>
      <c r="F136" s="9">
        <f>F19+F21+F115+F117+F119</f>
        <v>566502</v>
      </c>
      <c r="G136" s="9">
        <f>G19+G21+G115+G117+G119+G120</f>
        <v>-129999.94799999999</v>
      </c>
      <c r="H136" s="9">
        <f>H19+H21+H115+H117+H119+H120</f>
        <v>436502.05200000003</v>
      </c>
      <c r="I136" s="28">
        <f>I19+I21+I115+I117+I119+I120</f>
        <v>0</v>
      </c>
      <c r="J136" s="9">
        <f>J19+J21+J115+J117+J119+J120</f>
        <v>436502.05200000003</v>
      </c>
      <c r="K136" s="28">
        <f>K19+K20+K21+K115+K117+K119+K120</f>
        <v>-195500</v>
      </c>
      <c r="L136" s="9">
        <f>L19+L20+L21+L115+L117+L119+L120</f>
        <v>241002.052</v>
      </c>
      <c r="M136" s="28">
        <f>M19+M20+M21+M115+M117+M119+M120</f>
        <v>0</v>
      </c>
      <c r="N136" s="9">
        <f>N19+N20+N21+N115+N117+N119+N120</f>
        <v>241002.052</v>
      </c>
      <c r="O136" s="21">
        <f>O19+O20+O21+O115+O117+O119+O120+O118</f>
        <v>-63000</v>
      </c>
      <c r="P136" s="9">
        <f>P19+P20+P21+P115+P117+P119+P120+P118</f>
        <v>178002.052</v>
      </c>
    </row>
    <row r="137" spans="1:18" x14ac:dyDescent="0.3">
      <c r="A137" s="18"/>
      <c r="B137" s="77" t="s">
        <v>33</v>
      </c>
      <c r="C137" s="78"/>
      <c r="D137" s="9">
        <f t="shared" ref="D137:P137" si="89">D54+D59+D99</f>
        <v>1041534.9999999999</v>
      </c>
      <c r="E137" s="9">
        <f t="shared" si="89"/>
        <v>-67584.2</v>
      </c>
      <c r="F137" s="9">
        <f t="shared" si="89"/>
        <v>973950.79999999981</v>
      </c>
      <c r="G137" s="9">
        <f t="shared" si="89"/>
        <v>0</v>
      </c>
      <c r="H137" s="9">
        <f t="shared" si="89"/>
        <v>973950.79999999981</v>
      </c>
      <c r="I137" s="28">
        <f t="shared" si="89"/>
        <v>-19607.77</v>
      </c>
      <c r="J137" s="9">
        <f t="shared" si="89"/>
        <v>954343.0299999998</v>
      </c>
      <c r="K137" s="28">
        <f t="shared" si="89"/>
        <v>-13793.295999999998</v>
      </c>
      <c r="L137" s="9">
        <f t="shared" si="89"/>
        <v>940549.73399999982</v>
      </c>
      <c r="M137" s="28">
        <f t="shared" si="89"/>
        <v>0</v>
      </c>
      <c r="N137" s="9">
        <f t="shared" si="89"/>
        <v>940549.73399999982</v>
      </c>
      <c r="O137" s="21">
        <f>O54+O59+O99</f>
        <v>101097.349</v>
      </c>
      <c r="P137" s="9">
        <f t="shared" si="89"/>
        <v>1041647.0829999998</v>
      </c>
    </row>
    <row r="138" spans="1:18" hidden="1" x14ac:dyDescent="0.3">
      <c r="A138" s="18"/>
      <c r="B138" s="77" t="s">
        <v>78</v>
      </c>
      <c r="C138" s="78"/>
      <c r="D138" s="9">
        <f>D122</f>
        <v>50000</v>
      </c>
      <c r="E138" s="9">
        <f t="shared" ref="E138:F138" si="90">E122</f>
        <v>-50000</v>
      </c>
      <c r="F138" s="9">
        <f t="shared" si="90"/>
        <v>0</v>
      </c>
      <c r="G138" s="9">
        <f t="shared" ref="G138:H138" si="91">G122</f>
        <v>0</v>
      </c>
      <c r="H138" s="9">
        <f t="shared" si="91"/>
        <v>0</v>
      </c>
      <c r="I138" s="28">
        <f t="shared" ref="I138:J138" si="92">I122</f>
        <v>0</v>
      </c>
      <c r="J138" s="9">
        <f t="shared" si="92"/>
        <v>0</v>
      </c>
      <c r="K138" s="28">
        <f t="shared" ref="K138:L139" si="93">K122</f>
        <v>0</v>
      </c>
      <c r="L138" s="9">
        <f t="shared" si="93"/>
        <v>0</v>
      </c>
      <c r="M138" s="28">
        <f t="shared" ref="M138:N138" si="94">M122</f>
        <v>0</v>
      </c>
      <c r="N138" s="9">
        <f t="shared" si="94"/>
        <v>0</v>
      </c>
      <c r="O138" s="21">
        <f t="shared" ref="O138:P138" si="95">O122</f>
        <v>0</v>
      </c>
      <c r="P138" s="9">
        <f t="shared" si="95"/>
        <v>0</v>
      </c>
      <c r="R138" s="1">
        <v>0</v>
      </c>
    </row>
    <row r="139" spans="1:18" x14ac:dyDescent="0.3">
      <c r="A139" s="18"/>
      <c r="B139" s="81" t="s">
        <v>158</v>
      </c>
      <c r="C139" s="81"/>
      <c r="D139" s="25"/>
      <c r="E139" s="25"/>
      <c r="F139" s="25"/>
      <c r="G139" s="25"/>
      <c r="H139" s="25"/>
      <c r="I139" s="28">
        <f>I124+I125</f>
        <v>3973.5</v>
      </c>
      <c r="J139" s="9">
        <f>I139+H139</f>
        <v>3973.5</v>
      </c>
      <c r="K139" s="28">
        <f t="shared" si="93"/>
        <v>250</v>
      </c>
      <c r="L139" s="9">
        <f t="shared" si="93"/>
        <v>4223.5</v>
      </c>
      <c r="M139" s="28">
        <f t="shared" ref="M139:N139" si="96">M123</f>
        <v>0</v>
      </c>
      <c r="N139" s="9">
        <f t="shared" si="96"/>
        <v>4223.5</v>
      </c>
      <c r="O139" s="21">
        <f t="shared" ref="O139:P139" si="97">O123</f>
        <v>252.697</v>
      </c>
      <c r="P139" s="9">
        <f t="shared" si="97"/>
        <v>4476.1970000000001</v>
      </c>
    </row>
    <row r="140" spans="1:18" x14ac:dyDescent="0.3">
      <c r="A140" s="18"/>
      <c r="B140" s="81" t="s">
        <v>161</v>
      </c>
      <c r="C140" s="81"/>
      <c r="D140" s="25"/>
      <c r="E140" s="25"/>
      <c r="F140" s="25"/>
      <c r="G140" s="25"/>
      <c r="H140" s="25"/>
      <c r="I140" s="28">
        <f t="shared" ref="I140:N140" si="98">I24+I26+I28+I31+I33</f>
        <v>180057.1</v>
      </c>
      <c r="J140" s="28">
        <f t="shared" si="98"/>
        <v>180057.1</v>
      </c>
      <c r="K140" s="28">
        <f t="shared" si="98"/>
        <v>-141324.69899999999</v>
      </c>
      <c r="L140" s="28">
        <f t="shared" si="98"/>
        <v>38732.400999999998</v>
      </c>
      <c r="M140" s="28">
        <f t="shared" si="98"/>
        <v>0</v>
      </c>
      <c r="N140" s="28">
        <f t="shared" si="98"/>
        <v>38732.400999999998</v>
      </c>
      <c r="O140" s="21">
        <f>O24+O26+O28+O31+O33+O49</f>
        <v>6988.1</v>
      </c>
      <c r="P140" s="9">
        <f>P24+P26+P28+P31+P33+P49</f>
        <v>45720.500999999997</v>
      </c>
    </row>
  </sheetData>
  <autoFilter ref="A17:R140">
    <filterColumn colId="17">
      <filters blank="1"/>
    </filterColumn>
  </autoFilter>
  <mergeCells count="32">
    <mergeCell ref="B140:C140"/>
    <mergeCell ref="Q16:Q17"/>
    <mergeCell ref="B132:C132"/>
    <mergeCell ref="B133:C133"/>
    <mergeCell ref="B131:C131"/>
    <mergeCell ref="E16:E17"/>
    <mergeCell ref="F16:F17"/>
    <mergeCell ref="G16:G17"/>
    <mergeCell ref="H16:H17"/>
    <mergeCell ref="I16:I17"/>
    <mergeCell ref="J16:J17"/>
    <mergeCell ref="B139:C139"/>
    <mergeCell ref="B138:C138"/>
    <mergeCell ref="B136:C136"/>
    <mergeCell ref="B137:C137"/>
    <mergeCell ref="B127:C127"/>
    <mergeCell ref="B128:C128"/>
    <mergeCell ref="B130:C130"/>
    <mergeCell ref="B134:C134"/>
    <mergeCell ref="B135:C135"/>
    <mergeCell ref="A16:A17"/>
    <mergeCell ref="B16:B17"/>
    <mergeCell ref="C16:C17"/>
    <mergeCell ref="C4:P4"/>
    <mergeCell ref="O16:O17"/>
    <mergeCell ref="P16:P17"/>
    <mergeCell ref="M16:M17"/>
    <mergeCell ref="N16:N17"/>
    <mergeCell ref="K16:K17"/>
    <mergeCell ref="L16:L17"/>
    <mergeCell ref="D16:D17"/>
    <mergeCell ref="A11:P13"/>
  </mergeCells>
  <pageMargins left="0.79" right="0.7" top="0.31" bottom="0.75" header="0.3" footer="0.3"/>
  <pageSetup paperSize="9" scale="73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 год</vt:lpstr>
      <vt:lpstr>'2015 год'!Заголовки_для_печати</vt:lpstr>
      <vt:lpstr>'2015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Пользователь</cp:lastModifiedBy>
  <cp:lastPrinted>2015-06-23T11:57:22Z</cp:lastPrinted>
  <dcterms:created xsi:type="dcterms:W3CDTF">2013-10-12T06:09:22Z</dcterms:created>
  <dcterms:modified xsi:type="dcterms:W3CDTF">2015-07-16T12:30:30Z</dcterms:modified>
</cp:coreProperties>
</file>