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5 год" sheetId="2" r:id="rId1"/>
  </sheets>
  <definedNames>
    <definedName name="_xlnm._FilterDatabase" localSheetId="0" hidden="1">'2015 год'!$A$17:$V$141</definedName>
    <definedName name="_xlnm.Print_Titles" localSheetId="0">'2015 год'!$16:$17</definedName>
    <definedName name="_xlnm.Print_Area" localSheetId="0">'2015 год'!$A$1:$T$141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3" i="2" l="1"/>
  <c r="S56" i="2" l="1"/>
  <c r="S34" i="2" l="1"/>
  <c r="S54" i="2" l="1"/>
  <c r="S63" i="2" l="1"/>
  <c r="T61" i="2" l="1"/>
  <c r="S141" i="2" l="1"/>
  <c r="S139" i="2"/>
  <c r="S137" i="2"/>
  <c r="S136" i="2"/>
  <c r="S132" i="2"/>
  <c r="S124" i="2"/>
  <c r="S140" i="2" s="1"/>
  <c r="S122" i="2"/>
  <c r="S117" i="2"/>
  <c r="S111" i="2"/>
  <c r="S107" i="2" s="1"/>
  <c r="S110" i="2"/>
  <c r="S109" i="2"/>
  <c r="S96" i="2"/>
  <c r="S92" i="2"/>
  <c r="S88" i="2"/>
  <c r="S84" i="2"/>
  <c r="S80" i="2"/>
  <c r="S74" i="2"/>
  <c r="S129" i="2" s="1"/>
  <c r="S73" i="2"/>
  <c r="S62" i="2"/>
  <c r="S44" i="2"/>
  <c r="S43" i="2"/>
  <c r="S134" i="2"/>
  <c r="S18" i="2"/>
  <c r="S130" i="2" l="1"/>
  <c r="S138" i="2"/>
  <c r="S41" i="2"/>
  <c r="S133" i="2"/>
  <c r="S135" i="2"/>
  <c r="S71" i="2"/>
  <c r="Q62" i="2"/>
  <c r="R70" i="2"/>
  <c r="T70" i="2" s="1"/>
  <c r="Q141" i="2"/>
  <c r="Q139" i="2"/>
  <c r="Q137" i="2"/>
  <c r="Q136" i="2"/>
  <c r="Q132" i="2"/>
  <c r="Q124" i="2"/>
  <c r="Q122" i="2"/>
  <c r="Q117" i="2"/>
  <c r="Q111" i="2"/>
  <c r="Q135" i="2" s="1"/>
  <c r="Q110" i="2"/>
  <c r="Q109" i="2"/>
  <c r="Q96" i="2"/>
  <c r="Q92" i="2"/>
  <c r="Q88" i="2"/>
  <c r="Q84" i="2"/>
  <c r="Q80" i="2"/>
  <c r="Q74" i="2"/>
  <c r="Q129" i="2" s="1"/>
  <c r="Q73" i="2"/>
  <c r="Q54" i="2"/>
  <c r="Q44" i="2"/>
  <c r="Q34" i="2"/>
  <c r="Q134" i="2" s="1"/>
  <c r="Q18" i="2"/>
  <c r="Q133" i="2" l="1"/>
  <c r="S127" i="2"/>
  <c r="Q140" i="2"/>
  <c r="Q107" i="2"/>
  <c r="Q71" i="2"/>
  <c r="Q138" i="2"/>
  <c r="Q41" i="2"/>
  <c r="Q130" i="2"/>
  <c r="Q43" i="2"/>
  <c r="O137" i="2"/>
  <c r="O117" i="2"/>
  <c r="P119" i="2"/>
  <c r="R119" i="2" s="1"/>
  <c r="T119" i="2" s="1"/>
  <c r="Q127" i="2" l="1"/>
  <c r="O34" i="2"/>
  <c r="O134" i="2" s="1"/>
  <c r="O18" i="2" l="1"/>
  <c r="O124" i="2"/>
  <c r="O64" i="2"/>
  <c r="O63" i="2"/>
  <c r="O56" i="2" l="1"/>
  <c r="O43" i="2" l="1"/>
  <c r="P58" i="2"/>
  <c r="R58" i="2" s="1"/>
  <c r="T58" i="2" s="1"/>
  <c r="O57" i="2"/>
  <c r="O54" i="2" s="1"/>
  <c r="O41" i="2" l="1"/>
  <c r="O138" i="2"/>
  <c r="O141" i="2"/>
  <c r="P49" i="2"/>
  <c r="R49" i="2" s="1"/>
  <c r="T49" i="2" s="1"/>
  <c r="O139" i="2" l="1"/>
  <c r="O136" i="2"/>
  <c r="O132" i="2"/>
  <c r="O122" i="2"/>
  <c r="O111" i="2"/>
  <c r="O135" i="2" s="1"/>
  <c r="O110" i="2"/>
  <c r="O109" i="2"/>
  <c r="O96" i="2"/>
  <c r="O92" i="2"/>
  <c r="O88" i="2"/>
  <c r="O84" i="2"/>
  <c r="O80" i="2"/>
  <c r="O74" i="2"/>
  <c r="O73" i="2"/>
  <c r="O62" i="2"/>
  <c r="O44" i="2"/>
  <c r="O133" i="2" l="1"/>
  <c r="O130" i="2"/>
  <c r="O71" i="2"/>
  <c r="O140" i="2"/>
  <c r="O129" i="2"/>
  <c r="O107" i="2"/>
  <c r="M139" i="2"/>
  <c r="M137" i="2"/>
  <c r="M136" i="2"/>
  <c r="M124" i="2"/>
  <c r="M122" i="2"/>
  <c r="M117" i="2"/>
  <c r="M111" i="2"/>
  <c r="M110" i="2"/>
  <c r="M109" i="2"/>
  <c r="M96" i="2"/>
  <c r="M92" i="2"/>
  <c r="M88" i="2"/>
  <c r="M84" i="2"/>
  <c r="M80" i="2"/>
  <c r="M74" i="2"/>
  <c r="M129" i="2" s="1"/>
  <c r="M73" i="2"/>
  <c r="M62" i="2"/>
  <c r="M54" i="2"/>
  <c r="M138" i="2" s="1"/>
  <c r="M44" i="2"/>
  <c r="M43" i="2"/>
  <c r="M18" i="2"/>
  <c r="O127" i="2" l="1"/>
  <c r="M130" i="2"/>
  <c r="M71" i="2"/>
  <c r="M41" i="2"/>
  <c r="M135" i="2"/>
  <c r="M107" i="2"/>
  <c r="M132" i="2"/>
  <c r="M134" i="2"/>
  <c r="M140" i="2"/>
  <c r="M133" i="2"/>
  <c r="M141" i="2"/>
  <c r="K63" i="2"/>
  <c r="M127" i="2" l="1"/>
  <c r="K137" i="2"/>
  <c r="K56" i="2" l="1"/>
  <c r="L40" i="2"/>
  <c r="N40" i="2" s="1"/>
  <c r="P40" i="2" s="1"/>
  <c r="R40" i="2" s="1"/>
  <c r="T40" i="2" s="1"/>
  <c r="K34" i="2"/>
  <c r="K68" i="2"/>
  <c r="K48" i="2" l="1"/>
  <c r="K46" i="2"/>
  <c r="K113" i="2" l="1"/>
  <c r="K111" i="2" l="1"/>
  <c r="K107" i="2" s="1"/>
  <c r="K96" i="2"/>
  <c r="K109" i="2"/>
  <c r="K73" i="2"/>
  <c r="K33" i="2"/>
  <c r="K31" i="2"/>
  <c r="K51" i="2" l="1"/>
  <c r="L39" i="2"/>
  <c r="N39" i="2" s="1"/>
  <c r="P39" i="2" s="1"/>
  <c r="R39" i="2" s="1"/>
  <c r="T39" i="2" s="1"/>
  <c r="L38" i="2"/>
  <c r="N38" i="2" s="1"/>
  <c r="P38" i="2" s="1"/>
  <c r="R38" i="2" s="1"/>
  <c r="T38" i="2" s="1"/>
  <c r="K22" i="2"/>
  <c r="K18" i="2" l="1"/>
  <c r="K134" i="2"/>
  <c r="K132" i="2"/>
  <c r="J60" i="2"/>
  <c r="L60" i="2" s="1"/>
  <c r="N60" i="2" s="1"/>
  <c r="P60" i="2" s="1"/>
  <c r="R60" i="2" s="1"/>
  <c r="T60" i="2" s="1"/>
  <c r="K136" i="2" l="1"/>
  <c r="L106" i="2"/>
  <c r="N106" i="2" s="1"/>
  <c r="P106" i="2" s="1"/>
  <c r="R106" i="2" s="1"/>
  <c r="T106" i="2" s="1"/>
  <c r="L105" i="2"/>
  <c r="N105" i="2" s="1"/>
  <c r="P105" i="2" s="1"/>
  <c r="R105" i="2" s="1"/>
  <c r="T105" i="2" s="1"/>
  <c r="K117" i="2" l="1"/>
  <c r="F20" i="2" l="1"/>
  <c r="H20" i="2" s="1"/>
  <c r="J20" i="2" s="1"/>
  <c r="L20" i="2" s="1"/>
  <c r="N20" i="2" s="1"/>
  <c r="P20" i="2" s="1"/>
  <c r="R20" i="2" s="1"/>
  <c r="T20" i="2" s="1"/>
  <c r="K141" i="2"/>
  <c r="K139" i="2"/>
  <c r="K124" i="2"/>
  <c r="K140" i="2" s="1"/>
  <c r="K122" i="2"/>
  <c r="K110" i="2"/>
  <c r="K92" i="2"/>
  <c r="K88" i="2"/>
  <c r="K84" i="2"/>
  <c r="K80" i="2"/>
  <c r="K74" i="2"/>
  <c r="K129" i="2" s="1"/>
  <c r="K62" i="2"/>
  <c r="K54" i="2"/>
  <c r="K41" i="2" s="1"/>
  <c r="K44" i="2"/>
  <c r="K130" i="2" s="1"/>
  <c r="K71" i="2" l="1"/>
  <c r="K127" i="2" s="1"/>
  <c r="K133" i="2"/>
  <c r="K135" i="2"/>
  <c r="K138" i="2"/>
  <c r="K43" i="2"/>
  <c r="I18" i="2"/>
  <c r="I56" i="2"/>
  <c r="I111" i="2" l="1"/>
  <c r="I140" i="2" l="1"/>
  <c r="J140" i="2" s="1"/>
  <c r="I124" i="2"/>
  <c r="J124" i="2" s="1"/>
  <c r="L124" i="2" s="1"/>
  <c r="J126" i="2"/>
  <c r="L126" i="2" s="1"/>
  <c r="N126" i="2" s="1"/>
  <c r="P126" i="2" s="1"/>
  <c r="R126" i="2" s="1"/>
  <c r="T126" i="2" s="1"/>
  <c r="J125" i="2"/>
  <c r="L125" i="2" s="1"/>
  <c r="N125" i="2" s="1"/>
  <c r="P125" i="2" s="1"/>
  <c r="R125" i="2" s="1"/>
  <c r="T125" i="2" s="1"/>
  <c r="I43" i="2"/>
  <c r="L140" i="2" l="1"/>
  <c r="N124" i="2"/>
  <c r="I132" i="2"/>
  <c r="I136" i="2"/>
  <c r="I73" i="2"/>
  <c r="J103" i="2"/>
  <c r="L103" i="2" s="1"/>
  <c r="N103" i="2" s="1"/>
  <c r="P103" i="2" s="1"/>
  <c r="R103" i="2" s="1"/>
  <c r="T103" i="2" s="1"/>
  <c r="J104" i="2"/>
  <c r="L104" i="2" s="1"/>
  <c r="N104" i="2" s="1"/>
  <c r="P104" i="2" s="1"/>
  <c r="R104" i="2" s="1"/>
  <c r="T104" i="2" s="1"/>
  <c r="I62" i="2"/>
  <c r="J69" i="2"/>
  <c r="L69" i="2" s="1"/>
  <c r="N69" i="2" s="1"/>
  <c r="P69" i="2" s="1"/>
  <c r="R69" i="2" s="1"/>
  <c r="T69" i="2" s="1"/>
  <c r="N140" i="2" l="1"/>
  <c r="P124" i="2"/>
  <c r="I134" i="2"/>
  <c r="J36" i="2"/>
  <c r="L36" i="2" s="1"/>
  <c r="N36" i="2" s="1"/>
  <c r="P36" i="2" s="1"/>
  <c r="R36" i="2" s="1"/>
  <c r="T36" i="2" s="1"/>
  <c r="J37" i="2"/>
  <c r="L37" i="2" s="1"/>
  <c r="N37" i="2" s="1"/>
  <c r="P37" i="2" s="1"/>
  <c r="R37" i="2" s="1"/>
  <c r="T37" i="2" s="1"/>
  <c r="P140" i="2" l="1"/>
  <c r="R124" i="2"/>
  <c r="J29" i="2"/>
  <c r="L29" i="2" s="1"/>
  <c r="N29" i="2" s="1"/>
  <c r="P29" i="2" s="1"/>
  <c r="R29" i="2" s="1"/>
  <c r="T29" i="2" s="1"/>
  <c r="R140" i="2" l="1"/>
  <c r="T124" i="2"/>
  <c r="T140" i="2" s="1"/>
  <c r="I141" i="2"/>
  <c r="J26" i="2"/>
  <c r="L26" i="2" s="1"/>
  <c r="N26" i="2" s="1"/>
  <c r="P26" i="2" s="1"/>
  <c r="R26" i="2" s="1"/>
  <c r="T26" i="2" s="1"/>
  <c r="J24" i="2"/>
  <c r="L24" i="2" s="1"/>
  <c r="N24" i="2" s="1"/>
  <c r="J33" i="2"/>
  <c r="L33" i="2" s="1"/>
  <c r="N33" i="2" s="1"/>
  <c r="P33" i="2" s="1"/>
  <c r="R33" i="2" s="1"/>
  <c r="T33" i="2" s="1"/>
  <c r="J31" i="2"/>
  <c r="L31" i="2" s="1"/>
  <c r="N31" i="2" s="1"/>
  <c r="P31" i="2" s="1"/>
  <c r="R31" i="2" s="1"/>
  <c r="T31" i="2" s="1"/>
  <c r="J28" i="2"/>
  <c r="L28" i="2" s="1"/>
  <c r="N28" i="2" s="1"/>
  <c r="P28" i="2" s="1"/>
  <c r="R28" i="2" s="1"/>
  <c r="T28" i="2" s="1"/>
  <c r="P24" i="2" l="1"/>
  <c r="N141" i="2"/>
  <c r="L141" i="2"/>
  <c r="J141" i="2"/>
  <c r="I54" i="2"/>
  <c r="I41" i="2" s="1"/>
  <c r="P141" i="2" l="1"/>
  <c r="R24" i="2"/>
  <c r="I139" i="2"/>
  <c r="I137" i="2"/>
  <c r="I130" i="2"/>
  <c r="I129" i="2"/>
  <c r="I122" i="2"/>
  <c r="I117" i="2"/>
  <c r="I135" i="2"/>
  <c r="I110" i="2"/>
  <c r="I109" i="2"/>
  <c r="I96" i="2"/>
  <c r="I92" i="2"/>
  <c r="I88" i="2"/>
  <c r="I84" i="2"/>
  <c r="I80" i="2"/>
  <c r="I74" i="2"/>
  <c r="I44" i="2"/>
  <c r="R141" i="2" l="1"/>
  <c r="T24" i="2"/>
  <c r="T141" i="2" s="1"/>
  <c r="I71" i="2"/>
  <c r="I133" i="2"/>
  <c r="I138" i="2"/>
  <c r="I107" i="2"/>
  <c r="G137" i="2"/>
  <c r="G117" i="2"/>
  <c r="H121" i="2"/>
  <c r="J121" i="2" s="1"/>
  <c r="L121" i="2" s="1"/>
  <c r="N121" i="2" s="1"/>
  <c r="P121" i="2" s="1"/>
  <c r="R121" i="2" s="1"/>
  <c r="T121" i="2" s="1"/>
  <c r="D122" i="2"/>
  <c r="E122" i="2"/>
  <c r="G122" i="2"/>
  <c r="G139" i="2"/>
  <c r="G136" i="2"/>
  <c r="G134" i="2"/>
  <c r="G132" i="2"/>
  <c r="G130" i="2"/>
  <c r="G129" i="2"/>
  <c r="G111" i="2"/>
  <c r="G107" i="2" s="1"/>
  <c r="G110" i="2"/>
  <c r="G109" i="2"/>
  <c r="G96" i="2"/>
  <c r="G92" i="2"/>
  <c r="G88" i="2"/>
  <c r="G84" i="2"/>
  <c r="G80" i="2"/>
  <c r="G74" i="2"/>
  <c r="G73" i="2"/>
  <c r="G62" i="2"/>
  <c r="G54" i="2"/>
  <c r="G41" i="2" s="1"/>
  <c r="G44" i="2"/>
  <c r="G43" i="2"/>
  <c r="G18" i="2"/>
  <c r="G71" i="2" l="1"/>
  <c r="I127" i="2"/>
  <c r="F122" i="2"/>
  <c r="H122" i="2" s="1"/>
  <c r="J122" i="2" s="1"/>
  <c r="L122" i="2" s="1"/>
  <c r="N122" i="2" s="1"/>
  <c r="P122" i="2" s="1"/>
  <c r="R122" i="2" s="1"/>
  <c r="T122" i="2" s="1"/>
  <c r="G133" i="2"/>
  <c r="G138" i="2"/>
  <c r="G135" i="2"/>
  <c r="E130" i="2"/>
  <c r="D130" i="2"/>
  <c r="E129" i="2"/>
  <c r="D129" i="2"/>
  <c r="E132" i="2"/>
  <c r="E74" i="2"/>
  <c r="E73" i="2"/>
  <c r="D74" i="2"/>
  <c r="D73" i="2"/>
  <c r="E62" i="2"/>
  <c r="D62" i="2"/>
  <c r="F68" i="2"/>
  <c r="H68" i="2" s="1"/>
  <c r="J68" i="2" s="1"/>
  <c r="L68" i="2" s="1"/>
  <c r="N68" i="2" s="1"/>
  <c r="P68" i="2" s="1"/>
  <c r="R68" i="2" s="1"/>
  <c r="T68" i="2" s="1"/>
  <c r="F67" i="2"/>
  <c r="H67" i="2" s="1"/>
  <c r="J67" i="2" s="1"/>
  <c r="L67" i="2" s="1"/>
  <c r="N67" i="2" s="1"/>
  <c r="P67" i="2" s="1"/>
  <c r="R67" i="2" s="1"/>
  <c r="T67" i="2" s="1"/>
  <c r="F102" i="2"/>
  <c r="H102" i="2" s="1"/>
  <c r="J102" i="2" s="1"/>
  <c r="L102" i="2" s="1"/>
  <c r="N102" i="2" s="1"/>
  <c r="P102" i="2" s="1"/>
  <c r="R102" i="2" s="1"/>
  <c r="T102" i="2" s="1"/>
  <c r="F101" i="2"/>
  <c r="H101" i="2" s="1"/>
  <c r="J101" i="2" s="1"/>
  <c r="L101" i="2" s="1"/>
  <c r="N101" i="2" s="1"/>
  <c r="P101" i="2" s="1"/>
  <c r="R101" i="2" s="1"/>
  <c r="T101" i="2" s="1"/>
  <c r="E134" i="2"/>
  <c r="D134" i="2"/>
  <c r="E18" i="2"/>
  <c r="F35" i="2"/>
  <c r="H35" i="2" s="1"/>
  <c r="J35" i="2" s="1"/>
  <c r="L35" i="2" s="1"/>
  <c r="N35" i="2" s="1"/>
  <c r="P35" i="2" s="1"/>
  <c r="R35" i="2" s="1"/>
  <c r="T35" i="2" s="1"/>
  <c r="E137" i="2"/>
  <c r="D137" i="2"/>
  <c r="G127" i="2" l="1"/>
  <c r="E109" i="2"/>
  <c r="D109" i="2"/>
  <c r="F116" i="2"/>
  <c r="H116" i="2" s="1"/>
  <c r="J116" i="2" s="1"/>
  <c r="L116" i="2" s="1"/>
  <c r="N116" i="2" s="1"/>
  <c r="P116" i="2" s="1"/>
  <c r="R116" i="2" s="1"/>
  <c r="T116" i="2" s="1"/>
  <c r="F123" i="2" l="1"/>
  <c r="H123" i="2" s="1"/>
  <c r="F120" i="2"/>
  <c r="H120" i="2" s="1"/>
  <c r="J120" i="2" s="1"/>
  <c r="L120" i="2" s="1"/>
  <c r="N120" i="2" s="1"/>
  <c r="P120" i="2" s="1"/>
  <c r="R120" i="2" s="1"/>
  <c r="T120" i="2" s="1"/>
  <c r="F118" i="2"/>
  <c r="H118" i="2" s="1"/>
  <c r="J118" i="2" s="1"/>
  <c r="L118" i="2" s="1"/>
  <c r="N118" i="2" s="1"/>
  <c r="P118" i="2" s="1"/>
  <c r="R118" i="2" s="1"/>
  <c r="T118" i="2" s="1"/>
  <c r="F115" i="2"/>
  <c r="H115" i="2" s="1"/>
  <c r="J115" i="2" s="1"/>
  <c r="L115" i="2" s="1"/>
  <c r="N115" i="2" s="1"/>
  <c r="P115" i="2" s="1"/>
  <c r="R115" i="2" s="1"/>
  <c r="T115" i="2" s="1"/>
  <c r="F114" i="2"/>
  <c r="H114" i="2" s="1"/>
  <c r="J114" i="2" s="1"/>
  <c r="L114" i="2" s="1"/>
  <c r="N114" i="2" s="1"/>
  <c r="P114" i="2" s="1"/>
  <c r="R114" i="2" s="1"/>
  <c r="F113" i="2"/>
  <c r="H113" i="2" s="1"/>
  <c r="J113" i="2" s="1"/>
  <c r="L113" i="2" s="1"/>
  <c r="N113" i="2" s="1"/>
  <c r="F100" i="2"/>
  <c r="H100" i="2" s="1"/>
  <c r="J100" i="2" s="1"/>
  <c r="L100" i="2" s="1"/>
  <c r="N100" i="2" s="1"/>
  <c r="P100" i="2" s="1"/>
  <c r="R100" i="2" s="1"/>
  <c r="T100" i="2" s="1"/>
  <c r="F99" i="2"/>
  <c r="F98" i="2"/>
  <c r="H98" i="2" s="1"/>
  <c r="J98" i="2" s="1"/>
  <c r="L98" i="2" s="1"/>
  <c r="N98" i="2" s="1"/>
  <c r="F95" i="2"/>
  <c r="H95" i="2" s="1"/>
  <c r="J95" i="2" s="1"/>
  <c r="L95" i="2" s="1"/>
  <c r="N95" i="2" s="1"/>
  <c r="P95" i="2" s="1"/>
  <c r="R95" i="2" s="1"/>
  <c r="T95" i="2" s="1"/>
  <c r="F94" i="2"/>
  <c r="H94" i="2" s="1"/>
  <c r="J94" i="2" s="1"/>
  <c r="L94" i="2" s="1"/>
  <c r="N94" i="2" s="1"/>
  <c r="F91" i="2"/>
  <c r="H91" i="2" s="1"/>
  <c r="J91" i="2" s="1"/>
  <c r="L91" i="2" s="1"/>
  <c r="N91" i="2" s="1"/>
  <c r="P91" i="2" s="1"/>
  <c r="R91" i="2" s="1"/>
  <c r="T91" i="2" s="1"/>
  <c r="F90" i="2"/>
  <c r="H90" i="2" s="1"/>
  <c r="J90" i="2" s="1"/>
  <c r="L90" i="2" s="1"/>
  <c r="N90" i="2" s="1"/>
  <c r="F87" i="2"/>
  <c r="H87" i="2" s="1"/>
  <c r="J87" i="2" s="1"/>
  <c r="L87" i="2" s="1"/>
  <c r="N87" i="2" s="1"/>
  <c r="P87" i="2" s="1"/>
  <c r="R87" i="2" s="1"/>
  <c r="T87" i="2" s="1"/>
  <c r="F86" i="2"/>
  <c r="H86" i="2" s="1"/>
  <c r="J86" i="2" s="1"/>
  <c r="L86" i="2" s="1"/>
  <c r="N86" i="2" s="1"/>
  <c r="F83" i="2"/>
  <c r="H83" i="2" s="1"/>
  <c r="J83" i="2" s="1"/>
  <c r="L83" i="2" s="1"/>
  <c r="N83" i="2" s="1"/>
  <c r="P83" i="2" s="1"/>
  <c r="R83" i="2" s="1"/>
  <c r="T83" i="2" s="1"/>
  <c r="F82" i="2"/>
  <c r="H82" i="2" s="1"/>
  <c r="J82" i="2" s="1"/>
  <c r="L82" i="2" s="1"/>
  <c r="N82" i="2" s="1"/>
  <c r="F76" i="2"/>
  <c r="H76" i="2" s="1"/>
  <c r="J76" i="2" s="1"/>
  <c r="L76" i="2" s="1"/>
  <c r="N76" i="2" s="1"/>
  <c r="P76" i="2" s="1"/>
  <c r="R76" i="2" s="1"/>
  <c r="T76" i="2" s="1"/>
  <c r="F77" i="2"/>
  <c r="H77" i="2" s="1"/>
  <c r="J77" i="2" s="1"/>
  <c r="L77" i="2" s="1"/>
  <c r="N77" i="2" s="1"/>
  <c r="P77" i="2" s="1"/>
  <c r="R77" i="2" s="1"/>
  <c r="T77" i="2" s="1"/>
  <c r="F78" i="2"/>
  <c r="H78" i="2" s="1"/>
  <c r="J78" i="2" s="1"/>
  <c r="L78" i="2" s="1"/>
  <c r="N78" i="2" s="1"/>
  <c r="P78" i="2" s="1"/>
  <c r="R78" i="2" s="1"/>
  <c r="T78" i="2" s="1"/>
  <c r="F79" i="2"/>
  <c r="H79" i="2" s="1"/>
  <c r="J79" i="2" s="1"/>
  <c r="L79" i="2" s="1"/>
  <c r="N79" i="2" s="1"/>
  <c r="P79" i="2" s="1"/>
  <c r="R79" i="2" s="1"/>
  <c r="T79" i="2" s="1"/>
  <c r="F75" i="2"/>
  <c r="H75" i="2" s="1"/>
  <c r="J75" i="2" s="1"/>
  <c r="L75" i="2" s="1"/>
  <c r="N75" i="2" s="1"/>
  <c r="E80" i="2"/>
  <c r="F64" i="2"/>
  <c r="H64" i="2" s="1"/>
  <c r="J64" i="2" s="1"/>
  <c r="L64" i="2" s="1"/>
  <c r="N64" i="2" s="1"/>
  <c r="P64" i="2" s="1"/>
  <c r="R64" i="2" s="1"/>
  <c r="T64" i="2" s="1"/>
  <c r="F65" i="2"/>
  <c r="H65" i="2" s="1"/>
  <c r="J65" i="2" s="1"/>
  <c r="L65" i="2" s="1"/>
  <c r="N65" i="2" s="1"/>
  <c r="P65" i="2" s="1"/>
  <c r="R65" i="2" s="1"/>
  <c r="T65" i="2" s="1"/>
  <c r="F66" i="2"/>
  <c r="H66" i="2" s="1"/>
  <c r="J66" i="2" s="1"/>
  <c r="L66" i="2" s="1"/>
  <c r="N66" i="2" s="1"/>
  <c r="P66" i="2" s="1"/>
  <c r="R66" i="2" s="1"/>
  <c r="T66" i="2" s="1"/>
  <c r="F63" i="2"/>
  <c r="H63" i="2" s="1"/>
  <c r="J63" i="2" s="1"/>
  <c r="L63" i="2" s="1"/>
  <c r="N63" i="2" s="1"/>
  <c r="F57" i="2"/>
  <c r="F59" i="2"/>
  <c r="H59" i="2" s="1"/>
  <c r="J59" i="2" s="1"/>
  <c r="L59" i="2" s="1"/>
  <c r="N59" i="2" s="1"/>
  <c r="P59" i="2" s="1"/>
  <c r="R59" i="2" s="1"/>
  <c r="T59" i="2" s="1"/>
  <c r="F46" i="2"/>
  <c r="H46" i="2" s="1"/>
  <c r="J46" i="2" s="1"/>
  <c r="L46" i="2" s="1"/>
  <c r="N46" i="2" s="1"/>
  <c r="P46" i="2" s="1"/>
  <c r="R46" i="2" s="1"/>
  <c r="T46" i="2" s="1"/>
  <c r="F47" i="2"/>
  <c r="H47" i="2" s="1"/>
  <c r="J47" i="2" s="1"/>
  <c r="L47" i="2" s="1"/>
  <c r="N47" i="2" s="1"/>
  <c r="P47" i="2" s="1"/>
  <c r="R47" i="2" s="1"/>
  <c r="T47" i="2" s="1"/>
  <c r="F48" i="2"/>
  <c r="H48" i="2" s="1"/>
  <c r="J48" i="2" s="1"/>
  <c r="L48" i="2" s="1"/>
  <c r="N48" i="2" s="1"/>
  <c r="P48" i="2" s="1"/>
  <c r="R48" i="2" s="1"/>
  <c r="T48" i="2" s="1"/>
  <c r="F50" i="2"/>
  <c r="H50" i="2" s="1"/>
  <c r="J50" i="2" s="1"/>
  <c r="L50" i="2" s="1"/>
  <c r="N50" i="2" s="1"/>
  <c r="P50" i="2" s="1"/>
  <c r="R50" i="2" s="1"/>
  <c r="T50" i="2" s="1"/>
  <c r="F51" i="2"/>
  <c r="H51" i="2" s="1"/>
  <c r="J51" i="2" s="1"/>
  <c r="L51" i="2" s="1"/>
  <c r="N51" i="2" s="1"/>
  <c r="P51" i="2" s="1"/>
  <c r="R51" i="2" s="1"/>
  <c r="T51" i="2" s="1"/>
  <c r="F52" i="2"/>
  <c r="H52" i="2" s="1"/>
  <c r="J52" i="2" s="1"/>
  <c r="L52" i="2" s="1"/>
  <c r="N52" i="2" s="1"/>
  <c r="P52" i="2" s="1"/>
  <c r="R52" i="2" s="1"/>
  <c r="T52" i="2" s="1"/>
  <c r="F53" i="2"/>
  <c r="H53" i="2" s="1"/>
  <c r="J53" i="2" s="1"/>
  <c r="L53" i="2" s="1"/>
  <c r="N53" i="2" s="1"/>
  <c r="P53" i="2" s="1"/>
  <c r="R53" i="2" s="1"/>
  <c r="T53" i="2" s="1"/>
  <c r="F45" i="2"/>
  <c r="H45" i="2" s="1"/>
  <c r="J45" i="2" s="1"/>
  <c r="L45" i="2" s="1"/>
  <c r="N45" i="2" s="1"/>
  <c r="F21" i="2"/>
  <c r="H21" i="2" s="1"/>
  <c r="J21" i="2" s="1"/>
  <c r="L21" i="2" s="1"/>
  <c r="N21" i="2" s="1"/>
  <c r="P21" i="2" s="1"/>
  <c r="R21" i="2" s="1"/>
  <c r="F22" i="2"/>
  <c r="H22" i="2" s="1"/>
  <c r="J22" i="2" s="1"/>
  <c r="L22" i="2" s="1"/>
  <c r="N22" i="2" s="1"/>
  <c r="F23" i="2"/>
  <c r="H23" i="2" s="1"/>
  <c r="J23" i="2" s="1"/>
  <c r="L23" i="2" s="1"/>
  <c r="N23" i="2" s="1"/>
  <c r="P23" i="2" s="1"/>
  <c r="R23" i="2" s="1"/>
  <c r="T23" i="2" s="1"/>
  <c r="F25" i="2"/>
  <c r="H25" i="2" s="1"/>
  <c r="J25" i="2" s="1"/>
  <c r="L25" i="2" s="1"/>
  <c r="N25" i="2" s="1"/>
  <c r="P25" i="2" s="1"/>
  <c r="R25" i="2" s="1"/>
  <c r="T25" i="2" s="1"/>
  <c r="F27" i="2"/>
  <c r="H27" i="2" s="1"/>
  <c r="J27" i="2" s="1"/>
  <c r="L27" i="2" s="1"/>
  <c r="N27" i="2" s="1"/>
  <c r="F30" i="2"/>
  <c r="H30" i="2" s="1"/>
  <c r="J30" i="2" s="1"/>
  <c r="L30" i="2" s="1"/>
  <c r="N30" i="2" s="1"/>
  <c r="P30" i="2" s="1"/>
  <c r="R30" i="2" s="1"/>
  <c r="T30" i="2" s="1"/>
  <c r="F32" i="2"/>
  <c r="H32" i="2" s="1"/>
  <c r="J32" i="2" s="1"/>
  <c r="L32" i="2" s="1"/>
  <c r="N32" i="2" s="1"/>
  <c r="P32" i="2" s="1"/>
  <c r="R32" i="2" s="1"/>
  <c r="T32" i="2" s="1"/>
  <c r="F34" i="2"/>
  <c r="H34" i="2" s="1"/>
  <c r="J34" i="2" s="1"/>
  <c r="L34" i="2" s="1"/>
  <c r="N34" i="2" s="1"/>
  <c r="P34" i="2" s="1"/>
  <c r="R34" i="2" s="1"/>
  <c r="T34" i="2" s="1"/>
  <c r="F19" i="2"/>
  <c r="H19" i="2" s="1"/>
  <c r="J19" i="2" s="1"/>
  <c r="L19" i="2" s="1"/>
  <c r="N19" i="2" s="1"/>
  <c r="E139" i="2"/>
  <c r="E136" i="2"/>
  <c r="E117" i="2"/>
  <c r="E111" i="2"/>
  <c r="E110" i="2"/>
  <c r="F109" i="2"/>
  <c r="H109" i="2" s="1"/>
  <c r="J109" i="2" s="1"/>
  <c r="L109" i="2" s="1"/>
  <c r="N109" i="2" s="1"/>
  <c r="P109" i="2" s="1"/>
  <c r="R109" i="2" s="1"/>
  <c r="T109" i="2" s="1"/>
  <c r="E96" i="2"/>
  <c r="E92" i="2"/>
  <c r="E88" i="2"/>
  <c r="E84" i="2"/>
  <c r="E54" i="2"/>
  <c r="E41" i="2" s="1"/>
  <c r="E44" i="2"/>
  <c r="E43" i="2"/>
  <c r="T21" i="2" l="1"/>
  <c r="T114" i="2"/>
  <c r="P22" i="2"/>
  <c r="R22" i="2" s="1"/>
  <c r="T22" i="2" s="1"/>
  <c r="N134" i="2"/>
  <c r="P134" i="2" s="1"/>
  <c r="R134" i="2" s="1"/>
  <c r="T134" i="2" s="1"/>
  <c r="P63" i="2"/>
  <c r="R63" i="2" s="1"/>
  <c r="N84" i="2"/>
  <c r="P86" i="2"/>
  <c r="N137" i="2"/>
  <c r="P19" i="2"/>
  <c r="N92" i="2"/>
  <c r="P94" i="2"/>
  <c r="N136" i="2"/>
  <c r="P75" i="2"/>
  <c r="N111" i="2"/>
  <c r="N135" i="2" s="1"/>
  <c r="P113" i="2"/>
  <c r="P45" i="2"/>
  <c r="N132" i="2"/>
  <c r="N80" i="2"/>
  <c r="P82" i="2"/>
  <c r="N88" i="2"/>
  <c r="P90" i="2"/>
  <c r="P98" i="2"/>
  <c r="R98" i="2" s="1"/>
  <c r="L134" i="2"/>
  <c r="L137" i="2"/>
  <c r="L132" i="2"/>
  <c r="L136" i="2"/>
  <c r="L84" i="2"/>
  <c r="L92" i="2"/>
  <c r="L111" i="2"/>
  <c r="L135" i="2" s="1"/>
  <c r="L80" i="2"/>
  <c r="L88" i="2"/>
  <c r="J134" i="2"/>
  <c r="F139" i="2"/>
  <c r="J132" i="2"/>
  <c r="J136" i="2"/>
  <c r="J111" i="2"/>
  <c r="J84" i="2"/>
  <c r="J92" i="2"/>
  <c r="J137" i="2"/>
  <c r="J80" i="2"/>
  <c r="J88" i="2"/>
  <c r="H139" i="2"/>
  <c r="J123" i="2"/>
  <c r="H137" i="2"/>
  <c r="F111" i="2"/>
  <c r="H84" i="2"/>
  <c r="H92" i="2"/>
  <c r="F130" i="2"/>
  <c r="H57" i="2"/>
  <c r="F96" i="2"/>
  <c r="H99" i="2"/>
  <c r="H134" i="2"/>
  <c r="H136" i="2"/>
  <c r="H132" i="2"/>
  <c r="H80" i="2"/>
  <c r="H88" i="2"/>
  <c r="H111" i="2"/>
  <c r="F80" i="2"/>
  <c r="F129" i="2"/>
  <c r="F132" i="2"/>
  <c r="E133" i="2"/>
  <c r="E71" i="2"/>
  <c r="F134" i="2"/>
  <c r="F137" i="2"/>
  <c r="F84" i="2"/>
  <c r="F92" i="2"/>
  <c r="E135" i="2"/>
  <c r="E107" i="2"/>
  <c r="F136" i="2"/>
  <c r="F88" i="2"/>
  <c r="E138" i="2"/>
  <c r="F73" i="2"/>
  <c r="H73" i="2" s="1"/>
  <c r="J73" i="2" s="1"/>
  <c r="L73" i="2" s="1"/>
  <c r="N73" i="2" s="1"/>
  <c r="P73" i="2" s="1"/>
  <c r="R73" i="2" s="1"/>
  <c r="T73" i="2" s="1"/>
  <c r="D110" i="2"/>
  <c r="F110" i="2" s="1"/>
  <c r="H110" i="2" s="1"/>
  <c r="J110" i="2" s="1"/>
  <c r="L110" i="2" s="1"/>
  <c r="N110" i="2" s="1"/>
  <c r="P110" i="2" s="1"/>
  <c r="R110" i="2" s="1"/>
  <c r="T110" i="2" s="1"/>
  <c r="D44" i="2"/>
  <c r="F44" i="2" s="1"/>
  <c r="H44" i="2" s="1"/>
  <c r="J44" i="2" s="1"/>
  <c r="L44" i="2" s="1"/>
  <c r="N44" i="2" s="1"/>
  <c r="D56" i="2"/>
  <c r="D43" i="2" s="1"/>
  <c r="F43" i="2" s="1"/>
  <c r="H43" i="2" s="1"/>
  <c r="J43" i="2" s="1"/>
  <c r="L43" i="2" s="1"/>
  <c r="N43" i="2" s="1"/>
  <c r="P43" i="2" s="1"/>
  <c r="R43" i="2" s="1"/>
  <c r="T43" i="2" s="1"/>
  <c r="P88" i="2" l="1"/>
  <c r="R90" i="2"/>
  <c r="P136" i="2"/>
  <c r="R75" i="2"/>
  <c r="P137" i="2"/>
  <c r="R19" i="2"/>
  <c r="P132" i="2"/>
  <c r="R45" i="2"/>
  <c r="P80" i="2"/>
  <c r="R82" i="2"/>
  <c r="P111" i="2"/>
  <c r="P135" i="2" s="1"/>
  <c r="R113" i="2"/>
  <c r="P92" i="2"/>
  <c r="R94" i="2"/>
  <c r="P84" i="2"/>
  <c r="R86" i="2"/>
  <c r="T98" i="2"/>
  <c r="N130" i="2"/>
  <c r="P44" i="2"/>
  <c r="L130" i="2"/>
  <c r="J139" i="2"/>
  <c r="L123" i="2"/>
  <c r="H129" i="2"/>
  <c r="J99" i="2"/>
  <c r="L99" i="2" s="1"/>
  <c r="N99" i="2" s="1"/>
  <c r="H130" i="2"/>
  <c r="J57" i="2"/>
  <c r="L57" i="2" s="1"/>
  <c r="N57" i="2" s="1"/>
  <c r="P57" i="2" s="1"/>
  <c r="R57" i="2" s="1"/>
  <c r="T57" i="2" s="1"/>
  <c r="H96" i="2"/>
  <c r="H133" i="2" s="1"/>
  <c r="F133" i="2"/>
  <c r="D54" i="2"/>
  <c r="D138" i="2" s="1"/>
  <c r="F56" i="2"/>
  <c r="E127" i="2"/>
  <c r="R92" i="2" l="1"/>
  <c r="T94" i="2"/>
  <c r="T92" i="2" s="1"/>
  <c r="R136" i="2"/>
  <c r="T75" i="2"/>
  <c r="T136" i="2" s="1"/>
  <c r="T82" i="2"/>
  <c r="T80" i="2" s="1"/>
  <c r="R80" i="2"/>
  <c r="P130" i="2"/>
  <c r="R44" i="2"/>
  <c r="T86" i="2"/>
  <c r="T84" i="2" s="1"/>
  <c r="R84" i="2"/>
  <c r="T113" i="2"/>
  <c r="T111" i="2" s="1"/>
  <c r="T135" i="2" s="1"/>
  <c r="R111" i="2"/>
  <c r="R135" i="2" s="1"/>
  <c r="T45" i="2"/>
  <c r="T132" i="2" s="1"/>
  <c r="R132" i="2"/>
  <c r="T19" i="2"/>
  <c r="T137" i="2" s="1"/>
  <c r="R137" i="2"/>
  <c r="T90" i="2"/>
  <c r="T88" i="2" s="1"/>
  <c r="R88" i="2"/>
  <c r="L139" i="2"/>
  <c r="N123" i="2"/>
  <c r="P99" i="2"/>
  <c r="N96" i="2"/>
  <c r="N133" i="2" s="1"/>
  <c r="L96" i="2"/>
  <c r="L133" i="2" s="1"/>
  <c r="J130" i="2"/>
  <c r="J96" i="2"/>
  <c r="J133" i="2" s="1"/>
  <c r="J129" i="2"/>
  <c r="F54" i="2"/>
  <c r="F138" i="2" s="1"/>
  <c r="H56" i="2"/>
  <c r="D41" i="2"/>
  <c r="F41" i="2" s="1"/>
  <c r="H41" i="2" s="1"/>
  <c r="J41" i="2" s="1"/>
  <c r="L41" i="2" s="1"/>
  <c r="N41" i="2" s="1"/>
  <c r="P41" i="2" s="1"/>
  <c r="R41" i="2" s="1"/>
  <c r="T41" i="2" s="1"/>
  <c r="D136" i="2"/>
  <c r="P96" i="2" l="1"/>
  <c r="P133" i="2" s="1"/>
  <c r="R99" i="2"/>
  <c r="R130" i="2"/>
  <c r="T44" i="2"/>
  <c r="T130" i="2" s="1"/>
  <c r="N139" i="2"/>
  <c r="P123" i="2"/>
  <c r="H54" i="2"/>
  <c r="H138" i="2" s="1"/>
  <c r="J56" i="2"/>
  <c r="D132" i="2"/>
  <c r="T99" i="2" l="1"/>
  <c r="T96" i="2" s="1"/>
  <c r="T133" i="2" s="1"/>
  <c r="R96" i="2"/>
  <c r="R133" i="2" s="1"/>
  <c r="P139" i="2"/>
  <c r="R123" i="2"/>
  <c r="J54" i="2"/>
  <c r="L56" i="2"/>
  <c r="D117" i="2"/>
  <c r="F117" i="2" s="1"/>
  <c r="H117" i="2" s="1"/>
  <c r="J117" i="2" s="1"/>
  <c r="L117" i="2" s="1"/>
  <c r="N117" i="2" s="1"/>
  <c r="P117" i="2" s="1"/>
  <c r="R117" i="2" s="1"/>
  <c r="T117" i="2" s="1"/>
  <c r="R139" i="2" l="1"/>
  <c r="T123" i="2"/>
  <c r="T139" i="2" s="1"/>
  <c r="L54" i="2"/>
  <c r="L138" i="2" s="1"/>
  <c r="N56" i="2"/>
  <c r="J138" i="2"/>
  <c r="F62" i="2"/>
  <c r="H62" i="2" s="1"/>
  <c r="J62" i="2" s="1"/>
  <c r="L62" i="2" s="1"/>
  <c r="N62" i="2" s="1"/>
  <c r="P62" i="2" s="1"/>
  <c r="D18" i="2"/>
  <c r="F18" i="2" s="1"/>
  <c r="H18" i="2" s="1"/>
  <c r="J18" i="2" s="1"/>
  <c r="L18" i="2" s="1"/>
  <c r="N18" i="2" s="1"/>
  <c r="D139" i="2"/>
  <c r="F74" i="2"/>
  <c r="H74" i="2" s="1"/>
  <c r="J74" i="2" s="1"/>
  <c r="L74" i="2" s="1"/>
  <c r="D84" i="2"/>
  <c r="D88" i="2"/>
  <c r="D80" i="2"/>
  <c r="D96" i="2"/>
  <c r="D92" i="2"/>
  <c r="R62" i="2" l="1"/>
  <c r="T62" i="2" s="1"/>
  <c r="L129" i="2"/>
  <c r="N74" i="2"/>
  <c r="N54" i="2"/>
  <c r="N138" i="2" s="1"/>
  <c r="P56" i="2"/>
  <c r="R56" i="2" s="1"/>
  <c r="P18" i="2"/>
  <c r="R18" i="2" s="1"/>
  <c r="T18" i="2" s="1"/>
  <c r="D71" i="2"/>
  <c r="F71" i="2" s="1"/>
  <c r="D133" i="2"/>
  <c r="D111" i="2"/>
  <c r="D135" i="2" s="1"/>
  <c r="R54" i="2" l="1"/>
  <c r="R138" i="2" s="1"/>
  <c r="T56" i="2"/>
  <c r="P54" i="2"/>
  <c r="P138" i="2" s="1"/>
  <c r="N129" i="2"/>
  <c r="P74" i="2"/>
  <c r="H71" i="2"/>
  <c r="J71" i="2" s="1"/>
  <c r="L71" i="2" s="1"/>
  <c r="N71" i="2" s="1"/>
  <c r="D107" i="2"/>
  <c r="F107" i="2" s="1"/>
  <c r="F135" i="2"/>
  <c r="H135" i="2" s="1"/>
  <c r="J135" i="2" s="1"/>
  <c r="T54" i="2" l="1"/>
  <c r="T138" i="2" s="1"/>
  <c r="P129" i="2"/>
  <c r="R74" i="2"/>
  <c r="P71" i="2"/>
  <c r="R71" i="2" s="1"/>
  <c r="F127" i="2"/>
  <c r="H107" i="2"/>
  <c r="D127" i="2"/>
  <c r="T71" i="2" l="1"/>
  <c r="R129" i="2"/>
  <c r="T74" i="2"/>
  <c r="T129" i="2" s="1"/>
  <c r="H127" i="2"/>
  <c r="J107" i="2"/>
  <c r="J127" i="2" l="1"/>
  <c r="L107" i="2"/>
  <c r="L127" i="2" l="1"/>
  <c r="N107" i="2"/>
  <c r="P107" i="2" l="1"/>
  <c r="N127" i="2"/>
  <c r="P127" i="2" l="1"/>
  <c r="R107" i="2"/>
  <c r="T107" i="2" l="1"/>
  <c r="T127" i="2" s="1"/>
  <c r="R127" i="2"/>
</calcChain>
</file>

<file path=xl/sharedStrings.xml><?xml version="1.0" encoding="utf-8"?>
<sst xmlns="http://schemas.openxmlformats.org/spreadsheetml/2006/main" count="365" uniqueCount="214">
  <si>
    <t>№ п/п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</si>
  <si>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</si>
  <si>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</si>
  <si>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</si>
  <si>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</si>
  <si>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</si>
  <si>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Жилищно-коммунальное хозяйство</t>
  </si>
  <si>
    <t>Департамент жилищно-коммунального хозяйства</t>
  </si>
  <si>
    <t>8.</t>
  </si>
  <si>
    <t>9.</t>
  </si>
  <si>
    <t>10.</t>
  </si>
  <si>
    <t>11.</t>
  </si>
  <si>
    <t>13.</t>
  </si>
  <si>
    <t>Внешнее благоустройство</t>
  </si>
  <si>
    <t>15.</t>
  </si>
  <si>
    <t>Управление внешнего благоустройства</t>
  </si>
  <si>
    <t>Дорожное хозяйство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</si>
  <si>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</si>
  <si>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</si>
  <si>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</si>
  <si>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</si>
  <si>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</si>
  <si>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</si>
  <si>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Строительство спортивного зала в МАОУ "СОШ № 12"</t>
  </si>
  <si>
    <t>Строительство, реконструкция и проектирование сетей наружного освещения</t>
  </si>
  <si>
    <t>10 2 4104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</si>
  <si>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</si>
  <si>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</si>
  <si>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</si>
  <si>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</si>
  <si>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11 1 4105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</si>
  <si>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</si>
  <si>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</si>
  <si>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</si>
  <si>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</si>
  <si>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</si>
  <si>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</si>
  <si>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</si>
  <si>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</si>
  <si>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</si>
  <si>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</si>
  <si>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</si>
  <si>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05 1 4200</t>
  </si>
  <si>
    <t>10 2 4207</t>
  </si>
  <si>
    <t>11 2 4107</t>
  </si>
  <si>
    <t>Реконструкция кладбища Банная гора (новое)</t>
  </si>
  <si>
    <t>Исполнитель</t>
  </si>
  <si>
    <t>к решению</t>
  </si>
  <si>
    <t>Пермской городской Думы</t>
  </si>
  <si>
    <t>Расширение и реконструкция (2 очередь) канализации</t>
  </si>
  <si>
    <t>средства дорожного фонда</t>
  </si>
  <si>
    <t>тыс. руб.</t>
  </si>
  <si>
    <t>в разрезе исполнителей</t>
  </si>
  <si>
    <t>05 1 4211</t>
  </si>
  <si>
    <t>Строительство газопроводов в микрорайонах индивидуальной застройки города Перми</t>
  </si>
  <si>
    <t>Департамент имущественных отношений</t>
  </si>
  <si>
    <t>30.</t>
  </si>
  <si>
    <t>2015 год</t>
  </si>
  <si>
    <t>Строительство физкультурно–оздоровительного комплекса в Дзержинском районе (ул. Шпальная, 2)</t>
  </si>
  <si>
    <t>краевой бюджет</t>
  </si>
  <si>
    <t>05 1 6201</t>
  </si>
  <si>
    <t>Прочие объекты</t>
  </si>
  <si>
    <t>91 9 4136</t>
  </si>
  <si>
    <t>31.</t>
  </si>
  <si>
    <t>32.</t>
  </si>
  <si>
    <t>Приобретение в муниципальную собственность здания для размещения муниципального архива</t>
  </si>
  <si>
    <t>91 9 4153</t>
  </si>
  <si>
    <t>Строительство светофорных объектов</t>
  </si>
  <si>
    <t>12 1 4156</t>
  </si>
  <si>
    <t>Реконструкция светофорных объектов</t>
  </si>
  <si>
    <t>12 1 4157</t>
  </si>
  <si>
    <t>12 2 4123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</si>
  <si>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</si>
  <si>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Строительство водопроводных сетей в микрорайоне Висим Мотовилихинского района города Перми</t>
  </si>
  <si>
    <t>17 1 4121</t>
  </si>
  <si>
    <t>Строительство водопроводных сетей в микрорайоне Вышка–1 Мотовилихинского района города Перми</t>
  </si>
  <si>
    <t>17 1 4122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</si>
  <si>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</si>
  <si>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</si>
  <si>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</si>
  <si>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03 3 4214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</si>
  <si>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</si>
  <si>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24 1 4162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</si>
  <si>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</si>
  <si>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24 1 4164</t>
  </si>
  <si>
    <t>24 2 4100</t>
  </si>
  <si>
    <t>24 2 4117</t>
  </si>
  <si>
    <t>24 2 4118</t>
  </si>
  <si>
    <t>24 2 4119</t>
  </si>
  <si>
    <t>24 2 4129</t>
  </si>
  <si>
    <t>24 2 4130</t>
  </si>
  <si>
    <t>02 2 4155</t>
  </si>
  <si>
    <t>Реконструкция светофорных объектов в части установки устройства голосового и звукового сопровождения</t>
  </si>
  <si>
    <t>02 2 4158</t>
  </si>
  <si>
    <t>Реконструкция светофорных объектов в части установки устройства звукового сопровождения</t>
  </si>
  <si>
    <t>Реконструкция ул. Макаренко от бульвара Гагарина до ул. Уинской</t>
  </si>
  <si>
    <t>10 2 4206</t>
  </si>
  <si>
    <t>Строительство автомобильной дороги Переход ул. Строителей–площадь Гайдара (проектно-изыскательские работы)</t>
  </si>
  <si>
    <t>Реконструкция пересечения ул. Героев Хасана и Транссибирской магистрали (включая тоннель)</t>
  </si>
  <si>
    <t>10 2 4215</t>
  </si>
  <si>
    <t>Реконструкция центральной площадки города Перми – эспланада, 64–й квартал, участок 1(от здания Пермского академического Театра–Театра ул. Борчанинова)</t>
  </si>
  <si>
    <t>Реконструкция кладбища Северное</t>
  </si>
  <si>
    <t>11 2 4154</t>
  </si>
  <si>
    <t>10 2 6212</t>
  </si>
  <si>
    <t>15 1 9602</t>
  </si>
  <si>
    <t>Объект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</si>
  <si>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2015 год</t>
  </si>
  <si>
    <t>Реконструкция многоквартирного дома по ул. Гашкова, 28б</t>
  </si>
  <si>
    <t>15 3 4124</t>
  </si>
  <si>
    <t>2.</t>
  </si>
  <si>
    <t>3.</t>
  </si>
  <si>
    <t>4.</t>
  </si>
  <si>
    <t>5.</t>
  </si>
  <si>
    <t>6.</t>
  </si>
  <si>
    <t>7.</t>
  </si>
  <si>
    <t>12.</t>
  </si>
  <si>
    <t>14.</t>
  </si>
  <si>
    <t>16.</t>
  </si>
  <si>
    <t>17.</t>
  </si>
  <si>
    <t>18.</t>
  </si>
  <si>
    <t>19.</t>
  </si>
  <si>
    <t>20.</t>
  </si>
  <si>
    <t>21.</t>
  </si>
  <si>
    <t>33.</t>
  </si>
  <si>
    <t>34.</t>
  </si>
  <si>
    <t>35.</t>
  </si>
  <si>
    <t>36.</t>
  </si>
  <si>
    <t>37.</t>
  </si>
  <si>
    <t>38.</t>
  </si>
  <si>
    <t>39.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</si>
  <si>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</si>
  <si>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физкультурно–оздоровительного комплекса в Свердловском районе (ул. Обвинская, 9)</t>
  </si>
  <si>
    <t>ПРИЛОЖЕНИЕ № 13</t>
  </si>
  <si>
    <t>Изменения ко 2 чтению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</si>
  <si>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</si>
  <si>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15 1 2147,15 3 2151,15 1 9602</t>
  </si>
  <si>
    <t>Строительство межшкольного стадиона в МАОУ "Гимназия № 7" г.Перми</t>
  </si>
  <si>
    <t>Строительство нового корпуса МАОУ "СОШ № 59"</t>
  </si>
  <si>
    <t>Строительство нового корпуса МБОУ "СОШ №42"</t>
  </si>
  <si>
    <t>Реконструкция корпуса МАОУ "Лицей № 10" г. Перми</t>
  </si>
  <si>
    <t>Строительство спортивного зала в МАОУ "СОШ № 50 с углубленным изучением английского языка" г. Перми</t>
  </si>
  <si>
    <t>Строительство спортивного зала в МБОУ "СОШ № 45" г. Перми</t>
  </si>
  <si>
    <t>Строительство нового корпуса МБОУ "Гимназия № 11 им. С.П.Дягилева"</t>
  </si>
  <si>
    <t>24 2 4138</t>
  </si>
  <si>
    <t>10 2 4173</t>
  </si>
  <si>
    <t>11 1 4174</t>
  </si>
  <si>
    <t>Строительство пешеходного перехода из микрорайона Владимирский в микрорайон Юбилейный</t>
  </si>
  <si>
    <t>11 1 4175</t>
  </si>
  <si>
    <t>Строительство сквера по ул.Шпалопропиточной, 4б, 6</t>
  </si>
  <si>
    <t>11 1 4176</t>
  </si>
  <si>
    <t>40.</t>
  </si>
  <si>
    <t>41.</t>
  </si>
  <si>
    <t>42.</t>
  </si>
  <si>
    <t>43.</t>
  </si>
  <si>
    <t>от 16.12.2014 № 270</t>
  </si>
  <si>
    <t>Приобретение в собственность муниципального образования помещения для размещения МФЦ по ул. 9 мая, 3</t>
  </si>
  <si>
    <t>91 9 4172</t>
  </si>
  <si>
    <t>44.</t>
  </si>
  <si>
    <t>Изменения</t>
  </si>
  <si>
    <t>Департамент общественной безопасности</t>
  </si>
  <si>
    <t>Строительство сквера по ул. Краснополянской, 12</t>
  </si>
  <si>
    <t>Строительство тротуара со ступеньками и поручнями в м-не Соболи по ул. 1-й Соболинской от дома № 9 до дома № 23</t>
  </si>
  <si>
    <t xml:space="preserve">Управление капитального строительства </t>
  </si>
  <si>
    <t>Реконструкция здания МАОУ "СОШ № 32 имени Г.А.Сборщикова" г. Перми (пристройка спортивного зала)</t>
  </si>
  <si>
    <t>Строительство межшкольного стадиона в МАОУ Пермская кадетская школа № 1 «Пермский кадетский корпус имени генералиссимуса А.В. Суворова»</t>
  </si>
  <si>
    <t>22.</t>
  </si>
  <si>
    <t>23.</t>
  </si>
  <si>
    <t>24.</t>
  </si>
  <si>
    <t>25.</t>
  </si>
  <si>
    <t>26.</t>
  </si>
  <si>
    <t>27.</t>
  </si>
  <si>
    <t>28.</t>
  </si>
  <si>
    <t>29.</t>
  </si>
  <si>
    <t>45.</t>
  </si>
  <si>
    <t>Строительство кладбища «Восточное» с крематорием</t>
  </si>
  <si>
    <t>11 2 4106</t>
  </si>
  <si>
    <t>Строительство светофорного объекта на территории м/р Висим</t>
  </si>
  <si>
    <t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</t>
  </si>
  <si>
    <t>91 6 2183</t>
  </si>
  <si>
    <t>10 2 4112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</si>
  <si>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</si>
  <si>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</si>
  <si>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Общественная безопасность</t>
  </si>
  <si>
    <t>Обследование оползневого склона по ул. Мезенская, 166</t>
  </si>
  <si>
    <t>14 1 4142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</si>
  <si>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</t>
  </si>
  <si>
    <t>24 1 4163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</si>
  <si>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</si>
  <si>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10 2 4148</t>
  </si>
  <si>
    <t>Строительство межшкольного стадиона в МАОУ Пермская кадетская школа № 1 "Пермский кадетский корпус имени генералиссимуса А.В. Суворова"</t>
  </si>
  <si>
    <t>24 2 4125</t>
  </si>
  <si>
    <t>Реконструкция здания МАОУ «СОШ № 32 имени Г.А.Сборщикова» г. Перми (пристройка спортивного зала)</t>
  </si>
  <si>
    <t>24 2 4133</t>
  </si>
  <si>
    <t>Строительство спортивной площадки в МАОУ «Лицей № 10»</t>
  </si>
  <si>
    <t>24 2 4143</t>
  </si>
  <si>
    <t>46.</t>
  </si>
  <si>
    <t>47.</t>
  </si>
  <si>
    <t>48.</t>
  </si>
  <si>
    <t>федеральный бюджет</t>
  </si>
  <si>
    <t>15 1 9502</t>
  </si>
  <si>
    <t xml:space="preserve"> </t>
  </si>
  <si>
    <t>49.</t>
  </si>
  <si>
    <t>Приобретение в собственность муниципального образования по-мещения для размещения МФЦ по ул. Уральская, 47а</t>
  </si>
  <si>
    <t>24 2 4201, 24 2 4202</t>
  </si>
  <si>
    <t>Возмездное приобретение недвижимого имущества в муниципальную собственность города Перми</t>
  </si>
  <si>
    <t>91 9 4177</t>
  </si>
  <si>
    <t>50.</t>
  </si>
  <si>
    <t>Реконструкция Театрального сада</t>
  </si>
  <si>
    <t>Строительство многоквартирного жилого дома по адресу: ул. Баранчинская, 10 для обеспечения жильем граждан</t>
  </si>
  <si>
    <t>11 1 4159</t>
  </si>
  <si>
    <t>51.</t>
  </si>
  <si>
    <t>15 3 4180</t>
  </si>
  <si>
    <t>ПРИЛОЖЕНИЕ 5</t>
  </si>
  <si>
    <t>от 25.08.2015 № 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</si>
</sst>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/>
    <xf numFmtId="164" fontId="4" fillId="0" borderId="2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4" xfId="0" applyNumberFormat="1" applyFont="1" applyFill="1" applyBorder="1"/>
    <xf numFmtId="0" fontId="4" fillId="0" borderId="1" xfId="0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164" fontId="4" fillId="0" borderId="1" xfId="0" applyNumberFormat="1" applyFont="1" applyFill="1" applyBorder="1" applyAlignment="1">
      <alignment vertical="top" wrapText="1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164" fontId="4" fillId="2" borderId="1" xfId="0" applyNumberFormat="1" applyFont="1" applyFill="1" applyBorder="1"/>
    <xf numFmtId="164" fontId="4" fillId="2" borderId="4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4" fillId="2" borderId="4" xfId="0" applyNumberFormat="1" applyFont="1" applyFill="1" applyBorder="1"/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/>
    </xf>
    <xf numFmtId="164" fontId="4" fillId="4" borderId="2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/>
    <xf numFmtId="0" fontId="2" fillId="4" borderId="0" xfId="0" applyFont="1" applyFill="1"/>
    <xf numFmtId="0" fontId="4" fillId="4" borderId="1" xfId="0" applyFont="1" applyFill="1" applyBorder="1" applyAlignment="1">
      <alignment vertical="top" wrapText="1"/>
    </xf>
    <xf numFmtId="164" fontId="4" fillId="5" borderId="1" xfId="0" applyNumberFormat="1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right"/>
    </xf>
    <xf numFmtId="164" fontId="4" fillId="3" borderId="4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4" fillId="3" borderId="4" xfId="0" applyNumberFormat="1" applyFont="1" applyFill="1" applyBorder="1"/>
    <xf numFmtId="0" fontId="4" fillId="3" borderId="1" xfId="0" applyFont="1" applyFill="1" applyBorder="1" applyAlignment="1">
      <alignment horizontal="center" vertical="top"/>
    </xf>
    <xf numFmtId="164" fontId="4" fillId="3" borderId="2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vertical="top" wrapText="1"/>
    </xf>
    <xf numFmtId="0" fontId="2" fillId="3" borderId="0" xfId="0" applyFont="1" applyFill="1"/>
    <xf numFmtId="164" fontId="4" fillId="0" borderId="1" xfId="0" applyNumberFormat="1" applyFont="1" applyFill="1" applyBorder="1" applyAlignment="1">
      <alignment vertical="top" wrapText="1"/>
    </xf>
    <xf numFmtId="164" fontId="4" fillId="6" borderId="1" xfId="0" applyNumberFormat="1" applyFont="1" applyFill="1" applyBorder="1"/>
    <xf numFmtId="0" fontId="4" fillId="6" borderId="1" xfId="0" applyFont="1" applyFill="1" applyBorder="1" applyAlignment="1">
      <alignment horizontal="center" vertical="top"/>
    </xf>
    <xf numFmtId="0" fontId="2" fillId="6" borderId="0" xfId="0" applyFont="1" applyFill="1"/>
    <xf numFmtId="164" fontId="4" fillId="6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2" fillId="7" borderId="0" xfId="0" applyFont="1" applyFill="1"/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vertical="top"/>
    </xf>
    <xf numFmtId="0" fontId="2" fillId="2" borderId="0" xfId="0" applyFont="1" applyFill="1"/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top" wrapText="1"/>
    </xf>
    <xf numFmtId="0" fontId="2" fillId="6" borderId="0" xfId="0" applyFont="1" applyFill="1" applyBorder="1"/>
    <xf numFmtId="164" fontId="4" fillId="6" borderId="1" xfId="0" applyNumberFormat="1" applyFont="1" applyFill="1" applyBorder="1" applyAlignment="1">
      <alignment horizontal="right"/>
    </xf>
    <xf numFmtId="0" fontId="4" fillId="3" borderId="1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C141"/>
  <sheetViews>
    <sheetView tabSelected="1" zoomScale="70" zoomScaleNormal="70" workbookViewId="0">
      <selection activeCell="B8" sqref="B8"/>
    </sheetView>
  </sheetViews>
  <sheetFormatPr defaultColWidth="9.109375" defaultRowHeight="18" x14ac:dyDescent="0.35"/>
  <cols>
    <col min="1" max="1" width="5.44140625" style="1" customWidth="1"/>
    <col min="2" max="2" width="76.88671875" style="1" customWidth="1"/>
    <col min="3" max="3" width="19.88671875" style="1" customWidth="1"/>
    <col min="4" max="4" width="17.5546875" style="5" hidden="1" customWidth="1"/>
    <col min="5" max="5" width="17" style="5" hidden="1" customWidth="1"/>
    <col min="6" max="6" width="17.5546875" style="5" hidden="1" customWidth="1"/>
    <col min="7" max="7" width="16.88671875" style="5" hidden="1" customWidth="1"/>
    <col min="8" max="8" width="17.5546875" style="5" hidden="1" customWidth="1"/>
    <col min="9" max="9" width="16.88671875" style="40" hidden="1" customWidth="1"/>
    <col min="10" max="10" width="17.5546875" style="5" hidden="1" customWidth="1"/>
    <col min="11" max="11" width="16.88671875" style="40" hidden="1" customWidth="1"/>
    <col min="12" max="12" width="17.5546875" style="5" hidden="1" customWidth="1"/>
    <col min="13" max="13" width="16.88671875" style="40" hidden="1" customWidth="1"/>
    <col min="14" max="14" width="17.5546875" style="5" hidden="1" customWidth="1"/>
    <col min="15" max="15" width="16.88671875" style="40" hidden="1" customWidth="1"/>
    <col min="16" max="16" width="17.5546875" style="5" hidden="1" customWidth="1"/>
    <col min="17" max="17" width="16.88671875" style="40" hidden="1" customWidth="1"/>
    <col min="18" max="18" width="17.5546875" style="5" hidden="1" customWidth="1"/>
    <col min="19" max="19" width="16.88671875" style="22" hidden="1" customWidth="1"/>
    <col min="20" max="20" width="17.5546875" style="5" customWidth="1"/>
    <col min="21" max="21" width="37.44140625" style="1" hidden="1" customWidth="1"/>
    <col min="22" max="22" width="16.109375" style="1" hidden="1" customWidth="1"/>
    <col min="23" max="26" width="9.109375" style="1" customWidth="1"/>
    <col min="27" max="16384" width="9.109375" style="1"/>
  </cols>
  <sheetData>
    <row r="1" spans="1:21" x14ac:dyDescent="0.35">
      <c r="H1" s="4"/>
      <c r="J1" s="4"/>
      <c r="L1" s="4"/>
      <c r="N1" s="4"/>
      <c r="P1" s="4"/>
      <c r="R1" s="4"/>
      <c r="T1" s="4" t="s">
        <v>212</v>
      </c>
    </row>
    <row r="2" spans="1:21" x14ac:dyDescent="0.35">
      <c r="H2" s="4"/>
      <c r="J2" s="4"/>
      <c r="L2" s="4"/>
      <c r="N2" s="4"/>
      <c r="P2" s="4"/>
      <c r="R2" s="4"/>
      <c r="T2" s="4" t="s">
        <v>47</v>
      </c>
    </row>
    <row r="3" spans="1:21" x14ac:dyDescent="0.35">
      <c r="H3" s="4"/>
      <c r="J3" s="4"/>
      <c r="L3" s="4"/>
      <c r="N3" s="4"/>
      <c r="P3" s="4"/>
      <c r="R3" s="4"/>
      <c r="T3" s="4" t="s">
        <v>48</v>
      </c>
    </row>
    <row r="4" spans="1:21" x14ac:dyDescent="0.35">
      <c r="H4" s="4"/>
      <c r="J4" s="4"/>
      <c r="L4" s="4"/>
      <c r="N4" s="4"/>
      <c r="P4" s="4"/>
      <c r="R4" s="4"/>
      <c r="T4" s="4" t="s">
        <v>213</v>
      </c>
    </row>
    <row r="6" spans="1:21" x14ac:dyDescent="0.35">
      <c r="C6" s="5"/>
      <c r="D6" s="4"/>
      <c r="F6" s="4"/>
      <c r="H6" s="4"/>
      <c r="J6" s="4"/>
      <c r="L6" s="4"/>
      <c r="N6" s="4"/>
      <c r="P6" s="4"/>
      <c r="R6" s="4"/>
      <c r="T6" s="4" t="s">
        <v>132</v>
      </c>
    </row>
    <row r="7" spans="1:21" x14ac:dyDescent="0.35">
      <c r="C7" s="5"/>
      <c r="D7" s="4"/>
      <c r="F7" s="4"/>
      <c r="H7" s="4"/>
      <c r="J7" s="4"/>
      <c r="L7" s="4"/>
      <c r="N7" s="4"/>
      <c r="P7" s="4"/>
      <c r="R7" s="4"/>
      <c r="T7" s="4" t="s">
        <v>47</v>
      </c>
    </row>
    <row r="8" spans="1:21" x14ac:dyDescent="0.35">
      <c r="C8" s="5"/>
      <c r="D8" s="4"/>
      <c r="F8" s="4"/>
      <c r="H8" s="4"/>
      <c r="J8" s="4"/>
      <c r="L8" s="4"/>
      <c r="N8" s="4"/>
      <c r="P8" s="4"/>
      <c r="R8" s="4"/>
      <c r="T8" s="4" t="s">
        <v>48</v>
      </c>
    </row>
    <row r="9" spans="1:21" x14ac:dyDescent="0.35">
      <c r="D9" s="1"/>
      <c r="E9" s="1"/>
      <c r="F9" s="1"/>
      <c r="G9" s="4"/>
      <c r="H9" s="4"/>
      <c r="I9" s="41"/>
      <c r="J9" s="4"/>
      <c r="K9" s="41"/>
      <c r="L9" s="4"/>
      <c r="M9" s="41"/>
      <c r="N9" s="4"/>
      <c r="O9" s="41"/>
      <c r="P9" s="4"/>
      <c r="Q9" s="41"/>
      <c r="R9" s="4"/>
      <c r="S9" s="23"/>
      <c r="T9" s="4" t="s">
        <v>154</v>
      </c>
    </row>
    <row r="10" spans="1:21" x14ac:dyDescent="0.35">
      <c r="D10" s="1"/>
      <c r="E10" s="1"/>
      <c r="F10" s="1"/>
      <c r="G10" s="4"/>
      <c r="H10" s="4"/>
      <c r="I10" s="41"/>
      <c r="J10" s="4"/>
      <c r="K10" s="41"/>
      <c r="L10" s="4"/>
      <c r="M10" s="41"/>
      <c r="N10" s="4"/>
      <c r="O10" s="41"/>
      <c r="P10" s="4"/>
      <c r="Q10" s="41"/>
      <c r="R10" s="4"/>
      <c r="S10" s="23"/>
      <c r="T10" s="4"/>
    </row>
    <row r="11" spans="1:21" ht="18.75" customHeight="1" x14ac:dyDescent="0.3">
      <c r="A11" s="85" t="s">
        <v>106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2" spans="1:21" ht="15.75" customHeight="1" x14ac:dyDescent="0.3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</row>
    <row r="13" spans="1:21" ht="19.5" customHeight="1" x14ac:dyDescent="0.3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</row>
    <row r="14" spans="1:21" ht="19.5" customHeight="1" x14ac:dyDescent="0.3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21" x14ac:dyDescent="0.35">
      <c r="A15" s="2"/>
      <c r="B15" s="3"/>
      <c r="C15" s="3"/>
      <c r="D15" s="4"/>
      <c r="E15" s="4"/>
      <c r="F15" s="4"/>
      <c r="G15" s="4"/>
      <c r="H15" s="4"/>
      <c r="I15" s="41"/>
      <c r="J15" s="4"/>
      <c r="K15" s="41"/>
      <c r="L15" s="4"/>
      <c r="M15" s="41"/>
      <c r="N15" s="4"/>
      <c r="O15" s="41"/>
      <c r="P15" s="4"/>
      <c r="Q15" s="41"/>
      <c r="R15" s="4"/>
      <c r="S15" s="23"/>
      <c r="T15" s="4" t="s">
        <v>51</v>
      </c>
      <c r="U15" s="6"/>
    </row>
    <row r="16" spans="1:21" ht="37.200000000000003" customHeight="1" x14ac:dyDescent="0.3">
      <c r="A16" s="83" t="s">
        <v>0</v>
      </c>
      <c r="B16" s="83" t="s">
        <v>105</v>
      </c>
      <c r="C16" s="83" t="s">
        <v>46</v>
      </c>
      <c r="D16" s="72" t="s">
        <v>57</v>
      </c>
      <c r="E16" s="72" t="s">
        <v>133</v>
      </c>
      <c r="F16" s="72" t="s">
        <v>57</v>
      </c>
      <c r="G16" s="72" t="s">
        <v>158</v>
      </c>
      <c r="H16" s="72" t="s">
        <v>57</v>
      </c>
      <c r="I16" s="70" t="s">
        <v>158</v>
      </c>
      <c r="J16" s="72" t="s">
        <v>57</v>
      </c>
      <c r="K16" s="70" t="s">
        <v>158</v>
      </c>
      <c r="L16" s="72" t="s">
        <v>57</v>
      </c>
      <c r="M16" s="70" t="s">
        <v>158</v>
      </c>
      <c r="N16" s="72" t="s">
        <v>57</v>
      </c>
      <c r="O16" s="70" t="s">
        <v>158</v>
      </c>
      <c r="P16" s="72" t="s">
        <v>57</v>
      </c>
      <c r="Q16" s="70" t="s">
        <v>158</v>
      </c>
      <c r="R16" s="72" t="s">
        <v>57</v>
      </c>
      <c r="S16" s="86" t="s">
        <v>158</v>
      </c>
      <c r="T16" s="72" t="s">
        <v>57</v>
      </c>
      <c r="U16" s="89"/>
    </row>
    <row r="17" spans="1:24" ht="4.2" hidden="1" customHeight="1" x14ac:dyDescent="0.3">
      <c r="A17" s="84"/>
      <c r="B17" s="78"/>
      <c r="C17" s="78"/>
      <c r="D17" s="73"/>
      <c r="E17" s="73"/>
      <c r="F17" s="73"/>
      <c r="G17" s="73"/>
      <c r="H17" s="73"/>
      <c r="I17" s="71"/>
      <c r="J17" s="73"/>
      <c r="K17" s="71"/>
      <c r="L17" s="73"/>
      <c r="M17" s="71"/>
      <c r="N17" s="73"/>
      <c r="O17" s="71"/>
      <c r="P17" s="73"/>
      <c r="Q17" s="71"/>
      <c r="R17" s="73"/>
      <c r="S17" s="87"/>
      <c r="T17" s="73"/>
      <c r="U17" s="89"/>
    </row>
    <row r="18" spans="1:24" s="48" customFormat="1" x14ac:dyDescent="0.35">
      <c r="A18" s="45"/>
      <c r="B18" s="60" t="s">
        <v>1</v>
      </c>
      <c r="C18" s="60"/>
      <c r="D18" s="50">
        <f>D19+D21+D22+D23+D25+D27+D30+D32+D34</f>
        <v>676471.9</v>
      </c>
      <c r="E18" s="50">
        <f>E19+E21+E22+E23+E25+E27+E30+E32+E34+E35</f>
        <v>2000</v>
      </c>
      <c r="F18" s="50">
        <f>D18+E18</f>
        <v>678471.9</v>
      </c>
      <c r="G18" s="50">
        <f>G19+G21+G22+G23+G25+G27+G30+G32+G34+G35</f>
        <v>-99426.94</v>
      </c>
      <c r="H18" s="50">
        <f>F18+G18</f>
        <v>579044.96</v>
      </c>
      <c r="I18" s="50">
        <f>I19+I21+I22+I23+I25+I27+I30+I32+I34+I35+I28+I31+I33+I24+I26+I29+I36+I37</f>
        <v>0</v>
      </c>
      <c r="J18" s="50">
        <f>H18+I18</f>
        <v>579044.96</v>
      </c>
      <c r="K18" s="50">
        <f>K19+K21+K22+K23+K25+K27+K30+K32+K34+K35+K28+K31+K33+K24+K26+K29+K36+K37+K20+K38+K39+K40</f>
        <v>-61558.228999999956</v>
      </c>
      <c r="L18" s="50">
        <f>J18+K18</f>
        <v>517486.73100000003</v>
      </c>
      <c r="M18" s="50">
        <f>M19+M21+M22+M23+M25+M27+M30+M32+M34+M35+M28+M31+M33+M24+M26+M29+M36+M37+M20+M38+M39+M40</f>
        <v>0</v>
      </c>
      <c r="N18" s="50">
        <f>L18+M18</f>
        <v>517486.73100000003</v>
      </c>
      <c r="O18" s="50">
        <f>O19+O21+O22+O23+O25+O27+O30+O32+O34+O35+O28+O31+O33+O24+O26+O29+O36+O37+O20+O38+O39+O40</f>
        <v>-63000</v>
      </c>
      <c r="P18" s="50">
        <f>N18+O18</f>
        <v>454486.73100000003</v>
      </c>
      <c r="Q18" s="50">
        <f>Q19+Q21+Q22+Q23+Q25+Q27+Q30+Q32+Q34+Q35+Q28+Q31+Q33+Q24+Q26+Q29+Q36+Q37+Q20+Q38+Q39+Q40</f>
        <v>0</v>
      </c>
      <c r="R18" s="50">
        <f>P18+Q18</f>
        <v>454486.73100000003</v>
      </c>
      <c r="S18" s="50">
        <f>S19+S21+S22+S23+S25+S27+S30+S32+S34+S35+S28+S31+S33+S24+S26+S29+S36+S37+S20+S38+S39+S40</f>
        <v>417.19</v>
      </c>
      <c r="T18" s="31">
        <f>R18+S18</f>
        <v>454903.92100000003</v>
      </c>
      <c r="U18" s="65"/>
    </row>
    <row r="19" spans="1:24" s="37" customFormat="1" ht="54" hidden="1" x14ac:dyDescent="0.35">
      <c r="A19" s="33" t="s">
        <v>4</v>
      </c>
      <c r="B19" s="34" t="s">
        <v>81</v>
      </c>
      <c r="C19" s="35" t="s">
        <v>55</v>
      </c>
      <c r="D19" s="36">
        <v>250000</v>
      </c>
      <c r="E19" s="36"/>
      <c r="F19" s="36">
        <f>D19+E19</f>
        <v>250000</v>
      </c>
      <c r="G19" s="36"/>
      <c r="H19" s="36">
        <f>F19+G19</f>
        <v>250000</v>
      </c>
      <c r="I19" s="36"/>
      <c r="J19" s="36">
        <f>H19+I19</f>
        <v>250000</v>
      </c>
      <c r="K19" s="31">
        <v>-250000</v>
      </c>
      <c r="L19" s="36">
        <f>J19+K19</f>
        <v>0</v>
      </c>
      <c r="M19" s="31"/>
      <c r="N19" s="36">
        <f>L19+M19</f>
        <v>0</v>
      </c>
      <c r="O19" s="31"/>
      <c r="P19" s="36">
        <f>N19+O19</f>
        <v>0</v>
      </c>
      <c r="Q19" s="31"/>
      <c r="R19" s="36">
        <f>P19+Q19</f>
        <v>0</v>
      </c>
      <c r="S19" s="24"/>
      <c r="T19" s="36">
        <f>R19+S19</f>
        <v>0</v>
      </c>
      <c r="U19" s="37" t="s">
        <v>82</v>
      </c>
      <c r="V19" s="37">
        <v>0</v>
      </c>
    </row>
    <row r="20" spans="1:24" s="48" customFormat="1" ht="54" x14ac:dyDescent="0.35">
      <c r="A20" s="45" t="s">
        <v>4</v>
      </c>
      <c r="B20" s="46" t="s">
        <v>185</v>
      </c>
      <c r="C20" s="47" t="s">
        <v>55</v>
      </c>
      <c r="D20" s="31"/>
      <c r="E20" s="31"/>
      <c r="F20" s="31">
        <f>D20+E20</f>
        <v>0</v>
      </c>
      <c r="G20" s="31"/>
      <c r="H20" s="31">
        <f>F20+G20</f>
        <v>0</v>
      </c>
      <c r="I20" s="31"/>
      <c r="J20" s="31">
        <f>H20+I20</f>
        <v>0</v>
      </c>
      <c r="K20" s="31">
        <v>205000</v>
      </c>
      <c r="L20" s="31">
        <f>J20+K20</f>
        <v>205000</v>
      </c>
      <c r="M20" s="31"/>
      <c r="N20" s="31">
        <f>L20+M20</f>
        <v>205000</v>
      </c>
      <c r="O20" s="31">
        <v>-63000</v>
      </c>
      <c r="P20" s="31">
        <f>N20+O20</f>
        <v>142000</v>
      </c>
      <c r="Q20" s="31"/>
      <c r="R20" s="31">
        <f>P20+Q20</f>
        <v>142000</v>
      </c>
      <c r="S20" s="24"/>
      <c r="T20" s="31">
        <f>R20+S20</f>
        <v>142000</v>
      </c>
      <c r="U20" s="48" t="s">
        <v>186</v>
      </c>
    </row>
    <row r="21" spans="1:24" ht="54" x14ac:dyDescent="0.35">
      <c r="A21" s="7" t="s">
        <v>109</v>
      </c>
      <c r="B21" s="10" t="s">
        <v>83</v>
      </c>
      <c r="C21" s="17" t="s">
        <v>55</v>
      </c>
      <c r="D21" s="9">
        <v>130000</v>
      </c>
      <c r="E21" s="9"/>
      <c r="F21" s="9">
        <f t="shared" ref="F21:F35" si="0">D21+E21</f>
        <v>130000</v>
      </c>
      <c r="G21" s="9">
        <v>-129999.948</v>
      </c>
      <c r="H21" s="9">
        <f t="shared" ref="H21:H35" si="1">F21+G21</f>
        <v>5.1999999996041879E-2</v>
      </c>
      <c r="I21" s="31"/>
      <c r="J21" s="9">
        <f t="shared" ref="J21:J37" si="2">H21+I21</f>
        <v>5.1999999996041879E-2</v>
      </c>
      <c r="K21" s="31"/>
      <c r="L21" s="9">
        <f t="shared" ref="L21:L39" si="3">J21+K21</f>
        <v>5.1999999996041879E-2</v>
      </c>
      <c r="M21" s="31"/>
      <c r="N21" s="9">
        <f t="shared" ref="N21:N39" si="4">L21+M21</f>
        <v>5.1999999996041879E-2</v>
      </c>
      <c r="O21" s="31"/>
      <c r="P21" s="9">
        <f t="shared" ref="P21:P39" si="5">N21+O21</f>
        <v>5.1999999996041879E-2</v>
      </c>
      <c r="Q21" s="31"/>
      <c r="R21" s="9">
        <f t="shared" ref="R21:R26" si="6">P21+Q21</f>
        <v>5.1999999996041879E-2</v>
      </c>
      <c r="S21" s="24"/>
      <c r="T21" s="9">
        <f t="shared" ref="T21:T26" si="7">R21+S21</f>
        <v>5.1999999996041879E-2</v>
      </c>
      <c r="U21" s="1" t="s">
        <v>84</v>
      </c>
    </row>
    <row r="22" spans="1:24" ht="36" x14ac:dyDescent="0.35">
      <c r="A22" s="7" t="s">
        <v>110</v>
      </c>
      <c r="B22" s="10" t="s">
        <v>23</v>
      </c>
      <c r="C22" s="17" t="s">
        <v>5</v>
      </c>
      <c r="D22" s="9">
        <v>33153.199999999997</v>
      </c>
      <c r="E22" s="9"/>
      <c r="F22" s="9">
        <f t="shared" si="0"/>
        <v>33153.199999999997</v>
      </c>
      <c r="G22" s="9"/>
      <c r="H22" s="9">
        <f t="shared" si="1"/>
        <v>33153.199999999997</v>
      </c>
      <c r="I22" s="31"/>
      <c r="J22" s="9">
        <f t="shared" si="2"/>
        <v>33153.199999999997</v>
      </c>
      <c r="K22" s="31">
        <f>30000+10000</f>
        <v>40000</v>
      </c>
      <c r="L22" s="9">
        <f t="shared" si="3"/>
        <v>73153.2</v>
      </c>
      <c r="M22" s="31"/>
      <c r="N22" s="9">
        <f t="shared" si="4"/>
        <v>73153.2</v>
      </c>
      <c r="O22" s="31"/>
      <c r="P22" s="9">
        <f t="shared" si="5"/>
        <v>73153.2</v>
      </c>
      <c r="Q22" s="31"/>
      <c r="R22" s="9">
        <f t="shared" si="6"/>
        <v>73153.2</v>
      </c>
      <c r="S22" s="24"/>
      <c r="T22" s="9">
        <f t="shared" si="7"/>
        <v>73153.2</v>
      </c>
      <c r="U22" s="1" t="s">
        <v>85</v>
      </c>
    </row>
    <row r="23" spans="1:24" s="37" customFormat="1" ht="36" hidden="1" x14ac:dyDescent="0.35">
      <c r="A23" s="33"/>
      <c r="B23" s="34" t="s">
        <v>137</v>
      </c>
      <c r="C23" s="35" t="s">
        <v>5</v>
      </c>
      <c r="D23" s="36">
        <v>26500</v>
      </c>
      <c r="E23" s="36"/>
      <c r="F23" s="36">
        <f t="shared" si="0"/>
        <v>26500</v>
      </c>
      <c r="G23" s="36"/>
      <c r="H23" s="36">
        <f t="shared" si="1"/>
        <v>26500</v>
      </c>
      <c r="I23" s="31">
        <v>-26500</v>
      </c>
      <c r="J23" s="36">
        <f t="shared" si="2"/>
        <v>0</v>
      </c>
      <c r="K23" s="31"/>
      <c r="L23" s="36">
        <f t="shared" si="3"/>
        <v>0</v>
      </c>
      <c r="M23" s="31"/>
      <c r="N23" s="36">
        <f t="shared" si="4"/>
        <v>0</v>
      </c>
      <c r="O23" s="31"/>
      <c r="P23" s="36">
        <f t="shared" si="5"/>
        <v>0</v>
      </c>
      <c r="Q23" s="31"/>
      <c r="R23" s="36">
        <f t="shared" si="6"/>
        <v>0</v>
      </c>
      <c r="S23" s="24"/>
      <c r="T23" s="36">
        <f t="shared" si="7"/>
        <v>0</v>
      </c>
      <c r="U23" s="37" t="s">
        <v>86</v>
      </c>
      <c r="V23" s="37">
        <v>0</v>
      </c>
    </row>
    <row r="24" spans="1:24" ht="54" x14ac:dyDescent="0.35">
      <c r="A24" s="7" t="s">
        <v>111</v>
      </c>
      <c r="B24" s="10" t="s">
        <v>137</v>
      </c>
      <c r="C24" s="29" t="s">
        <v>162</v>
      </c>
      <c r="D24" s="9"/>
      <c r="E24" s="9"/>
      <c r="F24" s="9"/>
      <c r="G24" s="9"/>
      <c r="H24" s="9"/>
      <c r="I24" s="31">
        <v>26500</v>
      </c>
      <c r="J24" s="9">
        <f t="shared" si="2"/>
        <v>26500</v>
      </c>
      <c r="K24" s="31">
        <v>-24552.7</v>
      </c>
      <c r="L24" s="9">
        <f t="shared" si="3"/>
        <v>1947.2999999999993</v>
      </c>
      <c r="M24" s="31"/>
      <c r="N24" s="9">
        <f t="shared" si="4"/>
        <v>1947.2999999999993</v>
      </c>
      <c r="O24" s="31"/>
      <c r="P24" s="9">
        <f t="shared" si="5"/>
        <v>1947.2999999999993</v>
      </c>
      <c r="Q24" s="31"/>
      <c r="R24" s="9">
        <f t="shared" si="6"/>
        <v>1947.2999999999993</v>
      </c>
      <c r="S24" s="24"/>
      <c r="T24" s="9">
        <f t="shared" si="7"/>
        <v>1947.2999999999993</v>
      </c>
      <c r="U24" s="1" t="s">
        <v>86</v>
      </c>
    </row>
    <row r="25" spans="1:24" s="37" customFormat="1" ht="36" hidden="1" x14ac:dyDescent="0.35">
      <c r="A25" s="33"/>
      <c r="B25" s="34" t="s">
        <v>138</v>
      </c>
      <c r="C25" s="35" t="s">
        <v>5</v>
      </c>
      <c r="D25" s="36">
        <v>26500</v>
      </c>
      <c r="E25" s="36"/>
      <c r="F25" s="36">
        <f t="shared" si="0"/>
        <v>26500</v>
      </c>
      <c r="G25" s="36"/>
      <c r="H25" s="36">
        <f t="shared" si="1"/>
        <v>26500</v>
      </c>
      <c r="I25" s="31">
        <v>-26500</v>
      </c>
      <c r="J25" s="36">
        <f t="shared" si="2"/>
        <v>0</v>
      </c>
      <c r="K25" s="31"/>
      <c r="L25" s="9">
        <f t="shared" si="3"/>
        <v>0</v>
      </c>
      <c r="M25" s="31"/>
      <c r="N25" s="9">
        <f t="shared" si="4"/>
        <v>0</v>
      </c>
      <c r="O25" s="31"/>
      <c r="P25" s="9">
        <f t="shared" si="5"/>
        <v>0</v>
      </c>
      <c r="Q25" s="31"/>
      <c r="R25" s="9">
        <f t="shared" si="6"/>
        <v>0</v>
      </c>
      <c r="S25" s="24"/>
      <c r="T25" s="9">
        <f t="shared" si="7"/>
        <v>0</v>
      </c>
      <c r="U25" s="37" t="s">
        <v>87</v>
      </c>
      <c r="V25" s="37">
        <v>0</v>
      </c>
    </row>
    <row r="26" spans="1:24" ht="54" x14ac:dyDescent="0.35">
      <c r="A26" s="7" t="s">
        <v>112</v>
      </c>
      <c r="B26" s="10" t="s">
        <v>138</v>
      </c>
      <c r="C26" s="29" t="s">
        <v>162</v>
      </c>
      <c r="D26" s="9"/>
      <c r="E26" s="9"/>
      <c r="F26" s="9"/>
      <c r="G26" s="9"/>
      <c r="H26" s="9"/>
      <c r="I26" s="31">
        <v>26500</v>
      </c>
      <c r="J26" s="9">
        <f t="shared" si="2"/>
        <v>26500</v>
      </c>
      <c r="K26" s="31">
        <v>-23867.8</v>
      </c>
      <c r="L26" s="9">
        <f t="shared" si="3"/>
        <v>2632.2000000000007</v>
      </c>
      <c r="M26" s="31"/>
      <c r="N26" s="9">
        <f t="shared" si="4"/>
        <v>2632.2000000000007</v>
      </c>
      <c r="O26" s="31"/>
      <c r="P26" s="9">
        <f t="shared" si="5"/>
        <v>2632.2000000000007</v>
      </c>
      <c r="Q26" s="31"/>
      <c r="R26" s="9">
        <f t="shared" si="6"/>
        <v>2632.2000000000007</v>
      </c>
      <c r="S26" s="24"/>
      <c r="T26" s="9">
        <f t="shared" si="7"/>
        <v>2632.2000000000007</v>
      </c>
      <c r="U26" s="1" t="s">
        <v>87</v>
      </c>
    </row>
    <row r="27" spans="1:24" s="37" customFormat="1" ht="36" hidden="1" x14ac:dyDescent="0.35">
      <c r="A27" s="33"/>
      <c r="B27" s="34" t="s">
        <v>139</v>
      </c>
      <c r="C27" s="35" t="s">
        <v>5</v>
      </c>
      <c r="D27" s="36">
        <v>97057.1</v>
      </c>
      <c r="E27" s="36"/>
      <c r="F27" s="36">
        <f t="shared" si="0"/>
        <v>97057.1</v>
      </c>
      <c r="G27" s="36"/>
      <c r="H27" s="36">
        <f t="shared" si="1"/>
        <v>97057.1</v>
      </c>
      <c r="I27" s="31">
        <v>-97057.1</v>
      </c>
      <c r="J27" s="36">
        <f t="shared" si="2"/>
        <v>0</v>
      </c>
      <c r="K27" s="31"/>
      <c r="L27" s="36">
        <f t="shared" si="3"/>
        <v>0</v>
      </c>
      <c r="M27" s="31"/>
      <c r="N27" s="36">
        <f t="shared" si="4"/>
        <v>0</v>
      </c>
      <c r="O27" s="31"/>
      <c r="P27" s="36" t="s">
        <v>200</v>
      </c>
      <c r="Q27" s="31"/>
      <c r="R27" s="36" t="s">
        <v>200</v>
      </c>
      <c r="S27" s="24"/>
      <c r="T27" s="36" t="s">
        <v>200</v>
      </c>
      <c r="U27" s="37" t="s">
        <v>88</v>
      </c>
      <c r="V27" s="37">
        <v>0</v>
      </c>
    </row>
    <row r="28" spans="1:24" ht="54" hidden="1" x14ac:dyDescent="0.35">
      <c r="A28" s="7" t="s">
        <v>113</v>
      </c>
      <c r="B28" s="10" t="s">
        <v>139</v>
      </c>
      <c r="C28" s="29" t="s">
        <v>162</v>
      </c>
      <c r="D28" s="9"/>
      <c r="E28" s="9"/>
      <c r="F28" s="9"/>
      <c r="G28" s="9"/>
      <c r="H28" s="9"/>
      <c r="I28" s="31">
        <v>97057.1</v>
      </c>
      <c r="J28" s="9">
        <f t="shared" si="2"/>
        <v>97057.1</v>
      </c>
      <c r="K28" s="31">
        <v>-97057.1</v>
      </c>
      <c r="L28" s="9">
        <f t="shared" si="3"/>
        <v>0</v>
      </c>
      <c r="M28" s="31"/>
      <c r="N28" s="9">
        <f t="shared" si="4"/>
        <v>0</v>
      </c>
      <c r="O28" s="31"/>
      <c r="P28" s="9">
        <f t="shared" si="5"/>
        <v>0</v>
      </c>
      <c r="Q28" s="31"/>
      <c r="R28" s="9">
        <f t="shared" ref="R28:R39" si="8">P28+Q28</f>
        <v>0</v>
      </c>
      <c r="S28" s="24"/>
      <c r="T28" s="9">
        <f t="shared" ref="T28:T39" si="9">R28+S28</f>
        <v>0</v>
      </c>
      <c r="U28" s="1" t="s">
        <v>88</v>
      </c>
      <c r="V28" s="1">
        <v>0</v>
      </c>
    </row>
    <row r="29" spans="1:24" ht="36" x14ac:dyDescent="0.35">
      <c r="A29" s="7" t="s">
        <v>113</v>
      </c>
      <c r="B29" s="10" t="s">
        <v>139</v>
      </c>
      <c r="C29" s="55" t="s">
        <v>5</v>
      </c>
      <c r="D29" s="36"/>
      <c r="E29" s="36"/>
      <c r="F29" s="36"/>
      <c r="G29" s="36"/>
      <c r="H29" s="36"/>
      <c r="I29" s="31"/>
      <c r="J29" s="36">
        <f t="shared" si="2"/>
        <v>0</v>
      </c>
      <c r="K29" s="31">
        <v>3751.4540000000002</v>
      </c>
      <c r="L29" s="9">
        <f t="shared" si="3"/>
        <v>3751.4540000000002</v>
      </c>
      <c r="M29" s="31"/>
      <c r="N29" s="9">
        <f t="shared" si="4"/>
        <v>3751.4540000000002</v>
      </c>
      <c r="O29" s="31"/>
      <c r="P29" s="9">
        <f t="shared" si="5"/>
        <v>3751.4540000000002</v>
      </c>
      <c r="Q29" s="31"/>
      <c r="R29" s="9">
        <f t="shared" si="8"/>
        <v>3751.4540000000002</v>
      </c>
      <c r="S29" s="24"/>
      <c r="T29" s="9">
        <f t="shared" si="9"/>
        <v>3751.4540000000002</v>
      </c>
      <c r="U29" s="48" t="s">
        <v>88</v>
      </c>
      <c r="V29" s="48"/>
      <c r="W29" s="48"/>
      <c r="X29" s="48"/>
    </row>
    <row r="30" spans="1:24" s="37" customFormat="1" ht="36" hidden="1" x14ac:dyDescent="0.35">
      <c r="A30" s="33"/>
      <c r="B30" s="34" t="s">
        <v>140</v>
      </c>
      <c r="C30" s="35" t="s">
        <v>5</v>
      </c>
      <c r="D30" s="36">
        <v>15000</v>
      </c>
      <c r="E30" s="36"/>
      <c r="F30" s="36">
        <f t="shared" si="0"/>
        <v>15000</v>
      </c>
      <c r="G30" s="36"/>
      <c r="H30" s="36">
        <f t="shared" si="1"/>
        <v>15000</v>
      </c>
      <c r="I30" s="31">
        <v>-15000</v>
      </c>
      <c r="J30" s="36">
        <f t="shared" si="2"/>
        <v>0</v>
      </c>
      <c r="K30" s="31"/>
      <c r="L30" s="36">
        <f t="shared" si="3"/>
        <v>0</v>
      </c>
      <c r="M30" s="31"/>
      <c r="N30" s="36">
        <f t="shared" si="4"/>
        <v>0</v>
      </c>
      <c r="O30" s="31"/>
      <c r="P30" s="36">
        <f t="shared" si="5"/>
        <v>0</v>
      </c>
      <c r="Q30" s="31"/>
      <c r="R30" s="36">
        <f t="shared" si="8"/>
        <v>0</v>
      </c>
      <c r="S30" s="24"/>
      <c r="T30" s="36">
        <f t="shared" si="9"/>
        <v>0</v>
      </c>
      <c r="U30" s="37" t="s">
        <v>89</v>
      </c>
      <c r="V30" s="37">
        <v>0</v>
      </c>
    </row>
    <row r="31" spans="1:24" ht="54" x14ac:dyDescent="0.35">
      <c r="A31" s="7" t="s">
        <v>114</v>
      </c>
      <c r="B31" s="10" t="s">
        <v>140</v>
      </c>
      <c r="C31" s="29" t="s">
        <v>162</v>
      </c>
      <c r="D31" s="9"/>
      <c r="E31" s="9"/>
      <c r="F31" s="9"/>
      <c r="G31" s="9"/>
      <c r="H31" s="9"/>
      <c r="I31" s="31">
        <v>15000</v>
      </c>
      <c r="J31" s="9">
        <f t="shared" si="2"/>
        <v>15000</v>
      </c>
      <c r="K31" s="31">
        <f>2000+213.564</f>
        <v>2213.5639999999999</v>
      </c>
      <c r="L31" s="9">
        <f t="shared" si="3"/>
        <v>17213.563999999998</v>
      </c>
      <c r="M31" s="31"/>
      <c r="N31" s="9">
        <f t="shared" si="4"/>
        <v>17213.563999999998</v>
      </c>
      <c r="O31" s="31"/>
      <c r="P31" s="9">
        <f t="shared" si="5"/>
        <v>17213.563999999998</v>
      </c>
      <c r="Q31" s="31"/>
      <c r="R31" s="9">
        <f t="shared" si="8"/>
        <v>17213.563999999998</v>
      </c>
      <c r="S31" s="24"/>
      <c r="T31" s="9">
        <f t="shared" si="9"/>
        <v>17213.563999999998</v>
      </c>
      <c r="U31" s="1" t="s">
        <v>89</v>
      </c>
    </row>
    <row r="32" spans="1:24" s="37" customFormat="1" ht="36" hidden="1" x14ac:dyDescent="0.35">
      <c r="A32" s="33"/>
      <c r="B32" s="34" t="s">
        <v>141</v>
      </c>
      <c r="C32" s="35" t="s">
        <v>5</v>
      </c>
      <c r="D32" s="36">
        <v>15000</v>
      </c>
      <c r="E32" s="36"/>
      <c r="F32" s="36">
        <f t="shared" si="0"/>
        <v>15000</v>
      </c>
      <c r="G32" s="36"/>
      <c r="H32" s="36">
        <f t="shared" si="1"/>
        <v>15000</v>
      </c>
      <c r="I32" s="31">
        <v>-15000</v>
      </c>
      <c r="J32" s="36">
        <f t="shared" si="2"/>
        <v>0</v>
      </c>
      <c r="K32" s="31"/>
      <c r="L32" s="36">
        <f t="shared" si="3"/>
        <v>0</v>
      </c>
      <c r="M32" s="31"/>
      <c r="N32" s="36">
        <f t="shared" si="4"/>
        <v>0</v>
      </c>
      <c r="O32" s="31"/>
      <c r="P32" s="36">
        <f t="shared" si="5"/>
        <v>0</v>
      </c>
      <c r="Q32" s="31"/>
      <c r="R32" s="36">
        <f t="shared" si="8"/>
        <v>0</v>
      </c>
      <c r="S32" s="24"/>
      <c r="T32" s="36">
        <f t="shared" si="9"/>
        <v>0</v>
      </c>
      <c r="U32" s="37" t="s">
        <v>90</v>
      </c>
      <c r="V32" s="37">
        <v>0</v>
      </c>
    </row>
    <row r="33" spans="1:22" ht="54" x14ac:dyDescent="0.35">
      <c r="A33" s="7" t="s">
        <v>8</v>
      </c>
      <c r="B33" s="10" t="s">
        <v>141</v>
      </c>
      <c r="C33" s="29" t="s">
        <v>162</v>
      </c>
      <c r="D33" s="9"/>
      <c r="E33" s="9"/>
      <c r="F33" s="9"/>
      <c r="G33" s="9"/>
      <c r="H33" s="9"/>
      <c r="I33" s="31">
        <v>15000</v>
      </c>
      <c r="J33" s="9">
        <f t="shared" si="2"/>
        <v>15000</v>
      </c>
      <c r="K33" s="31">
        <f>1300+639.337</f>
        <v>1939.337</v>
      </c>
      <c r="L33" s="9">
        <f t="shared" si="3"/>
        <v>16939.337</v>
      </c>
      <c r="M33" s="31"/>
      <c r="N33" s="9">
        <f t="shared" si="4"/>
        <v>16939.337</v>
      </c>
      <c r="O33" s="31"/>
      <c r="P33" s="9">
        <f t="shared" si="5"/>
        <v>16939.337</v>
      </c>
      <c r="Q33" s="31"/>
      <c r="R33" s="9">
        <f t="shared" si="8"/>
        <v>16939.337</v>
      </c>
      <c r="S33" s="24"/>
      <c r="T33" s="9">
        <f t="shared" si="9"/>
        <v>16939.337</v>
      </c>
      <c r="U33" s="1" t="s">
        <v>90</v>
      </c>
    </row>
    <row r="34" spans="1:22" ht="36" x14ac:dyDescent="0.35">
      <c r="A34" s="7" t="s">
        <v>9</v>
      </c>
      <c r="B34" s="17" t="s">
        <v>142</v>
      </c>
      <c r="C34" s="17" t="s">
        <v>5</v>
      </c>
      <c r="D34" s="9">
        <v>83261.600000000006</v>
      </c>
      <c r="E34" s="9"/>
      <c r="F34" s="9">
        <f t="shared" si="0"/>
        <v>83261.600000000006</v>
      </c>
      <c r="G34" s="9">
        <v>30573.008000000002</v>
      </c>
      <c r="H34" s="9">
        <f t="shared" si="1"/>
        <v>113834.60800000001</v>
      </c>
      <c r="I34" s="31"/>
      <c r="J34" s="9">
        <f t="shared" si="2"/>
        <v>113834.60800000001</v>
      </c>
      <c r="K34" s="31">
        <f>-23936.2+89196.425</f>
        <v>65260.225000000006</v>
      </c>
      <c r="L34" s="9">
        <f t="shared" si="3"/>
        <v>179094.83300000001</v>
      </c>
      <c r="M34" s="31"/>
      <c r="N34" s="9">
        <f t="shared" si="4"/>
        <v>179094.83300000001</v>
      </c>
      <c r="O34" s="31">
        <f>-18864.421+16522.958+2341.463</f>
        <v>0</v>
      </c>
      <c r="P34" s="9">
        <f t="shared" si="5"/>
        <v>179094.83300000001</v>
      </c>
      <c r="Q34" s="31">
        <f>-18864.421+16522.958+2341.463</f>
        <v>0</v>
      </c>
      <c r="R34" s="9">
        <f t="shared" si="8"/>
        <v>179094.83300000001</v>
      </c>
      <c r="S34" s="24">
        <f>417.19</f>
        <v>417.19</v>
      </c>
      <c r="T34" s="9">
        <f t="shared" si="9"/>
        <v>179512.02300000002</v>
      </c>
      <c r="U34" s="1" t="s">
        <v>203</v>
      </c>
    </row>
    <row r="35" spans="1:22" ht="36" x14ac:dyDescent="0.35">
      <c r="A35" s="7" t="s">
        <v>10</v>
      </c>
      <c r="B35" s="17" t="s">
        <v>136</v>
      </c>
      <c r="C35" s="17" t="s">
        <v>5</v>
      </c>
      <c r="D35" s="9">
        <v>0</v>
      </c>
      <c r="E35" s="9">
        <v>2000</v>
      </c>
      <c r="F35" s="9">
        <f t="shared" si="0"/>
        <v>2000</v>
      </c>
      <c r="G35" s="9"/>
      <c r="H35" s="9">
        <f t="shared" si="1"/>
        <v>2000</v>
      </c>
      <c r="I35" s="31"/>
      <c r="J35" s="9">
        <f t="shared" si="2"/>
        <v>2000</v>
      </c>
      <c r="K35" s="31"/>
      <c r="L35" s="9">
        <f t="shared" si="3"/>
        <v>2000</v>
      </c>
      <c r="M35" s="31"/>
      <c r="N35" s="9">
        <f t="shared" si="4"/>
        <v>2000</v>
      </c>
      <c r="O35" s="31"/>
      <c r="P35" s="9">
        <f t="shared" si="5"/>
        <v>2000</v>
      </c>
      <c r="Q35" s="31"/>
      <c r="R35" s="9">
        <f t="shared" si="8"/>
        <v>2000</v>
      </c>
      <c r="S35" s="24"/>
      <c r="T35" s="9">
        <f t="shared" si="9"/>
        <v>2000</v>
      </c>
      <c r="U35" s="1" t="s">
        <v>143</v>
      </c>
    </row>
    <row r="36" spans="1:22" ht="36" hidden="1" x14ac:dyDescent="0.35">
      <c r="A36" s="7" t="s">
        <v>11</v>
      </c>
      <c r="B36" s="30" t="s">
        <v>163</v>
      </c>
      <c r="C36" s="30" t="s">
        <v>5</v>
      </c>
      <c r="D36" s="9"/>
      <c r="E36" s="9"/>
      <c r="F36" s="9"/>
      <c r="G36" s="9"/>
      <c r="H36" s="9"/>
      <c r="I36" s="31"/>
      <c r="J36" s="39">
        <f t="shared" si="2"/>
        <v>0</v>
      </c>
      <c r="K36" s="31"/>
      <c r="L36" s="9">
        <f t="shared" si="3"/>
        <v>0</v>
      </c>
      <c r="M36" s="31"/>
      <c r="N36" s="9">
        <f t="shared" si="4"/>
        <v>0</v>
      </c>
      <c r="O36" s="31"/>
      <c r="P36" s="9">
        <f t="shared" si="5"/>
        <v>0</v>
      </c>
      <c r="Q36" s="31"/>
      <c r="R36" s="9">
        <f t="shared" si="8"/>
        <v>0</v>
      </c>
      <c r="S36" s="24"/>
      <c r="T36" s="9">
        <f t="shared" si="9"/>
        <v>0</v>
      </c>
      <c r="V36" s="1">
        <v>0</v>
      </c>
    </row>
    <row r="37" spans="1:22" ht="54" hidden="1" x14ac:dyDescent="0.35">
      <c r="A37" s="7" t="s">
        <v>115</v>
      </c>
      <c r="B37" s="30" t="s">
        <v>164</v>
      </c>
      <c r="C37" s="30" t="s">
        <v>5</v>
      </c>
      <c r="D37" s="9"/>
      <c r="E37" s="9"/>
      <c r="F37" s="9"/>
      <c r="G37" s="9"/>
      <c r="H37" s="9"/>
      <c r="I37" s="31"/>
      <c r="J37" s="39">
        <f t="shared" si="2"/>
        <v>0</v>
      </c>
      <c r="K37" s="31"/>
      <c r="L37" s="9">
        <f t="shared" si="3"/>
        <v>0</v>
      </c>
      <c r="M37" s="31"/>
      <c r="N37" s="9">
        <f t="shared" si="4"/>
        <v>0</v>
      </c>
      <c r="O37" s="31"/>
      <c r="P37" s="9">
        <f t="shared" si="5"/>
        <v>0</v>
      </c>
      <c r="Q37" s="31"/>
      <c r="R37" s="9">
        <f t="shared" si="8"/>
        <v>0</v>
      </c>
      <c r="S37" s="24"/>
      <c r="T37" s="9">
        <f t="shared" si="9"/>
        <v>0</v>
      </c>
      <c r="V37" s="1">
        <v>0</v>
      </c>
    </row>
    <row r="38" spans="1:22" ht="54" x14ac:dyDescent="0.35">
      <c r="A38" s="7" t="s">
        <v>11</v>
      </c>
      <c r="B38" s="49" t="s">
        <v>189</v>
      </c>
      <c r="C38" s="49" t="s">
        <v>5</v>
      </c>
      <c r="D38" s="9"/>
      <c r="E38" s="9"/>
      <c r="F38" s="9"/>
      <c r="G38" s="9"/>
      <c r="H38" s="9"/>
      <c r="I38" s="31"/>
      <c r="J38" s="31"/>
      <c r="K38" s="31">
        <v>1600</v>
      </c>
      <c r="L38" s="31">
        <f t="shared" si="3"/>
        <v>1600</v>
      </c>
      <c r="M38" s="31"/>
      <c r="N38" s="31">
        <f t="shared" si="4"/>
        <v>1600</v>
      </c>
      <c r="O38" s="31"/>
      <c r="P38" s="31">
        <f t="shared" si="5"/>
        <v>1600</v>
      </c>
      <c r="Q38" s="31"/>
      <c r="R38" s="31">
        <f t="shared" si="8"/>
        <v>1600</v>
      </c>
      <c r="S38" s="24"/>
      <c r="T38" s="31">
        <f t="shared" si="9"/>
        <v>1600</v>
      </c>
      <c r="U38" s="1" t="s">
        <v>190</v>
      </c>
    </row>
    <row r="39" spans="1:22" ht="36" x14ac:dyDescent="0.35">
      <c r="A39" s="7" t="s">
        <v>115</v>
      </c>
      <c r="B39" s="49" t="s">
        <v>191</v>
      </c>
      <c r="C39" s="49" t="s">
        <v>5</v>
      </c>
      <c r="D39" s="9"/>
      <c r="E39" s="9"/>
      <c r="F39" s="9"/>
      <c r="G39" s="9"/>
      <c r="H39" s="9"/>
      <c r="I39" s="31"/>
      <c r="J39" s="31"/>
      <c r="K39" s="31">
        <v>5000.0010000000002</v>
      </c>
      <c r="L39" s="31">
        <f t="shared" si="3"/>
        <v>5000.0010000000002</v>
      </c>
      <c r="M39" s="31"/>
      <c r="N39" s="31">
        <f t="shared" si="4"/>
        <v>5000.0010000000002</v>
      </c>
      <c r="O39" s="31"/>
      <c r="P39" s="31">
        <f t="shared" si="5"/>
        <v>5000.0010000000002</v>
      </c>
      <c r="Q39" s="31"/>
      <c r="R39" s="31">
        <f t="shared" si="8"/>
        <v>5000.0010000000002</v>
      </c>
      <c r="S39" s="24"/>
      <c r="T39" s="31">
        <f t="shared" si="9"/>
        <v>5000.0010000000002</v>
      </c>
      <c r="U39" s="1" t="s">
        <v>192</v>
      </c>
    </row>
    <row r="40" spans="1:22" ht="36" x14ac:dyDescent="0.35">
      <c r="A40" s="7" t="s">
        <v>12</v>
      </c>
      <c r="B40" s="54" t="s">
        <v>193</v>
      </c>
      <c r="C40" s="54" t="s">
        <v>5</v>
      </c>
      <c r="D40" s="9"/>
      <c r="E40" s="9"/>
      <c r="F40" s="9"/>
      <c r="G40" s="9"/>
      <c r="H40" s="9"/>
      <c r="I40" s="31"/>
      <c r="J40" s="31"/>
      <c r="K40" s="31">
        <v>9154.7900000000009</v>
      </c>
      <c r="L40" s="31">
        <f>K40+J40</f>
        <v>9154.7900000000009</v>
      </c>
      <c r="M40" s="31"/>
      <c r="N40" s="31">
        <f>M40+L40</f>
        <v>9154.7900000000009</v>
      </c>
      <c r="O40" s="31"/>
      <c r="P40" s="31">
        <f>O40+N40</f>
        <v>9154.7900000000009</v>
      </c>
      <c r="Q40" s="31"/>
      <c r="R40" s="31">
        <f>Q40+P40</f>
        <v>9154.7900000000009</v>
      </c>
      <c r="S40" s="24"/>
      <c r="T40" s="31">
        <f>S40+R40</f>
        <v>9154.7900000000009</v>
      </c>
      <c r="U40" s="1" t="s">
        <v>194</v>
      </c>
    </row>
    <row r="41" spans="1:22" s="48" customFormat="1" x14ac:dyDescent="0.35">
      <c r="A41" s="45"/>
      <c r="B41" s="47" t="s">
        <v>6</v>
      </c>
      <c r="C41" s="47"/>
      <c r="D41" s="50">
        <f>D45+D46+D47+D48+D50+D51+D52+D53+D54+D59</f>
        <v>1372142.0999999999</v>
      </c>
      <c r="E41" s="50">
        <f>E45+E46+E47+E48+E50+E51+E52+E53+E54+E59</f>
        <v>-70361.785999999993</v>
      </c>
      <c r="F41" s="50">
        <f>D41+E41</f>
        <v>1301780.3139999998</v>
      </c>
      <c r="G41" s="50">
        <f>G45+G46+G47+G48+G50+G51+G52+G53+G54+G59</f>
        <v>0</v>
      </c>
      <c r="H41" s="50">
        <f>F41+G41</f>
        <v>1301780.3139999998</v>
      </c>
      <c r="I41" s="50">
        <f>I45+I46+I47+I48+I50+I51+I52+I53+I54+I59+I60</f>
        <v>-23581.27</v>
      </c>
      <c r="J41" s="50">
        <f>I41+H41</f>
        <v>1278199.0439999998</v>
      </c>
      <c r="K41" s="50">
        <f>K45+K46+K47+K48+K50+K51+K52+K53+K54+K59+K60</f>
        <v>-30621.777999999998</v>
      </c>
      <c r="L41" s="50">
        <f>K41+J41</f>
        <v>1247577.2659999998</v>
      </c>
      <c r="M41" s="50">
        <f>M45+M46+M47+M48+M50+M51+M52+M53+M54+M59+M60</f>
        <v>0</v>
      </c>
      <c r="N41" s="50">
        <f>M41+L41</f>
        <v>1247577.2659999998</v>
      </c>
      <c r="O41" s="50">
        <f>O45+O46+O47+O48+O50+O51+O52+O53+O54+O59+O60+O49</f>
        <v>101097.349</v>
      </c>
      <c r="P41" s="50">
        <f>O41+N41</f>
        <v>1348674.6149999998</v>
      </c>
      <c r="Q41" s="50">
        <f>Q45+Q46+Q47+Q48+Q50+Q51+Q52+Q53+Q54+Q59+Q60+Q49</f>
        <v>0</v>
      </c>
      <c r="R41" s="50">
        <f>Q41+P41</f>
        <v>1348674.6149999998</v>
      </c>
      <c r="S41" s="50">
        <f>S45+S46+S47+S48+S50+S51+S52+S53+S54+S59+S60+S49+S61</f>
        <v>-3477.6710000000012</v>
      </c>
      <c r="T41" s="31">
        <f>S41+R41</f>
        <v>1345196.9439999997</v>
      </c>
      <c r="U41" s="52"/>
    </row>
    <row r="42" spans="1:22" x14ac:dyDescent="0.35">
      <c r="A42" s="7"/>
      <c r="B42" s="8" t="s">
        <v>2</v>
      </c>
      <c r="C42" s="17"/>
      <c r="D42" s="9"/>
      <c r="E42" s="9"/>
      <c r="F42" s="9"/>
      <c r="G42" s="9"/>
      <c r="H42" s="9"/>
      <c r="I42" s="31"/>
      <c r="J42" s="9"/>
      <c r="K42" s="31"/>
      <c r="L42" s="9"/>
      <c r="M42" s="31"/>
      <c r="N42" s="9"/>
      <c r="O42" s="31"/>
      <c r="P42" s="9"/>
      <c r="Q42" s="31"/>
      <c r="R42" s="9"/>
      <c r="S42" s="24"/>
      <c r="T42" s="9"/>
    </row>
    <row r="43" spans="1:22" hidden="1" x14ac:dyDescent="0.35">
      <c r="A43" s="7"/>
      <c r="B43" s="17" t="s">
        <v>3</v>
      </c>
      <c r="C43" s="17"/>
      <c r="D43" s="9">
        <f>D45+D46+D47+D48+D50+D51+D52+D53+D56+D59</f>
        <v>1214745</v>
      </c>
      <c r="E43" s="9">
        <f>E45+E46+E47+E48+E50+E51+E52+E53+E56+E59</f>
        <v>-27507.385999999999</v>
      </c>
      <c r="F43" s="9">
        <f>D43+E43</f>
        <v>1187237.6140000001</v>
      </c>
      <c r="G43" s="9">
        <f>G45+G46+G47+G48+G50+G51+G52+G53+G56+G59</f>
        <v>0</v>
      </c>
      <c r="H43" s="9">
        <f>F43+G43</f>
        <v>1187237.6140000001</v>
      </c>
      <c r="I43" s="31">
        <f>I45+I46+I47+I48+I50+I51+I52+I53+I56+I59+I60</f>
        <v>-23581.27</v>
      </c>
      <c r="J43" s="9">
        <f>H43+I43</f>
        <v>1163656.344</v>
      </c>
      <c r="K43" s="31">
        <f>K45+K46+K47+K48+K50+K51+K52+K53+K56+K59+K60</f>
        <v>-30621.777999999998</v>
      </c>
      <c r="L43" s="9">
        <f>J43+K43</f>
        <v>1133034.5660000001</v>
      </c>
      <c r="M43" s="31">
        <f>M45+M46+M47+M48+M50+M51+M52+M53+M56+M59+M60</f>
        <v>0</v>
      </c>
      <c r="N43" s="9">
        <f>L43+M43</f>
        <v>1133034.5660000001</v>
      </c>
      <c r="O43" s="31">
        <f>O45+O46+O47+O48+O50+O51+O52+O53+O56+O59+O60</f>
        <v>-8541.2530000000006</v>
      </c>
      <c r="P43" s="9">
        <f>N43+O43</f>
        <v>1124493.3130000001</v>
      </c>
      <c r="Q43" s="31">
        <f>Q45+Q46+Q47+Q48+Q50+Q51+Q52+Q53+Q56+Q59+Q60</f>
        <v>0</v>
      </c>
      <c r="R43" s="9">
        <f>P43+Q43</f>
        <v>1124493.3130000001</v>
      </c>
      <c r="S43" s="24">
        <f>S45+S46+S47+S48+S50+S51+S52+S53+S56+S59+S60</f>
        <v>-10098.390000000001</v>
      </c>
      <c r="T43" s="9">
        <f>R43+S43</f>
        <v>1114394.9230000002</v>
      </c>
      <c r="V43" s="1">
        <v>0</v>
      </c>
    </row>
    <row r="44" spans="1:22" x14ac:dyDescent="0.35">
      <c r="A44" s="7"/>
      <c r="B44" s="17" t="s">
        <v>59</v>
      </c>
      <c r="C44" s="17"/>
      <c r="D44" s="9">
        <f>D57</f>
        <v>157397.1</v>
      </c>
      <c r="E44" s="9">
        <f t="shared" ref="E44:G44" si="10">E57</f>
        <v>-42854.400000000001</v>
      </c>
      <c r="F44" s="9">
        <f>D44+E44</f>
        <v>114542.70000000001</v>
      </c>
      <c r="G44" s="9">
        <f t="shared" si="10"/>
        <v>0</v>
      </c>
      <c r="H44" s="9">
        <f>F44+G44</f>
        <v>114542.70000000001</v>
      </c>
      <c r="I44" s="31">
        <f t="shared" ref="I44:K44" si="11">I57</f>
        <v>0</v>
      </c>
      <c r="J44" s="9">
        <f>H44+I44</f>
        <v>114542.70000000001</v>
      </c>
      <c r="K44" s="31">
        <f t="shared" si="11"/>
        <v>0</v>
      </c>
      <c r="L44" s="9">
        <f>J44+K44</f>
        <v>114542.70000000001</v>
      </c>
      <c r="M44" s="31">
        <f t="shared" ref="M44:O44" si="12">M57</f>
        <v>0</v>
      </c>
      <c r="N44" s="9">
        <f>L44+M44</f>
        <v>114542.70000000001</v>
      </c>
      <c r="O44" s="31">
        <f t="shared" si="12"/>
        <v>4642.1350000000002</v>
      </c>
      <c r="P44" s="9">
        <f>N44+O44</f>
        <v>119184.83500000001</v>
      </c>
      <c r="Q44" s="31">
        <f t="shared" ref="Q44:S44" si="13">Q57</f>
        <v>0</v>
      </c>
      <c r="R44" s="9">
        <f>P44+Q44</f>
        <v>119184.83500000001</v>
      </c>
      <c r="S44" s="24">
        <f t="shared" si="13"/>
        <v>5319.4380000000001</v>
      </c>
      <c r="T44" s="9">
        <f>R44+S44</f>
        <v>124504.273</v>
      </c>
    </row>
    <row r="45" spans="1:22" s="37" customFormat="1" ht="75.75" hidden="1" customHeight="1" x14ac:dyDescent="0.35">
      <c r="A45" s="33"/>
      <c r="B45" s="38" t="s">
        <v>31</v>
      </c>
      <c r="C45" s="35" t="s">
        <v>7</v>
      </c>
      <c r="D45" s="36">
        <v>3903.5</v>
      </c>
      <c r="E45" s="36">
        <v>70</v>
      </c>
      <c r="F45" s="36">
        <f>D45+E45</f>
        <v>3973.5</v>
      </c>
      <c r="G45" s="36"/>
      <c r="H45" s="36">
        <f>F45+G45</f>
        <v>3973.5</v>
      </c>
      <c r="I45" s="31">
        <v>-3973.5</v>
      </c>
      <c r="J45" s="36">
        <f>H45+I45</f>
        <v>0</v>
      </c>
      <c r="K45" s="31"/>
      <c r="L45" s="36">
        <f>J45+K45</f>
        <v>0</v>
      </c>
      <c r="M45" s="31"/>
      <c r="N45" s="36">
        <f>L45+M45</f>
        <v>0</v>
      </c>
      <c r="O45" s="31"/>
      <c r="P45" s="36">
        <f>N45+O45</f>
        <v>0</v>
      </c>
      <c r="Q45" s="31"/>
      <c r="R45" s="36">
        <f>P45+Q45</f>
        <v>0</v>
      </c>
      <c r="S45" s="24"/>
      <c r="T45" s="36">
        <f>R45+S45</f>
        <v>0</v>
      </c>
      <c r="U45" s="37" t="s">
        <v>32</v>
      </c>
      <c r="V45" s="37">
        <v>0</v>
      </c>
    </row>
    <row r="46" spans="1:22" ht="74.25" customHeight="1" x14ac:dyDescent="0.35">
      <c r="A46" s="7" t="s">
        <v>116</v>
      </c>
      <c r="B46" s="11" t="s">
        <v>49</v>
      </c>
      <c r="C46" s="17" t="s">
        <v>7</v>
      </c>
      <c r="D46" s="9">
        <v>97944.5</v>
      </c>
      <c r="E46" s="9"/>
      <c r="F46" s="9">
        <f t="shared" ref="F46:F53" si="14">D46+E46</f>
        <v>97944.5</v>
      </c>
      <c r="G46" s="9"/>
      <c r="H46" s="9">
        <f t="shared" ref="H46:H53" si="15">F46+G46</f>
        <v>97944.5</v>
      </c>
      <c r="I46" s="31"/>
      <c r="J46" s="9">
        <f t="shared" ref="J46:J53" si="16">H46+I46</f>
        <v>97944.5</v>
      </c>
      <c r="K46" s="31">
        <f>-17000+2249.75</f>
        <v>-14750.25</v>
      </c>
      <c r="L46" s="9">
        <f t="shared" ref="L46:L53" si="17">J46+K46</f>
        <v>83194.25</v>
      </c>
      <c r="M46" s="31"/>
      <c r="N46" s="9">
        <f t="shared" ref="N46:N53" si="18">L46+M46</f>
        <v>83194.25</v>
      </c>
      <c r="O46" s="31"/>
      <c r="P46" s="9">
        <f t="shared" ref="P46:P53" si="19">N46+O46</f>
        <v>83194.25</v>
      </c>
      <c r="Q46" s="31"/>
      <c r="R46" s="9">
        <f t="shared" ref="R46:R53" si="20">P46+Q46</f>
        <v>83194.25</v>
      </c>
      <c r="S46" s="24"/>
      <c r="T46" s="9">
        <f t="shared" ref="T46:T53" si="21">R46+S46</f>
        <v>83194.25</v>
      </c>
      <c r="U46" s="1" t="s">
        <v>36</v>
      </c>
    </row>
    <row r="47" spans="1:22" ht="72" x14ac:dyDescent="0.35">
      <c r="A47" s="7" t="s">
        <v>14</v>
      </c>
      <c r="B47" s="17" t="s">
        <v>34</v>
      </c>
      <c r="C47" s="17" t="s">
        <v>7</v>
      </c>
      <c r="D47" s="9">
        <v>115096.8</v>
      </c>
      <c r="E47" s="9"/>
      <c r="F47" s="9">
        <f t="shared" si="14"/>
        <v>115096.8</v>
      </c>
      <c r="G47" s="9"/>
      <c r="H47" s="9">
        <f t="shared" si="15"/>
        <v>115096.8</v>
      </c>
      <c r="I47" s="31"/>
      <c r="J47" s="9">
        <f t="shared" si="16"/>
        <v>115096.8</v>
      </c>
      <c r="K47" s="31">
        <v>-50000</v>
      </c>
      <c r="L47" s="9">
        <f t="shared" si="17"/>
        <v>65096.800000000003</v>
      </c>
      <c r="M47" s="31"/>
      <c r="N47" s="9">
        <f t="shared" si="18"/>
        <v>65096.800000000003</v>
      </c>
      <c r="O47" s="31"/>
      <c r="P47" s="9">
        <f t="shared" si="19"/>
        <v>65096.800000000003</v>
      </c>
      <c r="Q47" s="31"/>
      <c r="R47" s="9">
        <f t="shared" si="20"/>
        <v>65096.800000000003</v>
      </c>
      <c r="S47" s="24"/>
      <c r="T47" s="9">
        <f t="shared" si="21"/>
        <v>65096.800000000003</v>
      </c>
      <c r="U47" s="1" t="s">
        <v>35</v>
      </c>
    </row>
    <row r="48" spans="1:22" ht="72" x14ac:dyDescent="0.35">
      <c r="A48" s="7" t="s">
        <v>117</v>
      </c>
      <c r="B48" s="17" t="s">
        <v>54</v>
      </c>
      <c r="C48" s="17" t="s">
        <v>7</v>
      </c>
      <c r="D48" s="9">
        <v>107731.9</v>
      </c>
      <c r="E48" s="9"/>
      <c r="F48" s="9">
        <f t="shared" si="14"/>
        <v>107731.9</v>
      </c>
      <c r="G48" s="9"/>
      <c r="H48" s="9">
        <f t="shared" si="15"/>
        <v>107731.9</v>
      </c>
      <c r="I48" s="31"/>
      <c r="J48" s="9">
        <f t="shared" si="16"/>
        <v>107731.9</v>
      </c>
      <c r="K48" s="31">
        <f>-26991.5+30575.924</f>
        <v>3584.4239999999991</v>
      </c>
      <c r="L48" s="9">
        <f t="shared" si="17"/>
        <v>111316.32399999999</v>
      </c>
      <c r="M48" s="31"/>
      <c r="N48" s="9">
        <f t="shared" si="18"/>
        <v>111316.32399999999</v>
      </c>
      <c r="O48" s="31">
        <v>-6988.1</v>
      </c>
      <c r="P48" s="9">
        <f t="shared" si="19"/>
        <v>104328.22399999999</v>
      </c>
      <c r="Q48" s="31"/>
      <c r="R48" s="9">
        <f t="shared" si="20"/>
        <v>104328.22399999999</v>
      </c>
      <c r="S48" s="24"/>
      <c r="T48" s="9">
        <f t="shared" si="21"/>
        <v>104328.22399999999</v>
      </c>
      <c r="U48" s="1" t="s">
        <v>37</v>
      </c>
    </row>
    <row r="49" spans="1:22" ht="54" x14ac:dyDescent="0.35">
      <c r="A49" s="7" t="s">
        <v>118</v>
      </c>
      <c r="B49" s="56" t="s">
        <v>54</v>
      </c>
      <c r="C49" s="56" t="s">
        <v>162</v>
      </c>
      <c r="D49" s="9"/>
      <c r="E49" s="9"/>
      <c r="F49" s="9"/>
      <c r="G49" s="9"/>
      <c r="H49" s="9"/>
      <c r="I49" s="31"/>
      <c r="J49" s="9"/>
      <c r="K49" s="31"/>
      <c r="L49" s="9"/>
      <c r="M49" s="31"/>
      <c r="N49" s="9"/>
      <c r="O49" s="31">
        <v>6988.1</v>
      </c>
      <c r="P49" s="9">
        <f t="shared" si="19"/>
        <v>6988.1</v>
      </c>
      <c r="Q49" s="31"/>
      <c r="R49" s="9">
        <f t="shared" si="20"/>
        <v>6988.1</v>
      </c>
      <c r="S49" s="24"/>
      <c r="T49" s="9">
        <f t="shared" si="21"/>
        <v>6988.1</v>
      </c>
      <c r="U49" s="1" t="s">
        <v>37</v>
      </c>
    </row>
    <row r="50" spans="1:22" ht="72" x14ac:dyDescent="0.35">
      <c r="A50" s="7" t="s">
        <v>119</v>
      </c>
      <c r="B50" s="17" t="s">
        <v>38</v>
      </c>
      <c r="C50" s="17" t="s">
        <v>7</v>
      </c>
      <c r="D50" s="9">
        <v>6363.6</v>
      </c>
      <c r="E50" s="9">
        <v>-2847.5859999999998</v>
      </c>
      <c r="F50" s="9">
        <f t="shared" si="14"/>
        <v>3516.0140000000006</v>
      </c>
      <c r="G50" s="9"/>
      <c r="H50" s="9">
        <f t="shared" si="15"/>
        <v>3516.0140000000006</v>
      </c>
      <c r="I50" s="31"/>
      <c r="J50" s="9">
        <f t="shared" si="16"/>
        <v>3516.0140000000006</v>
      </c>
      <c r="K50" s="31"/>
      <c r="L50" s="9">
        <f t="shared" si="17"/>
        <v>3516.0140000000006</v>
      </c>
      <c r="M50" s="31"/>
      <c r="N50" s="9">
        <f t="shared" si="18"/>
        <v>3516.0140000000006</v>
      </c>
      <c r="O50" s="31"/>
      <c r="P50" s="9">
        <f t="shared" si="19"/>
        <v>3516.0140000000006</v>
      </c>
      <c r="Q50" s="31"/>
      <c r="R50" s="9">
        <f t="shared" si="20"/>
        <v>3516.0140000000006</v>
      </c>
      <c r="S50" s="24"/>
      <c r="T50" s="9">
        <f t="shared" si="21"/>
        <v>3516.0140000000006</v>
      </c>
      <c r="U50" s="1" t="s">
        <v>39</v>
      </c>
    </row>
    <row r="51" spans="1:22" ht="72" x14ac:dyDescent="0.35">
      <c r="A51" s="7" t="s">
        <v>120</v>
      </c>
      <c r="B51" s="17" t="s">
        <v>40</v>
      </c>
      <c r="C51" s="17" t="s">
        <v>7</v>
      </c>
      <c r="D51" s="12">
        <v>5406.6</v>
      </c>
      <c r="E51" s="12"/>
      <c r="F51" s="9">
        <f t="shared" si="14"/>
        <v>5406.6</v>
      </c>
      <c r="G51" s="12"/>
      <c r="H51" s="9">
        <f t="shared" si="15"/>
        <v>5406.6</v>
      </c>
      <c r="I51" s="42"/>
      <c r="J51" s="9">
        <f t="shared" si="16"/>
        <v>5406.6</v>
      </c>
      <c r="K51" s="42">
        <f>7363.833+234.043</f>
        <v>7597.8759999999993</v>
      </c>
      <c r="L51" s="9">
        <f t="shared" si="17"/>
        <v>13004.475999999999</v>
      </c>
      <c r="M51" s="42"/>
      <c r="N51" s="9">
        <f t="shared" si="18"/>
        <v>13004.475999999999</v>
      </c>
      <c r="O51" s="42"/>
      <c r="P51" s="9">
        <f t="shared" si="19"/>
        <v>13004.475999999999</v>
      </c>
      <c r="Q51" s="42"/>
      <c r="R51" s="9">
        <f t="shared" si="20"/>
        <v>13004.475999999999</v>
      </c>
      <c r="S51" s="25"/>
      <c r="T51" s="9">
        <f t="shared" si="21"/>
        <v>13004.475999999999</v>
      </c>
      <c r="U51" s="1" t="s">
        <v>41</v>
      </c>
    </row>
    <row r="52" spans="1:22" ht="72" x14ac:dyDescent="0.35">
      <c r="A52" s="7" t="s">
        <v>121</v>
      </c>
      <c r="B52" s="17" t="s">
        <v>73</v>
      </c>
      <c r="C52" s="17" t="s">
        <v>7</v>
      </c>
      <c r="D52" s="12">
        <v>1638.9</v>
      </c>
      <c r="E52" s="12"/>
      <c r="F52" s="9">
        <f t="shared" si="14"/>
        <v>1638.9</v>
      </c>
      <c r="G52" s="12"/>
      <c r="H52" s="9">
        <f t="shared" si="15"/>
        <v>1638.9</v>
      </c>
      <c r="I52" s="42"/>
      <c r="J52" s="9">
        <f t="shared" si="16"/>
        <v>1638.9</v>
      </c>
      <c r="K52" s="42"/>
      <c r="L52" s="9">
        <f t="shared" si="17"/>
        <v>1638.9</v>
      </c>
      <c r="M52" s="42"/>
      <c r="N52" s="9">
        <f t="shared" si="18"/>
        <v>1638.9</v>
      </c>
      <c r="O52" s="42"/>
      <c r="P52" s="9">
        <f t="shared" si="19"/>
        <v>1638.9</v>
      </c>
      <c r="Q52" s="42"/>
      <c r="R52" s="9">
        <f t="shared" si="20"/>
        <v>1638.9</v>
      </c>
      <c r="S52" s="25"/>
      <c r="T52" s="9">
        <f t="shared" si="21"/>
        <v>1638.9</v>
      </c>
      <c r="U52" s="1" t="s">
        <v>74</v>
      </c>
    </row>
    <row r="53" spans="1:22" ht="72" x14ac:dyDescent="0.35">
      <c r="A53" s="7" t="s">
        <v>122</v>
      </c>
      <c r="B53" s="17" t="s">
        <v>75</v>
      </c>
      <c r="C53" s="17" t="s">
        <v>7</v>
      </c>
      <c r="D53" s="12">
        <v>2021.2</v>
      </c>
      <c r="E53" s="12"/>
      <c r="F53" s="9">
        <f t="shared" si="14"/>
        <v>2021.2</v>
      </c>
      <c r="G53" s="12"/>
      <c r="H53" s="9">
        <f t="shared" si="15"/>
        <v>2021.2</v>
      </c>
      <c r="I53" s="42"/>
      <c r="J53" s="9">
        <f t="shared" si="16"/>
        <v>2021.2</v>
      </c>
      <c r="K53" s="42"/>
      <c r="L53" s="9">
        <f t="shared" si="17"/>
        <v>2021.2</v>
      </c>
      <c r="M53" s="42"/>
      <c r="N53" s="9">
        <f t="shared" si="18"/>
        <v>2021.2</v>
      </c>
      <c r="O53" s="42"/>
      <c r="P53" s="9">
        <f t="shared" si="19"/>
        <v>2021.2</v>
      </c>
      <c r="Q53" s="42"/>
      <c r="R53" s="9">
        <f t="shared" si="20"/>
        <v>2021.2</v>
      </c>
      <c r="S53" s="25"/>
      <c r="T53" s="9">
        <f t="shared" si="21"/>
        <v>2021.2</v>
      </c>
      <c r="U53" s="1" t="s">
        <v>76</v>
      </c>
    </row>
    <row r="54" spans="1:22" ht="54" x14ac:dyDescent="0.35">
      <c r="A54" s="7" t="s">
        <v>165</v>
      </c>
      <c r="B54" s="17" t="s">
        <v>130</v>
      </c>
      <c r="C54" s="17" t="s">
        <v>33</v>
      </c>
      <c r="D54" s="12">
        <f t="shared" ref="D54:J54" si="22">D56+D57</f>
        <v>1022254.4999999999</v>
      </c>
      <c r="E54" s="12">
        <f t="shared" si="22"/>
        <v>-67584.2</v>
      </c>
      <c r="F54" s="12">
        <f t="shared" si="22"/>
        <v>954670.29999999981</v>
      </c>
      <c r="G54" s="12">
        <f t="shared" si="22"/>
        <v>0</v>
      </c>
      <c r="H54" s="12">
        <f t="shared" si="22"/>
        <v>954670.29999999981</v>
      </c>
      <c r="I54" s="42">
        <f t="shared" si="22"/>
        <v>-19607.77</v>
      </c>
      <c r="J54" s="12">
        <f t="shared" si="22"/>
        <v>935062.5299999998</v>
      </c>
      <c r="K54" s="42">
        <f t="shared" ref="K54:L54" si="23">K56+K57</f>
        <v>-8902.9959999999992</v>
      </c>
      <c r="L54" s="12">
        <f t="shared" si="23"/>
        <v>926159.53399999975</v>
      </c>
      <c r="M54" s="42">
        <f t="shared" ref="M54:N54" si="24">M56+M57</f>
        <v>0</v>
      </c>
      <c r="N54" s="12">
        <f t="shared" si="24"/>
        <v>926159.53399999975</v>
      </c>
      <c r="O54" s="42">
        <f t="shared" ref="O54:R54" si="25">O56+O57+O58</f>
        <v>101097.349</v>
      </c>
      <c r="P54" s="42">
        <f t="shared" si="25"/>
        <v>1027256.8829999997</v>
      </c>
      <c r="Q54" s="42">
        <f t="shared" si="25"/>
        <v>0</v>
      </c>
      <c r="R54" s="42">
        <f t="shared" si="25"/>
        <v>1027256.8829999997</v>
      </c>
      <c r="S54" s="25">
        <f>S56+S57+S58</f>
        <v>-4778.9520000000011</v>
      </c>
      <c r="T54" s="42">
        <f>T56+T57+T58</f>
        <v>1022477.9309999997</v>
      </c>
    </row>
    <row r="55" spans="1:22" x14ac:dyDescent="0.35">
      <c r="A55" s="7"/>
      <c r="B55" s="8" t="s">
        <v>2</v>
      </c>
      <c r="C55" s="17"/>
      <c r="D55" s="12"/>
      <c r="E55" s="12"/>
      <c r="F55" s="12"/>
      <c r="G55" s="12"/>
      <c r="H55" s="12"/>
      <c r="I55" s="42"/>
      <c r="J55" s="12"/>
      <c r="K55" s="42"/>
      <c r="L55" s="12"/>
      <c r="M55" s="42"/>
      <c r="N55" s="12"/>
      <c r="O55" s="42"/>
      <c r="P55" s="12"/>
      <c r="Q55" s="42"/>
      <c r="R55" s="12"/>
      <c r="S55" s="25"/>
      <c r="T55" s="12"/>
    </row>
    <row r="56" spans="1:22" hidden="1" x14ac:dyDescent="0.35">
      <c r="A56" s="7"/>
      <c r="B56" s="17" t="s">
        <v>3</v>
      </c>
      <c r="C56" s="17"/>
      <c r="D56" s="12">
        <f>230535.8+68937.5+565384.1</f>
        <v>864857.39999999991</v>
      </c>
      <c r="E56" s="12">
        <v>-24729.8</v>
      </c>
      <c r="F56" s="12">
        <f>D56+E56</f>
        <v>840127.59999999986</v>
      </c>
      <c r="G56" s="12"/>
      <c r="H56" s="12">
        <f>F56+G56</f>
        <v>840127.59999999986</v>
      </c>
      <c r="I56" s="42">
        <f>-19607.77</f>
        <v>-19607.77</v>
      </c>
      <c r="J56" s="12">
        <f t="shared" ref="J56:J63" si="26">H56+I56</f>
        <v>820519.82999999984</v>
      </c>
      <c r="K56" s="42">
        <f>-40792.668+7910.644+14147.238+9831.79</f>
        <v>-8902.9959999999992</v>
      </c>
      <c r="L56" s="12">
        <f t="shared" ref="L56:L69" si="27">J56+K56</f>
        <v>811616.8339999998</v>
      </c>
      <c r="M56" s="42"/>
      <c r="N56" s="12">
        <f t="shared" ref="N56:N69" si="28">L56+M56</f>
        <v>811616.8339999998</v>
      </c>
      <c r="O56" s="42">
        <f>-98.961-1454.192</f>
        <v>-1553.153</v>
      </c>
      <c r="P56" s="12">
        <f t="shared" ref="P56:P69" si="29">N56+O56</f>
        <v>810063.68099999975</v>
      </c>
      <c r="Q56" s="42"/>
      <c r="R56" s="12">
        <f t="shared" ref="R56:R69" si="30">P56+Q56</f>
        <v>810063.68099999975</v>
      </c>
      <c r="S56" s="25">
        <f>-7840.974-1201.281-110.908-53.013-892.214</f>
        <v>-10098.390000000001</v>
      </c>
      <c r="T56" s="12">
        <f t="shared" ref="T56:T61" si="31">R56+S56</f>
        <v>799965.29099999974</v>
      </c>
      <c r="U56" s="1" t="s">
        <v>135</v>
      </c>
      <c r="V56" s="1">
        <v>0</v>
      </c>
    </row>
    <row r="57" spans="1:22" x14ac:dyDescent="0.35">
      <c r="A57" s="7"/>
      <c r="B57" s="17" t="s">
        <v>59</v>
      </c>
      <c r="C57" s="17"/>
      <c r="D57" s="12">
        <v>157397.1</v>
      </c>
      <c r="E57" s="12">
        <v>-42854.400000000001</v>
      </c>
      <c r="F57" s="12">
        <f>D57+E57</f>
        <v>114542.70000000001</v>
      </c>
      <c r="G57" s="12"/>
      <c r="H57" s="12">
        <f>F57+G57</f>
        <v>114542.70000000001</v>
      </c>
      <c r="I57" s="42"/>
      <c r="J57" s="12">
        <f t="shared" si="26"/>
        <v>114542.70000000001</v>
      </c>
      <c r="K57" s="42"/>
      <c r="L57" s="12">
        <f t="shared" si="27"/>
        <v>114542.70000000001</v>
      </c>
      <c r="M57" s="42"/>
      <c r="N57" s="12">
        <f t="shared" si="28"/>
        <v>114542.70000000001</v>
      </c>
      <c r="O57" s="42">
        <f>7851.161-3209.026</f>
        <v>4642.1350000000002</v>
      </c>
      <c r="P57" s="12">
        <f t="shared" si="29"/>
        <v>119184.83500000001</v>
      </c>
      <c r="Q57" s="42"/>
      <c r="R57" s="12">
        <f t="shared" si="30"/>
        <v>119184.83500000001</v>
      </c>
      <c r="S57" s="25">
        <v>5319.4380000000001</v>
      </c>
      <c r="T57" s="12">
        <f t="shared" si="31"/>
        <v>124504.273</v>
      </c>
      <c r="U57" s="1" t="s">
        <v>104</v>
      </c>
    </row>
    <row r="58" spans="1:22" x14ac:dyDescent="0.35">
      <c r="A58" s="7"/>
      <c r="B58" s="57" t="s">
        <v>198</v>
      </c>
      <c r="C58" s="57"/>
      <c r="D58" s="12"/>
      <c r="E58" s="12"/>
      <c r="F58" s="12"/>
      <c r="G58" s="12"/>
      <c r="H58" s="12"/>
      <c r="I58" s="42"/>
      <c r="J58" s="12"/>
      <c r="K58" s="42"/>
      <c r="L58" s="12"/>
      <c r="M58" s="42"/>
      <c r="N58" s="12"/>
      <c r="O58" s="42">
        <v>98008.366999999998</v>
      </c>
      <c r="P58" s="12">
        <f t="shared" si="29"/>
        <v>98008.366999999998</v>
      </c>
      <c r="Q58" s="42"/>
      <c r="R58" s="12">
        <f t="shared" si="30"/>
        <v>98008.366999999998</v>
      </c>
      <c r="S58" s="25"/>
      <c r="T58" s="12">
        <f t="shared" si="31"/>
        <v>98008.366999999998</v>
      </c>
      <c r="U58" s="1" t="s">
        <v>199</v>
      </c>
    </row>
    <row r="59" spans="1:22" ht="54" x14ac:dyDescent="0.35">
      <c r="A59" s="7" t="s">
        <v>166</v>
      </c>
      <c r="B59" s="17" t="s">
        <v>107</v>
      </c>
      <c r="C59" s="17" t="s">
        <v>33</v>
      </c>
      <c r="D59" s="12">
        <v>9780.6</v>
      </c>
      <c r="E59" s="12"/>
      <c r="F59" s="12">
        <f>D59+E59</f>
        <v>9780.6</v>
      </c>
      <c r="G59" s="12"/>
      <c r="H59" s="12">
        <f>F59+G59</f>
        <v>9780.6</v>
      </c>
      <c r="I59" s="42"/>
      <c r="J59" s="12">
        <f t="shared" si="26"/>
        <v>9780.6</v>
      </c>
      <c r="K59" s="42">
        <v>-4890.3</v>
      </c>
      <c r="L59" s="12">
        <f t="shared" si="27"/>
        <v>4890.3</v>
      </c>
      <c r="M59" s="42"/>
      <c r="N59" s="12">
        <f t="shared" si="28"/>
        <v>4890.3</v>
      </c>
      <c r="O59" s="42"/>
      <c r="P59" s="12">
        <f t="shared" si="29"/>
        <v>4890.3</v>
      </c>
      <c r="Q59" s="42"/>
      <c r="R59" s="12">
        <f t="shared" si="30"/>
        <v>4890.3</v>
      </c>
      <c r="S59" s="25"/>
      <c r="T59" s="12">
        <f t="shared" si="31"/>
        <v>4890.3</v>
      </c>
      <c r="U59" s="1" t="s">
        <v>108</v>
      </c>
    </row>
    <row r="60" spans="1:22" ht="72" x14ac:dyDescent="0.35">
      <c r="A60" s="7" t="s">
        <v>167</v>
      </c>
      <c r="B60" s="11" t="s">
        <v>180</v>
      </c>
      <c r="C60" s="32" t="s">
        <v>7</v>
      </c>
      <c r="D60" s="12"/>
      <c r="E60" s="12"/>
      <c r="F60" s="12"/>
      <c r="G60" s="12"/>
      <c r="H60" s="12"/>
      <c r="I60" s="42"/>
      <c r="J60" s="12">
        <f t="shared" si="26"/>
        <v>0</v>
      </c>
      <c r="K60" s="42">
        <v>36739.468000000001</v>
      </c>
      <c r="L60" s="12">
        <f t="shared" si="27"/>
        <v>36739.468000000001</v>
      </c>
      <c r="M60" s="42"/>
      <c r="N60" s="12">
        <f t="shared" si="28"/>
        <v>36739.468000000001</v>
      </c>
      <c r="O60" s="42"/>
      <c r="P60" s="12">
        <f t="shared" si="29"/>
        <v>36739.468000000001</v>
      </c>
      <c r="Q60" s="42"/>
      <c r="R60" s="12">
        <f t="shared" si="30"/>
        <v>36739.468000000001</v>
      </c>
      <c r="S60" s="25"/>
      <c r="T60" s="12">
        <f t="shared" si="31"/>
        <v>36739.468000000001</v>
      </c>
      <c r="U60" s="1" t="s">
        <v>181</v>
      </c>
    </row>
    <row r="61" spans="1:22" ht="54" x14ac:dyDescent="0.35">
      <c r="A61" s="7" t="s">
        <v>168</v>
      </c>
      <c r="B61" s="11" t="s">
        <v>208</v>
      </c>
      <c r="C61" s="64" t="s">
        <v>33</v>
      </c>
      <c r="D61" s="12"/>
      <c r="E61" s="12"/>
      <c r="F61" s="12"/>
      <c r="G61" s="12"/>
      <c r="H61" s="12"/>
      <c r="I61" s="42"/>
      <c r="J61" s="12"/>
      <c r="K61" s="42"/>
      <c r="L61" s="12"/>
      <c r="M61" s="42"/>
      <c r="N61" s="12"/>
      <c r="O61" s="42"/>
      <c r="P61" s="12"/>
      <c r="Q61" s="42"/>
      <c r="R61" s="12"/>
      <c r="S61" s="25">
        <v>1301.2809999999999</v>
      </c>
      <c r="T61" s="12">
        <f t="shared" si="31"/>
        <v>1301.2809999999999</v>
      </c>
      <c r="U61" s="1" t="s">
        <v>211</v>
      </c>
    </row>
    <row r="62" spans="1:22" s="48" customFormat="1" x14ac:dyDescent="0.35">
      <c r="A62" s="45"/>
      <c r="B62" s="47" t="s">
        <v>13</v>
      </c>
      <c r="C62" s="47"/>
      <c r="D62" s="50">
        <f>D63+D64+D65+D66+D67+D68</f>
        <v>166862.29999999999</v>
      </c>
      <c r="E62" s="50">
        <f>E63+E64+E65+E66+E67+E68</f>
        <v>853.52800000000002</v>
      </c>
      <c r="F62" s="50">
        <f>D62+E62</f>
        <v>167715.82799999998</v>
      </c>
      <c r="G62" s="50">
        <f>G63+G64+G65+G66+G67+G68</f>
        <v>0</v>
      </c>
      <c r="H62" s="50">
        <f>F62+G62</f>
        <v>167715.82799999998</v>
      </c>
      <c r="I62" s="50">
        <f>I63+I64+I65+I66+I67+I68+I69</f>
        <v>0</v>
      </c>
      <c r="J62" s="50">
        <f t="shared" si="26"/>
        <v>167715.82799999998</v>
      </c>
      <c r="K62" s="50">
        <f>K63+K64+K65+K66+K67+K68+K69</f>
        <v>6792.6309999999994</v>
      </c>
      <c r="L62" s="50">
        <f t="shared" si="27"/>
        <v>174508.45899999997</v>
      </c>
      <c r="M62" s="50">
        <f>M63+M64+M65+M66+M67+M68+M69</f>
        <v>0</v>
      </c>
      <c r="N62" s="50">
        <f t="shared" si="28"/>
        <v>174508.45899999997</v>
      </c>
      <c r="O62" s="50">
        <f>O63+O64+O65+O66+O67+O68+O69</f>
        <v>-1191.288</v>
      </c>
      <c r="P62" s="50">
        <f t="shared" si="29"/>
        <v>173317.17099999997</v>
      </c>
      <c r="Q62" s="50">
        <f>Q63+Q64+Q65+Q66+Q67+Q68+Q69+Q70</f>
        <v>200</v>
      </c>
      <c r="R62" s="50">
        <f>P62+Q62</f>
        <v>173517.17099999997</v>
      </c>
      <c r="S62" s="50">
        <f>S63+S64+S65+S66+S67+S68+S69+S70</f>
        <v>-3777.6839999999997</v>
      </c>
      <c r="T62" s="31">
        <f>R62+S62</f>
        <v>169739.48699999996</v>
      </c>
      <c r="U62" s="52"/>
    </row>
    <row r="63" spans="1:22" ht="54" x14ac:dyDescent="0.35">
      <c r="A63" s="7" t="s">
        <v>169</v>
      </c>
      <c r="B63" s="11" t="s">
        <v>24</v>
      </c>
      <c r="C63" s="11" t="s">
        <v>15</v>
      </c>
      <c r="D63" s="12">
        <v>56816.9</v>
      </c>
      <c r="E63" s="12"/>
      <c r="F63" s="12">
        <f>D63+E63</f>
        <v>56816.9</v>
      </c>
      <c r="G63" s="12"/>
      <c r="H63" s="12">
        <f>F63+G63</f>
        <v>56816.9</v>
      </c>
      <c r="I63" s="42"/>
      <c r="J63" s="12">
        <f t="shared" si="26"/>
        <v>56816.9</v>
      </c>
      <c r="K63" s="42">
        <f>-12888.473+2045.108+1505.6</f>
        <v>-9337.7649999999994</v>
      </c>
      <c r="L63" s="12">
        <f t="shared" si="27"/>
        <v>47479.135000000002</v>
      </c>
      <c r="M63" s="42"/>
      <c r="N63" s="12">
        <f t="shared" si="28"/>
        <v>47479.135000000002</v>
      </c>
      <c r="O63" s="42">
        <f>-86.806-1454.201</f>
        <v>-1541.0070000000001</v>
      </c>
      <c r="P63" s="12">
        <f t="shared" si="29"/>
        <v>45938.128000000004</v>
      </c>
      <c r="Q63" s="42"/>
      <c r="R63" s="12">
        <f t="shared" si="30"/>
        <v>45938.128000000004</v>
      </c>
      <c r="S63" s="25">
        <f>-709.972+97.954-3567.461</f>
        <v>-4179.4789999999994</v>
      </c>
      <c r="T63" s="12">
        <f>R63+S63</f>
        <v>41758.649000000005</v>
      </c>
      <c r="U63" s="1" t="s">
        <v>25</v>
      </c>
    </row>
    <row r="64" spans="1:22" ht="54" x14ac:dyDescent="0.35">
      <c r="A64" s="7" t="s">
        <v>170</v>
      </c>
      <c r="B64" s="11" t="s">
        <v>100</v>
      </c>
      <c r="C64" s="11" t="s">
        <v>15</v>
      </c>
      <c r="D64" s="13">
        <v>105045.4</v>
      </c>
      <c r="E64" s="13"/>
      <c r="F64" s="12">
        <f t="shared" ref="F64:F68" si="32">D64+E64</f>
        <v>105045.4</v>
      </c>
      <c r="G64" s="13"/>
      <c r="H64" s="12">
        <f t="shared" ref="H64:H68" si="33">F64+G64</f>
        <v>105045.4</v>
      </c>
      <c r="I64" s="43"/>
      <c r="J64" s="12">
        <f t="shared" ref="J64:J69" si="34">H64+I64</f>
        <v>105045.4</v>
      </c>
      <c r="K64" s="43"/>
      <c r="L64" s="12">
        <f t="shared" si="27"/>
        <v>105045.4</v>
      </c>
      <c r="M64" s="43"/>
      <c r="N64" s="12">
        <f t="shared" si="28"/>
        <v>105045.4</v>
      </c>
      <c r="O64" s="43">
        <f>41.805-34.982</f>
        <v>6.8230000000000004</v>
      </c>
      <c r="P64" s="12">
        <f t="shared" si="29"/>
        <v>105052.223</v>
      </c>
      <c r="Q64" s="43"/>
      <c r="R64" s="12">
        <f t="shared" si="30"/>
        <v>105052.223</v>
      </c>
      <c r="S64" s="26">
        <v>302.62400000000002</v>
      </c>
      <c r="T64" s="12">
        <f t="shared" ref="T64:T69" si="35">R64+S64</f>
        <v>105354.84699999999</v>
      </c>
      <c r="U64" s="1" t="s">
        <v>30</v>
      </c>
    </row>
    <row r="65" spans="1:22" ht="60" customHeight="1" x14ac:dyDescent="0.35">
      <c r="A65" s="7" t="s">
        <v>171</v>
      </c>
      <c r="B65" s="11" t="s">
        <v>45</v>
      </c>
      <c r="C65" s="11" t="s">
        <v>15</v>
      </c>
      <c r="D65" s="13">
        <v>3517</v>
      </c>
      <c r="E65" s="13"/>
      <c r="F65" s="12">
        <f t="shared" si="32"/>
        <v>3517</v>
      </c>
      <c r="G65" s="13"/>
      <c r="H65" s="12">
        <f t="shared" si="33"/>
        <v>3517</v>
      </c>
      <c r="I65" s="43"/>
      <c r="J65" s="12">
        <f t="shared" si="34"/>
        <v>3517</v>
      </c>
      <c r="K65" s="43">
        <v>4.8860000000000001</v>
      </c>
      <c r="L65" s="12">
        <f t="shared" si="27"/>
        <v>3521.886</v>
      </c>
      <c r="M65" s="43"/>
      <c r="N65" s="12">
        <f t="shared" si="28"/>
        <v>3521.886</v>
      </c>
      <c r="O65" s="43">
        <v>-35.384</v>
      </c>
      <c r="P65" s="12">
        <f t="shared" si="29"/>
        <v>3486.502</v>
      </c>
      <c r="Q65" s="43"/>
      <c r="R65" s="12">
        <f t="shared" si="30"/>
        <v>3486.502</v>
      </c>
      <c r="S65" s="26"/>
      <c r="T65" s="12">
        <f t="shared" si="35"/>
        <v>3486.502</v>
      </c>
      <c r="U65" s="1" t="s">
        <v>44</v>
      </c>
    </row>
    <row r="66" spans="1:22" ht="60" customHeight="1" x14ac:dyDescent="0.35">
      <c r="A66" s="7" t="s">
        <v>172</v>
      </c>
      <c r="B66" s="11" t="s">
        <v>101</v>
      </c>
      <c r="C66" s="11" t="s">
        <v>15</v>
      </c>
      <c r="D66" s="13">
        <v>1483</v>
      </c>
      <c r="E66" s="13"/>
      <c r="F66" s="12">
        <f t="shared" si="32"/>
        <v>1483</v>
      </c>
      <c r="G66" s="13"/>
      <c r="H66" s="12">
        <f t="shared" si="33"/>
        <v>1483</v>
      </c>
      <c r="I66" s="43"/>
      <c r="J66" s="12">
        <f t="shared" si="34"/>
        <v>1483</v>
      </c>
      <c r="K66" s="43">
        <v>-458.43200000000002</v>
      </c>
      <c r="L66" s="12">
        <f t="shared" si="27"/>
        <v>1024.568</v>
      </c>
      <c r="M66" s="43"/>
      <c r="N66" s="12">
        <f t="shared" si="28"/>
        <v>1024.568</v>
      </c>
      <c r="O66" s="43">
        <v>378.28</v>
      </c>
      <c r="P66" s="12">
        <f t="shared" si="29"/>
        <v>1402.848</v>
      </c>
      <c r="Q66" s="43"/>
      <c r="R66" s="12">
        <f t="shared" si="30"/>
        <v>1402.848</v>
      </c>
      <c r="S66" s="26"/>
      <c r="T66" s="12">
        <f t="shared" si="35"/>
        <v>1402.848</v>
      </c>
      <c r="U66" s="1" t="s">
        <v>102</v>
      </c>
    </row>
    <row r="67" spans="1:22" ht="60" customHeight="1" x14ac:dyDescent="0.35">
      <c r="A67" s="7" t="s">
        <v>56</v>
      </c>
      <c r="B67" s="11" t="s">
        <v>160</v>
      </c>
      <c r="C67" s="11" t="s">
        <v>15</v>
      </c>
      <c r="D67" s="13">
        <v>0</v>
      </c>
      <c r="E67" s="13">
        <v>42.7</v>
      </c>
      <c r="F67" s="12">
        <f t="shared" si="32"/>
        <v>42.7</v>
      </c>
      <c r="G67" s="13"/>
      <c r="H67" s="12">
        <f t="shared" si="33"/>
        <v>42.7</v>
      </c>
      <c r="I67" s="43"/>
      <c r="J67" s="12">
        <f t="shared" si="34"/>
        <v>42.7</v>
      </c>
      <c r="K67" s="43"/>
      <c r="L67" s="12">
        <f t="shared" si="27"/>
        <v>42.7</v>
      </c>
      <c r="M67" s="43"/>
      <c r="N67" s="12">
        <f t="shared" si="28"/>
        <v>42.7</v>
      </c>
      <c r="O67" s="43"/>
      <c r="P67" s="12">
        <f t="shared" si="29"/>
        <v>42.7</v>
      </c>
      <c r="Q67" s="43"/>
      <c r="R67" s="12">
        <f t="shared" si="30"/>
        <v>42.7</v>
      </c>
      <c r="S67" s="26">
        <v>99.171000000000006</v>
      </c>
      <c r="T67" s="12">
        <f t="shared" si="35"/>
        <v>141.87100000000001</v>
      </c>
      <c r="U67" s="1" t="s">
        <v>147</v>
      </c>
    </row>
    <row r="68" spans="1:22" ht="60" customHeight="1" x14ac:dyDescent="0.35">
      <c r="A68" s="7" t="s">
        <v>63</v>
      </c>
      <c r="B68" s="11" t="s">
        <v>148</v>
      </c>
      <c r="C68" s="11" t="s">
        <v>15</v>
      </c>
      <c r="D68" s="13">
        <v>0</v>
      </c>
      <c r="E68" s="13">
        <v>810.82799999999997</v>
      </c>
      <c r="F68" s="12">
        <f t="shared" si="32"/>
        <v>810.82799999999997</v>
      </c>
      <c r="G68" s="13"/>
      <c r="H68" s="12">
        <f t="shared" si="33"/>
        <v>810.82799999999997</v>
      </c>
      <c r="I68" s="43"/>
      <c r="J68" s="12">
        <f t="shared" si="34"/>
        <v>810.82799999999997</v>
      </c>
      <c r="K68" s="43">
        <f>-418.643+3916</f>
        <v>3497.357</v>
      </c>
      <c r="L68" s="12">
        <f t="shared" si="27"/>
        <v>4308.1849999999995</v>
      </c>
      <c r="M68" s="43"/>
      <c r="N68" s="12">
        <f t="shared" si="28"/>
        <v>4308.1849999999995</v>
      </c>
      <c r="O68" s="43"/>
      <c r="P68" s="12">
        <f t="shared" si="29"/>
        <v>4308.1849999999995</v>
      </c>
      <c r="Q68" s="43"/>
      <c r="R68" s="12">
        <f t="shared" si="30"/>
        <v>4308.1849999999995</v>
      </c>
      <c r="S68" s="26"/>
      <c r="T68" s="12">
        <f t="shared" si="35"/>
        <v>4308.1849999999995</v>
      </c>
      <c r="U68" s="1" t="s">
        <v>149</v>
      </c>
    </row>
    <row r="69" spans="1:22" ht="60" customHeight="1" x14ac:dyDescent="0.35">
      <c r="A69" s="7" t="s">
        <v>64</v>
      </c>
      <c r="B69" s="11" t="s">
        <v>174</v>
      </c>
      <c r="C69" s="11" t="s">
        <v>15</v>
      </c>
      <c r="D69" s="13"/>
      <c r="E69" s="13"/>
      <c r="F69" s="12"/>
      <c r="G69" s="13"/>
      <c r="H69" s="12"/>
      <c r="I69" s="43"/>
      <c r="J69" s="12">
        <f t="shared" si="34"/>
        <v>0</v>
      </c>
      <c r="K69" s="43">
        <v>13086.584999999999</v>
      </c>
      <c r="L69" s="12">
        <f t="shared" si="27"/>
        <v>13086.584999999999</v>
      </c>
      <c r="M69" s="43"/>
      <c r="N69" s="12">
        <f t="shared" si="28"/>
        <v>13086.584999999999</v>
      </c>
      <c r="O69" s="43"/>
      <c r="P69" s="12">
        <f t="shared" si="29"/>
        <v>13086.584999999999</v>
      </c>
      <c r="Q69" s="43"/>
      <c r="R69" s="12">
        <f t="shared" si="30"/>
        <v>13086.584999999999</v>
      </c>
      <c r="S69" s="26"/>
      <c r="T69" s="12">
        <f t="shared" si="35"/>
        <v>13086.584999999999</v>
      </c>
      <c r="U69" s="1" t="s">
        <v>175</v>
      </c>
    </row>
    <row r="70" spans="1:22" ht="60" customHeight="1" x14ac:dyDescent="0.35">
      <c r="A70" s="7" t="s">
        <v>123</v>
      </c>
      <c r="B70" s="11" t="s">
        <v>207</v>
      </c>
      <c r="C70" s="11" t="s">
        <v>15</v>
      </c>
      <c r="D70" s="13"/>
      <c r="E70" s="13"/>
      <c r="F70" s="12"/>
      <c r="G70" s="13"/>
      <c r="H70" s="12"/>
      <c r="I70" s="43"/>
      <c r="J70" s="12"/>
      <c r="K70" s="43"/>
      <c r="L70" s="12"/>
      <c r="M70" s="43"/>
      <c r="N70" s="12"/>
      <c r="O70" s="43"/>
      <c r="P70" s="12"/>
      <c r="Q70" s="43">
        <v>200</v>
      </c>
      <c r="R70" s="12">
        <f>P70+Q70</f>
        <v>200</v>
      </c>
      <c r="S70" s="26"/>
      <c r="T70" s="12">
        <f>R70+S70</f>
        <v>200</v>
      </c>
      <c r="U70" s="1" t="s">
        <v>209</v>
      </c>
    </row>
    <row r="71" spans="1:22" s="48" customFormat="1" x14ac:dyDescent="0.35">
      <c r="A71" s="45"/>
      <c r="B71" s="47" t="s">
        <v>16</v>
      </c>
      <c r="C71" s="47"/>
      <c r="D71" s="66">
        <f>D75+D76+D77+D78+D79+D80+D84+D88+D92+D96+D100+D101+D102</f>
        <v>479771.7</v>
      </c>
      <c r="E71" s="66">
        <f>E75+E76+E77+E78+E79+E80+E84+E88+E92+E96+E100+E101+E102</f>
        <v>2273.3000000000002</v>
      </c>
      <c r="F71" s="66">
        <f>D71+E71</f>
        <v>482045</v>
      </c>
      <c r="G71" s="66">
        <f>G75+G76+G77+G78+G79+G80+G84+G88+G92+G96+G100+G101+G102</f>
        <v>0</v>
      </c>
      <c r="H71" s="66">
        <f>F71+G71</f>
        <v>482045</v>
      </c>
      <c r="I71" s="66">
        <f>I75+I76+I77+I78+I79+I80+I84+I88+I92+I96+I100+I101+I102+I103+I104</f>
        <v>0</v>
      </c>
      <c r="J71" s="66">
        <f>H71+I71</f>
        <v>482045</v>
      </c>
      <c r="K71" s="66">
        <f>K75+K76+K77+K78+K79+K80+K84+K88+K92+K96+K100+K101+K102+K103+K104+K105+K106</f>
        <v>7146.5560000000005</v>
      </c>
      <c r="L71" s="66">
        <f>J71+K71</f>
        <v>489191.55599999998</v>
      </c>
      <c r="M71" s="66">
        <f>M75+M76+M77+M78+M79+M80+M84+M88+M92+M96+M100+M101+M102+M103+M104+M105+M106</f>
        <v>-486.68299999999999</v>
      </c>
      <c r="N71" s="66">
        <f>L71+M71</f>
        <v>488704.87299999996</v>
      </c>
      <c r="O71" s="66">
        <f>O75+O76+O77+O78+O79+O80+O84+O88+O92+O96+O100+O101+O102+O103+O104+O105+O106</f>
        <v>-35290.519000000008</v>
      </c>
      <c r="P71" s="66">
        <f>N71+O71</f>
        <v>453414.35399999993</v>
      </c>
      <c r="Q71" s="66">
        <f>Q75+Q76+Q77+Q78+Q79+Q80+Q84+Q88+Q92+Q96+Q100+Q101+Q102+Q103+Q104+Q105+Q106</f>
        <v>0</v>
      </c>
      <c r="R71" s="66">
        <f>P71+Q71</f>
        <v>453414.35399999993</v>
      </c>
      <c r="S71" s="66">
        <f>S75+S76+S77+S78+S79+S80+S84+S88+S92+S96+S100+S101+S102+S103+S104+S105+S106</f>
        <v>-5583.4059999999999</v>
      </c>
      <c r="T71" s="43">
        <f>R71+S71</f>
        <v>447830.94799999992</v>
      </c>
      <c r="U71" s="52"/>
    </row>
    <row r="72" spans="1:22" x14ac:dyDescent="0.35">
      <c r="A72" s="7"/>
      <c r="B72" s="8" t="s">
        <v>2</v>
      </c>
      <c r="C72" s="11"/>
      <c r="D72" s="12"/>
      <c r="E72" s="12"/>
      <c r="F72" s="12"/>
      <c r="G72" s="12"/>
      <c r="H72" s="12"/>
      <c r="I72" s="42"/>
      <c r="J72" s="12"/>
      <c r="K72" s="42"/>
      <c r="L72" s="12"/>
      <c r="M72" s="42"/>
      <c r="N72" s="12"/>
      <c r="O72" s="42"/>
      <c r="P72" s="12"/>
      <c r="Q72" s="42"/>
      <c r="R72" s="12"/>
      <c r="S72" s="25"/>
      <c r="T72" s="12"/>
    </row>
    <row r="73" spans="1:22" hidden="1" x14ac:dyDescent="0.35">
      <c r="A73" s="7"/>
      <c r="B73" s="8" t="s">
        <v>3</v>
      </c>
      <c r="C73" s="11"/>
      <c r="D73" s="12">
        <f>D75+D76+D77+D78+D79+D82+D86+D90+D94+D98+D100+D101+D102</f>
        <v>133748.5</v>
      </c>
      <c r="E73" s="12">
        <f>E75+E76+E77+E78+E79+E82+E86+E90+E94+E98+E100+E101+E102</f>
        <v>2273.3000000000002</v>
      </c>
      <c r="F73" s="12">
        <f>D73+E73</f>
        <v>136021.79999999999</v>
      </c>
      <c r="G73" s="12">
        <f>G75+G76+G77+G78+G79+G82+G86+G90+G94+G98+G100+G101+G102</f>
        <v>0</v>
      </c>
      <c r="H73" s="12">
        <f>F73+G73</f>
        <v>136021.79999999999</v>
      </c>
      <c r="I73" s="42">
        <f>I75+I76+I77+I78+I79+I82+I86+I90+I94+I98+I100+I101+I102+I103+I104</f>
        <v>0</v>
      </c>
      <c r="J73" s="12">
        <f>H73+I73</f>
        <v>136021.79999999999</v>
      </c>
      <c r="K73" s="42">
        <f>K75+K76+K77+K78+K79+K82+K86+K90+K94+K98+K100+K101+K102+K103+K104</f>
        <v>-2622.1</v>
      </c>
      <c r="L73" s="12">
        <f>J73+K73</f>
        <v>133399.69999999998</v>
      </c>
      <c r="M73" s="42">
        <f>M75+M76+M77+M78+M79+M82+M86+M90+M94+M98+M100+M101+M102+M103+M104</f>
        <v>-486.68299999999999</v>
      </c>
      <c r="N73" s="12">
        <f>L73+M73</f>
        <v>132913.01699999999</v>
      </c>
      <c r="O73" s="42">
        <f>O75+O76+O77+O78+O79+O82+O86+O90+O94+O98+O100+O101+O102+O103+O104</f>
        <v>-9062.7119999999995</v>
      </c>
      <c r="P73" s="12">
        <f>N73+O73</f>
        <v>123850.30499999999</v>
      </c>
      <c r="Q73" s="42">
        <f>Q75+Q76+Q77+Q78+Q79+Q82+Q86+Q90+Q94+Q98+Q100+Q101+Q102+Q103+Q104</f>
        <v>0</v>
      </c>
      <c r="R73" s="12">
        <f>P73+Q73</f>
        <v>123850.30499999999</v>
      </c>
      <c r="S73" s="25">
        <f>S75+S76+S77+S78+S79+S82+S86+S90+S94+S98+S100+S101+S102+S103+S104</f>
        <v>96.347999999999999</v>
      </c>
      <c r="T73" s="12">
        <f>R73+S73</f>
        <v>123946.65299999999</v>
      </c>
      <c r="V73" s="1">
        <v>0</v>
      </c>
    </row>
    <row r="74" spans="1:22" x14ac:dyDescent="0.35">
      <c r="A74" s="7"/>
      <c r="B74" s="17" t="s">
        <v>50</v>
      </c>
      <c r="C74" s="11"/>
      <c r="D74" s="12">
        <f>D83+D87+D91+D95+D99</f>
        <v>346023.19999999995</v>
      </c>
      <c r="E74" s="12">
        <f>E83+E87+E91+E95+E99</f>
        <v>0</v>
      </c>
      <c r="F74" s="12">
        <f>D74+E74</f>
        <v>346023.19999999995</v>
      </c>
      <c r="G74" s="12">
        <f>G83+G87+G91+G95+G99</f>
        <v>0</v>
      </c>
      <c r="H74" s="12">
        <f>F74+G74</f>
        <v>346023.19999999995</v>
      </c>
      <c r="I74" s="42">
        <f>I83+I87+I91+I95+I99</f>
        <v>0</v>
      </c>
      <c r="J74" s="12">
        <f>H74+I74</f>
        <v>346023.19999999995</v>
      </c>
      <c r="K74" s="42">
        <f>K83+K87+K91+K95+K99</f>
        <v>0</v>
      </c>
      <c r="L74" s="12">
        <f>J74+K74</f>
        <v>346023.19999999995</v>
      </c>
      <c r="M74" s="42">
        <f>M83+M87+M91+M95+M99</f>
        <v>0</v>
      </c>
      <c r="N74" s="12">
        <f>L74+M74</f>
        <v>346023.19999999995</v>
      </c>
      <c r="O74" s="42">
        <f>O83+O87+O91+O95+O99</f>
        <v>-26252.2</v>
      </c>
      <c r="P74" s="12">
        <f>N74+O74</f>
        <v>319770.99999999994</v>
      </c>
      <c r="Q74" s="42">
        <f>Q83+Q87+Q91+Q95+Q99</f>
        <v>0</v>
      </c>
      <c r="R74" s="12">
        <f>P74+Q74</f>
        <v>319770.99999999994</v>
      </c>
      <c r="S74" s="25">
        <f>S83+S87+S91+S95+S99</f>
        <v>0</v>
      </c>
      <c r="T74" s="12">
        <f>R74+S74</f>
        <v>319770.99999999994</v>
      </c>
    </row>
    <row r="75" spans="1:22" ht="54" x14ac:dyDescent="0.35">
      <c r="A75" s="7" t="s">
        <v>124</v>
      </c>
      <c r="B75" s="17" t="s">
        <v>67</v>
      </c>
      <c r="C75" s="11" t="s">
        <v>17</v>
      </c>
      <c r="D75" s="9">
        <v>3217.7</v>
      </c>
      <c r="E75" s="9"/>
      <c r="F75" s="9">
        <f>D75+E75</f>
        <v>3217.7</v>
      </c>
      <c r="G75" s="9"/>
      <c r="H75" s="9">
        <f>F75+G75</f>
        <v>3217.7</v>
      </c>
      <c r="I75" s="31"/>
      <c r="J75" s="9">
        <f>H75+I75</f>
        <v>3217.7</v>
      </c>
      <c r="K75" s="31"/>
      <c r="L75" s="9">
        <f>J75+K75</f>
        <v>3217.7</v>
      </c>
      <c r="M75" s="31"/>
      <c r="N75" s="9">
        <f>L75+M75</f>
        <v>3217.7</v>
      </c>
      <c r="O75" s="31"/>
      <c r="P75" s="9">
        <f>N75+O75</f>
        <v>3217.7</v>
      </c>
      <c r="Q75" s="31"/>
      <c r="R75" s="9">
        <f>P75+Q75</f>
        <v>3217.7</v>
      </c>
      <c r="S75" s="24"/>
      <c r="T75" s="9">
        <f>R75+S75</f>
        <v>3217.7</v>
      </c>
      <c r="U75" s="1" t="s">
        <v>68</v>
      </c>
    </row>
    <row r="76" spans="1:22" ht="54" x14ac:dyDescent="0.35">
      <c r="A76" s="7" t="s">
        <v>125</v>
      </c>
      <c r="B76" s="17" t="s">
        <v>69</v>
      </c>
      <c r="C76" s="11" t="s">
        <v>17</v>
      </c>
      <c r="D76" s="9">
        <v>3000</v>
      </c>
      <c r="E76" s="9"/>
      <c r="F76" s="9">
        <f t="shared" ref="F76:F79" si="36">D76+E76</f>
        <v>3000</v>
      </c>
      <c r="G76" s="9"/>
      <c r="H76" s="9">
        <f t="shared" ref="H76:H79" si="37">F76+G76</f>
        <v>3000</v>
      </c>
      <c r="I76" s="31"/>
      <c r="J76" s="9">
        <f t="shared" ref="J76:J79" si="38">H76+I76</f>
        <v>3000</v>
      </c>
      <c r="K76" s="31"/>
      <c r="L76" s="9">
        <f t="shared" ref="L76:L79" si="39">J76+K76</f>
        <v>3000</v>
      </c>
      <c r="M76" s="31"/>
      <c r="N76" s="9">
        <f t="shared" ref="N76:N79" si="40">L76+M76</f>
        <v>3000</v>
      </c>
      <c r="O76" s="31"/>
      <c r="P76" s="9">
        <f t="shared" ref="P76:P79" si="41">N76+O76</f>
        <v>3000</v>
      </c>
      <c r="Q76" s="31"/>
      <c r="R76" s="9">
        <f t="shared" ref="R76:R79" si="42">P76+Q76</f>
        <v>3000</v>
      </c>
      <c r="S76" s="24"/>
      <c r="T76" s="9">
        <f t="shared" ref="T76:T79" si="43">R76+S76</f>
        <v>3000</v>
      </c>
      <c r="U76" s="1" t="s">
        <v>70</v>
      </c>
    </row>
    <row r="77" spans="1:22" ht="54" hidden="1" x14ac:dyDescent="0.35">
      <c r="A77" s="7" t="s">
        <v>171</v>
      </c>
      <c r="B77" s="17" t="s">
        <v>72</v>
      </c>
      <c r="C77" s="11" t="s">
        <v>17</v>
      </c>
      <c r="D77" s="9">
        <v>2000</v>
      </c>
      <c r="E77" s="9"/>
      <c r="F77" s="9">
        <f t="shared" si="36"/>
        <v>2000</v>
      </c>
      <c r="G77" s="9"/>
      <c r="H77" s="9">
        <f t="shared" si="37"/>
        <v>2000</v>
      </c>
      <c r="I77" s="31"/>
      <c r="J77" s="9">
        <f t="shared" si="38"/>
        <v>2000</v>
      </c>
      <c r="K77" s="31">
        <v>-2000</v>
      </c>
      <c r="L77" s="9">
        <f t="shared" si="39"/>
        <v>0</v>
      </c>
      <c r="M77" s="31"/>
      <c r="N77" s="9">
        <f t="shared" si="40"/>
        <v>0</v>
      </c>
      <c r="O77" s="31"/>
      <c r="P77" s="9">
        <f t="shared" si="41"/>
        <v>0</v>
      </c>
      <c r="Q77" s="31"/>
      <c r="R77" s="9">
        <f t="shared" si="42"/>
        <v>0</v>
      </c>
      <c r="S77" s="24"/>
      <c r="T77" s="9">
        <f t="shared" si="43"/>
        <v>0</v>
      </c>
      <c r="U77" s="1" t="s">
        <v>71</v>
      </c>
      <c r="V77" s="1">
        <v>0</v>
      </c>
    </row>
    <row r="78" spans="1:22" ht="54" x14ac:dyDescent="0.35">
      <c r="A78" s="7" t="s">
        <v>126</v>
      </c>
      <c r="B78" s="17" t="s">
        <v>92</v>
      </c>
      <c r="C78" s="11" t="s">
        <v>17</v>
      </c>
      <c r="D78" s="9">
        <v>453.8</v>
      </c>
      <c r="E78" s="9"/>
      <c r="F78" s="9">
        <f t="shared" si="36"/>
        <v>453.8</v>
      </c>
      <c r="G78" s="9"/>
      <c r="H78" s="9">
        <f t="shared" si="37"/>
        <v>453.8</v>
      </c>
      <c r="I78" s="31"/>
      <c r="J78" s="9">
        <f t="shared" si="38"/>
        <v>453.8</v>
      </c>
      <c r="K78" s="31"/>
      <c r="L78" s="9">
        <f t="shared" si="39"/>
        <v>453.8</v>
      </c>
      <c r="M78" s="31"/>
      <c r="N78" s="9">
        <f t="shared" si="40"/>
        <v>453.8</v>
      </c>
      <c r="O78" s="31"/>
      <c r="P78" s="9">
        <f t="shared" si="41"/>
        <v>453.8</v>
      </c>
      <c r="Q78" s="31"/>
      <c r="R78" s="9">
        <f t="shared" si="42"/>
        <v>453.8</v>
      </c>
      <c r="S78" s="24"/>
      <c r="T78" s="9">
        <f t="shared" si="43"/>
        <v>453.8</v>
      </c>
      <c r="U78" s="1" t="s">
        <v>91</v>
      </c>
    </row>
    <row r="79" spans="1:22" ht="54" x14ac:dyDescent="0.35">
      <c r="A79" s="7" t="s">
        <v>127</v>
      </c>
      <c r="B79" s="17" t="s">
        <v>94</v>
      </c>
      <c r="C79" s="11" t="s">
        <v>17</v>
      </c>
      <c r="D79" s="14">
        <v>235.9</v>
      </c>
      <c r="E79" s="14"/>
      <c r="F79" s="9">
        <f t="shared" si="36"/>
        <v>235.9</v>
      </c>
      <c r="G79" s="14"/>
      <c r="H79" s="9">
        <f t="shared" si="37"/>
        <v>235.9</v>
      </c>
      <c r="I79" s="44"/>
      <c r="J79" s="9">
        <f t="shared" si="38"/>
        <v>235.9</v>
      </c>
      <c r="K79" s="44"/>
      <c r="L79" s="9">
        <f t="shared" si="39"/>
        <v>235.9</v>
      </c>
      <c r="M79" s="44"/>
      <c r="N79" s="9">
        <f t="shared" si="40"/>
        <v>235.9</v>
      </c>
      <c r="O79" s="44"/>
      <c r="P79" s="9">
        <f t="shared" si="41"/>
        <v>235.9</v>
      </c>
      <c r="Q79" s="44"/>
      <c r="R79" s="9">
        <f t="shared" si="42"/>
        <v>235.9</v>
      </c>
      <c r="S79" s="27"/>
      <c r="T79" s="9">
        <f t="shared" si="43"/>
        <v>235.9</v>
      </c>
      <c r="U79" s="1" t="s">
        <v>93</v>
      </c>
    </row>
    <row r="80" spans="1:22" ht="54" x14ac:dyDescent="0.35">
      <c r="A80" s="7" t="s">
        <v>128</v>
      </c>
      <c r="B80" s="17" t="s">
        <v>95</v>
      </c>
      <c r="C80" s="11" t="s">
        <v>15</v>
      </c>
      <c r="D80" s="14">
        <f>D82+D83</f>
        <v>125387.8</v>
      </c>
      <c r="E80" s="14">
        <f>E82+E83</f>
        <v>0</v>
      </c>
      <c r="F80" s="14">
        <f t="shared" ref="F80:H80" si="44">F82+F83</f>
        <v>125387.8</v>
      </c>
      <c r="G80" s="14">
        <f>G82+G83</f>
        <v>0</v>
      </c>
      <c r="H80" s="14">
        <f t="shared" si="44"/>
        <v>125387.8</v>
      </c>
      <c r="I80" s="44">
        <f>I82+I83</f>
        <v>4500</v>
      </c>
      <c r="J80" s="14">
        <f t="shared" ref="J80:L80" si="45">J82+J83</f>
        <v>129887.8</v>
      </c>
      <c r="K80" s="44">
        <f>K82+K83</f>
        <v>0</v>
      </c>
      <c r="L80" s="14">
        <f t="shared" si="45"/>
        <v>129887.8</v>
      </c>
      <c r="M80" s="44">
        <f>M82+M83</f>
        <v>0</v>
      </c>
      <c r="N80" s="14">
        <f t="shared" ref="N80:P80" si="46">N82+N83</f>
        <v>129887.8</v>
      </c>
      <c r="O80" s="44">
        <f>O82+O83</f>
        <v>2217.4919999999997</v>
      </c>
      <c r="P80" s="14">
        <f t="shared" si="46"/>
        <v>132105.29199999999</v>
      </c>
      <c r="Q80" s="44">
        <f>Q82+Q83</f>
        <v>0</v>
      </c>
      <c r="R80" s="14">
        <f t="shared" ref="R80:T80" si="47">R82+R83</f>
        <v>132105.29199999999</v>
      </c>
      <c r="S80" s="27">
        <f>S82+S83</f>
        <v>0</v>
      </c>
      <c r="T80" s="14">
        <f t="shared" si="47"/>
        <v>132105.29199999999</v>
      </c>
      <c r="U80" s="1" t="s">
        <v>96</v>
      </c>
    </row>
    <row r="81" spans="1:55" x14ac:dyDescent="0.35">
      <c r="A81" s="7"/>
      <c r="B81" s="8" t="s">
        <v>2</v>
      </c>
      <c r="C81" s="11"/>
      <c r="D81" s="14"/>
      <c r="E81" s="14"/>
      <c r="F81" s="14"/>
      <c r="G81" s="14"/>
      <c r="H81" s="14"/>
      <c r="I81" s="44"/>
      <c r="J81" s="14"/>
      <c r="K81" s="44"/>
      <c r="L81" s="14"/>
      <c r="M81" s="44"/>
      <c r="N81" s="14"/>
      <c r="O81" s="44"/>
      <c r="P81" s="14"/>
      <c r="Q81" s="44"/>
      <c r="R81" s="14"/>
      <c r="S81" s="27"/>
      <c r="T81" s="14"/>
    </row>
    <row r="82" spans="1:55" hidden="1" x14ac:dyDescent="0.35">
      <c r="A82" s="7"/>
      <c r="B82" s="17" t="s">
        <v>3</v>
      </c>
      <c r="C82" s="11"/>
      <c r="D82" s="14">
        <v>31347</v>
      </c>
      <c r="E82" s="14"/>
      <c r="F82" s="14">
        <f>D82+E82</f>
        <v>31347</v>
      </c>
      <c r="G82" s="14"/>
      <c r="H82" s="14">
        <f>F82+G82</f>
        <v>31347</v>
      </c>
      <c r="I82" s="44">
        <v>4500</v>
      </c>
      <c r="J82" s="14">
        <f>H82+I82</f>
        <v>35847</v>
      </c>
      <c r="K82" s="44"/>
      <c r="L82" s="14">
        <f>J82+K82</f>
        <v>35847</v>
      </c>
      <c r="M82" s="44"/>
      <c r="N82" s="14">
        <f>L82+M82</f>
        <v>35847</v>
      </c>
      <c r="O82" s="44">
        <v>-2820.6770000000001</v>
      </c>
      <c r="P82" s="14">
        <f>N82+O82</f>
        <v>33026.322999999997</v>
      </c>
      <c r="Q82" s="44"/>
      <c r="R82" s="14">
        <f>P82+Q82</f>
        <v>33026.322999999997</v>
      </c>
      <c r="S82" s="27"/>
      <c r="T82" s="14">
        <f>R82+S82</f>
        <v>33026.322999999997</v>
      </c>
      <c r="V82" s="1">
        <v>0</v>
      </c>
    </row>
    <row r="83" spans="1:55" x14ac:dyDescent="0.35">
      <c r="A83" s="7"/>
      <c r="B83" s="17" t="s">
        <v>50</v>
      </c>
      <c r="C83" s="11"/>
      <c r="D83" s="14">
        <v>94040.8</v>
      </c>
      <c r="E83" s="14"/>
      <c r="F83" s="14">
        <f>D83+E83</f>
        <v>94040.8</v>
      </c>
      <c r="G83" s="14"/>
      <c r="H83" s="14">
        <f>F83+G83</f>
        <v>94040.8</v>
      </c>
      <c r="I83" s="44"/>
      <c r="J83" s="14">
        <f>H83+I83</f>
        <v>94040.8</v>
      </c>
      <c r="K83" s="44"/>
      <c r="L83" s="14">
        <f>J83+K83</f>
        <v>94040.8</v>
      </c>
      <c r="M83" s="44"/>
      <c r="N83" s="14">
        <f>L83+M83</f>
        <v>94040.8</v>
      </c>
      <c r="O83" s="44">
        <v>5038.1689999999999</v>
      </c>
      <c r="P83" s="14">
        <f>N83+O83</f>
        <v>99078.968999999997</v>
      </c>
      <c r="Q83" s="44"/>
      <c r="R83" s="14">
        <f>P83+Q83</f>
        <v>99078.968999999997</v>
      </c>
      <c r="S83" s="27"/>
      <c r="T83" s="14">
        <f>R83+S83</f>
        <v>99078.968999999997</v>
      </c>
      <c r="U83" s="1" t="s">
        <v>103</v>
      </c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</row>
    <row r="84" spans="1:55" s="58" customFormat="1" ht="54" x14ac:dyDescent="0.35">
      <c r="A84" s="45" t="s">
        <v>129</v>
      </c>
      <c r="B84" s="47" t="s">
        <v>97</v>
      </c>
      <c r="C84" s="59" t="s">
        <v>15</v>
      </c>
      <c r="D84" s="44">
        <f>D86+D87</f>
        <v>22000</v>
      </c>
      <c r="E84" s="44">
        <f t="shared" ref="E84:F84" si="48">E86+E87</f>
        <v>0</v>
      </c>
      <c r="F84" s="44">
        <f t="shared" si="48"/>
        <v>22000</v>
      </c>
      <c r="G84" s="44">
        <f t="shared" ref="G84:H84" si="49">G86+G87</f>
        <v>0</v>
      </c>
      <c r="H84" s="44">
        <f t="shared" si="49"/>
        <v>22000</v>
      </c>
      <c r="I84" s="44">
        <f t="shared" ref="I84:J84" si="50">I86+I87</f>
        <v>0</v>
      </c>
      <c r="J84" s="44">
        <f t="shared" si="50"/>
        <v>22000</v>
      </c>
      <c r="K84" s="44">
        <f t="shared" ref="K84:L84" si="51">K86+K87</f>
        <v>0</v>
      </c>
      <c r="L84" s="44">
        <f t="shared" si="51"/>
        <v>22000</v>
      </c>
      <c r="M84" s="44">
        <f t="shared" ref="M84:N84" si="52">M86+M87</f>
        <v>0</v>
      </c>
      <c r="N84" s="44">
        <f t="shared" si="52"/>
        <v>22000</v>
      </c>
      <c r="O84" s="44">
        <f t="shared" ref="O84:P84" si="53">O86+O87</f>
        <v>-7226</v>
      </c>
      <c r="P84" s="44">
        <f t="shared" si="53"/>
        <v>14774</v>
      </c>
      <c r="Q84" s="44">
        <f t="shared" ref="Q84:R84" si="54">Q86+Q87</f>
        <v>0</v>
      </c>
      <c r="R84" s="44">
        <f t="shared" si="54"/>
        <v>14774</v>
      </c>
      <c r="S84" s="27">
        <f t="shared" ref="S84:T84" si="55">S86+S87</f>
        <v>0</v>
      </c>
      <c r="T84" s="44">
        <f t="shared" si="55"/>
        <v>14774</v>
      </c>
      <c r="U84" s="48" t="s">
        <v>43</v>
      </c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</row>
    <row r="85" spans="1:55" s="58" customFormat="1" x14ac:dyDescent="0.35">
      <c r="A85" s="45"/>
      <c r="B85" s="60" t="s">
        <v>2</v>
      </c>
      <c r="C85" s="59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27"/>
      <c r="T85" s="44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</row>
    <row r="86" spans="1:55" s="58" customFormat="1" hidden="1" x14ac:dyDescent="0.35">
      <c r="A86" s="45"/>
      <c r="B86" s="47" t="s">
        <v>3</v>
      </c>
      <c r="C86" s="59"/>
      <c r="D86" s="44">
        <v>5500</v>
      </c>
      <c r="E86" s="44"/>
      <c r="F86" s="44">
        <f>D86+E86</f>
        <v>5500</v>
      </c>
      <c r="G86" s="44"/>
      <c r="H86" s="44">
        <f>F86+G86</f>
        <v>5500</v>
      </c>
      <c r="I86" s="44"/>
      <c r="J86" s="44">
        <f>H86+I86</f>
        <v>5500</v>
      </c>
      <c r="K86" s="44"/>
      <c r="L86" s="44">
        <f>J86+K86</f>
        <v>5500</v>
      </c>
      <c r="M86" s="44"/>
      <c r="N86" s="44">
        <f>L86+M86</f>
        <v>5500</v>
      </c>
      <c r="O86" s="44">
        <v>-1806.5</v>
      </c>
      <c r="P86" s="44">
        <f>N86+O86</f>
        <v>3693.5</v>
      </c>
      <c r="Q86" s="44"/>
      <c r="R86" s="44">
        <f>P86+Q86</f>
        <v>3693.5</v>
      </c>
      <c r="S86" s="27"/>
      <c r="T86" s="44">
        <f>R86+S86</f>
        <v>3693.5</v>
      </c>
      <c r="U86" s="48"/>
      <c r="V86" s="48">
        <v>0</v>
      </c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</row>
    <row r="87" spans="1:55" s="58" customFormat="1" x14ac:dyDescent="0.35">
      <c r="A87" s="45"/>
      <c r="B87" s="47" t="s">
        <v>50</v>
      </c>
      <c r="C87" s="59"/>
      <c r="D87" s="44">
        <v>16500</v>
      </c>
      <c r="E87" s="44"/>
      <c r="F87" s="44">
        <f>D87+E87</f>
        <v>16500</v>
      </c>
      <c r="G87" s="44"/>
      <c r="H87" s="44">
        <f>F87+G87</f>
        <v>16500</v>
      </c>
      <c r="I87" s="44"/>
      <c r="J87" s="44">
        <f>H87+I87</f>
        <v>16500</v>
      </c>
      <c r="K87" s="44"/>
      <c r="L87" s="44">
        <f>J87+K87</f>
        <v>16500</v>
      </c>
      <c r="M87" s="44"/>
      <c r="N87" s="44">
        <f>L87+M87</f>
        <v>16500</v>
      </c>
      <c r="O87" s="44">
        <v>-5419.5</v>
      </c>
      <c r="P87" s="44">
        <f>N87+O87</f>
        <v>11080.5</v>
      </c>
      <c r="Q87" s="44"/>
      <c r="R87" s="44">
        <f>P87+Q87</f>
        <v>11080.5</v>
      </c>
      <c r="S87" s="27"/>
      <c r="T87" s="44">
        <f>R87+S87</f>
        <v>11080.5</v>
      </c>
      <c r="U87" s="48" t="s">
        <v>103</v>
      </c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</row>
    <row r="88" spans="1:55" s="61" customFormat="1" ht="54" x14ac:dyDescent="0.35">
      <c r="A88" s="45" t="s">
        <v>150</v>
      </c>
      <c r="B88" s="47" t="s">
        <v>98</v>
      </c>
      <c r="C88" s="59" t="s">
        <v>15</v>
      </c>
      <c r="D88" s="44">
        <f>D90+D91</f>
        <v>36000</v>
      </c>
      <c r="E88" s="44">
        <f t="shared" ref="E88:G88" si="56">E90+E91</f>
        <v>0</v>
      </c>
      <c r="F88" s="44">
        <f>F90+F91</f>
        <v>36000</v>
      </c>
      <c r="G88" s="44">
        <f t="shared" si="56"/>
        <v>0</v>
      </c>
      <c r="H88" s="44">
        <f>H90+H91</f>
        <v>36000</v>
      </c>
      <c r="I88" s="44">
        <f t="shared" ref="I88:K88" si="57">I90+I91</f>
        <v>-4500</v>
      </c>
      <c r="J88" s="44">
        <f>J90+J91</f>
        <v>31500</v>
      </c>
      <c r="K88" s="44">
        <f t="shared" si="57"/>
        <v>0</v>
      </c>
      <c r="L88" s="44">
        <f>L90+L91</f>
        <v>31500</v>
      </c>
      <c r="M88" s="44">
        <f t="shared" ref="M88:O88" si="58">M90+M91</f>
        <v>0</v>
      </c>
      <c r="N88" s="44">
        <f>N90+N91</f>
        <v>31500</v>
      </c>
      <c r="O88" s="44">
        <f t="shared" si="58"/>
        <v>-14000</v>
      </c>
      <c r="P88" s="44">
        <f>P90+P91</f>
        <v>17500</v>
      </c>
      <c r="Q88" s="44">
        <f t="shared" ref="Q88:S88" si="59">Q90+Q91</f>
        <v>0</v>
      </c>
      <c r="R88" s="44">
        <f>R90+R91</f>
        <v>17500</v>
      </c>
      <c r="S88" s="27">
        <f t="shared" si="59"/>
        <v>0</v>
      </c>
      <c r="T88" s="44">
        <f>T90+T91</f>
        <v>17500</v>
      </c>
      <c r="U88" s="48" t="s">
        <v>99</v>
      </c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</row>
    <row r="89" spans="1:55" s="61" customFormat="1" x14ac:dyDescent="0.35">
      <c r="A89" s="45"/>
      <c r="B89" s="60" t="s">
        <v>2</v>
      </c>
      <c r="C89" s="59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27"/>
      <c r="T89" s="44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</row>
    <row r="90" spans="1:55" s="48" customFormat="1" hidden="1" x14ac:dyDescent="0.35">
      <c r="A90" s="45"/>
      <c r="B90" s="47" t="s">
        <v>3</v>
      </c>
      <c r="C90" s="59"/>
      <c r="D90" s="44">
        <v>9000</v>
      </c>
      <c r="E90" s="44"/>
      <c r="F90" s="44">
        <f>D90+E90</f>
        <v>9000</v>
      </c>
      <c r="G90" s="44"/>
      <c r="H90" s="44">
        <f>F90+G90</f>
        <v>9000</v>
      </c>
      <c r="I90" s="44">
        <v>-4500</v>
      </c>
      <c r="J90" s="44">
        <f>H90+I90</f>
        <v>4500</v>
      </c>
      <c r="K90" s="44"/>
      <c r="L90" s="44">
        <f>J90+K90</f>
        <v>4500</v>
      </c>
      <c r="M90" s="44"/>
      <c r="N90" s="44">
        <f>L90+M90</f>
        <v>4500</v>
      </c>
      <c r="O90" s="44">
        <v>-125</v>
      </c>
      <c r="P90" s="44">
        <f>N90+O90</f>
        <v>4375</v>
      </c>
      <c r="Q90" s="44"/>
      <c r="R90" s="44">
        <f>P90+Q90</f>
        <v>4375</v>
      </c>
      <c r="S90" s="44"/>
      <c r="T90" s="44">
        <f>R90+S90</f>
        <v>4375</v>
      </c>
      <c r="V90" s="48">
        <v>0</v>
      </c>
    </row>
    <row r="91" spans="1:55" s="61" customFormat="1" x14ac:dyDescent="0.35">
      <c r="A91" s="45"/>
      <c r="B91" s="47" t="s">
        <v>50</v>
      </c>
      <c r="C91" s="59"/>
      <c r="D91" s="44">
        <v>27000</v>
      </c>
      <c r="E91" s="44"/>
      <c r="F91" s="44">
        <f>D91+E91</f>
        <v>27000</v>
      </c>
      <c r="G91" s="44"/>
      <c r="H91" s="44">
        <f>F91+G91</f>
        <v>27000</v>
      </c>
      <c r="I91" s="44"/>
      <c r="J91" s="44">
        <f>H91+I91</f>
        <v>27000</v>
      </c>
      <c r="K91" s="44"/>
      <c r="L91" s="44">
        <f>J91+K91</f>
        <v>27000</v>
      </c>
      <c r="M91" s="44"/>
      <c r="N91" s="44">
        <f>L91+M91</f>
        <v>27000</v>
      </c>
      <c r="O91" s="44">
        <v>-13875</v>
      </c>
      <c r="P91" s="44">
        <f>N91+O91</f>
        <v>13125</v>
      </c>
      <c r="Q91" s="44"/>
      <c r="R91" s="44">
        <f>P91+Q91</f>
        <v>13125</v>
      </c>
      <c r="S91" s="27"/>
      <c r="T91" s="44">
        <f>R91+S91</f>
        <v>13125</v>
      </c>
      <c r="U91" s="48" t="s">
        <v>103</v>
      </c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</row>
    <row r="92" spans="1:55" ht="55.2" customHeight="1" x14ac:dyDescent="0.35">
      <c r="A92" s="7" t="s">
        <v>151</v>
      </c>
      <c r="B92" s="11" t="s">
        <v>26</v>
      </c>
      <c r="C92" s="11" t="s">
        <v>15</v>
      </c>
      <c r="D92" s="12">
        <f>D94+D95</f>
        <v>137976.59999999998</v>
      </c>
      <c r="E92" s="12">
        <f t="shared" ref="E92:F92" si="60">E94+E95</f>
        <v>0</v>
      </c>
      <c r="F92" s="12">
        <f t="shared" si="60"/>
        <v>137976.59999999998</v>
      </c>
      <c r="G92" s="12">
        <f t="shared" ref="G92:H92" si="61">G94+G95</f>
        <v>0</v>
      </c>
      <c r="H92" s="12">
        <f t="shared" si="61"/>
        <v>137976.59999999998</v>
      </c>
      <c r="I92" s="42">
        <f t="shared" ref="I92:J92" si="62">I94+I95</f>
        <v>0</v>
      </c>
      <c r="J92" s="12">
        <f t="shared" si="62"/>
        <v>137976.59999999998</v>
      </c>
      <c r="K92" s="42">
        <f t="shared" ref="K92:L92" si="63">K94+K95</f>
        <v>0</v>
      </c>
      <c r="L92" s="12">
        <f t="shared" si="63"/>
        <v>137976.59999999998</v>
      </c>
      <c r="M92" s="42">
        <f t="shared" ref="M92:N92" si="64">M94+M95</f>
        <v>0</v>
      </c>
      <c r="N92" s="12">
        <f t="shared" si="64"/>
        <v>137976.59999999998</v>
      </c>
      <c r="O92" s="42">
        <f t="shared" ref="O92:P92" si="65">O94+O95</f>
        <v>0</v>
      </c>
      <c r="P92" s="42">
        <f t="shared" si="65"/>
        <v>137976.59999999998</v>
      </c>
      <c r="Q92" s="42">
        <f t="shared" ref="Q92:R92" si="66">Q94+Q95</f>
        <v>0</v>
      </c>
      <c r="R92" s="42">
        <f t="shared" si="66"/>
        <v>137976.59999999998</v>
      </c>
      <c r="S92" s="25">
        <f t="shared" ref="S92:T92" si="67">S94+S95</f>
        <v>0</v>
      </c>
      <c r="T92" s="42">
        <f t="shared" si="67"/>
        <v>137976.59999999998</v>
      </c>
      <c r="U92" s="48" t="s">
        <v>27</v>
      </c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</row>
    <row r="93" spans="1:55" ht="16.2" customHeight="1" x14ac:dyDescent="0.35">
      <c r="A93" s="7"/>
      <c r="B93" s="8" t="s">
        <v>2</v>
      </c>
      <c r="C93" s="11"/>
      <c r="D93" s="12"/>
      <c r="E93" s="12"/>
      <c r="F93" s="12"/>
      <c r="G93" s="12"/>
      <c r="H93" s="12"/>
      <c r="I93" s="42"/>
      <c r="J93" s="12"/>
      <c r="K93" s="42"/>
      <c r="L93" s="12"/>
      <c r="M93" s="42"/>
      <c r="N93" s="12"/>
      <c r="O93" s="42"/>
      <c r="P93" s="12"/>
      <c r="Q93" s="42"/>
      <c r="R93" s="12"/>
      <c r="S93" s="25"/>
      <c r="T93" s="12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</row>
    <row r="94" spans="1:55" ht="18.600000000000001" hidden="1" customHeight="1" x14ac:dyDescent="0.35">
      <c r="A94" s="7"/>
      <c r="B94" s="17" t="s">
        <v>3</v>
      </c>
      <c r="C94" s="11"/>
      <c r="D94" s="12">
        <v>34494.199999999997</v>
      </c>
      <c r="E94" s="12"/>
      <c r="F94" s="12">
        <f>D94+E94</f>
        <v>34494.199999999997</v>
      </c>
      <c r="G94" s="12"/>
      <c r="H94" s="12">
        <f>F94+G94</f>
        <v>34494.199999999997</v>
      </c>
      <c r="I94" s="42"/>
      <c r="J94" s="12">
        <f>H94+I94</f>
        <v>34494.199999999997</v>
      </c>
      <c r="K94" s="42"/>
      <c r="L94" s="12">
        <f>J94+K94</f>
        <v>34494.199999999997</v>
      </c>
      <c r="M94" s="42"/>
      <c r="N94" s="12">
        <f>L94+M94</f>
        <v>34494.199999999997</v>
      </c>
      <c r="O94" s="42"/>
      <c r="P94" s="12">
        <f>N94+O94</f>
        <v>34494.199999999997</v>
      </c>
      <c r="Q94" s="42"/>
      <c r="R94" s="12">
        <f>P94+Q94</f>
        <v>34494.199999999997</v>
      </c>
      <c r="S94" s="25"/>
      <c r="T94" s="12">
        <f>R94+S94</f>
        <v>34494.199999999997</v>
      </c>
      <c r="V94" s="1">
        <v>0</v>
      </c>
    </row>
    <row r="95" spans="1:55" ht="19.95" customHeight="1" x14ac:dyDescent="0.35">
      <c r="A95" s="7"/>
      <c r="B95" s="17" t="s">
        <v>50</v>
      </c>
      <c r="C95" s="11"/>
      <c r="D95" s="12">
        <v>103482.4</v>
      </c>
      <c r="E95" s="12"/>
      <c r="F95" s="12">
        <f>D95+E95</f>
        <v>103482.4</v>
      </c>
      <c r="G95" s="12"/>
      <c r="H95" s="12">
        <f>F95+G95</f>
        <v>103482.4</v>
      </c>
      <c r="I95" s="42"/>
      <c r="J95" s="12">
        <f>H95+I95</f>
        <v>103482.4</v>
      </c>
      <c r="K95" s="42"/>
      <c r="L95" s="12">
        <f>J95+K95</f>
        <v>103482.4</v>
      </c>
      <c r="M95" s="42"/>
      <c r="N95" s="12">
        <f>L95+M95</f>
        <v>103482.4</v>
      </c>
      <c r="O95" s="42"/>
      <c r="P95" s="12">
        <f>N95+O95</f>
        <v>103482.4</v>
      </c>
      <c r="Q95" s="42"/>
      <c r="R95" s="12">
        <f>P95+Q95</f>
        <v>103482.4</v>
      </c>
      <c r="S95" s="25"/>
      <c r="T95" s="12">
        <f>R95+S95</f>
        <v>103482.4</v>
      </c>
      <c r="U95" s="1" t="s">
        <v>103</v>
      </c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</row>
    <row r="96" spans="1:55" ht="59.25" customHeight="1" x14ac:dyDescent="0.35">
      <c r="A96" s="7" t="s">
        <v>152</v>
      </c>
      <c r="B96" s="11" t="s">
        <v>28</v>
      </c>
      <c r="C96" s="11" t="s">
        <v>15</v>
      </c>
      <c r="D96" s="12">
        <f>D98+D99</f>
        <v>140000</v>
      </c>
      <c r="E96" s="12">
        <f t="shared" ref="E96:F96" si="68">E98+E99</f>
        <v>0</v>
      </c>
      <c r="F96" s="12">
        <f t="shared" si="68"/>
        <v>140000</v>
      </c>
      <c r="G96" s="12">
        <f t="shared" ref="G96:H96" si="69">G98+G99</f>
        <v>0</v>
      </c>
      <c r="H96" s="12">
        <f t="shared" si="69"/>
        <v>140000</v>
      </c>
      <c r="I96" s="42">
        <f t="shared" ref="I96:J96" si="70">I98+I99</f>
        <v>0</v>
      </c>
      <c r="J96" s="12">
        <f t="shared" si="70"/>
        <v>140000</v>
      </c>
      <c r="K96" s="42">
        <f>K98+K99</f>
        <v>0</v>
      </c>
      <c r="L96" s="12">
        <f t="shared" ref="L96:N96" si="71">L98+L99</f>
        <v>140000</v>
      </c>
      <c r="M96" s="42">
        <f>M98+M99</f>
        <v>0</v>
      </c>
      <c r="N96" s="12">
        <f t="shared" si="71"/>
        <v>140000</v>
      </c>
      <c r="O96" s="42">
        <f>O98+O99</f>
        <v>-15994.491</v>
      </c>
      <c r="P96" s="12">
        <f t="shared" ref="P96:R96" si="72">P98+P99</f>
        <v>124005.50899999999</v>
      </c>
      <c r="Q96" s="42">
        <f>Q98+Q99</f>
        <v>0</v>
      </c>
      <c r="R96" s="12">
        <f t="shared" si="72"/>
        <v>124005.50899999999</v>
      </c>
      <c r="S96" s="25">
        <f>S98+S99</f>
        <v>0</v>
      </c>
      <c r="T96" s="12">
        <f t="shared" ref="T96" si="73">T98+T99</f>
        <v>124005.50899999999</v>
      </c>
      <c r="U96" s="1" t="s">
        <v>29</v>
      </c>
    </row>
    <row r="97" spans="1:22" ht="21" customHeight="1" x14ac:dyDescent="0.35">
      <c r="A97" s="7"/>
      <c r="B97" s="8" t="s">
        <v>2</v>
      </c>
      <c r="C97" s="11"/>
      <c r="D97" s="13"/>
      <c r="E97" s="13"/>
      <c r="F97" s="13"/>
      <c r="G97" s="13"/>
      <c r="H97" s="13"/>
      <c r="I97" s="43"/>
      <c r="J97" s="13"/>
      <c r="K97" s="43"/>
      <c r="L97" s="13"/>
      <c r="M97" s="43"/>
      <c r="N97" s="13"/>
      <c r="O97" s="43"/>
      <c r="P97" s="13"/>
      <c r="Q97" s="43"/>
      <c r="R97" s="13"/>
      <c r="S97" s="26"/>
      <c r="T97" s="13"/>
    </row>
    <row r="98" spans="1:22" hidden="1" x14ac:dyDescent="0.35">
      <c r="A98" s="7"/>
      <c r="B98" s="17" t="s">
        <v>3</v>
      </c>
      <c r="C98" s="11"/>
      <c r="D98" s="13">
        <v>35000</v>
      </c>
      <c r="E98" s="13"/>
      <c r="F98" s="13">
        <f t="shared" ref="F98:F107" si="74">D98+E98</f>
        <v>35000</v>
      </c>
      <c r="G98" s="13"/>
      <c r="H98" s="13">
        <f t="shared" ref="H98:H107" si="75">F98+G98</f>
        <v>35000</v>
      </c>
      <c r="I98" s="43"/>
      <c r="J98" s="13">
        <f t="shared" ref="J98:J107" si="76">H98+I98</f>
        <v>35000</v>
      </c>
      <c r="K98" s="43"/>
      <c r="L98" s="13">
        <f t="shared" ref="L98:L107" si="77">J98+K98</f>
        <v>35000</v>
      </c>
      <c r="M98" s="43"/>
      <c r="N98" s="13">
        <f t="shared" ref="N98:N107" si="78">L98+M98</f>
        <v>35000</v>
      </c>
      <c r="O98" s="43">
        <v>-3998.6219999999998</v>
      </c>
      <c r="P98" s="13">
        <f t="shared" ref="P98:P107" si="79">N98+O98</f>
        <v>31001.378000000001</v>
      </c>
      <c r="Q98" s="43"/>
      <c r="R98" s="13">
        <f t="shared" ref="R98:R107" si="80">P98+Q98</f>
        <v>31001.378000000001</v>
      </c>
      <c r="S98" s="26"/>
      <c r="T98" s="13">
        <f t="shared" ref="T98:T107" si="81">R98+S98</f>
        <v>31001.378000000001</v>
      </c>
      <c r="V98" s="1">
        <v>0</v>
      </c>
    </row>
    <row r="99" spans="1:22" x14ac:dyDescent="0.35">
      <c r="A99" s="7"/>
      <c r="B99" s="17" t="s">
        <v>50</v>
      </c>
      <c r="C99" s="11"/>
      <c r="D99" s="13">
        <v>105000</v>
      </c>
      <c r="E99" s="13"/>
      <c r="F99" s="13">
        <f t="shared" si="74"/>
        <v>105000</v>
      </c>
      <c r="G99" s="13"/>
      <c r="H99" s="13">
        <f t="shared" si="75"/>
        <v>105000</v>
      </c>
      <c r="I99" s="43"/>
      <c r="J99" s="13">
        <f t="shared" si="76"/>
        <v>105000</v>
      </c>
      <c r="K99" s="43"/>
      <c r="L99" s="13">
        <f t="shared" si="77"/>
        <v>105000</v>
      </c>
      <c r="M99" s="43"/>
      <c r="N99" s="13">
        <f t="shared" si="78"/>
        <v>105000</v>
      </c>
      <c r="O99" s="43">
        <v>-11995.869000000001</v>
      </c>
      <c r="P99" s="13">
        <f t="shared" si="79"/>
        <v>93004.130999999994</v>
      </c>
      <c r="Q99" s="43"/>
      <c r="R99" s="13">
        <f t="shared" si="80"/>
        <v>93004.130999999994</v>
      </c>
      <c r="S99" s="26"/>
      <c r="T99" s="13">
        <f t="shared" si="81"/>
        <v>93004.130999999994</v>
      </c>
      <c r="U99" s="1" t="s">
        <v>103</v>
      </c>
    </row>
    <row r="100" spans="1:22" ht="54" x14ac:dyDescent="0.35">
      <c r="A100" s="7" t="s">
        <v>153</v>
      </c>
      <c r="B100" s="11" t="s">
        <v>28</v>
      </c>
      <c r="C100" s="17" t="s">
        <v>33</v>
      </c>
      <c r="D100" s="13">
        <v>9499.9</v>
      </c>
      <c r="E100" s="13"/>
      <c r="F100" s="13">
        <f t="shared" si="74"/>
        <v>9499.9</v>
      </c>
      <c r="G100" s="13"/>
      <c r="H100" s="13">
        <f t="shared" si="75"/>
        <v>9499.9</v>
      </c>
      <c r="I100" s="43"/>
      <c r="J100" s="13">
        <f t="shared" si="76"/>
        <v>9499.9</v>
      </c>
      <c r="K100" s="43"/>
      <c r="L100" s="13">
        <f t="shared" si="77"/>
        <v>9499.9</v>
      </c>
      <c r="M100" s="43"/>
      <c r="N100" s="13">
        <f t="shared" si="78"/>
        <v>9499.9</v>
      </c>
      <c r="O100" s="43"/>
      <c r="P100" s="13">
        <f t="shared" si="79"/>
        <v>9499.9</v>
      </c>
      <c r="Q100" s="43"/>
      <c r="R100" s="13">
        <f t="shared" si="80"/>
        <v>9499.9</v>
      </c>
      <c r="S100" s="26"/>
      <c r="T100" s="13">
        <f t="shared" si="81"/>
        <v>9499.9</v>
      </c>
      <c r="U100" s="1" t="s">
        <v>29</v>
      </c>
    </row>
    <row r="101" spans="1:22" ht="54" x14ac:dyDescent="0.35">
      <c r="A101" s="7" t="s">
        <v>157</v>
      </c>
      <c r="B101" s="11" t="s">
        <v>161</v>
      </c>
      <c r="C101" s="11" t="s">
        <v>15</v>
      </c>
      <c r="D101" s="13">
        <v>0</v>
      </c>
      <c r="E101" s="13">
        <v>653</v>
      </c>
      <c r="F101" s="13">
        <f t="shared" si="74"/>
        <v>653</v>
      </c>
      <c r="G101" s="13"/>
      <c r="H101" s="13">
        <f t="shared" si="75"/>
        <v>653</v>
      </c>
      <c r="I101" s="43"/>
      <c r="J101" s="13">
        <f t="shared" si="76"/>
        <v>653</v>
      </c>
      <c r="K101" s="43"/>
      <c r="L101" s="13">
        <f t="shared" si="77"/>
        <v>653</v>
      </c>
      <c r="M101" s="43"/>
      <c r="N101" s="13">
        <f t="shared" si="78"/>
        <v>653</v>
      </c>
      <c r="O101" s="43">
        <v>-311.91300000000001</v>
      </c>
      <c r="P101" s="13">
        <f t="shared" si="79"/>
        <v>341.08699999999999</v>
      </c>
      <c r="Q101" s="43"/>
      <c r="R101" s="13">
        <f t="shared" si="80"/>
        <v>341.08699999999999</v>
      </c>
      <c r="S101" s="26"/>
      <c r="T101" s="13">
        <f t="shared" si="81"/>
        <v>341.08699999999999</v>
      </c>
      <c r="U101" s="1" t="s">
        <v>144</v>
      </c>
    </row>
    <row r="102" spans="1:22" ht="54" x14ac:dyDescent="0.35">
      <c r="A102" s="7" t="s">
        <v>173</v>
      </c>
      <c r="B102" s="11" t="s">
        <v>146</v>
      </c>
      <c r="C102" s="11" t="s">
        <v>15</v>
      </c>
      <c r="D102" s="13">
        <v>0</v>
      </c>
      <c r="E102" s="13">
        <v>1620.3</v>
      </c>
      <c r="F102" s="13">
        <f t="shared" si="74"/>
        <v>1620.3</v>
      </c>
      <c r="G102" s="13"/>
      <c r="H102" s="13">
        <f t="shared" si="75"/>
        <v>1620.3</v>
      </c>
      <c r="I102" s="43"/>
      <c r="J102" s="13">
        <f t="shared" si="76"/>
        <v>1620.3</v>
      </c>
      <c r="K102" s="43">
        <v>-622.1</v>
      </c>
      <c r="L102" s="13">
        <f t="shared" si="77"/>
        <v>998.19999999999993</v>
      </c>
      <c r="M102" s="43">
        <v>-486.68299999999999</v>
      </c>
      <c r="N102" s="13">
        <f t="shared" si="78"/>
        <v>511.51699999999994</v>
      </c>
      <c r="O102" s="43"/>
      <c r="P102" s="13">
        <f t="shared" si="79"/>
        <v>511.51699999999994</v>
      </c>
      <c r="Q102" s="43"/>
      <c r="R102" s="13">
        <f t="shared" si="80"/>
        <v>511.51699999999994</v>
      </c>
      <c r="S102" s="26">
        <v>96.347999999999999</v>
      </c>
      <c r="T102" s="13">
        <f t="shared" si="81"/>
        <v>607.8649999999999</v>
      </c>
      <c r="U102" s="1" t="s">
        <v>145</v>
      </c>
    </row>
    <row r="103" spans="1:22" ht="54" hidden="1" x14ac:dyDescent="0.35">
      <c r="A103" s="7" t="s">
        <v>157</v>
      </c>
      <c r="B103" s="11" t="s">
        <v>176</v>
      </c>
      <c r="C103" s="11" t="s">
        <v>17</v>
      </c>
      <c r="D103" s="13"/>
      <c r="E103" s="13"/>
      <c r="F103" s="13"/>
      <c r="G103" s="13"/>
      <c r="H103" s="13"/>
      <c r="I103" s="43"/>
      <c r="J103" s="13">
        <f t="shared" si="76"/>
        <v>0</v>
      </c>
      <c r="K103" s="43"/>
      <c r="L103" s="13">
        <f t="shared" si="77"/>
        <v>0</v>
      </c>
      <c r="M103" s="43"/>
      <c r="N103" s="13">
        <f t="shared" si="78"/>
        <v>0</v>
      </c>
      <c r="O103" s="43"/>
      <c r="P103" s="13">
        <f t="shared" si="79"/>
        <v>0</v>
      </c>
      <c r="Q103" s="43"/>
      <c r="R103" s="13">
        <f t="shared" si="80"/>
        <v>0</v>
      </c>
      <c r="S103" s="26"/>
      <c r="T103" s="13">
        <f t="shared" si="81"/>
        <v>0</v>
      </c>
      <c r="U103" s="1" t="s">
        <v>178</v>
      </c>
      <c r="V103" s="1">
        <v>0</v>
      </c>
    </row>
    <row r="104" spans="1:22" ht="54" hidden="1" x14ac:dyDescent="0.35">
      <c r="A104" s="7" t="s">
        <v>173</v>
      </c>
      <c r="B104" s="11" t="s">
        <v>177</v>
      </c>
      <c r="C104" s="11" t="s">
        <v>15</v>
      </c>
      <c r="D104" s="13"/>
      <c r="E104" s="13"/>
      <c r="F104" s="13"/>
      <c r="G104" s="13"/>
      <c r="H104" s="13"/>
      <c r="I104" s="43"/>
      <c r="J104" s="13">
        <f t="shared" si="76"/>
        <v>0</v>
      </c>
      <c r="K104" s="43"/>
      <c r="L104" s="13">
        <f t="shared" si="77"/>
        <v>0</v>
      </c>
      <c r="M104" s="43"/>
      <c r="N104" s="13">
        <f t="shared" si="78"/>
        <v>0</v>
      </c>
      <c r="O104" s="43"/>
      <c r="P104" s="13">
        <f t="shared" si="79"/>
        <v>0</v>
      </c>
      <c r="Q104" s="43"/>
      <c r="R104" s="13">
        <f t="shared" si="80"/>
        <v>0</v>
      </c>
      <c r="S104" s="26"/>
      <c r="T104" s="13">
        <f t="shared" si="81"/>
        <v>0</v>
      </c>
      <c r="U104" s="1" t="s">
        <v>179</v>
      </c>
      <c r="V104" s="1">
        <v>0</v>
      </c>
    </row>
    <row r="105" spans="1:22" ht="60" customHeight="1" x14ac:dyDescent="0.35">
      <c r="A105" s="7" t="s">
        <v>195</v>
      </c>
      <c r="B105" s="11" t="s">
        <v>176</v>
      </c>
      <c r="C105" s="11" t="s">
        <v>17</v>
      </c>
      <c r="D105" s="13"/>
      <c r="E105" s="13"/>
      <c r="F105" s="12"/>
      <c r="G105" s="13"/>
      <c r="H105" s="12"/>
      <c r="I105" s="43"/>
      <c r="J105" s="12"/>
      <c r="K105" s="43">
        <v>11.824</v>
      </c>
      <c r="L105" s="13">
        <f t="shared" si="77"/>
        <v>11.824</v>
      </c>
      <c r="M105" s="43"/>
      <c r="N105" s="13">
        <f t="shared" si="78"/>
        <v>11.824</v>
      </c>
      <c r="O105" s="43"/>
      <c r="P105" s="13">
        <f t="shared" si="79"/>
        <v>11.824</v>
      </c>
      <c r="Q105" s="43"/>
      <c r="R105" s="13">
        <f t="shared" si="80"/>
        <v>11.824</v>
      </c>
      <c r="S105" s="26"/>
      <c r="T105" s="13">
        <f t="shared" si="81"/>
        <v>11.824</v>
      </c>
      <c r="U105" s="1" t="s">
        <v>178</v>
      </c>
    </row>
    <row r="106" spans="1:22" ht="60" customHeight="1" x14ac:dyDescent="0.35">
      <c r="A106" s="7" t="s">
        <v>196</v>
      </c>
      <c r="B106" s="11" t="s">
        <v>187</v>
      </c>
      <c r="C106" s="11" t="s">
        <v>15</v>
      </c>
      <c r="D106" s="13"/>
      <c r="E106" s="13"/>
      <c r="F106" s="12"/>
      <c r="G106" s="13"/>
      <c r="H106" s="12"/>
      <c r="I106" s="43"/>
      <c r="J106" s="12"/>
      <c r="K106" s="43">
        <v>9756.8320000000003</v>
      </c>
      <c r="L106" s="13">
        <f t="shared" si="77"/>
        <v>9756.8320000000003</v>
      </c>
      <c r="M106" s="43"/>
      <c r="N106" s="13">
        <f t="shared" si="78"/>
        <v>9756.8320000000003</v>
      </c>
      <c r="O106" s="43">
        <v>24.393000000000001</v>
      </c>
      <c r="P106" s="13">
        <f t="shared" si="79"/>
        <v>9781.2250000000004</v>
      </c>
      <c r="Q106" s="43"/>
      <c r="R106" s="13">
        <f t="shared" si="80"/>
        <v>9781.2250000000004</v>
      </c>
      <c r="S106" s="26">
        <v>-5679.7539999999999</v>
      </c>
      <c r="T106" s="13">
        <f t="shared" si="81"/>
        <v>4101.4710000000005</v>
      </c>
      <c r="U106" s="1" t="s">
        <v>188</v>
      </c>
    </row>
    <row r="107" spans="1:22" s="48" customFormat="1" x14ac:dyDescent="0.35">
      <c r="A107" s="45"/>
      <c r="B107" s="67" t="s">
        <v>18</v>
      </c>
      <c r="C107" s="68"/>
      <c r="D107" s="50">
        <f>D111+D115</f>
        <v>190910.9</v>
      </c>
      <c r="E107" s="50">
        <f>E111+E115+E116</f>
        <v>0</v>
      </c>
      <c r="F107" s="50">
        <f t="shared" si="74"/>
        <v>190910.9</v>
      </c>
      <c r="G107" s="50">
        <f>G111+G115+G116</f>
        <v>0</v>
      </c>
      <c r="H107" s="50">
        <f t="shared" si="75"/>
        <v>190910.9</v>
      </c>
      <c r="I107" s="50">
        <f>I111+I115+I116</f>
        <v>0</v>
      </c>
      <c r="J107" s="50">
        <f t="shared" si="76"/>
        <v>190910.9</v>
      </c>
      <c r="K107" s="50">
        <f>K111+K115+K116</f>
        <v>-51186.917999999998</v>
      </c>
      <c r="L107" s="50">
        <f t="shared" si="77"/>
        <v>139723.98199999999</v>
      </c>
      <c r="M107" s="50">
        <f>M111+M115+M116</f>
        <v>0</v>
      </c>
      <c r="N107" s="50">
        <f t="shared" si="78"/>
        <v>139723.98199999999</v>
      </c>
      <c r="O107" s="50">
        <f>O111+O115+O116</f>
        <v>-44395.9</v>
      </c>
      <c r="P107" s="50">
        <f t="shared" si="79"/>
        <v>95328.081999999995</v>
      </c>
      <c r="Q107" s="50">
        <f>Q111+Q115+Q116</f>
        <v>0</v>
      </c>
      <c r="R107" s="50">
        <f t="shared" si="80"/>
        <v>95328.081999999995</v>
      </c>
      <c r="S107" s="50">
        <f>S111+S115+S116</f>
        <v>0</v>
      </c>
      <c r="T107" s="31">
        <f t="shared" si="81"/>
        <v>95328.081999999995</v>
      </c>
      <c r="U107" s="52"/>
    </row>
    <row r="108" spans="1:22" x14ac:dyDescent="0.35">
      <c r="A108" s="7"/>
      <c r="B108" s="8" t="s">
        <v>2</v>
      </c>
      <c r="C108" s="15"/>
      <c r="D108" s="9"/>
      <c r="E108" s="9"/>
      <c r="F108" s="9"/>
      <c r="G108" s="9"/>
      <c r="H108" s="9"/>
      <c r="I108" s="31"/>
      <c r="J108" s="9"/>
      <c r="K108" s="31"/>
      <c r="L108" s="9"/>
      <c r="M108" s="31"/>
      <c r="N108" s="9"/>
      <c r="O108" s="31"/>
      <c r="P108" s="9"/>
      <c r="Q108" s="31"/>
      <c r="R108" s="9"/>
      <c r="S108" s="24"/>
      <c r="T108" s="9"/>
    </row>
    <row r="109" spans="1:22" hidden="1" x14ac:dyDescent="0.35">
      <c r="A109" s="7"/>
      <c r="B109" s="17" t="s">
        <v>3</v>
      </c>
      <c r="C109" s="15"/>
      <c r="D109" s="9">
        <f>D113+D115+D116</f>
        <v>127234.8</v>
      </c>
      <c r="E109" s="9">
        <f>E113+E115+E116</f>
        <v>0</v>
      </c>
      <c r="F109" s="9">
        <f>D109+E109</f>
        <v>127234.8</v>
      </c>
      <c r="G109" s="9">
        <f>G113+G115+G116</f>
        <v>0</v>
      </c>
      <c r="H109" s="9">
        <f>F109+G109</f>
        <v>127234.8</v>
      </c>
      <c r="I109" s="31">
        <f>I113+I115+I116</f>
        <v>0</v>
      </c>
      <c r="J109" s="9">
        <f>H109+I109</f>
        <v>127234.8</v>
      </c>
      <c r="K109" s="31">
        <f>K113+K115+K116</f>
        <v>-51186.917999999998</v>
      </c>
      <c r="L109" s="9">
        <f>J109+K109</f>
        <v>76047.882000000012</v>
      </c>
      <c r="M109" s="31">
        <f>M113+M115+M116</f>
        <v>0</v>
      </c>
      <c r="N109" s="9">
        <f>L109+M109</f>
        <v>76047.882000000012</v>
      </c>
      <c r="O109" s="31">
        <f>O113+O115+O116</f>
        <v>0</v>
      </c>
      <c r="P109" s="9">
        <f>N109+O109</f>
        <v>76047.882000000012</v>
      </c>
      <c r="Q109" s="31">
        <f>Q113+Q115+Q116</f>
        <v>0</v>
      </c>
      <c r="R109" s="9">
        <f>P109+Q109</f>
        <v>76047.882000000012</v>
      </c>
      <c r="S109" s="24">
        <f>S113+S115+S116</f>
        <v>0</v>
      </c>
      <c r="T109" s="9">
        <f>R109+S109</f>
        <v>76047.882000000012</v>
      </c>
      <c r="V109" s="1">
        <v>0</v>
      </c>
    </row>
    <row r="110" spans="1:22" x14ac:dyDescent="0.35">
      <c r="A110" s="7"/>
      <c r="B110" s="17" t="s">
        <v>59</v>
      </c>
      <c r="C110" s="15"/>
      <c r="D110" s="9">
        <f>D114</f>
        <v>63676.1</v>
      </c>
      <c r="E110" s="9">
        <f t="shared" ref="E110:G110" si="82">E114</f>
        <v>0</v>
      </c>
      <c r="F110" s="9">
        <f>D110+E110</f>
        <v>63676.1</v>
      </c>
      <c r="G110" s="9">
        <f t="shared" si="82"/>
        <v>0</v>
      </c>
      <c r="H110" s="9">
        <f>F110+G110</f>
        <v>63676.1</v>
      </c>
      <c r="I110" s="31">
        <f t="shared" ref="I110:K110" si="83">I114</f>
        <v>0</v>
      </c>
      <c r="J110" s="9">
        <f>H110+I110</f>
        <v>63676.1</v>
      </c>
      <c r="K110" s="31">
        <f t="shared" si="83"/>
        <v>0</v>
      </c>
      <c r="L110" s="9">
        <f>J110+K110</f>
        <v>63676.1</v>
      </c>
      <c r="M110" s="31">
        <f t="shared" ref="M110:O110" si="84">M114</f>
        <v>0</v>
      </c>
      <c r="N110" s="9">
        <f>L110+M110</f>
        <v>63676.1</v>
      </c>
      <c r="O110" s="31">
        <f t="shared" si="84"/>
        <v>-44395.9</v>
      </c>
      <c r="P110" s="9">
        <f>N110+O110</f>
        <v>19280.199999999997</v>
      </c>
      <c r="Q110" s="31">
        <f t="shared" ref="Q110:S110" si="85">Q114</f>
        <v>0</v>
      </c>
      <c r="R110" s="9">
        <f>P110+Q110</f>
        <v>19280.199999999997</v>
      </c>
      <c r="S110" s="24">
        <f t="shared" si="85"/>
        <v>0</v>
      </c>
      <c r="T110" s="9">
        <f>R110+S110</f>
        <v>19280.199999999997</v>
      </c>
    </row>
    <row r="111" spans="1:22" ht="72" x14ac:dyDescent="0.35">
      <c r="A111" s="7" t="s">
        <v>197</v>
      </c>
      <c r="B111" s="16" t="s">
        <v>131</v>
      </c>
      <c r="C111" s="11" t="s">
        <v>19</v>
      </c>
      <c r="D111" s="9">
        <f>D113+D114</f>
        <v>90910.9</v>
      </c>
      <c r="E111" s="9">
        <f t="shared" ref="E111:F111" si="86">E113+E114</f>
        <v>0</v>
      </c>
      <c r="F111" s="9">
        <f t="shared" si="86"/>
        <v>90910.9</v>
      </c>
      <c r="G111" s="9">
        <f t="shared" ref="G111:H111" si="87">G113+G114</f>
        <v>0</v>
      </c>
      <c r="H111" s="9">
        <f t="shared" si="87"/>
        <v>90910.9</v>
      </c>
      <c r="I111" s="31">
        <f>I113+I114</f>
        <v>0</v>
      </c>
      <c r="J111" s="9">
        <f t="shared" ref="J111:L111" si="88">J113+J114</f>
        <v>90910.9</v>
      </c>
      <c r="K111" s="31">
        <f>K113+K114</f>
        <v>48813.082000000002</v>
      </c>
      <c r="L111" s="9">
        <f t="shared" si="88"/>
        <v>139723.98199999999</v>
      </c>
      <c r="M111" s="31">
        <f>M113+M114</f>
        <v>0</v>
      </c>
      <c r="N111" s="9">
        <f t="shared" ref="N111:P111" si="89">N113+N114</f>
        <v>139723.98199999999</v>
      </c>
      <c r="O111" s="31">
        <f>O113+O114</f>
        <v>-44395.9</v>
      </c>
      <c r="P111" s="9">
        <f t="shared" si="89"/>
        <v>95328.081999999995</v>
      </c>
      <c r="Q111" s="31">
        <f>Q113+Q114</f>
        <v>0</v>
      </c>
      <c r="R111" s="9">
        <f t="shared" ref="R111:T111" si="90">R113+R114</f>
        <v>95328.081999999995</v>
      </c>
      <c r="S111" s="24">
        <f>S113+S114</f>
        <v>0</v>
      </c>
      <c r="T111" s="9">
        <f t="shared" si="90"/>
        <v>95328.081999999995</v>
      </c>
      <c r="U111" s="1" t="s">
        <v>42</v>
      </c>
    </row>
    <row r="112" spans="1:22" x14ac:dyDescent="0.35">
      <c r="A112" s="7"/>
      <c r="B112" s="8" t="s">
        <v>2</v>
      </c>
      <c r="C112" s="11"/>
      <c r="D112" s="9"/>
      <c r="E112" s="9"/>
      <c r="F112" s="9"/>
      <c r="G112" s="9"/>
      <c r="H112" s="9"/>
      <c r="I112" s="31"/>
      <c r="J112" s="9"/>
      <c r="K112" s="31"/>
      <c r="L112" s="9"/>
      <c r="M112" s="31"/>
      <c r="N112" s="9"/>
      <c r="O112" s="31"/>
      <c r="P112" s="9"/>
      <c r="Q112" s="31"/>
      <c r="R112" s="9"/>
      <c r="S112" s="24"/>
      <c r="T112" s="9"/>
    </row>
    <row r="113" spans="1:22" hidden="1" x14ac:dyDescent="0.35">
      <c r="A113" s="7"/>
      <c r="B113" s="17" t="s">
        <v>3</v>
      </c>
      <c r="C113" s="11"/>
      <c r="D113" s="9">
        <v>27234.799999999999</v>
      </c>
      <c r="E113" s="9"/>
      <c r="F113" s="9">
        <f t="shared" ref="F113:F123" si="91">D113+E113</f>
        <v>27234.799999999999</v>
      </c>
      <c r="G113" s="9"/>
      <c r="H113" s="9">
        <f t="shared" ref="H113:H115" si="92">F113+G113</f>
        <v>27234.799999999999</v>
      </c>
      <c r="I113" s="31"/>
      <c r="J113" s="9">
        <f t="shared" ref="J113:J115" si="93">H113+I113</f>
        <v>27234.799999999999</v>
      </c>
      <c r="K113" s="31">
        <f>19299.429+17637.755+9014.371+2861.527</f>
        <v>48813.082000000002</v>
      </c>
      <c r="L113" s="9">
        <f>J113+K113</f>
        <v>76047.881999999998</v>
      </c>
      <c r="M113" s="31"/>
      <c r="N113" s="9">
        <f>L113+M113</f>
        <v>76047.881999999998</v>
      </c>
      <c r="O113" s="31"/>
      <c r="P113" s="9">
        <f>N113+O113</f>
        <v>76047.881999999998</v>
      </c>
      <c r="Q113" s="31"/>
      <c r="R113" s="9">
        <f>P113+Q113</f>
        <v>76047.881999999998</v>
      </c>
      <c r="S113" s="24"/>
      <c r="T113" s="9">
        <f>R113+S113</f>
        <v>76047.881999999998</v>
      </c>
      <c r="V113" s="1">
        <v>0</v>
      </c>
    </row>
    <row r="114" spans="1:22" x14ac:dyDescent="0.35">
      <c r="A114" s="7"/>
      <c r="B114" s="17" t="s">
        <v>59</v>
      </c>
      <c r="C114" s="11"/>
      <c r="D114" s="9">
        <v>63676.1</v>
      </c>
      <c r="E114" s="9"/>
      <c r="F114" s="9">
        <f t="shared" si="91"/>
        <v>63676.1</v>
      </c>
      <c r="G114" s="9"/>
      <c r="H114" s="9">
        <f t="shared" si="92"/>
        <v>63676.1</v>
      </c>
      <c r="I114" s="31"/>
      <c r="J114" s="9">
        <f t="shared" si="93"/>
        <v>63676.1</v>
      </c>
      <c r="K114" s="31"/>
      <c r="L114" s="9">
        <f t="shared" ref="L114:L115" si="94">J114+K114</f>
        <v>63676.1</v>
      </c>
      <c r="M114" s="31"/>
      <c r="N114" s="9">
        <f t="shared" ref="N114:N115" si="95">L114+M114</f>
        <v>63676.1</v>
      </c>
      <c r="O114" s="31">
        <v>-44395.9</v>
      </c>
      <c r="P114" s="9">
        <f t="shared" ref="P114:P115" si="96">N114+O114</f>
        <v>19280.199999999997</v>
      </c>
      <c r="Q114" s="31"/>
      <c r="R114" s="9">
        <f t="shared" ref="R114:R115" si="97">P114+Q114</f>
        <v>19280.199999999997</v>
      </c>
      <c r="S114" s="24"/>
      <c r="T114" s="9">
        <f t="shared" ref="T114:T115" si="98">R114+S114</f>
        <v>19280.199999999997</v>
      </c>
      <c r="U114" s="1" t="s">
        <v>60</v>
      </c>
    </row>
    <row r="115" spans="1:22" s="37" customFormat="1" ht="72" hidden="1" x14ac:dyDescent="0.35">
      <c r="A115" s="33"/>
      <c r="B115" s="35" t="s">
        <v>58</v>
      </c>
      <c r="C115" s="38" t="s">
        <v>19</v>
      </c>
      <c r="D115" s="36">
        <v>100000</v>
      </c>
      <c r="E115" s="36">
        <v>-100000</v>
      </c>
      <c r="F115" s="36">
        <f t="shared" si="91"/>
        <v>0</v>
      </c>
      <c r="G115" s="36"/>
      <c r="H115" s="36">
        <f t="shared" si="92"/>
        <v>0</v>
      </c>
      <c r="I115" s="31"/>
      <c r="J115" s="36">
        <f t="shared" si="93"/>
        <v>0</v>
      </c>
      <c r="K115" s="31"/>
      <c r="L115" s="36">
        <f t="shared" si="94"/>
        <v>0</v>
      </c>
      <c r="M115" s="31"/>
      <c r="N115" s="36">
        <f t="shared" si="95"/>
        <v>0</v>
      </c>
      <c r="O115" s="31"/>
      <c r="P115" s="36">
        <f t="shared" si="96"/>
        <v>0</v>
      </c>
      <c r="Q115" s="31"/>
      <c r="R115" s="36">
        <f t="shared" si="97"/>
        <v>0</v>
      </c>
      <c r="S115" s="24"/>
      <c r="T115" s="36">
        <f t="shared" si="98"/>
        <v>0</v>
      </c>
      <c r="U115" s="37" t="s">
        <v>53</v>
      </c>
      <c r="V115" s="37">
        <v>0</v>
      </c>
    </row>
    <row r="116" spans="1:22" s="37" customFormat="1" ht="54" hidden="1" x14ac:dyDescent="0.35">
      <c r="A116" s="33" t="s">
        <v>150</v>
      </c>
      <c r="B116" s="35" t="s">
        <v>134</v>
      </c>
      <c r="C116" s="35" t="s">
        <v>55</v>
      </c>
      <c r="D116" s="36">
        <v>0</v>
      </c>
      <c r="E116" s="36">
        <v>100000</v>
      </c>
      <c r="F116" s="36">
        <f>D116+E116</f>
        <v>100000</v>
      </c>
      <c r="G116" s="36"/>
      <c r="H116" s="36">
        <f>F116+G116</f>
        <v>100000</v>
      </c>
      <c r="I116" s="36"/>
      <c r="J116" s="36">
        <f>H116+I116</f>
        <v>100000</v>
      </c>
      <c r="K116" s="31">
        <v>-100000</v>
      </c>
      <c r="L116" s="36">
        <f>J116+K116</f>
        <v>0</v>
      </c>
      <c r="M116" s="31"/>
      <c r="N116" s="36">
        <f>L116+M116</f>
        <v>0</v>
      </c>
      <c r="O116" s="31"/>
      <c r="P116" s="36">
        <f>N116+O116</f>
        <v>0</v>
      </c>
      <c r="Q116" s="31"/>
      <c r="R116" s="36">
        <f>P116+Q116</f>
        <v>0</v>
      </c>
      <c r="S116" s="36"/>
      <c r="T116" s="36">
        <f>R116+S116</f>
        <v>0</v>
      </c>
      <c r="U116" s="37" t="s">
        <v>53</v>
      </c>
      <c r="V116" s="37">
        <v>0</v>
      </c>
    </row>
    <row r="117" spans="1:22" s="48" customFormat="1" x14ac:dyDescent="0.35">
      <c r="A117" s="45"/>
      <c r="B117" s="47" t="s">
        <v>61</v>
      </c>
      <c r="C117" s="59"/>
      <c r="D117" s="50">
        <f>D118+D120</f>
        <v>86502</v>
      </c>
      <c r="E117" s="50">
        <f t="shared" ref="E117" si="99">E118+E120</f>
        <v>0</v>
      </c>
      <c r="F117" s="50">
        <f t="shared" si="91"/>
        <v>86502</v>
      </c>
      <c r="G117" s="50">
        <f>G118+G120+G121</f>
        <v>0</v>
      </c>
      <c r="H117" s="50">
        <f t="shared" ref="H117:H123" si="100">F117+G117</f>
        <v>86502</v>
      </c>
      <c r="I117" s="50">
        <f>I118+I120+I121</f>
        <v>0</v>
      </c>
      <c r="J117" s="50">
        <f t="shared" ref="J117:J123" si="101">H117+I117</f>
        <v>86502</v>
      </c>
      <c r="K117" s="50">
        <f>K118+K120+K121</f>
        <v>-50500</v>
      </c>
      <c r="L117" s="50">
        <f t="shared" ref="L117:L123" si="102">J117+K117</f>
        <v>36002</v>
      </c>
      <c r="M117" s="50">
        <f>M118+M120+M121</f>
        <v>0</v>
      </c>
      <c r="N117" s="50">
        <f t="shared" ref="N117:N123" si="103">L117+M117</f>
        <v>36002</v>
      </c>
      <c r="O117" s="50">
        <f>O118+O120+O121+O119</f>
        <v>0</v>
      </c>
      <c r="P117" s="50">
        <f t="shared" ref="P117:P123" si="104">N117+O117</f>
        <v>36002</v>
      </c>
      <c r="Q117" s="50">
        <f>Q118+Q120+Q121+Q119</f>
        <v>0</v>
      </c>
      <c r="R117" s="50">
        <f t="shared" ref="R117:R123" si="105">P117+Q117</f>
        <v>36002</v>
      </c>
      <c r="S117" s="50">
        <f>S118+S120+S121+S119</f>
        <v>0</v>
      </c>
      <c r="T117" s="31">
        <f t="shared" ref="T117:T123" si="106">R117+S117</f>
        <v>36002</v>
      </c>
      <c r="U117" s="52"/>
    </row>
    <row r="118" spans="1:22" ht="54" hidden="1" x14ac:dyDescent="0.35">
      <c r="A118" s="7" t="s">
        <v>196</v>
      </c>
      <c r="B118" s="17" t="s">
        <v>204</v>
      </c>
      <c r="C118" s="17" t="s">
        <v>55</v>
      </c>
      <c r="D118" s="9">
        <v>62002</v>
      </c>
      <c r="E118" s="9"/>
      <c r="F118" s="9">
        <f t="shared" si="91"/>
        <v>62002</v>
      </c>
      <c r="G118" s="9">
        <v>-14193.74</v>
      </c>
      <c r="H118" s="9">
        <f t="shared" si="100"/>
        <v>47808.26</v>
      </c>
      <c r="I118" s="31"/>
      <c r="J118" s="9">
        <f t="shared" si="101"/>
        <v>47808.26</v>
      </c>
      <c r="K118" s="31">
        <v>-26000</v>
      </c>
      <c r="L118" s="9">
        <f t="shared" si="102"/>
        <v>21808.260000000002</v>
      </c>
      <c r="M118" s="31"/>
      <c r="N118" s="9">
        <f t="shared" si="103"/>
        <v>21808.260000000002</v>
      </c>
      <c r="O118" s="31">
        <v>-21808.26</v>
      </c>
      <c r="P118" s="9">
        <f t="shared" si="104"/>
        <v>0</v>
      </c>
      <c r="Q118" s="31"/>
      <c r="R118" s="9">
        <f t="shared" si="105"/>
        <v>0</v>
      </c>
      <c r="S118" s="24"/>
      <c r="T118" s="9">
        <f t="shared" si="106"/>
        <v>0</v>
      </c>
      <c r="U118" s="1" t="s">
        <v>62</v>
      </c>
      <c r="V118" s="1">
        <v>0</v>
      </c>
    </row>
    <row r="119" spans="1:22" ht="54" x14ac:dyDescent="0.35">
      <c r="A119" s="7" t="s">
        <v>201</v>
      </c>
      <c r="B119" s="62" t="s">
        <v>202</v>
      </c>
      <c r="C119" s="63" t="s">
        <v>55</v>
      </c>
      <c r="D119" s="9"/>
      <c r="E119" s="9"/>
      <c r="F119" s="9"/>
      <c r="G119" s="9"/>
      <c r="H119" s="9"/>
      <c r="I119" s="31"/>
      <c r="J119" s="9"/>
      <c r="K119" s="31"/>
      <c r="L119" s="9"/>
      <c r="M119" s="31"/>
      <c r="N119" s="9"/>
      <c r="O119" s="31">
        <v>21808.26</v>
      </c>
      <c r="P119" s="9">
        <f t="shared" si="104"/>
        <v>21808.26</v>
      </c>
      <c r="Q119" s="31"/>
      <c r="R119" s="9">
        <f t="shared" si="105"/>
        <v>21808.26</v>
      </c>
      <c r="S119" s="24"/>
      <c r="T119" s="9">
        <f t="shared" si="106"/>
        <v>21808.26</v>
      </c>
      <c r="U119" s="1" t="s">
        <v>205</v>
      </c>
    </row>
    <row r="120" spans="1:22" s="37" customFormat="1" ht="54" hidden="1" x14ac:dyDescent="0.35">
      <c r="A120" s="33" t="s">
        <v>152</v>
      </c>
      <c r="B120" s="35" t="s">
        <v>65</v>
      </c>
      <c r="C120" s="35" t="s">
        <v>55</v>
      </c>
      <c r="D120" s="36">
        <v>24500</v>
      </c>
      <c r="E120" s="36"/>
      <c r="F120" s="36">
        <f t="shared" si="91"/>
        <v>24500</v>
      </c>
      <c r="G120" s="36"/>
      <c r="H120" s="36">
        <f t="shared" si="100"/>
        <v>24500</v>
      </c>
      <c r="I120" s="36"/>
      <c r="J120" s="36">
        <f t="shared" si="101"/>
        <v>24500</v>
      </c>
      <c r="K120" s="31">
        <v>-24500</v>
      </c>
      <c r="L120" s="36">
        <f t="shared" si="102"/>
        <v>0</v>
      </c>
      <c r="M120" s="31"/>
      <c r="N120" s="36">
        <f t="shared" si="103"/>
        <v>0</v>
      </c>
      <c r="O120" s="31"/>
      <c r="P120" s="36">
        <f t="shared" si="104"/>
        <v>0</v>
      </c>
      <c r="Q120" s="31"/>
      <c r="R120" s="36">
        <f t="shared" si="105"/>
        <v>0</v>
      </c>
      <c r="S120" s="36"/>
      <c r="T120" s="36">
        <f t="shared" si="106"/>
        <v>0</v>
      </c>
      <c r="U120" s="37" t="s">
        <v>66</v>
      </c>
      <c r="V120" s="37">
        <v>0</v>
      </c>
    </row>
    <row r="121" spans="1:22" ht="54" x14ac:dyDescent="0.35">
      <c r="A121" s="7" t="s">
        <v>206</v>
      </c>
      <c r="B121" s="21" t="s">
        <v>155</v>
      </c>
      <c r="C121" s="21" t="s">
        <v>55</v>
      </c>
      <c r="D121" s="9"/>
      <c r="E121" s="9"/>
      <c r="F121" s="9"/>
      <c r="G121" s="9">
        <v>14193.74</v>
      </c>
      <c r="H121" s="9">
        <f t="shared" si="100"/>
        <v>14193.74</v>
      </c>
      <c r="I121" s="31"/>
      <c r="J121" s="9">
        <f t="shared" si="101"/>
        <v>14193.74</v>
      </c>
      <c r="K121" s="31"/>
      <c r="L121" s="9">
        <f t="shared" si="102"/>
        <v>14193.74</v>
      </c>
      <c r="M121" s="31"/>
      <c r="N121" s="9">
        <f t="shared" si="103"/>
        <v>14193.74</v>
      </c>
      <c r="O121" s="31"/>
      <c r="P121" s="9">
        <f t="shared" si="104"/>
        <v>14193.74</v>
      </c>
      <c r="Q121" s="31"/>
      <c r="R121" s="9">
        <f t="shared" si="105"/>
        <v>14193.74</v>
      </c>
      <c r="S121" s="24"/>
      <c r="T121" s="9">
        <f t="shared" si="106"/>
        <v>14193.74</v>
      </c>
      <c r="U121" s="1" t="s">
        <v>156</v>
      </c>
    </row>
    <row r="122" spans="1:22" s="52" customFormat="1" ht="19.5" hidden="1" customHeight="1" x14ac:dyDescent="0.35">
      <c r="A122" s="51"/>
      <c r="B122" s="53" t="s">
        <v>77</v>
      </c>
      <c r="C122" s="53"/>
      <c r="D122" s="50">
        <f>D123</f>
        <v>50000</v>
      </c>
      <c r="E122" s="50">
        <f t="shared" ref="E122:S122" si="107">E123</f>
        <v>-50000</v>
      </c>
      <c r="F122" s="50">
        <f t="shared" si="91"/>
        <v>0</v>
      </c>
      <c r="G122" s="50">
        <f t="shared" si="107"/>
        <v>0</v>
      </c>
      <c r="H122" s="50">
        <f t="shared" si="100"/>
        <v>0</v>
      </c>
      <c r="I122" s="50">
        <f t="shared" si="107"/>
        <v>0</v>
      </c>
      <c r="J122" s="50">
        <f t="shared" si="101"/>
        <v>0</v>
      </c>
      <c r="K122" s="50">
        <f t="shared" si="107"/>
        <v>0</v>
      </c>
      <c r="L122" s="50">
        <f t="shared" si="102"/>
        <v>0</v>
      </c>
      <c r="M122" s="31">
        <f t="shared" si="107"/>
        <v>0</v>
      </c>
      <c r="N122" s="50">
        <f t="shared" si="103"/>
        <v>0</v>
      </c>
      <c r="O122" s="31">
        <f t="shared" si="107"/>
        <v>0</v>
      </c>
      <c r="P122" s="50">
        <f t="shared" si="104"/>
        <v>0</v>
      </c>
      <c r="Q122" s="31">
        <f t="shared" si="107"/>
        <v>0</v>
      </c>
      <c r="R122" s="50">
        <f t="shared" si="105"/>
        <v>0</v>
      </c>
      <c r="S122" s="50">
        <f t="shared" si="107"/>
        <v>0</v>
      </c>
      <c r="T122" s="50">
        <f t="shared" si="106"/>
        <v>0</v>
      </c>
      <c r="V122" s="52">
        <v>0</v>
      </c>
    </row>
    <row r="123" spans="1:22" s="37" customFormat="1" ht="72" hidden="1" x14ac:dyDescent="0.35">
      <c r="A123" s="33"/>
      <c r="B123" s="35" t="s">
        <v>78</v>
      </c>
      <c r="C123" s="38" t="s">
        <v>79</v>
      </c>
      <c r="D123" s="36">
        <v>50000</v>
      </c>
      <c r="E123" s="36">
        <v>-50000</v>
      </c>
      <c r="F123" s="36">
        <f t="shared" si="91"/>
        <v>0</v>
      </c>
      <c r="G123" s="36"/>
      <c r="H123" s="36">
        <f t="shared" si="100"/>
        <v>0</v>
      </c>
      <c r="I123" s="31"/>
      <c r="J123" s="36">
        <f t="shared" si="101"/>
        <v>0</v>
      </c>
      <c r="K123" s="31"/>
      <c r="L123" s="36">
        <f t="shared" si="102"/>
        <v>0</v>
      </c>
      <c r="M123" s="31"/>
      <c r="N123" s="36">
        <f t="shared" si="103"/>
        <v>0</v>
      </c>
      <c r="O123" s="31"/>
      <c r="P123" s="36">
        <f t="shared" si="104"/>
        <v>0</v>
      </c>
      <c r="Q123" s="31"/>
      <c r="R123" s="36">
        <f t="shared" si="105"/>
        <v>0</v>
      </c>
      <c r="S123" s="24"/>
      <c r="T123" s="36">
        <f t="shared" si="106"/>
        <v>0</v>
      </c>
      <c r="U123" s="37" t="s">
        <v>80</v>
      </c>
      <c r="V123" s="37">
        <v>0</v>
      </c>
    </row>
    <row r="124" spans="1:22" s="48" customFormat="1" x14ac:dyDescent="0.35">
      <c r="A124" s="45"/>
      <c r="B124" s="47" t="s">
        <v>182</v>
      </c>
      <c r="C124" s="47"/>
      <c r="D124" s="50"/>
      <c r="E124" s="50"/>
      <c r="F124" s="50"/>
      <c r="G124" s="50"/>
      <c r="H124" s="50"/>
      <c r="I124" s="50">
        <f>I125+I126</f>
        <v>3973.5</v>
      </c>
      <c r="J124" s="50">
        <f>I124+H124</f>
        <v>3973.5</v>
      </c>
      <c r="K124" s="50">
        <f>K125+K126</f>
        <v>250</v>
      </c>
      <c r="L124" s="50">
        <f>K124+J124</f>
        <v>4223.5</v>
      </c>
      <c r="M124" s="50">
        <f>M125+M126</f>
        <v>0</v>
      </c>
      <c r="N124" s="50">
        <f>M124+L124</f>
        <v>4223.5</v>
      </c>
      <c r="O124" s="50">
        <f>O125+O126</f>
        <v>252.697</v>
      </c>
      <c r="P124" s="50">
        <f>O124+N124</f>
        <v>4476.1970000000001</v>
      </c>
      <c r="Q124" s="50">
        <f>Q125+Q126</f>
        <v>0</v>
      </c>
      <c r="R124" s="50">
        <f>Q124+P124</f>
        <v>4476.1970000000001</v>
      </c>
      <c r="S124" s="50">
        <f>S125+S126</f>
        <v>-252.697</v>
      </c>
      <c r="T124" s="31">
        <f>S124+R124</f>
        <v>4223.5</v>
      </c>
      <c r="U124" s="52"/>
    </row>
    <row r="125" spans="1:22" ht="54" x14ac:dyDescent="0.35">
      <c r="A125" s="7" t="s">
        <v>210</v>
      </c>
      <c r="B125" s="32" t="s">
        <v>31</v>
      </c>
      <c r="C125" s="32" t="s">
        <v>159</v>
      </c>
      <c r="D125" s="9"/>
      <c r="E125" s="9"/>
      <c r="F125" s="9"/>
      <c r="G125" s="9"/>
      <c r="H125" s="9"/>
      <c r="I125" s="42">
        <v>3973.5</v>
      </c>
      <c r="J125" s="9">
        <f>I125+H125</f>
        <v>3973.5</v>
      </c>
      <c r="K125" s="42">
        <v>250</v>
      </c>
      <c r="L125" s="9">
        <f>K125+J125</f>
        <v>4223.5</v>
      </c>
      <c r="M125" s="42"/>
      <c r="N125" s="9">
        <f>M125+L125</f>
        <v>4223.5</v>
      </c>
      <c r="O125" s="42"/>
      <c r="P125" s="9">
        <f>O125+N125</f>
        <v>4223.5</v>
      </c>
      <c r="Q125" s="42"/>
      <c r="R125" s="9">
        <f>Q125+P125</f>
        <v>4223.5</v>
      </c>
      <c r="S125" s="25"/>
      <c r="T125" s="9">
        <f>S125+R125</f>
        <v>4223.5</v>
      </c>
      <c r="U125" s="1" t="s">
        <v>32</v>
      </c>
    </row>
    <row r="126" spans="1:22" s="37" customFormat="1" ht="54" hidden="1" x14ac:dyDescent="0.35">
      <c r="A126" s="33" t="s">
        <v>210</v>
      </c>
      <c r="B126" s="35" t="s">
        <v>183</v>
      </c>
      <c r="C126" s="35" t="s">
        <v>159</v>
      </c>
      <c r="D126" s="36"/>
      <c r="E126" s="36"/>
      <c r="F126" s="36"/>
      <c r="G126" s="36"/>
      <c r="H126" s="36"/>
      <c r="I126" s="36"/>
      <c r="J126" s="36">
        <f>I126+H126</f>
        <v>0</v>
      </c>
      <c r="K126" s="36"/>
      <c r="L126" s="36">
        <f>K126+J126</f>
        <v>0</v>
      </c>
      <c r="M126" s="36"/>
      <c r="N126" s="36">
        <f>M126+L126</f>
        <v>0</v>
      </c>
      <c r="O126" s="36">
        <v>252.697</v>
      </c>
      <c r="P126" s="36">
        <f>O126+N126</f>
        <v>252.697</v>
      </c>
      <c r="Q126" s="36"/>
      <c r="R126" s="36">
        <f>Q126+P126</f>
        <v>252.697</v>
      </c>
      <c r="S126" s="36">
        <v>-252.697</v>
      </c>
      <c r="T126" s="36">
        <f>S126+R126</f>
        <v>0</v>
      </c>
      <c r="U126" s="37" t="s">
        <v>184</v>
      </c>
      <c r="V126" s="37">
        <v>0</v>
      </c>
    </row>
    <row r="127" spans="1:22" x14ac:dyDescent="0.35">
      <c r="A127" s="7"/>
      <c r="B127" s="32" t="s">
        <v>20</v>
      </c>
      <c r="C127" s="32"/>
      <c r="D127" s="9">
        <f>D18+D41+D62+D71+D107+D117+D122</f>
        <v>3022660.9</v>
      </c>
      <c r="E127" s="9">
        <f>E18+E41+E62+E71+E107+E117+E122</f>
        <v>-115234.95799999998</v>
      </c>
      <c r="F127" s="9">
        <f>F18+F41+F62+F71+F107+F117+F122</f>
        <v>2907425.9419999993</v>
      </c>
      <c r="G127" s="9">
        <f>G18+G41+G62+G71+G107+G117+G122</f>
        <v>-99426.94</v>
      </c>
      <c r="H127" s="9">
        <f>H18+H41+H62+H71+H107+H117+H122</f>
        <v>2807999.0019999999</v>
      </c>
      <c r="I127" s="31">
        <f t="shared" ref="I127:P127" si="108">I18+I41+I62+I71+I107+I117+I122+I124</f>
        <v>-19607.77</v>
      </c>
      <c r="J127" s="9">
        <f t="shared" si="108"/>
        <v>2788391.2319999994</v>
      </c>
      <c r="K127" s="31">
        <f t="shared" si="108"/>
        <v>-179677.73799999995</v>
      </c>
      <c r="L127" s="9">
        <f t="shared" si="108"/>
        <v>2608713.4939999999</v>
      </c>
      <c r="M127" s="31">
        <f t="shared" si="108"/>
        <v>-486.68299999999999</v>
      </c>
      <c r="N127" s="9">
        <f t="shared" si="108"/>
        <v>2608226.8109999998</v>
      </c>
      <c r="O127" s="31">
        <f t="shared" si="108"/>
        <v>-42527.661000000007</v>
      </c>
      <c r="P127" s="9">
        <f t="shared" si="108"/>
        <v>2565699.15</v>
      </c>
      <c r="Q127" s="31">
        <f t="shared" ref="Q127:R127" si="109">Q18+Q41+Q62+Q71+Q107+Q117+Q122+Q124</f>
        <v>200</v>
      </c>
      <c r="R127" s="9">
        <f t="shared" si="109"/>
        <v>2565899.15</v>
      </c>
      <c r="S127" s="24">
        <f t="shared" ref="S127:T127" si="110">S18+S41+S62+S71+S107+S117+S122+S124</f>
        <v>-12674.268</v>
      </c>
      <c r="T127" s="9">
        <f t="shared" si="110"/>
        <v>2553224.8819999998</v>
      </c>
    </row>
    <row r="128" spans="1:22" x14ac:dyDescent="0.35">
      <c r="A128" s="7"/>
      <c r="B128" s="81" t="s">
        <v>21</v>
      </c>
      <c r="C128" s="82"/>
      <c r="D128" s="9"/>
      <c r="E128" s="9"/>
      <c r="F128" s="9"/>
      <c r="G128" s="9"/>
      <c r="H128" s="9"/>
      <c r="I128" s="31"/>
      <c r="J128" s="9"/>
      <c r="K128" s="31"/>
      <c r="L128" s="9"/>
      <c r="M128" s="31"/>
      <c r="N128" s="9"/>
      <c r="O128" s="31"/>
      <c r="P128" s="9"/>
      <c r="Q128" s="31"/>
      <c r="R128" s="9"/>
      <c r="S128" s="24"/>
      <c r="T128" s="9"/>
    </row>
    <row r="129" spans="1:22" x14ac:dyDescent="0.35">
      <c r="A129" s="7"/>
      <c r="B129" s="74" t="s">
        <v>50</v>
      </c>
      <c r="C129" s="75"/>
      <c r="D129" s="9">
        <f t="shared" ref="D129:J129" si="111">D83+D87+D91+D95+D99</f>
        <v>346023.19999999995</v>
      </c>
      <c r="E129" s="9">
        <f t="shared" si="111"/>
        <v>0</v>
      </c>
      <c r="F129" s="9">
        <f t="shared" si="111"/>
        <v>346023.19999999995</v>
      </c>
      <c r="G129" s="9">
        <f t="shared" si="111"/>
        <v>0</v>
      </c>
      <c r="H129" s="9">
        <f t="shared" si="111"/>
        <v>346023.19999999995</v>
      </c>
      <c r="I129" s="31">
        <f t="shared" si="111"/>
        <v>0</v>
      </c>
      <c r="J129" s="9">
        <f t="shared" si="111"/>
        <v>346023.19999999995</v>
      </c>
      <c r="K129" s="31">
        <f t="shared" ref="K129:P129" si="112">K74</f>
        <v>0</v>
      </c>
      <c r="L129" s="9">
        <f t="shared" si="112"/>
        <v>346023.19999999995</v>
      </c>
      <c r="M129" s="31">
        <f t="shared" si="112"/>
        <v>0</v>
      </c>
      <c r="N129" s="9">
        <f t="shared" si="112"/>
        <v>346023.19999999995</v>
      </c>
      <c r="O129" s="31">
        <f t="shared" si="112"/>
        <v>-26252.2</v>
      </c>
      <c r="P129" s="9">
        <f t="shared" si="112"/>
        <v>319770.99999999994</v>
      </c>
      <c r="Q129" s="31">
        <f t="shared" ref="Q129:R129" si="113">Q74</f>
        <v>0</v>
      </c>
      <c r="R129" s="9">
        <f t="shared" si="113"/>
        <v>319770.99999999994</v>
      </c>
      <c r="S129" s="24">
        <f t="shared" ref="S129:T129" si="114">S74</f>
        <v>0</v>
      </c>
      <c r="T129" s="9">
        <f t="shared" si="114"/>
        <v>319770.99999999994</v>
      </c>
    </row>
    <row r="130" spans="1:22" x14ac:dyDescent="0.35">
      <c r="A130" s="7"/>
      <c r="B130" s="18" t="s">
        <v>59</v>
      </c>
      <c r="C130" s="19"/>
      <c r="D130" s="9">
        <f t="shared" ref="D130:J130" si="115">D57+D114</f>
        <v>221073.2</v>
      </c>
      <c r="E130" s="9">
        <f t="shared" si="115"/>
        <v>-42854.400000000001</v>
      </c>
      <c r="F130" s="9">
        <f t="shared" si="115"/>
        <v>178218.80000000002</v>
      </c>
      <c r="G130" s="9">
        <f t="shared" si="115"/>
        <v>0</v>
      </c>
      <c r="H130" s="9">
        <f t="shared" si="115"/>
        <v>178218.80000000002</v>
      </c>
      <c r="I130" s="31">
        <f t="shared" si="115"/>
        <v>0</v>
      </c>
      <c r="J130" s="9">
        <f t="shared" si="115"/>
        <v>178218.80000000002</v>
      </c>
      <c r="K130" s="31">
        <f t="shared" ref="K130:P130" si="116">K44+K110</f>
        <v>0</v>
      </c>
      <c r="L130" s="9">
        <f t="shared" si="116"/>
        <v>178218.80000000002</v>
      </c>
      <c r="M130" s="31">
        <f t="shared" si="116"/>
        <v>0</v>
      </c>
      <c r="N130" s="9">
        <f t="shared" si="116"/>
        <v>178218.80000000002</v>
      </c>
      <c r="O130" s="31">
        <f t="shared" si="116"/>
        <v>-39753.764999999999</v>
      </c>
      <c r="P130" s="9">
        <f t="shared" si="116"/>
        <v>138465.035</v>
      </c>
      <c r="Q130" s="31">
        <f t="shared" ref="Q130:R130" si="117">Q44+Q110</f>
        <v>0</v>
      </c>
      <c r="R130" s="9">
        <f t="shared" si="117"/>
        <v>138465.035</v>
      </c>
      <c r="S130" s="24">
        <f t="shared" ref="S130:T130" si="118">S44+S110</f>
        <v>5319.4380000000001</v>
      </c>
      <c r="T130" s="9">
        <f t="shared" si="118"/>
        <v>143784.473</v>
      </c>
    </row>
    <row r="131" spans="1:22" x14ac:dyDescent="0.35">
      <c r="A131" s="7"/>
      <c r="B131" s="76" t="s">
        <v>52</v>
      </c>
      <c r="C131" s="76"/>
      <c r="D131" s="9"/>
      <c r="E131" s="9"/>
      <c r="F131" s="9"/>
      <c r="G131" s="9"/>
      <c r="H131" s="9"/>
      <c r="I131" s="31"/>
      <c r="J131" s="9"/>
      <c r="K131" s="31"/>
      <c r="L131" s="9"/>
      <c r="M131" s="31"/>
      <c r="N131" s="9"/>
      <c r="O131" s="31"/>
      <c r="P131" s="9"/>
      <c r="Q131" s="31"/>
      <c r="R131" s="9"/>
      <c r="S131" s="24"/>
      <c r="T131" s="9"/>
    </row>
    <row r="132" spans="1:22" x14ac:dyDescent="0.35">
      <c r="A132" s="7"/>
      <c r="B132" s="76" t="s">
        <v>7</v>
      </c>
      <c r="C132" s="78"/>
      <c r="D132" s="9">
        <f>D45+D46+D47+D48+D50+D51+D52+D53</f>
        <v>340106.99999999994</v>
      </c>
      <c r="E132" s="9">
        <f>E45+E46+E47+E48+E50+E51+E52+E53</f>
        <v>-2777.5859999999998</v>
      </c>
      <c r="F132" s="9">
        <f>F45+F46+F47+F48+F50+F51+F52+F53</f>
        <v>337329.41399999999</v>
      </c>
      <c r="G132" s="9">
        <f>G45+G46+G47+G48+G50+G51+G52+G53</f>
        <v>0</v>
      </c>
      <c r="H132" s="9">
        <f>H45+H46+H47+H48+H50+H51+H52+H53</f>
        <v>337329.41399999999</v>
      </c>
      <c r="I132" s="31">
        <f t="shared" ref="I132:P132" si="119">I45+I46+I47+I48+I50+I51+I52+I53+I60</f>
        <v>-3973.5</v>
      </c>
      <c r="J132" s="9">
        <f t="shared" si="119"/>
        <v>333355.91399999999</v>
      </c>
      <c r="K132" s="31">
        <f t="shared" si="119"/>
        <v>-16828.482000000004</v>
      </c>
      <c r="L132" s="9">
        <f t="shared" si="119"/>
        <v>316527.43200000003</v>
      </c>
      <c r="M132" s="31">
        <f t="shared" si="119"/>
        <v>0</v>
      </c>
      <c r="N132" s="9">
        <f t="shared" si="119"/>
        <v>316527.43200000003</v>
      </c>
      <c r="O132" s="31">
        <f t="shared" si="119"/>
        <v>-6988.1</v>
      </c>
      <c r="P132" s="9">
        <f t="shared" si="119"/>
        <v>309539.33199999999</v>
      </c>
      <c r="Q132" s="31">
        <f t="shared" ref="Q132:R132" si="120">Q45+Q46+Q47+Q48+Q50+Q51+Q52+Q53+Q60</f>
        <v>0</v>
      </c>
      <c r="R132" s="9">
        <f t="shared" si="120"/>
        <v>309539.33199999999</v>
      </c>
      <c r="S132" s="24">
        <f t="shared" ref="S132:T132" si="121">S45+S46+S47+S48+S50+S51+S52+S53+S60</f>
        <v>0</v>
      </c>
      <c r="T132" s="9">
        <f t="shared" si="121"/>
        <v>309539.33199999999</v>
      </c>
    </row>
    <row r="133" spans="1:22" x14ac:dyDescent="0.35">
      <c r="A133" s="7"/>
      <c r="B133" s="76" t="s">
        <v>15</v>
      </c>
      <c r="C133" s="78"/>
      <c r="D133" s="9">
        <f>D63+D64+D65+D66+D67+D68+D80+D84+D88+D92+D96+D101+D102</f>
        <v>628226.69999999995</v>
      </c>
      <c r="E133" s="9">
        <f>E63+E64+E65+E66+E67+E68+E80+E84+E88+E92+E96+E101+E102</f>
        <v>3126.828</v>
      </c>
      <c r="F133" s="9">
        <f>F63+F64+F65+F66+F67+F68+F80+F84+F88+F92+F96+F101+F102</f>
        <v>631353.52800000005</v>
      </c>
      <c r="G133" s="9">
        <f>G63+G64+G65+G66+G67+G68+G80+G84+G88+G92+G96+G101+G102</f>
        <v>0</v>
      </c>
      <c r="H133" s="9">
        <f>H63+H64+H65+H66+H67+H68+H80+H84+H88+H92+H96+H101+H102</f>
        <v>631353.52800000005</v>
      </c>
      <c r="I133" s="31">
        <f>I63+I64+I65+I66+I67+I68+I80+I84+I88+I92+I96+I101+I102+I69+I104</f>
        <v>0</v>
      </c>
      <c r="J133" s="9">
        <f>J63+J64+J65+J66+J67+J68+J80+J84+J88+J92+J96+J101+J102+J69+J104</f>
        <v>631353.52800000005</v>
      </c>
      <c r="K133" s="31">
        <f t="shared" ref="K133:P133" si="122">K63+K64+K65+K66+K67+K68+K80+K84+K88+K92+K96+K101+K102+K69+K104+K106</f>
        <v>15927.362999999999</v>
      </c>
      <c r="L133" s="9">
        <f t="shared" si="122"/>
        <v>647280.89099999995</v>
      </c>
      <c r="M133" s="31">
        <f t="shared" si="122"/>
        <v>-486.68299999999999</v>
      </c>
      <c r="N133" s="9">
        <f t="shared" si="122"/>
        <v>646794.20799999998</v>
      </c>
      <c r="O133" s="31">
        <f t="shared" si="122"/>
        <v>-36481.807000000008</v>
      </c>
      <c r="P133" s="9">
        <f t="shared" si="122"/>
        <v>610312.40099999995</v>
      </c>
      <c r="Q133" s="31">
        <f>Q63+Q64+Q65+Q66+Q67+Q68+Q80+Q84+Q88+Q92+Q96+Q101+Q102+Q69+Q104+Q106+Q70</f>
        <v>200</v>
      </c>
      <c r="R133" s="9">
        <f>R63+R64+R65+R66+R67+R68+R80+R84+R88+R92+R96+R101+R102+R69+R104+R106+R70</f>
        <v>610512.40099999995</v>
      </c>
      <c r="S133" s="24">
        <f>S63+S64+S65+S66+S67+S68+S80+S84+S88+S92+S96+S101+S102+S69+S104+S106+S70</f>
        <v>-9361.09</v>
      </c>
      <c r="T133" s="9">
        <f>T63+T64+T65+T66+T67+T68+T80+T84+T88+T92+T96+T101+T102+T69+T104+T106+T70</f>
        <v>601151.31099999999</v>
      </c>
    </row>
    <row r="134" spans="1:22" x14ac:dyDescent="0.35">
      <c r="A134" s="7"/>
      <c r="B134" s="76" t="s">
        <v>22</v>
      </c>
      <c r="C134" s="78"/>
      <c r="D134" s="9">
        <f>D22+D23+D25+D27+D30+D32+D34+D35</f>
        <v>296471.90000000002</v>
      </c>
      <c r="E134" s="9">
        <f>E22+E23+E25+E27+E30+E32+E34+E35</f>
        <v>2000</v>
      </c>
      <c r="F134" s="9">
        <f>F22+F23+F25+F27+F30+F32+F34+F35</f>
        <v>298471.90000000002</v>
      </c>
      <c r="G134" s="9">
        <f>G22+G23+G25+G27+G30+G32+G34+G35</f>
        <v>30573.008000000002</v>
      </c>
      <c r="H134" s="9">
        <f>H22+H23+H25+H27+H30+H32+H34+H35</f>
        <v>329044.908</v>
      </c>
      <c r="I134" s="31">
        <f>I22+I23+I25+I27+I30+I32+I34+I35+I36+I37+I29</f>
        <v>-180057.1</v>
      </c>
      <c r="J134" s="9">
        <f>J22+J23+J25+J27+J30+J32+J34+J35+J36+J37+J29</f>
        <v>148987.80800000002</v>
      </c>
      <c r="K134" s="31">
        <f>K22+K23+K25+K27+K30+K32+K34+K35+K36+K37+K29+K38+K39+K40</f>
        <v>124766.47</v>
      </c>
      <c r="L134" s="9">
        <f>L22+L23+L25+L27+L30+L32+L34+L35+L36+L37+L29+L38+L39+L40</f>
        <v>273754.27799999999</v>
      </c>
      <c r="M134" s="31">
        <f>M22+M23+M25+M27+M30+M32+M34+M35+M36+M37+M29+M38+M39+M40</f>
        <v>0</v>
      </c>
      <c r="N134" s="9">
        <f>N22+N23+N25+N27+N30+N32+N34+N35+N36+N37+N29+N38+N39+N40</f>
        <v>273754.27799999999</v>
      </c>
      <c r="O134" s="31">
        <f>O22+O23+O25+O27+O30+O32+O34+O35+O36+O37+O29+O38+O39+O40</f>
        <v>0</v>
      </c>
      <c r="P134" s="9">
        <f>N134+O134</f>
        <v>273754.27799999999</v>
      </c>
      <c r="Q134" s="31">
        <f>Q22+Q23+Q25+Q27+Q30+Q32+Q34+Q35+Q36+Q37+Q29+Q38+Q39+Q40</f>
        <v>0</v>
      </c>
      <c r="R134" s="9">
        <f>P134+Q134</f>
        <v>273754.27799999999</v>
      </c>
      <c r="S134" s="24">
        <f>S22+S23+S25+S27+S30+S32+S34+S35+S36+S37+S29+S38+S39+S40</f>
        <v>417.19</v>
      </c>
      <c r="T134" s="9">
        <f>R134+S134</f>
        <v>274171.46799999999</v>
      </c>
    </row>
    <row r="135" spans="1:22" x14ac:dyDescent="0.35">
      <c r="A135" s="7"/>
      <c r="B135" s="77" t="s">
        <v>19</v>
      </c>
      <c r="C135" s="78"/>
      <c r="D135" s="9">
        <f>D111+D115</f>
        <v>190910.9</v>
      </c>
      <c r="E135" s="9">
        <f>E111+E115</f>
        <v>-100000</v>
      </c>
      <c r="F135" s="9">
        <f>D135+E135</f>
        <v>90910.9</v>
      </c>
      <c r="G135" s="9">
        <f>G111+G115</f>
        <v>0</v>
      </c>
      <c r="H135" s="9">
        <f>F135+G135</f>
        <v>90910.9</v>
      </c>
      <c r="I135" s="31">
        <f>I111+I115</f>
        <v>0</v>
      </c>
      <c r="J135" s="9">
        <f>H135+I135</f>
        <v>90910.9</v>
      </c>
      <c r="K135" s="31">
        <f t="shared" ref="K135:P135" si="123">K111+K115</f>
        <v>48813.082000000002</v>
      </c>
      <c r="L135" s="9">
        <f t="shared" si="123"/>
        <v>139723.98199999999</v>
      </c>
      <c r="M135" s="31">
        <f t="shared" si="123"/>
        <v>0</v>
      </c>
      <c r="N135" s="9">
        <f t="shared" si="123"/>
        <v>139723.98199999999</v>
      </c>
      <c r="O135" s="31">
        <f t="shared" si="123"/>
        <v>-44395.9</v>
      </c>
      <c r="P135" s="9">
        <f t="shared" si="123"/>
        <v>95328.081999999995</v>
      </c>
      <c r="Q135" s="31">
        <f t="shared" ref="Q135:R135" si="124">Q111+Q115</f>
        <v>0</v>
      </c>
      <c r="R135" s="9">
        <f t="shared" si="124"/>
        <v>95328.081999999995</v>
      </c>
      <c r="S135" s="24">
        <f t="shared" ref="S135:T135" si="125">S111+S115</f>
        <v>0</v>
      </c>
      <c r="T135" s="9">
        <f t="shared" si="125"/>
        <v>95328.081999999995</v>
      </c>
    </row>
    <row r="136" spans="1:22" x14ac:dyDescent="0.35">
      <c r="A136" s="7"/>
      <c r="B136" s="79" t="s">
        <v>17</v>
      </c>
      <c r="C136" s="80"/>
      <c r="D136" s="9">
        <f>D75+D76+D77+D78+D79</f>
        <v>8907.4</v>
      </c>
      <c r="E136" s="9">
        <f>E75+E76+E77+E78+E79</f>
        <v>0</v>
      </c>
      <c r="F136" s="9">
        <f>F75+F76+F77+F78+F79</f>
        <v>8907.4</v>
      </c>
      <c r="G136" s="9">
        <f>G75+G76+G77+G78+G79</f>
        <v>0</v>
      </c>
      <c r="H136" s="9">
        <f>H75+H76+H77+H78+H79</f>
        <v>8907.4</v>
      </c>
      <c r="I136" s="31">
        <f>I75+I76+I77+I78+I79+I103</f>
        <v>0</v>
      </c>
      <c r="J136" s="9">
        <f>J75+J76+J77+J78+J79+J103</f>
        <v>8907.4</v>
      </c>
      <c r="K136" s="31">
        <f t="shared" ref="K136:P136" si="126">K75+K76+K77+K78+K79+K103+K105</f>
        <v>-1988.1759999999999</v>
      </c>
      <c r="L136" s="9">
        <f t="shared" si="126"/>
        <v>6919.2239999999993</v>
      </c>
      <c r="M136" s="31">
        <f t="shared" si="126"/>
        <v>0</v>
      </c>
      <c r="N136" s="9">
        <f t="shared" si="126"/>
        <v>6919.2239999999993</v>
      </c>
      <c r="O136" s="31">
        <f t="shared" si="126"/>
        <v>0</v>
      </c>
      <c r="P136" s="9">
        <f t="shared" si="126"/>
        <v>6919.2239999999993</v>
      </c>
      <c r="Q136" s="31">
        <f t="shared" ref="Q136:R136" si="127">Q75+Q76+Q77+Q78+Q79+Q103+Q105</f>
        <v>0</v>
      </c>
      <c r="R136" s="9">
        <f t="shared" si="127"/>
        <v>6919.2239999999993</v>
      </c>
      <c r="S136" s="24">
        <f t="shared" ref="S136:T136" si="128">S75+S76+S77+S78+S79+S103+S105</f>
        <v>0</v>
      </c>
      <c r="T136" s="9">
        <f t="shared" si="128"/>
        <v>6919.2239999999993</v>
      </c>
    </row>
    <row r="137" spans="1:22" x14ac:dyDescent="0.35">
      <c r="A137" s="20"/>
      <c r="B137" s="79" t="s">
        <v>55</v>
      </c>
      <c r="C137" s="80"/>
      <c r="D137" s="9">
        <f>D19+D21+D116+D118+D120</f>
        <v>466502</v>
      </c>
      <c r="E137" s="9">
        <f>E19+E21+E116+E118+E120</f>
        <v>100000</v>
      </c>
      <c r="F137" s="9">
        <f>F19+F21+F116+F118+F120</f>
        <v>566502</v>
      </c>
      <c r="G137" s="9">
        <f>G19+G21+G116+G118+G120+G121</f>
        <v>-129999.94799999999</v>
      </c>
      <c r="H137" s="9">
        <f>H19+H21+H116+H118+H120+H121</f>
        <v>436502.05200000003</v>
      </c>
      <c r="I137" s="31">
        <f>I19+I21+I116+I118+I120+I121</f>
        <v>0</v>
      </c>
      <c r="J137" s="9">
        <f>J19+J21+J116+J118+J120+J121</f>
        <v>436502.05200000003</v>
      </c>
      <c r="K137" s="31">
        <f>K19+K20+K21+K116+K118+K120+K121</f>
        <v>-195500</v>
      </c>
      <c r="L137" s="9">
        <f>L19+L20+L21+L116+L118+L120+L121</f>
        <v>241002.052</v>
      </c>
      <c r="M137" s="31">
        <f>M19+M20+M21+M116+M118+M120+M121</f>
        <v>0</v>
      </c>
      <c r="N137" s="9">
        <f>N19+N20+N21+N116+N118+N120+N121</f>
        <v>241002.052</v>
      </c>
      <c r="O137" s="31">
        <f t="shared" ref="O137:T137" si="129">O19+O20+O21+O116+O118+O120+O121+O119</f>
        <v>-63000</v>
      </c>
      <c r="P137" s="9">
        <f t="shared" si="129"/>
        <v>178002.052</v>
      </c>
      <c r="Q137" s="31">
        <f t="shared" si="129"/>
        <v>0</v>
      </c>
      <c r="R137" s="9">
        <f t="shared" si="129"/>
        <v>178002.052</v>
      </c>
      <c r="S137" s="24">
        <f t="shared" si="129"/>
        <v>0</v>
      </c>
      <c r="T137" s="9">
        <f t="shared" si="129"/>
        <v>178002.052</v>
      </c>
    </row>
    <row r="138" spans="1:22" x14ac:dyDescent="0.35">
      <c r="A138" s="20"/>
      <c r="B138" s="79" t="s">
        <v>33</v>
      </c>
      <c r="C138" s="80"/>
      <c r="D138" s="9">
        <f t="shared" ref="D138:P138" si="130">D54+D59+D100</f>
        <v>1041534.9999999999</v>
      </c>
      <c r="E138" s="9">
        <f t="shared" si="130"/>
        <v>-67584.2</v>
      </c>
      <c r="F138" s="9">
        <f t="shared" si="130"/>
        <v>973950.79999999981</v>
      </c>
      <c r="G138" s="9">
        <f t="shared" si="130"/>
        <v>0</v>
      </c>
      <c r="H138" s="9">
        <f t="shared" si="130"/>
        <v>973950.79999999981</v>
      </c>
      <c r="I138" s="31">
        <f t="shared" si="130"/>
        <v>-19607.77</v>
      </c>
      <c r="J138" s="9">
        <f t="shared" si="130"/>
        <v>954343.0299999998</v>
      </c>
      <c r="K138" s="31">
        <f t="shared" si="130"/>
        <v>-13793.295999999998</v>
      </c>
      <c r="L138" s="9">
        <f t="shared" si="130"/>
        <v>940549.73399999982</v>
      </c>
      <c r="M138" s="31">
        <f t="shared" si="130"/>
        <v>0</v>
      </c>
      <c r="N138" s="9">
        <f t="shared" si="130"/>
        <v>940549.73399999982</v>
      </c>
      <c r="O138" s="31">
        <f>O54+O59+O100</f>
        <v>101097.349</v>
      </c>
      <c r="P138" s="9">
        <f t="shared" si="130"/>
        <v>1041647.0829999998</v>
      </c>
      <c r="Q138" s="31">
        <f>Q54+Q59+Q100</f>
        <v>0</v>
      </c>
      <c r="R138" s="9">
        <f t="shared" ref="R138" si="131">R54+R59+R100</f>
        <v>1041647.0829999998</v>
      </c>
      <c r="S138" s="24">
        <f>S54+S59+S100+S61</f>
        <v>-3477.6710000000012</v>
      </c>
      <c r="T138" s="9">
        <f>T54+T59+T100+T61</f>
        <v>1038169.4119999998</v>
      </c>
    </row>
    <row r="139" spans="1:22" hidden="1" x14ac:dyDescent="0.35">
      <c r="A139" s="20"/>
      <c r="B139" s="79" t="s">
        <v>79</v>
      </c>
      <c r="C139" s="80"/>
      <c r="D139" s="9">
        <f>D123</f>
        <v>50000</v>
      </c>
      <c r="E139" s="9">
        <f t="shared" ref="E139:F139" si="132">E123</f>
        <v>-50000</v>
      </c>
      <c r="F139" s="9">
        <f t="shared" si="132"/>
        <v>0</v>
      </c>
      <c r="G139" s="9">
        <f t="shared" ref="G139:H139" si="133">G123</f>
        <v>0</v>
      </c>
      <c r="H139" s="9">
        <f t="shared" si="133"/>
        <v>0</v>
      </c>
      <c r="I139" s="31">
        <f t="shared" ref="I139:J139" si="134">I123</f>
        <v>0</v>
      </c>
      <c r="J139" s="9">
        <f t="shared" si="134"/>
        <v>0</v>
      </c>
      <c r="K139" s="31">
        <f t="shared" ref="K139:L140" si="135">K123</f>
        <v>0</v>
      </c>
      <c r="L139" s="9">
        <f t="shared" si="135"/>
        <v>0</v>
      </c>
      <c r="M139" s="31">
        <f t="shared" ref="M139:N139" si="136">M123</f>
        <v>0</v>
      </c>
      <c r="N139" s="9">
        <f t="shared" si="136"/>
        <v>0</v>
      </c>
      <c r="O139" s="31">
        <f t="shared" ref="O139:P139" si="137">O123</f>
        <v>0</v>
      </c>
      <c r="P139" s="9">
        <f t="shared" si="137"/>
        <v>0</v>
      </c>
      <c r="Q139" s="31">
        <f t="shared" ref="Q139:R139" si="138">Q123</f>
        <v>0</v>
      </c>
      <c r="R139" s="9">
        <f t="shared" si="138"/>
        <v>0</v>
      </c>
      <c r="S139" s="24">
        <f t="shared" ref="S139:T139" si="139">S123</f>
        <v>0</v>
      </c>
      <c r="T139" s="9">
        <f t="shared" si="139"/>
        <v>0</v>
      </c>
      <c r="V139" s="1">
        <v>0</v>
      </c>
    </row>
    <row r="140" spans="1:22" x14ac:dyDescent="0.35">
      <c r="A140" s="20"/>
      <c r="B140" s="88" t="s">
        <v>159</v>
      </c>
      <c r="C140" s="88"/>
      <c r="D140" s="28"/>
      <c r="E140" s="28"/>
      <c r="F140" s="28"/>
      <c r="G140" s="28"/>
      <c r="H140" s="28"/>
      <c r="I140" s="31">
        <f>I125+I126</f>
        <v>3973.5</v>
      </c>
      <c r="J140" s="9">
        <f>I140+H140</f>
        <v>3973.5</v>
      </c>
      <c r="K140" s="31">
        <f t="shared" si="135"/>
        <v>250</v>
      </c>
      <c r="L140" s="9">
        <f t="shared" si="135"/>
        <v>4223.5</v>
      </c>
      <c r="M140" s="31">
        <f t="shared" ref="M140:N140" si="140">M124</f>
        <v>0</v>
      </c>
      <c r="N140" s="9">
        <f t="shared" si="140"/>
        <v>4223.5</v>
      </c>
      <c r="O140" s="31">
        <f t="shared" ref="O140:P140" si="141">O124</f>
        <v>252.697</v>
      </c>
      <c r="P140" s="9">
        <f t="shared" si="141"/>
        <v>4476.1970000000001</v>
      </c>
      <c r="Q140" s="31">
        <f t="shared" ref="Q140:R140" si="142">Q124</f>
        <v>0</v>
      </c>
      <c r="R140" s="9">
        <f t="shared" si="142"/>
        <v>4476.1970000000001</v>
      </c>
      <c r="S140" s="24">
        <f t="shared" ref="S140:T140" si="143">S124</f>
        <v>-252.697</v>
      </c>
      <c r="T140" s="9">
        <f t="shared" si="143"/>
        <v>4223.5</v>
      </c>
    </row>
    <row r="141" spans="1:22" x14ac:dyDescent="0.35">
      <c r="A141" s="20"/>
      <c r="B141" s="88" t="s">
        <v>162</v>
      </c>
      <c r="C141" s="88"/>
      <c r="D141" s="28"/>
      <c r="E141" s="28"/>
      <c r="F141" s="28"/>
      <c r="G141" s="28"/>
      <c r="H141" s="28"/>
      <c r="I141" s="31">
        <f t="shared" ref="I141:N141" si="144">I24+I26+I28+I31+I33</f>
        <v>180057.1</v>
      </c>
      <c r="J141" s="31">
        <f t="shared" si="144"/>
        <v>180057.1</v>
      </c>
      <c r="K141" s="31">
        <f t="shared" si="144"/>
        <v>-141324.69899999999</v>
      </c>
      <c r="L141" s="31">
        <f t="shared" si="144"/>
        <v>38732.400999999998</v>
      </c>
      <c r="M141" s="31">
        <f t="shared" si="144"/>
        <v>0</v>
      </c>
      <c r="N141" s="31">
        <f t="shared" si="144"/>
        <v>38732.400999999998</v>
      </c>
      <c r="O141" s="31">
        <f t="shared" ref="O141:T141" si="145">O24+O26+O28+O31+O33+O49</f>
        <v>6988.1</v>
      </c>
      <c r="P141" s="31">
        <f t="shared" si="145"/>
        <v>45720.500999999997</v>
      </c>
      <c r="Q141" s="31">
        <f t="shared" si="145"/>
        <v>0</v>
      </c>
      <c r="R141" s="31">
        <f t="shared" si="145"/>
        <v>45720.500999999997</v>
      </c>
      <c r="S141" s="24">
        <f t="shared" si="145"/>
        <v>0</v>
      </c>
      <c r="T141" s="31">
        <f t="shared" si="145"/>
        <v>45720.500999999997</v>
      </c>
    </row>
  </sheetData>
  <sheetProtection password="CF5C" sheet="1" objects="1" scenarios="1"/>
  <autoFilter ref="A17:V141">
    <filterColumn colId="21">
      <filters blank="1"/>
    </filterColumn>
  </autoFilter>
  <mergeCells count="35">
    <mergeCell ref="A11:T13"/>
    <mergeCell ref="S16:S17"/>
    <mergeCell ref="T16:T17"/>
    <mergeCell ref="B141:C141"/>
    <mergeCell ref="U16:U17"/>
    <mergeCell ref="B133:C133"/>
    <mergeCell ref="B134:C134"/>
    <mergeCell ref="B132:C132"/>
    <mergeCell ref="E16:E17"/>
    <mergeCell ref="F16:F17"/>
    <mergeCell ref="G16:G17"/>
    <mergeCell ref="H16:H17"/>
    <mergeCell ref="I16:I17"/>
    <mergeCell ref="J16:J17"/>
    <mergeCell ref="B140:C140"/>
    <mergeCell ref="B139:C139"/>
    <mergeCell ref="B138:C138"/>
    <mergeCell ref="B128:C128"/>
    <mergeCell ref="B136:C136"/>
    <mergeCell ref="A16:A17"/>
    <mergeCell ref="B16:B17"/>
    <mergeCell ref="C16:C17"/>
    <mergeCell ref="B137:C137"/>
    <mergeCell ref="K16:K17"/>
    <mergeCell ref="L16:L17"/>
    <mergeCell ref="B129:C129"/>
    <mergeCell ref="B131:C131"/>
    <mergeCell ref="B135:C135"/>
    <mergeCell ref="D16:D17"/>
    <mergeCell ref="Q16:Q17"/>
    <mergeCell ref="R16:R17"/>
    <mergeCell ref="O16:O17"/>
    <mergeCell ref="P16:P17"/>
    <mergeCell ref="M16:M17"/>
    <mergeCell ref="N16:N17"/>
  </mergeCells>
  <pageMargins left="0.77" right="0.7" top="0.32" bottom="0.75" header="0.3" footer="0.3"/>
  <pageSetup paperSize="9" scale="7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 год</vt:lpstr>
      <vt:lpstr>'2015 год'!Заголовки_для_печати</vt:lpstr>
      <vt:lpstr>'2015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2015-08-26T05:07:25Z</cp:lastPrinted>
  <dcterms:created xsi:type="dcterms:W3CDTF">2013-10-12T06:09:22Z</dcterms:created>
  <dcterms:modified xsi:type="dcterms:W3CDTF">2015-08-26T05:07:27Z</dcterms:modified>
</cp:coreProperties>
</file>