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0" windowHeight="12135"/>
  </bookViews>
  <sheets>
    <sheet name="2014 год" sheetId="2" r:id="rId1"/>
  </sheets>
  <definedNames>
    <definedName name="_xlnm._FilterDatabase" localSheetId="0" hidden="1">'2014 год'!$A$17:$AB$114</definedName>
    <definedName name="_xlnm.Print_Titles" localSheetId="0">'2014 год'!$16:$17</definedName>
    <definedName name="_xlnm.Print_Area" localSheetId="0">'2014 год'!$A$1:$Z$114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05" i="2" l="1"/>
  <c r="Z22" i="2"/>
  <c r="Y82" i="2" l="1"/>
  <c r="Y112" i="2" l="1"/>
  <c r="Y111" i="2"/>
  <c r="Y110" i="2"/>
  <c r="Y108" i="2"/>
  <c r="Y107" i="2"/>
  <c r="Y96" i="2"/>
  <c r="Y93" i="2"/>
  <c r="Y88" i="2"/>
  <c r="Y77" i="2"/>
  <c r="Y103" i="2" s="1"/>
  <c r="Y68" i="2"/>
  <c r="Y63" i="2"/>
  <c r="Y50" i="2"/>
  <c r="Y49" i="2"/>
  <c r="Y43" i="2"/>
  <c r="Y39" i="2"/>
  <c r="Y20" i="2" s="1"/>
  <c r="Y35" i="2"/>
  <c r="Y23" i="2"/>
  <c r="Y22" i="2"/>
  <c r="Y105" i="2" l="1"/>
  <c r="Y113" i="2"/>
  <c r="Y18" i="2"/>
  <c r="Y47" i="2"/>
  <c r="Y104" i="2"/>
  <c r="Y109" i="2"/>
  <c r="Y75" i="2"/>
  <c r="Y114" i="2"/>
  <c r="W77" i="2"/>
  <c r="W68" i="2"/>
  <c r="Y101" i="2" l="1"/>
  <c r="W112" i="2"/>
  <c r="W111" i="2"/>
  <c r="W110" i="2"/>
  <c r="W108" i="2"/>
  <c r="W107" i="2"/>
  <c r="W96" i="2"/>
  <c r="W93" i="2"/>
  <c r="W88" i="2"/>
  <c r="W82" i="2"/>
  <c r="W103" i="2"/>
  <c r="W63" i="2"/>
  <c r="W47" i="2" s="1"/>
  <c r="W50" i="2"/>
  <c r="W49" i="2"/>
  <c r="W43" i="2"/>
  <c r="W39" i="2"/>
  <c r="W35" i="2"/>
  <c r="W23" i="2"/>
  <c r="W22" i="2"/>
  <c r="V98" i="2"/>
  <c r="X98" i="2" s="1"/>
  <c r="Z98" i="2" s="1"/>
  <c r="V99" i="2"/>
  <c r="X99" i="2" s="1"/>
  <c r="Z99" i="2" s="1"/>
  <c r="V100" i="2"/>
  <c r="X100" i="2" s="1"/>
  <c r="Z100" i="2" s="1"/>
  <c r="W75" i="2" l="1"/>
  <c r="W18" i="2"/>
  <c r="W114" i="2"/>
  <c r="W109" i="2"/>
  <c r="W20" i="2"/>
  <c r="W105" i="2"/>
  <c r="W113" i="2"/>
  <c r="U96" i="2"/>
  <c r="U112" i="2"/>
  <c r="U111" i="2"/>
  <c r="U110" i="2"/>
  <c r="U108" i="2"/>
  <c r="U107" i="2"/>
  <c r="U93" i="2"/>
  <c r="U88" i="2"/>
  <c r="U82" i="2"/>
  <c r="U77" i="2"/>
  <c r="U68" i="2"/>
  <c r="U63" i="2"/>
  <c r="U50" i="2"/>
  <c r="U49" i="2"/>
  <c r="U43" i="2"/>
  <c r="U39" i="2"/>
  <c r="U20" i="2" s="1"/>
  <c r="U35" i="2"/>
  <c r="U23" i="2"/>
  <c r="U22" i="2"/>
  <c r="W101" i="2" l="1"/>
  <c r="U104" i="2"/>
  <c r="U114" i="2"/>
  <c r="U47" i="2"/>
  <c r="U113" i="2"/>
  <c r="W104" i="2"/>
  <c r="U105" i="2"/>
  <c r="U75" i="2"/>
  <c r="U109" i="2"/>
  <c r="U18" i="2"/>
  <c r="U103" i="2"/>
  <c r="D68" i="2" l="1"/>
  <c r="E68" i="2"/>
  <c r="G68" i="2"/>
  <c r="I68" i="2"/>
  <c r="K68" i="2"/>
  <c r="M68" i="2"/>
  <c r="Q68" i="2"/>
  <c r="S68" i="2"/>
  <c r="F68" i="2" l="1"/>
  <c r="H68" i="2" s="1"/>
  <c r="J68" i="2" s="1"/>
  <c r="L68" i="2" s="1"/>
  <c r="N68" i="2" s="1"/>
  <c r="S112" i="2"/>
  <c r="S111" i="2"/>
  <c r="S110" i="2"/>
  <c r="S108" i="2"/>
  <c r="S107" i="2"/>
  <c r="S96" i="2"/>
  <c r="S93" i="2"/>
  <c r="S88" i="2"/>
  <c r="S82" i="2"/>
  <c r="S77" i="2"/>
  <c r="S103" i="2" s="1"/>
  <c r="S63" i="2"/>
  <c r="S50" i="2"/>
  <c r="S49" i="2"/>
  <c r="S43" i="2"/>
  <c r="S39" i="2"/>
  <c r="S35" i="2"/>
  <c r="S23" i="2"/>
  <c r="S22" i="2"/>
  <c r="S114" i="2" l="1"/>
  <c r="S47" i="2"/>
  <c r="S75" i="2"/>
  <c r="S105" i="2"/>
  <c r="S109" i="2"/>
  <c r="S113" i="2"/>
  <c r="S20" i="2"/>
  <c r="S18" i="2"/>
  <c r="Q63" i="2"/>
  <c r="Q39" i="2"/>
  <c r="Q20" i="2" s="1"/>
  <c r="R20" i="2" s="1"/>
  <c r="R41" i="2"/>
  <c r="T41" i="2" s="1"/>
  <c r="V41" i="2" s="1"/>
  <c r="X41" i="2" s="1"/>
  <c r="Z41" i="2" s="1"/>
  <c r="R42" i="2"/>
  <c r="T42" i="2" s="1"/>
  <c r="V42" i="2" s="1"/>
  <c r="X42" i="2" s="1"/>
  <c r="Z42" i="2" s="1"/>
  <c r="T20" i="2" l="1"/>
  <c r="V20" i="2" s="1"/>
  <c r="X20" i="2" s="1"/>
  <c r="Z20" i="2" s="1"/>
  <c r="S104" i="2"/>
  <c r="Q23" i="2"/>
  <c r="Q112" i="2"/>
  <c r="Q111" i="2"/>
  <c r="Q110" i="2"/>
  <c r="Q107" i="2"/>
  <c r="Q96" i="2"/>
  <c r="Q93" i="2"/>
  <c r="Q88" i="2"/>
  <c r="Q82" i="2"/>
  <c r="Q77" i="2"/>
  <c r="Q103" i="2" s="1"/>
  <c r="Q114" i="2"/>
  <c r="Q108" i="2"/>
  <c r="Q50" i="2"/>
  <c r="Q49" i="2"/>
  <c r="Q104" i="2" s="1"/>
  <c r="Q43" i="2"/>
  <c r="Q35" i="2"/>
  <c r="Q22" i="2"/>
  <c r="Q105" i="2" l="1"/>
  <c r="Q18" i="2"/>
  <c r="Q113" i="2"/>
  <c r="Q75" i="2"/>
  <c r="Q109" i="2"/>
  <c r="Q47" i="2"/>
  <c r="O82" i="2"/>
  <c r="Q101" i="2" l="1"/>
  <c r="O53" i="2"/>
  <c r="O69" i="2" l="1"/>
  <c r="O68" i="2" s="1"/>
  <c r="P68" i="2" s="1"/>
  <c r="R68" i="2" s="1"/>
  <c r="T68" i="2" s="1"/>
  <c r="V68" i="2" s="1"/>
  <c r="X68" i="2" s="1"/>
  <c r="Z68" i="2" s="1"/>
  <c r="O112" i="2" l="1"/>
  <c r="P80" i="2"/>
  <c r="R80" i="2" s="1"/>
  <c r="T80" i="2" s="1"/>
  <c r="V80" i="2" s="1"/>
  <c r="X80" i="2" s="1"/>
  <c r="Z80" i="2" s="1"/>
  <c r="O111" i="2" l="1"/>
  <c r="O110" i="2"/>
  <c r="O108" i="2"/>
  <c r="O107" i="2"/>
  <c r="O105" i="2"/>
  <c r="O96" i="2"/>
  <c r="O93" i="2"/>
  <c r="O88" i="2"/>
  <c r="O77" i="2"/>
  <c r="O103" i="2" s="1"/>
  <c r="O63" i="2"/>
  <c r="O114" i="2" s="1"/>
  <c r="O50" i="2"/>
  <c r="O49" i="2"/>
  <c r="O104" i="2" s="1"/>
  <c r="O43" i="2"/>
  <c r="O35" i="2"/>
  <c r="O23" i="2"/>
  <c r="O22" i="2"/>
  <c r="O109" i="2" l="1"/>
  <c r="O75" i="2"/>
  <c r="O47" i="2"/>
  <c r="O113" i="2"/>
  <c r="O18" i="2"/>
  <c r="N39" i="2"/>
  <c r="P39" i="2" s="1"/>
  <c r="R39" i="2" s="1"/>
  <c r="T39" i="2" s="1"/>
  <c r="V39" i="2" s="1"/>
  <c r="X39" i="2" s="1"/>
  <c r="Z39" i="2" s="1"/>
  <c r="N38" i="2"/>
  <c r="P38" i="2" s="1"/>
  <c r="R38" i="2" s="1"/>
  <c r="T38" i="2" s="1"/>
  <c r="V38" i="2" s="1"/>
  <c r="X38" i="2" s="1"/>
  <c r="Z38" i="2" s="1"/>
  <c r="N37" i="2"/>
  <c r="P37" i="2" s="1"/>
  <c r="R37" i="2" s="1"/>
  <c r="T37" i="2" s="1"/>
  <c r="V37" i="2" s="1"/>
  <c r="X37" i="2" s="1"/>
  <c r="Z37" i="2" s="1"/>
  <c r="M35" i="2"/>
  <c r="N35" i="2" s="1"/>
  <c r="P35" i="2" s="1"/>
  <c r="R35" i="2" s="1"/>
  <c r="T35" i="2" s="1"/>
  <c r="V35" i="2" s="1"/>
  <c r="X35" i="2" s="1"/>
  <c r="Z35" i="2" s="1"/>
  <c r="M23" i="2"/>
  <c r="O101" i="2" l="1"/>
  <c r="M113" i="2"/>
  <c r="M18" i="2"/>
  <c r="M110" i="2"/>
  <c r="M112" i="2" l="1"/>
  <c r="N92" i="2"/>
  <c r="P92" i="2" s="1"/>
  <c r="R92" i="2" s="1"/>
  <c r="T92" i="2" s="1"/>
  <c r="V92" i="2" s="1"/>
  <c r="X92" i="2" s="1"/>
  <c r="Z92" i="2" s="1"/>
  <c r="N34" i="2" l="1"/>
  <c r="P34" i="2" s="1"/>
  <c r="R34" i="2" s="1"/>
  <c r="T34" i="2" s="1"/>
  <c r="V34" i="2" s="1"/>
  <c r="X34" i="2" s="1"/>
  <c r="Z34" i="2" s="1"/>
  <c r="M111" i="2" l="1"/>
  <c r="M108" i="2"/>
  <c r="M107" i="2"/>
  <c r="M105" i="2"/>
  <c r="M96" i="2"/>
  <c r="M93" i="2"/>
  <c r="M88" i="2"/>
  <c r="M82" i="2"/>
  <c r="M77" i="2"/>
  <c r="M50" i="2"/>
  <c r="M49" i="2"/>
  <c r="M43" i="2"/>
  <c r="M22" i="2"/>
  <c r="M75" i="2" l="1"/>
  <c r="M109" i="2"/>
  <c r="M104" i="2"/>
  <c r="M63" i="2"/>
  <c r="M103" i="2"/>
  <c r="K105" i="2"/>
  <c r="K49" i="2"/>
  <c r="K50" i="2"/>
  <c r="K67" i="2"/>
  <c r="M114" i="2" l="1"/>
  <c r="M47" i="2"/>
  <c r="K110" i="2"/>
  <c r="K18" i="2"/>
  <c r="L33" i="2"/>
  <c r="N33" i="2" s="1"/>
  <c r="P33" i="2" s="1"/>
  <c r="R33" i="2" s="1"/>
  <c r="T33" i="2" s="1"/>
  <c r="V33" i="2" s="1"/>
  <c r="X33" i="2" s="1"/>
  <c r="Z33" i="2" s="1"/>
  <c r="M101" i="2" l="1"/>
  <c r="K104" i="2"/>
  <c r="K113" i="2"/>
  <c r="K112" i="2"/>
  <c r="K111" i="2"/>
  <c r="K108" i="2"/>
  <c r="K107" i="2"/>
  <c r="K96" i="2"/>
  <c r="K93" i="2"/>
  <c r="K88" i="2"/>
  <c r="K82" i="2"/>
  <c r="K77" i="2"/>
  <c r="K103" i="2" s="1"/>
  <c r="K63" i="2"/>
  <c r="K43" i="2"/>
  <c r="K22" i="2"/>
  <c r="K114" i="2" l="1"/>
  <c r="K47" i="2"/>
  <c r="K75" i="2"/>
  <c r="K109" i="2"/>
  <c r="I113" i="2"/>
  <c r="I104" i="2"/>
  <c r="J104" i="2" s="1"/>
  <c r="L104" i="2" s="1"/>
  <c r="N104" i="2" s="1"/>
  <c r="P104" i="2" s="1"/>
  <c r="R104" i="2" s="1"/>
  <c r="T104" i="2" s="1"/>
  <c r="V104" i="2" s="1"/>
  <c r="X104" i="2" s="1"/>
  <c r="Z104" i="2" s="1"/>
  <c r="I105" i="2"/>
  <c r="J97" i="2"/>
  <c r="L97" i="2" s="1"/>
  <c r="N97" i="2" s="1"/>
  <c r="P97" i="2" s="1"/>
  <c r="R97" i="2" s="1"/>
  <c r="T97" i="2" s="1"/>
  <c r="V97" i="2" s="1"/>
  <c r="X97" i="2" s="1"/>
  <c r="Z97" i="2" s="1"/>
  <c r="I96" i="2"/>
  <c r="J96" i="2" s="1"/>
  <c r="L96" i="2" s="1"/>
  <c r="N96" i="2" s="1"/>
  <c r="P96" i="2" s="1"/>
  <c r="R96" i="2" s="1"/>
  <c r="T96" i="2" s="1"/>
  <c r="V96" i="2" s="1"/>
  <c r="X96" i="2" s="1"/>
  <c r="Z96" i="2" s="1"/>
  <c r="J51" i="2"/>
  <c r="L51" i="2" s="1"/>
  <c r="N51" i="2" s="1"/>
  <c r="P51" i="2" s="1"/>
  <c r="R51" i="2" s="1"/>
  <c r="T51" i="2" s="1"/>
  <c r="V51" i="2" s="1"/>
  <c r="X51" i="2" s="1"/>
  <c r="Z51" i="2" s="1"/>
  <c r="I50" i="2"/>
  <c r="J50" i="2" s="1"/>
  <c r="L50" i="2" s="1"/>
  <c r="N50" i="2" s="1"/>
  <c r="P50" i="2" s="1"/>
  <c r="R50" i="2" s="1"/>
  <c r="T50" i="2" s="1"/>
  <c r="V50" i="2" s="1"/>
  <c r="X50" i="2" s="1"/>
  <c r="Z50" i="2" s="1"/>
  <c r="I49" i="2"/>
  <c r="J49" i="2" s="1"/>
  <c r="L49" i="2" s="1"/>
  <c r="N49" i="2" s="1"/>
  <c r="P49" i="2" s="1"/>
  <c r="R49" i="2" s="1"/>
  <c r="T49" i="2" s="1"/>
  <c r="V49" i="2" s="1"/>
  <c r="X49" i="2" s="1"/>
  <c r="Z49" i="2" s="1"/>
  <c r="G18" i="2"/>
  <c r="J21" i="2"/>
  <c r="L21" i="2" s="1"/>
  <c r="N21" i="2" s="1"/>
  <c r="P21" i="2" s="1"/>
  <c r="R21" i="2" s="1"/>
  <c r="T21" i="2" s="1"/>
  <c r="V21" i="2" s="1"/>
  <c r="X21" i="2" s="1"/>
  <c r="Z21" i="2" s="1"/>
  <c r="I22" i="2"/>
  <c r="J22" i="2" s="1"/>
  <c r="L22" i="2" s="1"/>
  <c r="N22" i="2" s="1"/>
  <c r="P22" i="2" s="1"/>
  <c r="R22" i="2" s="1"/>
  <c r="T22" i="2" s="1"/>
  <c r="V22" i="2" s="1"/>
  <c r="X22" i="2" s="1"/>
  <c r="J66" i="2"/>
  <c r="L66" i="2" s="1"/>
  <c r="N66" i="2" s="1"/>
  <c r="P66" i="2" s="1"/>
  <c r="R66" i="2" s="1"/>
  <c r="T66" i="2" s="1"/>
  <c r="V66" i="2" s="1"/>
  <c r="X66" i="2" s="1"/>
  <c r="Z66" i="2" s="1"/>
  <c r="J67" i="2"/>
  <c r="L67" i="2" s="1"/>
  <c r="N67" i="2" s="1"/>
  <c r="P67" i="2" s="1"/>
  <c r="R67" i="2" s="1"/>
  <c r="T67" i="2" s="1"/>
  <c r="V67" i="2" s="1"/>
  <c r="X67" i="2" s="1"/>
  <c r="Z67" i="2" s="1"/>
  <c r="J65" i="2"/>
  <c r="L65" i="2" s="1"/>
  <c r="N65" i="2" s="1"/>
  <c r="P65" i="2" s="1"/>
  <c r="R65" i="2" s="1"/>
  <c r="T65" i="2" s="1"/>
  <c r="V65" i="2" s="1"/>
  <c r="X65" i="2" s="1"/>
  <c r="Z65" i="2" s="1"/>
  <c r="I63" i="2"/>
  <c r="J63" i="2" s="1"/>
  <c r="L63" i="2" s="1"/>
  <c r="N63" i="2" s="1"/>
  <c r="P63" i="2" s="1"/>
  <c r="R63" i="2" s="1"/>
  <c r="T63" i="2" s="1"/>
  <c r="V63" i="2" s="1"/>
  <c r="X63" i="2" s="1"/>
  <c r="Z63" i="2" s="1"/>
  <c r="K101" i="2" l="1"/>
  <c r="I114" i="2"/>
  <c r="I47" i="2"/>
  <c r="D110" i="2"/>
  <c r="I110" i="2"/>
  <c r="I18" i="2"/>
  <c r="J32" i="2"/>
  <c r="L32" i="2" s="1"/>
  <c r="N32" i="2" s="1"/>
  <c r="P32" i="2" s="1"/>
  <c r="R32" i="2" s="1"/>
  <c r="T32" i="2" s="1"/>
  <c r="V32" i="2" s="1"/>
  <c r="X32" i="2" s="1"/>
  <c r="Z32" i="2" s="1"/>
  <c r="J31" i="2" l="1"/>
  <c r="L31" i="2" s="1"/>
  <c r="N31" i="2" s="1"/>
  <c r="P31" i="2" s="1"/>
  <c r="R31" i="2" s="1"/>
  <c r="T31" i="2" s="1"/>
  <c r="V31" i="2" s="1"/>
  <c r="X31" i="2" s="1"/>
  <c r="Z31" i="2" s="1"/>
  <c r="H105" i="2" l="1"/>
  <c r="J26" i="2"/>
  <c r="L26" i="2" s="1"/>
  <c r="N26" i="2" s="1"/>
  <c r="P26" i="2" s="1"/>
  <c r="R26" i="2" s="1"/>
  <c r="T26" i="2" s="1"/>
  <c r="V26" i="2" s="1"/>
  <c r="X26" i="2" s="1"/>
  <c r="Z26" i="2" s="1"/>
  <c r="J74" i="2"/>
  <c r="L74" i="2" s="1"/>
  <c r="N74" i="2" s="1"/>
  <c r="P74" i="2" s="1"/>
  <c r="R74" i="2" s="1"/>
  <c r="T74" i="2" s="1"/>
  <c r="V74" i="2" s="1"/>
  <c r="X74" i="2" s="1"/>
  <c r="Z74" i="2" s="1"/>
  <c r="J73" i="2"/>
  <c r="L73" i="2" s="1"/>
  <c r="N73" i="2" s="1"/>
  <c r="P73" i="2" s="1"/>
  <c r="R73" i="2" s="1"/>
  <c r="T73" i="2" s="1"/>
  <c r="V73" i="2" s="1"/>
  <c r="X73" i="2" s="1"/>
  <c r="Z73" i="2" s="1"/>
  <c r="J105" i="2" l="1"/>
  <c r="L105" i="2" s="1"/>
  <c r="N105" i="2" s="1"/>
  <c r="P105" i="2" s="1"/>
  <c r="R105" i="2" s="1"/>
  <c r="T105" i="2" s="1"/>
  <c r="V105" i="2" s="1"/>
  <c r="X105" i="2" s="1"/>
  <c r="I108" i="2"/>
  <c r="J62" i="2"/>
  <c r="L62" i="2" s="1"/>
  <c r="N62" i="2" s="1"/>
  <c r="P62" i="2" s="1"/>
  <c r="R62" i="2" s="1"/>
  <c r="T62" i="2" s="1"/>
  <c r="V62" i="2" s="1"/>
  <c r="X62" i="2" s="1"/>
  <c r="Z62" i="2" s="1"/>
  <c r="I107" i="2" l="1"/>
  <c r="I77" i="2"/>
  <c r="I103" i="2" s="1"/>
  <c r="I43" i="2"/>
  <c r="J46" i="2" l="1"/>
  <c r="L46" i="2" s="1"/>
  <c r="N46" i="2" s="1"/>
  <c r="P46" i="2" s="1"/>
  <c r="R46" i="2" s="1"/>
  <c r="T46" i="2" s="1"/>
  <c r="V46" i="2" s="1"/>
  <c r="X46" i="2" s="1"/>
  <c r="Z46" i="2" s="1"/>
  <c r="I112" i="2"/>
  <c r="I111" i="2"/>
  <c r="I93" i="2"/>
  <c r="I88" i="2"/>
  <c r="I82" i="2"/>
  <c r="I75" i="2" l="1"/>
  <c r="I101" i="2" s="1"/>
  <c r="I109" i="2"/>
  <c r="G114" i="2"/>
  <c r="E114" i="2"/>
  <c r="D114" i="2"/>
  <c r="G47" i="2"/>
  <c r="H61" i="2"/>
  <c r="J61" i="2" s="1"/>
  <c r="L61" i="2" s="1"/>
  <c r="N61" i="2" s="1"/>
  <c r="P61" i="2" s="1"/>
  <c r="R61" i="2" s="1"/>
  <c r="T61" i="2" s="1"/>
  <c r="V61" i="2" s="1"/>
  <c r="X61" i="2" s="1"/>
  <c r="Z61" i="2" s="1"/>
  <c r="F114" i="2" l="1"/>
  <c r="H114" i="2" s="1"/>
  <c r="J114" i="2" s="1"/>
  <c r="L114" i="2" s="1"/>
  <c r="N114" i="2" s="1"/>
  <c r="P114" i="2" s="1"/>
  <c r="R114" i="2" s="1"/>
  <c r="T114" i="2" s="1"/>
  <c r="V114" i="2" s="1"/>
  <c r="X114" i="2" s="1"/>
  <c r="Z114" i="2" s="1"/>
  <c r="G113" i="2"/>
  <c r="G112" i="2"/>
  <c r="G111" i="2"/>
  <c r="G110" i="2"/>
  <c r="G108" i="2"/>
  <c r="E113" i="2"/>
  <c r="E112" i="2"/>
  <c r="E111" i="2"/>
  <c r="E110" i="2"/>
  <c r="E108" i="2"/>
  <c r="E107" i="2"/>
  <c r="D113" i="2"/>
  <c r="D112" i="2"/>
  <c r="D111" i="2"/>
  <c r="D108" i="2"/>
  <c r="D107" i="2"/>
  <c r="F44" i="2"/>
  <c r="F45" i="2"/>
  <c r="E43" i="2"/>
  <c r="D43" i="2"/>
  <c r="F52" i="2"/>
  <c r="H52" i="2" s="1"/>
  <c r="J52" i="2" s="1"/>
  <c r="L52" i="2" s="1"/>
  <c r="N52" i="2" s="1"/>
  <c r="P52" i="2" s="1"/>
  <c r="R52" i="2" s="1"/>
  <c r="T52" i="2" s="1"/>
  <c r="V52" i="2" s="1"/>
  <c r="X52" i="2" s="1"/>
  <c r="Z52" i="2" s="1"/>
  <c r="F53" i="2"/>
  <c r="H53" i="2" s="1"/>
  <c r="J53" i="2" s="1"/>
  <c r="L53" i="2" s="1"/>
  <c r="N53" i="2" s="1"/>
  <c r="P53" i="2" s="1"/>
  <c r="R53" i="2" s="1"/>
  <c r="T53" i="2" s="1"/>
  <c r="V53" i="2" s="1"/>
  <c r="X53" i="2" s="1"/>
  <c r="Z53" i="2" s="1"/>
  <c r="F54" i="2"/>
  <c r="H54" i="2" s="1"/>
  <c r="J54" i="2" s="1"/>
  <c r="L54" i="2" s="1"/>
  <c r="N54" i="2" s="1"/>
  <c r="P54" i="2" s="1"/>
  <c r="R54" i="2" s="1"/>
  <c r="T54" i="2" s="1"/>
  <c r="V54" i="2" s="1"/>
  <c r="X54" i="2" s="1"/>
  <c r="Z54" i="2" s="1"/>
  <c r="F55" i="2"/>
  <c r="H55" i="2" s="1"/>
  <c r="J55" i="2" s="1"/>
  <c r="L55" i="2" s="1"/>
  <c r="N55" i="2" s="1"/>
  <c r="P55" i="2" s="1"/>
  <c r="R55" i="2" s="1"/>
  <c r="T55" i="2" s="1"/>
  <c r="V55" i="2" s="1"/>
  <c r="X55" i="2" s="1"/>
  <c r="Z55" i="2" s="1"/>
  <c r="F56" i="2"/>
  <c r="H56" i="2" s="1"/>
  <c r="J56" i="2" s="1"/>
  <c r="L56" i="2" s="1"/>
  <c r="N56" i="2" s="1"/>
  <c r="P56" i="2" s="1"/>
  <c r="R56" i="2" s="1"/>
  <c r="T56" i="2" s="1"/>
  <c r="V56" i="2" s="1"/>
  <c r="X56" i="2" s="1"/>
  <c r="Z56" i="2" s="1"/>
  <c r="F57" i="2"/>
  <c r="H57" i="2" s="1"/>
  <c r="J57" i="2" s="1"/>
  <c r="L57" i="2" s="1"/>
  <c r="N57" i="2" s="1"/>
  <c r="P57" i="2" s="1"/>
  <c r="R57" i="2" s="1"/>
  <c r="T57" i="2" s="1"/>
  <c r="V57" i="2" s="1"/>
  <c r="X57" i="2" s="1"/>
  <c r="Z57" i="2" s="1"/>
  <c r="F58" i="2"/>
  <c r="H58" i="2" s="1"/>
  <c r="J58" i="2" s="1"/>
  <c r="L58" i="2" s="1"/>
  <c r="N58" i="2" s="1"/>
  <c r="P58" i="2" s="1"/>
  <c r="R58" i="2" s="1"/>
  <c r="T58" i="2" s="1"/>
  <c r="V58" i="2" s="1"/>
  <c r="X58" i="2" s="1"/>
  <c r="Z58" i="2" s="1"/>
  <c r="F59" i="2"/>
  <c r="H59" i="2" s="1"/>
  <c r="J59" i="2" s="1"/>
  <c r="L59" i="2" s="1"/>
  <c r="N59" i="2" s="1"/>
  <c r="P59" i="2" s="1"/>
  <c r="R59" i="2" s="1"/>
  <c r="T59" i="2" s="1"/>
  <c r="V59" i="2" s="1"/>
  <c r="X59" i="2" s="1"/>
  <c r="Z59" i="2" s="1"/>
  <c r="F60" i="2"/>
  <c r="H60" i="2" s="1"/>
  <c r="J60" i="2" s="1"/>
  <c r="L60" i="2" s="1"/>
  <c r="N60" i="2" s="1"/>
  <c r="P60" i="2" s="1"/>
  <c r="R60" i="2" s="1"/>
  <c r="T60" i="2" s="1"/>
  <c r="V60" i="2" s="1"/>
  <c r="X60" i="2" s="1"/>
  <c r="Z60" i="2" s="1"/>
  <c r="E47" i="2"/>
  <c r="G77" i="2"/>
  <c r="F87" i="2"/>
  <c r="H87" i="2" s="1"/>
  <c r="J87" i="2" s="1"/>
  <c r="L87" i="2" s="1"/>
  <c r="N87" i="2" s="1"/>
  <c r="P87" i="2" s="1"/>
  <c r="R87" i="2" s="1"/>
  <c r="T87" i="2" s="1"/>
  <c r="V87" i="2" s="1"/>
  <c r="X87" i="2" s="1"/>
  <c r="Z87" i="2" s="1"/>
  <c r="F86" i="2"/>
  <c r="H86" i="2" s="1"/>
  <c r="J86" i="2" s="1"/>
  <c r="L86" i="2" s="1"/>
  <c r="N86" i="2" s="1"/>
  <c r="P86" i="2" s="1"/>
  <c r="R86" i="2" s="1"/>
  <c r="T86" i="2" s="1"/>
  <c r="V86" i="2" s="1"/>
  <c r="X86" i="2" s="1"/>
  <c r="Z86" i="2" s="1"/>
  <c r="F81" i="2"/>
  <c r="H81" i="2" s="1"/>
  <c r="J81" i="2" s="1"/>
  <c r="L81" i="2" s="1"/>
  <c r="N81" i="2" s="1"/>
  <c r="P81" i="2" s="1"/>
  <c r="R81" i="2" s="1"/>
  <c r="T81" i="2" s="1"/>
  <c r="V81" i="2" s="1"/>
  <c r="X81" i="2" s="1"/>
  <c r="Z81" i="2" s="1"/>
  <c r="F78" i="2"/>
  <c r="H78" i="2" s="1"/>
  <c r="J78" i="2" s="1"/>
  <c r="L78" i="2" s="1"/>
  <c r="N78" i="2" s="1"/>
  <c r="P78" i="2" s="1"/>
  <c r="R78" i="2" s="1"/>
  <c r="T78" i="2" s="1"/>
  <c r="V78" i="2" s="1"/>
  <c r="X78" i="2" s="1"/>
  <c r="Z78" i="2" s="1"/>
  <c r="F79" i="2"/>
  <c r="H79" i="2" s="1"/>
  <c r="J79" i="2" s="1"/>
  <c r="L79" i="2" s="1"/>
  <c r="N79" i="2" s="1"/>
  <c r="P79" i="2" s="1"/>
  <c r="R79" i="2" s="1"/>
  <c r="T79" i="2" s="1"/>
  <c r="V79" i="2" s="1"/>
  <c r="X79" i="2" s="1"/>
  <c r="Z79" i="2" s="1"/>
  <c r="E77" i="2"/>
  <c r="D77" i="2"/>
  <c r="D103" i="2" s="1"/>
  <c r="G93" i="2"/>
  <c r="F95" i="2"/>
  <c r="H95" i="2" s="1"/>
  <c r="J95" i="2" s="1"/>
  <c r="L95" i="2" s="1"/>
  <c r="N95" i="2" s="1"/>
  <c r="P95" i="2" s="1"/>
  <c r="R95" i="2" s="1"/>
  <c r="T95" i="2" s="1"/>
  <c r="V95" i="2" s="1"/>
  <c r="X95" i="2" s="1"/>
  <c r="Z95" i="2" s="1"/>
  <c r="F94" i="2"/>
  <c r="H94" i="2" s="1"/>
  <c r="J94" i="2" s="1"/>
  <c r="L94" i="2" s="1"/>
  <c r="N94" i="2" s="1"/>
  <c r="P94" i="2" s="1"/>
  <c r="R94" i="2" s="1"/>
  <c r="T94" i="2" s="1"/>
  <c r="V94" i="2" s="1"/>
  <c r="X94" i="2" s="1"/>
  <c r="Z94" i="2" s="1"/>
  <c r="E93" i="2"/>
  <c r="D93" i="2"/>
  <c r="F23" i="2"/>
  <c r="H23" i="2" s="1"/>
  <c r="F27" i="2"/>
  <c r="H27" i="2" s="1"/>
  <c r="J27" i="2" s="1"/>
  <c r="L27" i="2" s="1"/>
  <c r="N27" i="2" s="1"/>
  <c r="P27" i="2" s="1"/>
  <c r="R27" i="2" s="1"/>
  <c r="T27" i="2" s="1"/>
  <c r="V27" i="2" s="1"/>
  <c r="X27" i="2" s="1"/>
  <c r="Z27" i="2" s="1"/>
  <c r="F28" i="2"/>
  <c r="H28" i="2" s="1"/>
  <c r="J28" i="2" s="1"/>
  <c r="L28" i="2" s="1"/>
  <c r="N28" i="2" s="1"/>
  <c r="P28" i="2" s="1"/>
  <c r="R28" i="2" s="1"/>
  <c r="T28" i="2" s="1"/>
  <c r="V28" i="2" s="1"/>
  <c r="X28" i="2" s="1"/>
  <c r="Z28" i="2" s="1"/>
  <c r="F29" i="2"/>
  <c r="H29" i="2" s="1"/>
  <c r="J29" i="2" s="1"/>
  <c r="L29" i="2" s="1"/>
  <c r="N29" i="2" s="1"/>
  <c r="P29" i="2" s="1"/>
  <c r="R29" i="2" s="1"/>
  <c r="T29" i="2" s="1"/>
  <c r="V29" i="2" s="1"/>
  <c r="X29" i="2" s="1"/>
  <c r="Z29" i="2" s="1"/>
  <c r="F30" i="2"/>
  <c r="H30" i="2" s="1"/>
  <c r="J30" i="2" s="1"/>
  <c r="L30" i="2" s="1"/>
  <c r="N30" i="2" s="1"/>
  <c r="P30" i="2" s="1"/>
  <c r="R30" i="2" s="1"/>
  <c r="T30" i="2" s="1"/>
  <c r="V30" i="2" s="1"/>
  <c r="X30" i="2" s="1"/>
  <c r="Z30" i="2" s="1"/>
  <c r="E18" i="2"/>
  <c r="D18" i="2"/>
  <c r="G45" i="2"/>
  <c r="J23" i="2" l="1"/>
  <c r="L23" i="2" s="1"/>
  <c r="N23" i="2" s="1"/>
  <c r="P23" i="2" s="1"/>
  <c r="R23" i="2" s="1"/>
  <c r="T23" i="2" s="1"/>
  <c r="V23" i="2" s="1"/>
  <c r="X23" i="2" s="1"/>
  <c r="Z23" i="2" s="1"/>
  <c r="H25" i="2"/>
  <c r="J25" i="2" s="1"/>
  <c r="L25" i="2" s="1"/>
  <c r="N25" i="2" s="1"/>
  <c r="P25" i="2" s="1"/>
  <c r="R25" i="2" s="1"/>
  <c r="T25" i="2" s="1"/>
  <c r="V25" i="2" s="1"/>
  <c r="X25" i="2" s="1"/>
  <c r="Z25" i="2" s="1"/>
  <c r="F43" i="2"/>
  <c r="F112" i="2"/>
  <c r="H112" i="2" s="1"/>
  <c r="J112" i="2" s="1"/>
  <c r="L112" i="2" s="1"/>
  <c r="N112" i="2" s="1"/>
  <c r="P112" i="2" s="1"/>
  <c r="R112" i="2" s="1"/>
  <c r="T112" i="2" s="1"/>
  <c r="V112" i="2" s="1"/>
  <c r="X112" i="2" s="1"/>
  <c r="Z112" i="2" s="1"/>
  <c r="H45" i="2"/>
  <c r="J45" i="2" s="1"/>
  <c r="L45" i="2" s="1"/>
  <c r="N45" i="2" s="1"/>
  <c r="P45" i="2" s="1"/>
  <c r="R45" i="2" s="1"/>
  <c r="T45" i="2" s="1"/>
  <c r="V45" i="2" s="1"/>
  <c r="X45" i="2" s="1"/>
  <c r="Z45" i="2" s="1"/>
  <c r="G43" i="2"/>
  <c r="F111" i="2"/>
  <c r="H111" i="2" s="1"/>
  <c r="J111" i="2" s="1"/>
  <c r="L111" i="2" s="1"/>
  <c r="N111" i="2" s="1"/>
  <c r="P111" i="2" s="1"/>
  <c r="R111" i="2" s="1"/>
  <c r="T111" i="2" s="1"/>
  <c r="V111" i="2" s="1"/>
  <c r="X111" i="2" s="1"/>
  <c r="Z111" i="2" s="1"/>
  <c r="F108" i="2"/>
  <c r="H108" i="2" s="1"/>
  <c r="J108" i="2" s="1"/>
  <c r="L108" i="2" s="1"/>
  <c r="N108" i="2" s="1"/>
  <c r="P108" i="2" s="1"/>
  <c r="R108" i="2" s="1"/>
  <c r="T108" i="2" s="1"/>
  <c r="V108" i="2" s="1"/>
  <c r="X108" i="2" s="1"/>
  <c r="Z108" i="2" s="1"/>
  <c r="F113" i="2"/>
  <c r="H113" i="2" s="1"/>
  <c r="J113" i="2" s="1"/>
  <c r="L113" i="2" s="1"/>
  <c r="N113" i="2" s="1"/>
  <c r="P113" i="2" s="1"/>
  <c r="R113" i="2" s="1"/>
  <c r="T113" i="2" s="1"/>
  <c r="V113" i="2" s="1"/>
  <c r="X113" i="2" s="1"/>
  <c r="Z113" i="2" s="1"/>
  <c r="G107" i="2"/>
  <c r="F110" i="2"/>
  <c r="H110" i="2" s="1"/>
  <c r="J110" i="2" s="1"/>
  <c r="L110" i="2" s="1"/>
  <c r="N110" i="2" s="1"/>
  <c r="P110" i="2" s="1"/>
  <c r="R110" i="2" s="1"/>
  <c r="T110" i="2" s="1"/>
  <c r="V110" i="2" s="1"/>
  <c r="X110" i="2" s="1"/>
  <c r="Z110" i="2" s="1"/>
  <c r="F72" i="2"/>
  <c r="H72" i="2" s="1"/>
  <c r="J72" i="2" s="1"/>
  <c r="L72" i="2" s="1"/>
  <c r="N72" i="2" s="1"/>
  <c r="P72" i="2" s="1"/>
  <c r="R72" i="2" s="1"/>
  <c r="T72" i="2" s="1"/>
  <c r="V72" i="2" s="1"/>
  <c r="X72" i="2" s="1"/>
  <c r="Z72" i="2" s="1"/>
  <c r="F18" i="2"/>
  <c r="H18" i="2" s="1"/>
  <c r="G88" i="2"/>
  <c r="G82" i="2"/>
  <c r="G103" i="2"/>
  <c r="H43" i="2" l="1"/>
  <c r="J43" i="2" s="1"/>
  <c r="L43" i="2" s="1"/>
  <c r="N43" i="2" s="1"/>
  <c r="P43" i="2" s="1"/>
  <c r="R43" i="2" s="1"/>
  <c r="T43" i="2" s="1"/>
  <c r="V43" i="2" s="1"/>
  <c r="X43" i="2" s="1"/>
  <c r="Z43" i="2" s="1"/>
  <c r="G75" i="2"/>
  <c r="G101" i="2" s="1"/>
  <c r="G109" i="2"/>
  <c r="F71" i="2"/>
  <c r="H71" i="2" s="1"/>
  <c r="J71" i="2" s="1"/>
  <c r="L71" i="2" s="1"/>
  <c r="N71" i="2" s="1"/>
  <c r="P71" i="2" s="1"/>
  <c r="R71" i="2" s="1"/>
  <c r="T71" i="2" s="1"/>
  <c r="V71" i="2" s="1"/>
  <c r="X71" i="2" s="1"/>
  <c r="Z71" i="2" s="1"/>
  <c r="H44" i="2"/>
  <c r="J44" i="2" s="1"/>
  <c r="L44" i="2" s="1"/>
  <c r="N44" i="2" s="1"/>
  <c r="P44" i="2" s="1"/>
  <c r="R44" i="2" s="1"/>
  <c r="T44" i="2" s="1"/>
  <c r="V44" i="2" s="1"/>
  <c r="X44" i="2" s="1"/>
  <c r="Z44" i="2" s="1"/>
  <c r="F91" i="2"/>
  <c r="H91" i="2" s="1"/>
  <c r="J91" i="2" s="1"/>
  <c r="L91" i="2" s="1"/>
  <c r="N91" i="2" s="1"/>
  <c r="P91" i="2" s="1"/>
  <c r="R91" i="2" s="1"/>
  <c r="T91" i="2" s="1"/>
  <c r="V91" i="2" s="1"/>
  <c r="X91" i="2" s="1"/>
  <c r="Z91" i="2" s="1"/>
  <c r="F90" i="2"/>
  <c r="H90" i="2" s="1"/>
  <c r="J90" i="2" s="1"/>
  <c r="L90" i="2" s="1"/>
  <c r="N90" i="2" s="1"/>
  <c r="P90" i="2" s="1"/>
  <c r="R90" i="2" s="1"/>
  <c r="T90" i="2" s="1"/>
  <c r="V90" i="2" s="1"/>
  <c r="X90" i="2" s="1"/>
  <c r="Z90" i="2" s="1"/>
  <c r="F85" i="2"/>
  <c r="F84" i="2"/>
  <c r="H84" i="2" s="1"/>
  <c r="J84" i="2" s="1"/>
  <c r="L84" i="2" s="1"/>
  <c r="N84" i="2" s="1"/>
  <c r="P84" i="2" s="1"/>
  <c r="R84" i="2" s="1"/>
  <c r="T84" i="2" s="1"/>
  <c r="V84" i="2" s="1"/>
  <c r="X84" i="2" s="1"/>
  <c r="Z84" i="2" s="1"/>
  <c r="E88" i="2"/>
  <c r="E82" i="2"/>
  <c r="E103" i="2"/>
  <c r="H85" i="2" l="1"/>
  <c r="J85" i="2" s="1"/>
  <c r="L85" i="2" s="1"/>
  <c r="N85" i="2" s="1"/>
  <c r="P85" i="2" s="1"/>
  <c r="R85" i="2" s="1"/>
  <c r="T85" i="2" s="1"/>
  <c r="V85" i="2" s="1"/>
  <c r="X85" i="2" s="1"/>
  <c r="Z85" i="2" s="1"/>
  <c r="E109" i="2"/>
  <c r="E75" i="2"/>
  <c r="E101" i="2" s="1"/>
  <c r="F70" i="2"/>
  <c r="H70" i="2" s="1"/>
  <c r="J70" i="2" s="1"/>
  <c r="L70" i="2" s="1"/>
  <c r="N70" i="2" s="1"/>
  <c r="P70" i="2" s="1"/>
  <c r="R70" i="2" s="1"/>
  <c r="T70" i="2" s="1"/>
  <c r="V70" i="2" s="1"/>
  <c r="X70" i="2" s="1"/>
  <c r="Z70" i="2" s="1"/>
  <c r="F107" i="2"/>
  <c r="H107" i="2" s="1"/>
  <c r="J107" i="2" s="1"/>
  <c r="L107" i="2" s="1"/>
  <c r="N107" i="2" s="1"/>
  <c r="P107" i="2" s="1"/>
  <c r="R107" i="2" s="1"/>
  <c r="T107" i="2" s="1"/>
  <c r="V107" i="2" s="1"/>
  <c r="X107" i="2" s="1"/>
  <c r="Z107" i="2" s="1"/>
  <c r="D47" i="2" l="1"/>
  <c r="F69" i="2"/>
  <c r="H69" i="2" s="1"/>
  <c r="J69" i="2" s="1"/>
  <c r="L69" i="2" s="1"/>
  <c r="N69" i="2" s="1"/>
  <c r="P69" i="2" s="1"/>
  <c r="R69" i="2" s="1"/>
  <c r="T69" i="2" s="1"/>
  <c r="V69" i="2" s="1"/>
  <c r="X69" i="2" s="1"/>
  <c r="Z69" i="2" s="1"/>
  <c r="D88" i="2" l="1"/>
  <c r="F88" i="2" s="1"/>
  <c r="H88" i="2" s="1"/>
  <c r="J88" i="2" s="1"/>
  <c r="L88" i="2" s="1"/>
  <c r="N88" i="2" s="1"/>
  <c r="P88" i="2" s="1"/>
  <c r="R88" i="2" s="1"/>
  <c r="T88" i="2" s="1"/>
  <c r="V88" i="2" s="1"/>
  <c r="X88" i="2" s="1"/>
  <c r="Z88" i="2" s="1"/>
  <c r="D82" i="2"/>
  <c r="D109" i="2" l="1"/>
  <c r="F109" i="2" s="1"/>
  <c r="H109" i="2" s="1"/>
  <c r="J109" i="2" s="1"/>
  <c r="L109" i="2" s="1"/>
  <c r="N109" i="2" s="1"/>
  <c r="P109" i="2" s="1"/>
  <c r="R109" i="2" s="1"/>
  <c r="T109" i="2" s="1"/>
  <c r="V109" i="2" s="1"/>
  <c r="X109" i="2" s="1"/>
  <c r="Z109" i="2" s="1"/>
  <c r="D75" i="2"/>
  <c r="D101" i="2" s="1"/>
  <c r="F101" i="2" s="1"/>
  <c r="H101" i="2" s="1"/>
  <c r="J101" i="2" s="1"/>
  <c r="L101" i="2" s="1"/>
  <c r="N101" i="2" s="1"/>
  <c r="P101" i="2" s="1"/>
  <c r="R101" i="2" s="1"/>
  <c r="F82" i="2"/>
  <c r="H82" i="2" s="1"/>
  <c r="J82" i="2" s="1"/>
  <c r="L82" i="2" s="1"/>
  <c r="N82" i="2" s="1"/>
  <c r="P82" i="2" s="1"/>
  <c r="R82" i="2" s="1"/>
  <c r="T82" i="2" s="1"/>
  <c r="V82" i="2" s="1"/>
  <c r="X82" i="2" s="1"/>
  <c r="Z82" i="2" s="1"/>
  <c r="F103" i="2"/>
  <c r="H103" i="2" s="1"/>
  <c r="J103" i="2" s="1"/>
  <c r="L103" i="2" s="1"/>
  <c r="N103" i="2" s="1"/>
  <c r="P103" i="2" s="1"/>
  <c r="R103" i="2" s="1"/>
  <c r="T103" i="2" s="1"/>
  <c r="V103" i="2" s="1"/>
  <c r="X103" i="2" s="1"/>
  <c r="Z103" i="2" s="1"/>
  <c r="F77" i="2"/>
  <c r="H77" i="2" s="1"/>
  <c r="J77" i="2" s="1"/>
  <c r="L77" i="2" s="1"/>
  <c r="N77" i="2" s="1"/>
  <c r="P77" i="2" s="1"/>
  <c r="R77" i="2" s="1"/>
  <c r="T77" i="2" s="1"/>
  <c r="V77" i="2" s="1"/>
  <c r="X77" i="2" s="1"/>
  <c r="Z77" i="2" s="1"/>
  <c r="F93" i="2" l="1"/>
  <c r="H93" i="2" s="1"/>
  <c r="J93" i="2" s="1"/>
  <c r="L93" i="2" s="1"/>
  <c r="N93" i="2" s="1"/>
  <c r="P93" i="2" s="1"/>
  <c r="R93" i="2" s="1"/>
  <c r="T93" i="2" s="1"/>
  <c r="V93" i="2" s="1"/>
  <c r="X93" i="2" s="1"/>
  <c r="Z93" i="2" s="1"/>
  <c r="F47" i="2"/>
  <c r="H47" i="2" s="1"/>
  <c r="J47" i="2" s="1"/>
  <c r="L47" i="2" s="1"/>
  <c r="N47" i="2" s="1"/>
  <c r="P47" i="2" s="1"/>
  <c r="R47" i="2" s="1"/>
  <c r="J18" i="2"/>
  <c r="L18" i="2" s="1"/>
  <c r="N18" i="2" s="1"/>
  <c r="P18" i="2" s="1"/>
  <c r="R18" i="2" s="1"/>
  <c r="T18" i="2" s="1"/>
  <c r="V18" i="2" s="1"/>
  <c r="X18" i="2" s="1"/>
  <c r="Z18" i="2" s="1"/>
  <c r="F75" i="2"/>
  <c r="H75" i="2" s="1"/>
  <c r="J75" i="2" s="1"/>
  <c r="L75" i="2" s="1"/>
  <c r="N75" i="2" s="1"/>
  <c r="P75" i="2" s="1"/>
  <c r="R75" i="2" s="1"/>
  <c r="T75" i="2" s="1"/>
  <c r="V75" i="2" s="1"/>
  <c r="X75" i="2" s="1"/>
  <c r="Z75" i="2" s="1"/>
  <c r="S101" i="2" l="1"/>
  <c r="T101" i="2" s="1"/>
  <c r="T47" i="2" l="1"/>
  <c r="U101" i="2" s="1"/>
  <c r="V101" i="2" s="1"/>
  <c r="X101" i="2" s="1"/>
  <c r="Z101" i="2" s="1"/>
  <c r="V47" i="2"/>
  <c r="X47" i="2" s="1"/>
  <c r="Z47" i="2" s="1"/>
</calcChain>
</file>

<file path=xl/sharedStrings.xml><?xml version="1.0" encoding="utf-8"?>
<sst xmlns="http://schemas.openxmlformats.org/spreadsheetml/2006/main" count="273" uniqueCount="176">
  <si>
    <t>№ п/п</t>
  </si>
  <si>
    <t>2014 год</t>
  </si>
  <si>
    <t>Образование</t>
  </si>
  <si>
    <t>в том числе:</t>
  </si>
  <si>
    <t>местный бюджет</t>
  </si>
  <si>
    <t>1.</t>
  </si>
  <si>
    <t xml:space="preserve">Департамент образования </t>
  </si>
  <si>
    <t>2.</t>
  </si>
  <si>
    <t xml:space="preserve">3. </t>
  </si>
  <si>
    <t>Жилищно-коммунальное хозяйство</t>
  </si>
  <si>
    <t>5.</t>
  </si>
  <si>
    <t>Департамент жилищно-коммунального хозяйства</t>
  </si>
  <si>
    <t>6.</t>
  </si>
  <si>
    <t>Внешнее благоустройство</t>
  </si>
  <si>
    <t>Управление внешнего благоустройства</t>
  </si>
  <si>
    <t>Дорожное хозяйство</t>
  </si>
  <si>
    <t>Реконструкция ул. Героев Хасана от ПНИТИ до ул. Хлебозаводской</t>
  </si>
  <si>
    <t>Департамент дорог и транспорта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</si>
  <si>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</si>
  <si>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</si>
  <si>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</si>
  <si>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</si>
  <si>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Департамент образования</t>
  </si>
  <si>
    <t>01 1 4101</t>
  </si>
  <si>
    <t>Строительство спортивного зала в МАОУ "СОШ № 12"</t>
  </si>
  <si>
    <t>01 2 4100</t>
  </si>
  <si>
    <t>01 2 4201</t>
  </si>
  <si>
    <t>Строительство, реконструкция и проектирование сетей наружного освещения</t>
  </si>
  <si>
    <t>10 2 4104</t>
  </si>
  <si>
    <t>10 2 4203</t>
  </si>
  <si>
    <t>Строительство улицы Советской Армии от ул. Мира до проспекта Декабристов</t>
  </si>
  <si>
    <t>10 2 4204</t>
  </si>
  <si>
    <t>Реконструкция площади Восстания, 1-й этап</t>
  </si>
  <si>
    <t>10 2 4205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</si>
  <si>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</si>
  <si>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11 1 4105</t>
  </si>
  <si>
    <t>12 1 2161</t>
  </si>
  <si>
    <t>Строительство источников противопожарного водоснабжения</t>
  </si>
  <si>
    <t>14 2 4102</t>
  </si>
  <si>
    <t>Управление жилищных отношений</t>
  </si>
  <si>
    <t>Реконструкция системы очистки сточных вод в микрорайоне Крым Кировского района города Перми</t>
  </si>
  <si>
    <t>17 1 4109</t>
  </si>
  <si>
    <t>17 1 4108</t>
  </si>
  <si>
    <t>17 1 4110</t>
  </si>
  <si>
    <t>17 1 4113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</si>
  <si>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</si>
  <si>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</si>
  <si>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Строительство резервуара для воды емкостью 5000 кубических метров на территории насосной станции "Заречная" города Перми</t>
  </si>
  <si>
    <t>17 1 4115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</si>
  <si>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</si>
  <si>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</si>
  <si>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91 6 2183</t>
  </si>
  <si>
    <t>05 1 4200</t>
  </si>
  <si>
    <t>4.</t>
  </si>
  <si>
    <t>10 2 4112</t>
  </si>
  <si>
    <t>10 2 4207</t>
  </si>
  <si>
    <t>Проектно-изыскательские работы по строительству автомобильной дороги "Переход ул. Строителей-площадь Гайдара"</t>
  </si>
  <si>
    <t>11 2 4106</t>
  </si>
  <si>
    <t>Строительство кладбища Восточное с крематорием</t>
  </si>
  <si>
    <t>11 2 4107</t>
  </si>
  <si>
    <t>Реконструкция кладбища Банная гора (новое)</t>
  </si>
  <si>
    <t>Исполнитель</t>
  </si>
  <si>
    <t>Строительство и реконструкция светофорных объектов</t>
  </si>
  <si>
    <t>к решению</t>
  </si>
  <si>
    <t>Пермской городской Думы</t>
  </si>
  <si>
    <t>Строительство физкультурно-оздоровительного комплекса в Свердловском районе (ул. Обвинская, 9)</t>
  </si>
  <si>
    <t>Расширение и реконструкция (2 очередь) канализации</t>
  </si>
  <si>
    <t>Расширение и реконструкция (3 очередь) канализации</t>
  </si>
  <si>
    <t>средства дорожного фонда</t>
  </si>
  <si>
    <t>тыс. руб.</t>
  </si>
  <si>
    <t>в разрезе исполнителей</t>
  </si>
  <si>
    <t>Изменения ко 2 чтению</t>
  </si>
  <si>
    <t>Строительство спортивного зала в МАОУ «Средняя общеобразовательная школа № 50 с углубленным изучением английского языка» г.Перми</t>
  </si>
  <si>
    <t>01 2 4129</t>
  </si>
  <si>
    <t>Строительство спортивного зала в МБОУ «Средняя общеобразовательная школа № 45» г.Перми</t>
  </si>
  <si>
    <t>01 2 4130</t>
  </si>
  <si>
    <t>Строительство физкультурно-оздоровительного комплекса в Дзержинском районе (ул. Шпальная, 2)</t>
  </si>
  <si>
    <t>05 1 4211</t>
  </si>
  <si>
    <t>Организация противооползневых мероприятий в районе жилых домов по ул. Ким,5, Ивановская,19 и Чехова,2</t>
  </si>
  <si>
    <t>14 1 4103</t>
  </si>
  <si>
    <t>Проектирование здания поликлиники в Кировском районе города Перми по ул.Шишкина,20</t>
  </si>
  <si>
    <t>Управление здравоохранения</t>
  </si>
  <si>
    <t>91 9 4208</t>
  </si>
  <si>
    <t>Строительство газопроводов в микрорайонах индивидуальной застройки города Перми</t>
  </si>
  <si>
    <t>Изменения</t>
  </si>
  <si>
    <t>Реконструкция с надстройкой второго и третьего этажей поликлиники МАУЗ ГДП по ул.Докучаева, 30/ ул.Костычева,41</t>
  </si>
  <si>
    <t>91 9 4209</t>
  </si>
  <si>
    <t>Департамент имущественных отношений</t>
  </si>
  <si>
    <t>Строительство 6-этажного многоквартирного жилого дома по адресу: ул. Сокольская,12 для обеспечения жильем граждан</t>
  </si>
  <si>
    <t>15 3 4131</t>
  </si>
  <si>
    <t>от 17.12.2013 № 285</t>
  </si>
  <si>
    <t>Здравоохранение</t>
  </si>
  <si>
    <t>91 9 4210</t>
  </si>
  <si>
    <t>Проектирование здания поликлиники в Ленинском районе города Перми по ул.Ленина,16</t>
  </si>
  <si>
    <t>Организация противооползневых мероприятий в районе жилого дома по ул. Куфонина, 32</t>
  </si>
  <si>
    <t>14 1 4141</t>
  </si>
  <si>
    <t>Реконструкция парка культуры и отдыха им. А.П.Чехова</t>
  </si>
  <si>
    <t>11 1 4134</t>
  </si>
  <si>
    <t>Реконструкция сквера по ул. Екатерининской</t>
  </si>
  <si>
    <t>11 1 4135</t>
  </si>
  <si>
    <t>01 1 6201</t>
  </si>
  <si>
    <t>краевой бюджет</t>
  </si>
  <si>
    <t>Реконструкция корпуса МАОУ "Лицей № 10" г.Перми</t>
  </si>
  <si>
    <t>01 2 4119</t>
  </si>
  <si>
    <t>7.</t>
  </si>
  <si>
    <t>01 2 4133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</si>
  <si>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</si>
  <si>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</si>
  <si>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</si>
  <si>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</si>
  <si>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</si>
  <si>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</si>
  <si>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</si>
  <si>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</si>
  <si>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</si>
  <si>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</si>
  <si>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</si>
  <si>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</si>
  <si>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</si>
  <si>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</si>
  <si>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</si>
  <si>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</si>
  <si>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</si>
  <si>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</si>
  <si>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</si>
  <si>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</si>
  <si>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</si>
  <si>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</si>
  <si>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</si>
  <si>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</si>
  <si>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</si>
  <si>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</si>
  <si>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</si>
  <si>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</si>
  <si>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</si>
  <si>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10 2 6212</t>
  </si>
  <si>
    <t>федеральный бюджет</t>
  </si>
  <si>
    <t>Прочие объекты</t>
  </si>
  <si>
    <t>Приобретение помещений для размещения филиалов МФЦ</t>
  </si>
  <si>
    <t>91 9 4136</t>
  </si>
  <si>
    <t>37.</t>
  </si>
  <si>
    <t>38.</t>
  </si>
  <si>
    <t>Строительство нового корпуса ДОУ "Детский сад № 407" г.Перми</t>
  </si>
  <si>
    <t>Реконструкция здания МАОУ "Средняя общеобразовательная школа № 32 имени Г.А.Сборщикова" г.Перми (пристройка спортивного зала)</t>
  </si>
  <si>
    <t>01 1 4132</t>
  </si>
  <si>
    <t>39.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</si>
  <si>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</si>
  <si>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ПРИЛОЖЕНИЕ № 13</t>
  </si>
  <si>
    <t>Строительство межшкольного стадиона в МАОУ Пермская кадетская школа №1 «Пермский кадетский корпус имени генералиссимуса А.В. Суворова»</t>
  </si>
  <si>
    <t>01 2 4137</t>
  </si>
  <si>
    <t>Строительство нового корпуса МБОУ "Гимназия № 11 им. С.П.Дягилева"</t>
  </si>
  <si>
    <t>Строительство светофорного объекта</t>
  </si>
  <si>
    <t>Строительство светофорного объекта на территории м/р Висим</t>
  </si>
  <si>
    <t>40.</t>
  </si>
  <si>
    <t>41.</t>
  </si>
  <si>
    <t>42.</t>
  </si>
  <si>
    <t>Строительство кабельной линии для электроснабжения здания по адресу ул. Пермская, 2а</t>
  </si>
  <si>
    <t>12 1 0059</t>
  </si>
  <si>
    <t>43.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</si>
  <si>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 города Перми, на 2014 год</t>
  </si>
  <si>
    <t>01 1 4212</t>
  </si>
  <si>
    <t>01 1 4139</t>
  </si>
  <si>
    <t>Приобретение в собственность муниципального образования здания для размещения дошкольного образовательного учреждения по ул. Баумана, 5б</t>
  </si>
  <si>
    <t>Объект</t>
  </si>
  <si>
    <t>Решение Комитета</t>
  </si>
  <si>
    <t>Приобретение в собственность муниципального образования помещения для размещения МФЦ по ул. М.Толбухина, 15</t>
  </si>
  <si>
    <t>Приобретение в собственность муниципального образования здания для размещения дошкольного образовательного учреждения по ул. Хабаровской, 68</t>
  </si>
  <si>
    <t>Приобретение в собственность муниципального образования помещения для размещения МФЦ по ул. Федосеева, 7</t>
  </si>
  <si>
    <t>Приобретение в собственность муниципального образования помещения для размещения МФЦ по ул. 9 мая, 3</t>
  </si>
  <si>
    <t>91 9 4170</t>
  </si>
  <si>
    <t>91 9 4171</t>
  </si>
  <si>
    <t>91 9 4172</t>
  </si>
  <si>
    <t>Приобретение в собственность муниципального образования здания для размещения дошкольного образовательного учреждения по ул. Газонной, 19а</t>
  </si>
  <si>
    <t>Проектно-изыскательские работы по строительству транспортной инфраструктуры на земельных участках, предоставляемых на бесплатной основе многодетным семьям</t>
  </si>
  <si>
    <t>ПРИЛОЖЕНИЕ № 3</t>
  </si>
  <si>
    <t>от 16.12.2014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</si>
</sst>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164" fontId="4" fillId="0" borderId="1" xfId="0" applyNumberFormat="1" applyFont="1" applyFill="1" applyBorder="1"/>
    <xf numFmtId="164" fontId="4" fillId="0" borderId="4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vertical="top" wrapText="1"/>
    </xf>
    <xf numFmtId="0" fontId="2" fillId="0" borderId="1" xfId="0" applyFont="1" applyFill="1" applyBorder="1"/>
    <xf numFmtId="0" fontId="2" fillId="0" borderId="0" xfId="0" applyFont="1" applyFill="1" applyBorder="1"/>
    <xf numFmtId="164" fontId="4" fillId="0" borderId="1" xfId="0" applyNumberFormat="1" applyFont="1" applyFill="1" applyBorder="1" applyAlignment="1">
      <alignment vertical="top"/>
    </xf>
    <xf numFmtId="0" fontId="4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center" wrapText="1"/>
    </xf>
    <xf numFmtId="164" fontId="4" fillId="0" borderId="4" xfId="0" applyNumberFormat="1" applyFont="1" applyFill="1" applyBorder="1"/>
    <xf numFmtId="164" fontId="4" fillId="0" borderId="1" xfId="0" applyNumberFormat="1" applyFont="1" applyFill="1" applyBorder="1" applyAlignment="1">
      <alignment horizontal="left" vertical="top" wrapText="1"/>
    </xf>
    <xf numFmtId="164" fontId="2" fillId="0" borderId="0" xfId="0" applyNumberFormat="1" applyFont="1" applyFill="1"/>
    <xf numFmtId="164" fontId="4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/>
    <xf numFmtId="164" fontId="4" fillId="0" borderId="4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B116"/>
  <sheetViews>
    <sheetView tabSelected="1" topLeftCell="A7" zoomScale="85" zoomScaleNormal="85" workbookViewId="0">
      <selection activeCell="B14" sqref="B14"/>
    </sheetView>
  </sheetViews>
  <sheetFormatPr defaultColWidth="9.140625" defaultRowHeight="18.75" x14ac:dyDescent="0.3"/>
  <cols>
    <col min="1" max="1" width="5.42578125" style="1" customWidth="1"/>
    <col min="2" max="2" width="76.85546875" style="1" customWidth="1"/>
    <col min="3" max="3" width="21.42578125" style="1" customWidth="1"/>
    <col min="4" max="6" width="17.5703125" style="7" hidden="1" customWidth="1"/>
    <col min="7" max="7" width="16.42578125" style="7" hidden="1" customWidth="1"/>
    <col min="8" max="8" width="16.85546875" style="7" hidden="1" customWidth="1"/>
    <col min="9" max="9" width="18.7109375" style="7" hidden="1" customWidth="1"/>
    <col min="10" max="10" width="17.5703125" style="7" hidden="1" customWidth="1"/>
    <col min="11" max="11" width="17.85546875" style="7" hidden="1" customWidth="1"/>
    <col min="12" max="25" width="17.5703125" style="7" hidden="1" customWidth="1"/>
    <col min="26" max="26" width="17.5703125" style="7" customWidth="1"/>
    <col min="27" max="28" width="15" style="1" hidden="1" customWidth="1"/>
    <col min="29" max="29" width="10.5703125" style="1" customWidth="1"/>
    <col min="30" max="16384" width="9.140625" style="1"/>
  </cols>
  <sheetData>
    <row r="1" spans="1:27" x14ac:dyDescent="0.3">
      <c r="E1" s="6"/>
      <c r="G1" s="6"/>
      <c r="H1" s="6"/>
      <c r="I1" s="6"/>
      <c r="K1" s="6"/>
      <c r="L1" s="6"/>
      <c r="M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 t="s">
        <v>174</v>
      </c>
    </row>
    <row r="2" spans="1:27" x14ac:dyDescent="0.3">
      <c r="E2" s="6"/>
      <c r="G2" s="6"/>
      <c r="H2" s="6"/>
      <c r="I2" s="6"/>
      <c r="K2" s="6"/>
      <c r="L2" s="6"/>
      <c r="M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 t="s">
        <v>63</v>
      </c>
    </row>
    <row r="3" spans="1:27" x14ac:dyDescent="0.3">
      <c r="E3" s="6"/>
      <c r="G3" s="6"/>
      <c r="H3" s="6"/>
      <c r="I3" s="6"/>
      <c r="K3" s="6"/>
      <c r="L3" s="6"/>
      <c r="M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 t="s">
        <v>64</v>
      </c>
    </row>
    <row r="4" spans="1:27" x14ac:dyDescent="0.3">
      <c r="E4" s="6"/>
      <c r="G4" s="6"/>
      <c r="H4" s="6"/>
      <c r="I4" s="6"/>
      <c r="K4" s="6"/>
      <c r="L4" s="6"/>
      <c r="M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 t="s">
        <v>175</v>
      </c>
    </row>
    <row r="6" spans="1:27" x14ac:dyDescent="0.3">
      <c r="H6" s="6"/>
      <c r="K6" s="6"/>
      <c r="L6" s="6"/>
      <c r="M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 t="s">
        <v>147</v>
      </c>
    </row>
    <row r="7" spans="1:27" x14ac:dyDescent="0.3">
      <c r="H7" s="6"/>
      <c r="K7" s="6"/>
      <c r="L7" s="6"/>
      <c r="M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 t="s">
        <v>63</v>
      </c>
    </row>
    <row r="8" spans="1:27" x14ac:dyDescent="0.3">
      <c r="H8" s="6"/>
      <c r="K8" s="6"/>
      <c r="L8" s="6"/>
      <c r="M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 t="s">
        <v>64</v>
      </c>
    </row>
    <row r="9" spans="1:27" x14ac:dyDescent="0.3">
      <c r="H9" s="6"/>
      <c r="K9" s="6"/>
      <c r="L9" s="6"/>
      <c r="M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 t="s">
        <v>90</v>
      </c>
    </row>
    <row r="10" spans="1:27" x14ac:dyDescent="0.3">
      <c r="D10" s="1"/>
      <c r="E10" s="1"/>
      <c r="F10" s="1"/>
      <c r="G10" s="1"/>
      <c r="H10" s="1"/>
      <c r="I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7" ht="25.5" customHeight="1" x14ac:dyDescent="0.25">
      <c r="A11" s="39" t="s">
        <v>159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spans="1:27" ht="25.5" customHeight="1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7" ht="14.4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7" x14ac:dyDescent="0.25">
      <c r="A14" s="26"/>
      <c r="B14" s="26"/>
      <c r="C14" s="26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6"/>
    </row>
    <row r="15" spans="1:27" x14ac:dyDescent="0.3">
      <c r="A15" s="2"/>
      <c r="B15" s="3"/>
      <c r="C15" s="3"/>
      <c r="E15" s="6"/>
      <c r="G15" s="6"/>
      <c r="H15" s="6" t="s">
        <v>69</v>
      </c>
      <c r="I15" s="6"/>
      <c r="K15" s="6"/>
      <c r="L15" s="6"/>
      <c r="M15" s="6"/>
      <c r="O15" s="6"/>
      <c r="Q15" s="6"/>
      <c r="R15" s="6"/>
      <c r="S15" s="6"/>
      <c r="T15" s="6"/>
      <c r="U15" s="6"/>
      <c r="V15" s="6"/>
      <c r="W15" s="6"/>
      <c r="X15" s="6"/>
      <c r="Y15" s="6"/>
      <c r="Z15" s="6" t="s">
        <v>69</v>
      </c>
      <c r="AA15" s="14"/>
    </row>
    <row r="16" spans="1:27" ht="50.45" customHeight="1" x14ac:dyDescent="0.25">
      <c r="A16" s="42" t="s">
        <v>0</v>
      </c>
      <c r="B16" s="42" t="s">
        <v>163</v>
      </c>
      <c r="C16" s="42" t="s">
        <v>61</v>
      </c>
      <c r="D16" s="40" t="s">
        <v>1</v>
      </c>
      <c r="E16" s="40" t="s">
        <v>71</v>
      </c>
      <c r="F16" s="27" t="s">
        <v>1</v>
      </c>
      <c r="G16" s="27" t="s">
        <v>84</v>
      </c>
      <c r="H16" s="27" t="s">
        <v>1</v>
      </c>
      <c r="I16" s="27" t="s">
        <v>84</v>
      </c>
      <c r="J16" s="27" t="s">
        <v>1</v>
      </c>
      <c r="K16" s="27" t="s">
        <v>84</v>
      </c>
      <c r="L16" s="27" t="s">
        <v>1</v>
      </c>
      <c r="M16" s="27" t="s">
        <v>84</v>
      </c>
      <c r="N16" s="27" t="s">
        <v>1</v>
      </c>
      <c r="O16" s="27" t="s">
        <v>84</v>
      </c>
      <c r="P16" s="27" t="s">
        <v>1</v>
      </c>
      <c r="Q16" s="27" t="s">
        <v>84</v>
      </c>
      <c r="R16" s="27" t="s">
        <v>1</v>
      </c>
      <c r="S16" s="27" t="s">
        <v>84</v>
      </c>
      <c r="T16" s="27" t="s">
        <v>1</v>
      </c>
      <c r="U16" s="27" t="s">
        <v>164</v>
      </c>
      <c r="V16" s="27" t="s">
        <v>1</v>
      </c>
      <c r="W16" s="27" t="s">
        <v>84</v>
      </c>
      <c r="X16" s="27" t="s">
        <v>1</v>
      </c>
      <c r="Y16" s="27" t="s">
        <v>84</v>
      </c>
      <c r="Z16" s="27" t="s">
        <v>1</v>
      </c>
      <c r="AA16" s="28"/>
    </row>
    <row r="17" spans="1:28" ht="3.6" hidden="1" customHeight="1" x14ac:dyDescent="0.25">
      <c r="A17" s="43"/>
      <c r="B17" s="37"/>
      <c r="C17" s="37"/>
      <c r="D17" s="41"/>
      <c r="E17" s="41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8"/>
    </row>
    <row r="18" spans="1:28" x14ac:dyDescent="0.3">
      <c r="A18" s="4"/>
      <c r="B18" s="15" t="s">
        <v>2</v>
      </c>
      <c r="C18" s="15"/>
      <c r="D18" s="8">
        <f>D23+D27+D28+D29+D30</f>
        <v>463995.8</v>
      </c>
      <c r="E18" s="8">
        <f>E23+E27+E28+E29+E30</f>
        <v>-7515.2999999999993</v>
      </c>
      <c r="F18" s="8">
        <f>D18+E18</f>
        <v>456480.5</v>
      </c>
      <c r="G18" s="8">
        <f>G23+G27+G28+G29+G30+G25</f>
        <v>0</v>
      </c>
      <c r="H18" s="8">
        <f>F18+G18</f>
        <v>456480.5</v>
      </c>
      <c r="I18" s="8">
        <f>I23+I27+I28+I29+I30+I31+I32</f>
        <v>8993.0429999999997</v>
      </c>
      <c r="J18" s="8">
        <f>H18+I18</f>
        <v>465473.54300000001</v>
      </c>
      <c r="K18" s="8">
        <f>K23+K27+K28+K29+K30+K31+K32+K33</f>
        <v>26499.077000000001</v>
      </c>
      <c r="L18" s="8">
        <f>J18+K18</f>
        <v>491972.62</v>
      </c>
      <c r="M18" s="8">
        <f>M23+M27+M28+M29+M30+M31+M32+M33+M34+M35+M39</f>
        <v>16809.895999999993</v>
      </c>
      <c r="N18" s="8">
        <f>L18+M18</f>
        <v>508782.516</v>
      </c>
      <c r="O18" s="8">
        <f>O23+O27+O28+O29+O30+O31+O32+O33+O34+O35+O39</f>
        <v>0</v>
      </c>
      <c r="P18" s="8">
        <f>N18+O18</f>
        <v>508782.516</v>
      </c>
      <c r="Q18" s="8">
        <f>Q23+Q27+Q28+Q29+Q30+Q31+Q32+Q33+Q34+Q35+Q39</f>
        <v>81645</v>
      </c>
      <c r="R18" s="8">
        <f>P18+Q18</f>
        <v>590427.51600000006</v>
      </c>
      <c r="S18" s="8">
        <f>S23+S27+S28+S29+S30+S31+S32+S33+S34+S35+S39</f>
        <v>0</v>
      </c>
      <c r="T18" s="8">
        <f>R18+S18</f>
        <v>590427.51600000006</v>
      </c>
      <c r="U18" s="8">
        <f>U23+U27+U28+U29+U30+U31+U32+U33+U34+U35+U39</f>
        <v>0</v>
      </c>
      <c r="V18" s="8">
        <f>T18+U18</f>
        <v>590427.51600000006</v>
      </c>
      <c r="W18" s="8">
        <f>W23+W27+W28+W29+W30+W31+W32+W33+W34+W35+W39</f>
        <v>0</v>
      </c>
      <c r="X18" s="8">
        <f>V18+W18</f>
        <v>590427.51600000006</v>
      </c>
      <c r="Y18" s="8">
        <f>Y23+Y27+Y28+Y29+Y30+Y31+Y32+Y33+Y34+Y35+Y39</f>
        <v>-37488.986000000004</v>
      </c>
      <c r="Z18" s="8">
        <f>X18+Y18</f>
        <v>552938.53</v>
      </c>
      <c r="AA18" s="14"/>
    </row>
    <row r="19" spans="1:28" x14ac:dyDescent="0.3">
      <c r="A19" s="4"/>
      <c r="B19" s="15" t="s">
        <v>3</v>
      </c>
      <c r="C19" s="15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14"/>
    </row>
    <row r="20" spans="1:28" x14ac:dyDescent="0.3">
      <c r="A20" s="4"/>
      <c r="B20" s="25" t="s">
        <v>136</v>
      </c>
      <c r="C20" s="15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>
        <f>Q39</f>
        <v>81645</v>
      </c>
      <c r="R20" s="8">
        <f>Q20+P20</f>
        <v>81645</v>
      </c>
      <c r="S20" s="8">
        <f>S39</f>
        <v>0</v>
      </c>
      <c r="T20" s="8">
        <f>S20+R20</f>
        <v>81645</v>
      </c>
      <c r="U20" s="8">
        <f>U39</f>
        <v>0</v>
      </c>
      <c r="V20" s="8">
        <f>U20+T20</f>
        <v>81645</v>
      </c>
      <c r="W20" s="8">
        <f>W39</f>
        <v>0</v>
      </c>
      <c r="X20" s="8">
        <f>W20+V20</f>
        <v>81645</v>
      </c>
      <c r="Y20" s="8">
        <f>Y39</f>
        <v>0</v>
      </c>
      <c r="Z20" s="8">
        <f>Y20+X20</f>
        <v>81645</v>
      </c>
      <c r="AA20" s="14"/>
    </row>
    <row r="21" spans="1:28" hidden="1" x14ac:dyDescent="0.3">
      <c r="A21" s="4"/>
      <c r="B21" s="21" t="s">
        <v>4</v>
      </c>
      <c r="C21" s="15"/>
      <c r="D21" s="8"/>
      <c r="E21" s="8"/>
      <c r="F21" s="8"/>
      <c r="G21" s="8"/>
      <c r="H21" s="8"/>
      <c r="I21" s="8"/>
      <c r="J21" s="8">
        <f t="shared" ref="J21:J22" si="0">H21+I21</f>
        <v>0</v>
      </c>
      <c r="K21" s="8"/>
      <c r="L21" s="8">
        <f t="shared" ref="L21:L22" si="1">J21+K21</f>
        <v>0</v>
      </c>
      <c r="M21" s="8"/>
      <c r="N21" s="8">
        <f t="shared" ref="N21:N22" si="2">L21+M21</f>
        <v>0</v>
      </c>
      <c r="O21" s="8"/>
      <c r="P21" s="8">
        <f t="shared" ref="P21:P22" si="3">N21+O21</f>
        <v>0</v>
      </c>
      <c r="Q21" s="8"/>
      <c r="R21" s="8">
        <f t="shared" ref="R21" si="4">P21+Q21</f>
        <v>0</v>
      </c>
      <c r="S21" s="8"/>
      <c r="T21" s="8">
        <f t="shared" ref="T21" si="5">R21+S21</f>
        <v>0</v>
      </c>
      <c r="U21" s="8"/>
      <c r="V21" s="8">
        <f t="shared" ref="V21" si="6">T21+U21</f>
        <v>0</v>
      </c>
      <c r="W21" s="8"/>
      <c r="X21" s="8">
        <f t="shared" ref="X21" si="7">V21+W21</f>
        <v>0</v>
      </c>
      <c r="Y21" s="8"/>
      <c r="Z21" s="8">
        <f t="shared" ref="Z21" si="8">X21+Y21</f>
        <v>0</v>
      </c>
      <c r="AA21" s="14"/>
      <c r="AB21" s="1">
        <v>0</v>
      </c>
    </row>
    <row r="22" spans="1:28" x14ac:dyDescent="0.3">
      <c r="A22" s="4"/>
      <c r="B22" s="25" t="s">
        <v>101</v>
      </c>
      <c r="C22" s="15"/>
      <c r="D22" s="8"/>
      <c r="E22" s="8"/>
      <c r="F22" s="8"/>
      <c r="G22" s="8"/>
      <c r="H22" s="8"/>
      <c r="I22" s="8">
        <f>I26</f>
        <v>100000</v>
      </c>
      <c r="J22" s="8">
        <f t="shared" si="0"/>
        <v>100000</v>
      </c>
      <c r="K22" s="8">
        <f>K26</f>
        <v>0</v>
      </c>
      <c r="L22" s="8">
        <f t="shared" si="1"/>
        <v>100000</v>
      </c>
      <c r="M22" s="8">
        <f>M26</f>
        <v>-30000</v>
      </c>
      <c r="N22" s="8">
        <f t="shared" si="2"/>
        <v>70000</v>
      </c>
      <c r="O22" s="8">
        <f>O26</f>
        <v>0</v>
      </c>
      <c r="P22" s="8">
        <f t="shared" si="3"/>
        <v>70000</v>
      </c>
      <c r="Q22" s="8">
        <f>Q26</f>
        <v>0</v>
      </c>
      <c r="R22" s="8">
        <f>P22+Q22</f>
        <v>70000</v>
      </c>
      <c r="S22" s="8">
        <f>S26</f>
        <v>0</v>
      </c>
      <c r="T22" s="8">
        <f>R22+S22</f>
        <v>70000</v>
      </c>
      <c r="U22" s="8">
        <f>U26</f>
        <v>0</v>
      </c>
      <c r="V22" s="8">
        <f>T22+U22</f>
        <v>70000</v>
      </c>
      <c r="W22" s="8">
        <f>W26</f>
        <v>0</v>
      </c>
      <c r="X22" s="8">
        <f>V22+W22</f>
        <v>70000</v>
      </c>
      <c r="Y22" s="8">
        <f>Y26</f>
        <v>0</v>
      </c>
      <c r="Z22" s="8">
        <f>X22+Y22+30000</f>
        <v>100000</v>
      </c>
      <c r="AA22" s="14"/>
    </row>
    <row r="23" spans="1:28" ht="56.25" x14ac:dyDescent="0.3">
      <c r="A23" s="4" t="s">
        <v>5</v>
      </c>
      <c r="B23" s="5" t="s">
        <v>166</v>
      </c>
      <c r="C23" s="25" t="s">
        <v>87</v>
      </c>
      <c r="D23" s="8">
        <v>200000</v>
      </c>
      <c r="E23" s="8">
        <v>0</v>
      </c>
      <c r="F23" s="8">
        <f t="shared" ref="F23:F30" si="9">D23+E23</f>
        <v>200000</v>
      </c>
      <c r="G23" s="8">
        <v>0</v>
      </c>
      <c r="H23" s="8">
        <f t="shared" ref="H23:H30" si="10">F23+G23</f>
        <v>200000</v>
      </c>
      <c r="I23" s="8">
        <v>0</v>
      </c>
      <c r="J23" s="8">
        <f>H23+I23</f>
        <v>200000</v>
      </c>
      <c r="K23" s="8">
        <v>0</v>
      </c>
      <c r="L23" s="8">
        <f>J23+K23</f>
        <v>200000</v>
      </c>
      <c r="M23" s="8">
        <f>M25+M26</f>
        <v>-60000</v>
      </c>
      <c r="N23" s="8">
        <f>L23+M23</f>
        <v>140000</v>
      </c>
      <c r="O23" s="8">
        <f>O25+O26</f>
        <v>0</v>
      </c>
      <c r="P23" s="8">
        <f>N23+O23</f>
        <v>140000</v>
      </c>
      <c r="Q23" s="8">
        <f>Q25+Q26</f>
        <v>0</v>
      </c>
      <c r="R23" s="8">
        <f>P23+Q23</f>
        <v>140000</v>
      </c>
      <c r="S23" s="8">
        <f>S25+S26</f>
        <v>0</v>
      </c>
      <c r="T23" s="8">
        <f>R23+S23</f>
        <v>140000</v>
      </c>
      <c r="U23" s="8">
        <f>U25+U26</f>
        <v>0</v>
      </c>
      <c r="V23" s="8">
        <f>T23+U23</f>
        <v>140000</v>
      </c>
      <c r="W23" s="8">
        <f>W25+W26</f>
        <v>0</v>
      </c>
      <c r="X23" s="8">
        <f>V23+W23</f>
        <v>140000</v>
      </c>
      <c r="Y23" s="8">
        <f>Y25+Y26</f>
        <v>0</v>
      </c>
      <c r="Z23" s="8">
        <f>X23+Y23</f>
        <v>140000</v>
      </c>
      <c r="AA23" s="1" t="s">
        <v>23</v>
      </c>
    </row>
    <row r="24" spans="1:28" x14ac:dyDescent="0.3">
      <c r="A24" s="4"/>
      <c r="B24" s="15" t="s">
        <v>3</v>
      </c>
      <c r="C24" s="25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8" hidden="1" x14ac:dyDescent="0.3">
      <c r="A25" s="4"/>
      <c r="B25" s="21" t="s">
        <v>4</v>
      </c>
      <c r="C25" s="21"/>
      <c r="D25" s="8"/>
      <c r="E25" s="8"/>
      <c r="F25" s="8"/>
      <c r="G25" s="8"/>
      <c r="H25" s="8">
        <f>H23</f>
        <v>200000</v>
      </c>
      <c r="I25" s="8">
        <v>-100000</v>
      </c>
      <c r="J25" s="8">
        <f t="shared" ref="J25:J26" si="11">H25+I25</f>
        <v>100000</v>
      </c>
      <c r="K25" s="8"/>
      <c r="L25" s="8">
        <f t="shared" ref="L25:L33" si="12">J25+K25</f>
        <v>100000</v>
      </c>
      <c r="M25" s="8">
        <v>-30000</v>
      </c>
      <c r="N25" s="8">
        <f t="shared" ref="N25:N33" si="13">L25+M25</f>
        <v>70000</v>
      </c>
      <c r="O25" s="8"/>
      <c r="P25" s="8">
        <f t="shared" ref="P25:P33" si="14">N25+O25</f>
        <v>70000</v>
      </c>
      <c r="Q25" s="8"/>
      <c r="R25" s="8">
        <f t="shared" ref="R25:R33" si="15">P25+Q25</f>
        <v>70000</v>
      </c>
      <c r="S25" s="8"/>
      <c r="T25" s="8">
        <f t="shared" ref="T25:T33" si="16">R25+S25</f>
        <v>70000</v>
      </c>
      <c r="U25" s="8"/>
      <c r="V25" s="8">
        <f t="shared" ref="V25:V33" si="17">T25+U25</f>
        <v>70000</v>
      </c>
      <c r="W25" s="8"/>
      <c r="X25" s="8">
        <f t="shared" ref="X25:X33" si="18">V25+W25</f>
        <v>70000</v>
      </c>
      <c r="Y25" s="8"/>
      <c r="Z25" s="8">
        <f t="shared" ref="Z25:Z33" si="19">X25+Y25</f>
        <v>70000</v>
      </c>
      <c r="AA25" s="1" t="s">
        <v>23</v>
      </c>
      <c r="AB25" s="1">
        <v>0</v>
      </c>
    </row>
    <row r="26" spans="1:28" x14ac:dyDescent="0.3">
      <c r="A26" s="4"/>
      <c r="B26" s="25" t="s">
        <v>101</v>
      </c>
      <c r="C26" s="25"/>
      <c r="D26" s="8"/>
      <c r="E26" s="8"/>
      <c r="F26" s="8"/>
      <c r="G26" s="8"/>
      <c r="H26" s="8">
        <v>0</v>
      </c>
      <c r="I26" s="8">
        <v>100000</v>
      </c>
      <c r="J26" s="8">
        <f t="shared" si="11"/>
        <v>100000</v>
      </c>
      <c r="K26" s="8"/>
      <c r="L26" s="8">
        <f t="shared" si="12"/>
        <v>100000</v>
      </c>
      <c r="M26" s="8">
        <v>-30000</v>
      </c>
      <c r="N26" s="8">
        <f t="shared" si="13"/>
        <v>70000</v>
      </c>
      <c r="O26" s="8"/>
      <c r="P26" s="8">
        <f t="shared" si="14"/>
        <v>70000</v>
      </c>
      <c r="Q26" s="8"/>
      <c r="R26" s="8">
        <f t="shared" si="15"/>
        <v>70000</v>
      </c>
      <c r="S26" s="8"/>
      <c r="T26" s="8">
        <f t="shared" si="16"/>
        <v>70000</v>
      </c>
      <c r="U26" s="8"/>
      <c r="V26" s="8">
        <f t="shared" si="17"/>
        <v>70000</v>
      </c>
      <c r="W26" s="8"/>
      <c r="X26" s="8">
        <f t="shared" si="18"/>
        <v>70000</v>
      </c>
      <c r="Y26" s="8"/>
      <c r="Z26" s="8">
        <f t="shared" si="19"/>
        <v>70000</v>
      </c>
      <c r="AA26" s="1" t="s">
        <v>100</v>
      </c>
    </row>
    <row r="27" spans="1:28" ht="37.5" x14ac:dyDescent="0.3">
      <c r="A27" s="4" t="s">
        <v>7</v>
      </c>
      <c r="B27" s="5" t="s">
        <v>24</v>
      </c>
      <c r="C27" s="25" t="s">
        <v>6</v>
      </c>
      <c r="D27" s="8">
        <v>40000</v>
      </c>
      <c r="E27" s="8">
        <v>0</v>
      </c>
      <c r="F27" s="8">
        <f t="shared" si="9"/>
        <v>40000</v>
      </c>
      <c r="G27" s="8">
        <v>0</v>
      </c>
      <c r="H27" s="8">
        <f t="shared" si="10"/>
        <v>40000</v>
      </c>
      <c r="I27" s="8">
        <v>0</v>
      </c>
      <c r="J27" s="8">
        <f t="shared" ref="J27:J113" si="20">H27+I27</f>
        <v>40000</v>
      </c>
      <c r="K27" s="8">
        <v>0</v>
      </c>
      <c r="L27" s="8">
        <f t="shared" si="12"/>
        <v>40000</v>
      </c>
      <c r="M27" s="8">
        <v>0</v>
      </c>
      <c r="N27" s="8">
        <f t="shared" si="13"/>
        <v>40000</v>
      </c>
      <c r="O27" s="8">
        <v>0</v>
      </c>
      <c r="P27" s="8">
        <f t="shared" si="14"/>
        <v>40000</v>
      </c>
      <c r="Q27" s="8">
        <v>0</v>
      </c>
      <c r="R27" s="8">
        <f t="shared" si="15"/>
        <v>40000</v>
      </c>
      <c r="S27" s="8">
        <v>0</v>
      </c>
      <c r="T27" s="8">
        <f t="shared" si="16"/>
        <v>40000</v>
      </c>
      <c r="U27" s="8">
        <v>0</v>
      </c>
      <c r="V27" s="8">
        <f t="shared" si="17"/>
        <v>40000</v>
      </c>
      <c r="W27" s="8">
        <v>0</v>
      </c>
      <c r="X27" s="8">
        <f t="shared" si="18"/>
        <v>40000</v>
      </c>
      <c r="Y27" s="8">
        <v>0</v>
      </c>
      <c r="Z27" s="8">
        <f t="shared" si="19"/>
        <v>40000</v>
      </c>
      <c r="AA27" s="1" t="s">
        <v>25</v>
      </c>
    </row>
    <row r="28" spans="1:28" ht="37.5" x14ac:dyDescent="0.3">
      <c r="A28" s="4" t="s">
        <v>8</v>
      </c>
      <c r="B28" s="25" t="s">
        <v>150</v>
      </c>
      <c r="C28" s="25" t="s">
        <v>6</v>
      </c>
      <c r="D28" s="8">
        <v>223995.8</v>
      </c>
      <c r="E28" s="8">
        <v>-12515.3</v>
      </c>
      <c r="F28" s="8">
        <f t="shared" si="9"/>
        <v>211480.5</v>
      </c>
      <c r="G28" s="8">
        <v>0</v>
      </c>
      <c r="H28" s="8">
        <f t="shared" si="10"/>
        <v>211480.5</v>
      </c>
      <c r="I28" s="8">
        <v>241.589</v>
      </c>
      <c r="J28" s="8">
        <f t="shared" si="20"/>
        <v>211722.08900000001</v>
      </c>
      <c r="K28" s="8">
        <v>40</v>
      </c>
      <c r="L28" s="8">
        <f t="shared" si="12"/>
        <v>211762.08900000001</v>
      </c>
      <c r="M28" s="8">
        <v>-65739.668000000005</v>
      </c>
      <c r="N28" s="8">
        <f t="shared" si="13"/>
        <v>146022.421</v>
      </c>
      <c r="O28" s="8"/>
      <c r="P28" s="8">
        <f t="shared" si="14"/>
        <v>146022.421</v>
      </c>
      <c r="Q28" s="8"/>
      <c r="R28" s="8">
        <f t="shared" si="15"/>
        <v>146022.421</v>
      </c>
      <c r="S28" s="8"/>
      <c r="T28" s="8">
        <f t="shared" si="16"/>
        <v>146022.421</v>
      </c>
      <c r="U28" s="8"/>
      <c r="V28" s="8">
        <f t="shared" si="17"/>
        <v>146022.421</v>
      </c>
      <c r="W28" s="8"/>
      <c r="X28" s="8">
        <f t="shared" si="18"/>
        <v>146022.421</v>
      </c>
      <c r="Y28" s="8">
        <v>-30573.008000000002</v>
      </c>
      <c r="Z28" s="8">
        <f t="shared" si="19"/>
        <v>115449.413</v>
      </c>
      <c r="AA28" s="1" t="s">
        <v>26</v>
      </c>
    </row>
    <row r="29" spans="1:28" ht="56.25" x14ac:dyDescent="0.3">
      <c r="A29" s="4" t="s">
        <v>53</v>
      </c>
      <c r="B29" s="25" t="s">
        <v>72</v>
      </c>
      <c r="C29" s="25" t="s">
        <v>6</v>
      </c>
      <c r="D29" s="8">
        <v>0</v>
      </c>
      <c r="E29" s="8">
        <v>2500</v>
      </c>
      <c r="F29" s="8">
        <f t="shared" si="9"/>
        <v>2500</v>
      </c>
      <c r="G29" s="8"/>
      <c r="H29" s="8">
        <f t="shared" si="10"/>
        <v>2500</v>
      </c>
      <c r="I29" s="8"/>
      <c r="J29" s="8">
        <f t="shared" si="20"/>
        <v>2500</v>
      </c>
      <c r="K29" s="8"/>
      <c r="L29" s="8">
        <f t="shared" si="12"/>
        <v>2500</v>
      </c>
      <c r="M29" s="8"/>
      <c r="N29" s="8">
        <f t="shared" si="13"/>
        <v>2500</v>
      </c>
      <c r="O29" s="8"/>
      <c r="P29" s="8">
        <f t="shared" si="14"/>
        <v>2500</v>
      </c>
      <c r="Q29" s="8"/>
      <c r="R29" s="8">
        <f t="shared" si="15"/>
        <v>2500</v>
      </c>
      <c r="S29" s="8"/>
      <c r="T29" s="8">
        <f t="shared" si="16"/>
        <v>2500</v>
      </c>
      <c r="U29" s="8"/>
      <c r="V29" s="8">
        <f t="shared" si="17"/>
        <v>2500</v>
      </c>
      <c r="W29" s="8"/>
      <c r="X29" s="8">
        <f t="shared" si="18"/>
        <v>2500</v>
      </c>
      <c r="Y29" s="8"/>
      <c r="Z29" s="8">
        <f t="shared" si="19"/>
        <v>2500</v>
      </c>
      <c r="AA29" s="1" t="s">
        <v>73</v>
      </c>
    </row>
    <row r="30" spans="1:28" ht="37.5" x14ac:dyDescent="0.3">
      <c r="A30" s="4" t="s">
        <v>10</v>
      </c>
      <c r="B30" s="25" t="s">
        <v>74</v>
      </c>
      <c r="C30" s="25" t="s">
        <v>6</v>
      </c>
      <c r="D30" s="8">
        <v>0</v>
      </c>
      <c r="E30" s="8">
        <v>2500</v>
      </c>
      <c r="F30" s="8">
        <f t="shared" si="9"/>
        <v>2500</v>
      </c>
      <c r="G30" s="8"/>
      <c r="H30" s="8">
        <f t="shared" si="10"/>
        <v>2500</v>
      </c>
      <c r="I30" s="8"/>
      <c r="J30" s="8">
        <f t="shared" si="20"/>
        <v>2500</v>
      </c>
      <c r="K30" s="8"/>
      <c r="L30" s="8">
        <f t="shared" si="12"/>
        <v>2500</v>
      </c>
      <c r="M30" s="8"/>
      <c r="N30" s="8">
        <f t="shared" si="13"/>
        <v>2500</v>
      </c>
      <c r="O30" s="8"/>
      <c r="P30" s="8">
        <f t="shared" si="14"/>
        <v>2500</v>
      </c>
      <c r="Q30" s="8"/>
      <c r="R30" s="8">
        <f t="shared" si="15"/>
        <v>2500</v>
      </c>
      <c r="S30" s="8"/>
      <c r="T30" s="8">
        <f t="shared" si="16"/>
        <v>2500</v>
      </c>
      <c r="U30" s="8"/>
      <c r="V30" s="8">
        <f t="shared" si="17"/>
        <v>2500</v>
      </c>
      <c r="W30" s="8"/>
      <c r="X30" s="8">
        <f t="shared" si="18"/>
        <v>2500</v>
      </c>
      <c r="Y30" s="8"/>
      <c r="Z30" s="8">
        <f t="shared" si="19"/>
        <v>2500</v>
      </c>
      <c r="AA30" s="1" t="s">
        <v>75</v>
      </c>
    </row>
    <row r="31" spans="1:28" ht="37.5" x14ac:dyDescent="0.3">
      <c r="A31" s="4" t="s">
        <v>12</v>
      </c>
      <c r="B31" s="25" t="s">
        <v>102</v>
      </c>
      <c r="C31" s="25" t="s">
        <v>6</v>
      </c>
      <c r="D31" s="8"/>
      <c r="E31" s="8"/>
      <c r="F31" s="8"/>
      <c r="G31" s="8"/>
      <c r="H31" s="8"/>
      <c r="I31" s="8">
        <v>3751.4540000000002</v>
      </c>
      <c r="J31" s="8">
        <f t="shared" si="20"/>
        <v>3751.4540000000002</v>
      </c>
      <c r="K31" s="8"/>
      <c r="L31" s="8">
        <f t="shared" si="12"/>
        <v>3751.4540000000002</v>
      </c>
      <c r="M31" s="8"/>
      <c r="N31" s="8">
        <f t="shared" si="13"/>
        <v>3751.4540000000002</v>
      </c>
      <c r="O31" s="8"/>
      <c r="P31" s="8">
        <f t="shared" si="14"/>
        <v>3751.4540000000002</v>
      </c>
      <c r="Q31" s="8"/>
      <c r="R31" s="8">
        <f t="shared" si="15"/>
        <v>3751.4540000000002</v>
      </c>
      <c r="S31" s="8"/>
      <c r="T31" s="8">
        <f t="shared" si="16"/>
        <v>3751.4540000000002</v>
      </c>
      <c r="U31" s="8"/>
      <c r="V31" s="8">
        <f t="shared" si="17"/>
        <v>3751.4540000000002</v>
      </c>
      <c r="W31" s="8"/>
      <c r="X31" s="8">
        <f t="shared" si="18"/>
        <v>3751.4540000000002</v>
      </c>
      <c r="Y31" s="8"/>
      <c r="Z31" s="8">
        <f t="shared" si="19"/>
        <v>3751.4540000000002</v>
      </c>
      <c r="AA31" s="1" t="s">
        <v>103</v>
      </c>
    </row>
    <row r="32" spans="1:28" ht="56.25" x14ac:dyDescent="0.3">
      <c r="A32" s="4" t="s">
        <v>104</v>
      </c>
      <c r="B32" s="25" t="s">
        <v>143</v>
      </c>
      <c r="C32" s="25" t="s">
        <v>6</v>
      </c>
      <c r="D32" s="8"/>
      <c r="E32" s="8"/>
      <c r="F32" s="8"/>
      <c r="G32" s="8"/>
      <c r="H32" s="8"/>
      <c r="I32" s="8">
        <v>5000</v>
      </c>
      <c r="J32" s="8">
        <f t="shared" si="20"/>
        <v>5000</v>
      </c>
      <c r="K32" s="8"/>
      <c r="L32" s="8">
        <f t="shared" si="12"/>
        <v>5000</v>
      </c>
      <c r="M32" s="8">
        <v>549.56399999999996</v>
      </c>
      <c r="N32" s="8">
        <f t="shared" si="13"/>
        <v>5549.5640000000003</v>
      </c>
      <c r="O32" s="8"/>
      <c r="P32" s="8">
        <f t="shared" si="14"/>
        <v>5549.5640000000003</v>
      </c>
      <c r="Q32" s="8"/>
      <c r="R32" s="8">
        <f t="shared" si="15"/>
        <v>5549.5640000000003</v>
      </c>
      <c r="S32" s="8"/>
      <c r="T32" s="8">
        <f t="shared" si="16"/>
        <v>5549.5640000000003</v>
      </c>
      <c r="U32" s="8"/>
      <c r="V32" s="8">
        <f t="shared" si="17"/>
        <v>5549.5640000000003</v>
      </c>
      <c r="W32" s="8"/>
      <c r="X32" s="8">
        <f t="shared" si="18"/>
        <v>5549.5640000000003</v>
      </c>
      <c r="Y32" s="8"/>
      <c r="Z32" s="8">
        <f t="shared" si="19"/>
        <v>5549.5640000000003</v>
      </c>
      <c r="AA32" s="1" t="s">
        <v>105</v>
      </c>
    </row>
    <row r="33" spans="1:28" ht="37.5" x14ac:dyDescent="0.3">
      <c r="A33" s="4" t="s">
        <v>106</v>
      </c>
      <c r="B33" s="25" t="s">
        <v>142</v>
      </c>
      <c r="C33" s="25" t="s">
        <v>6</v>
      </c>
      <c r="D33" s="8"/>
      <c r="E33" s="8"/>
      <c r="F33" s="8"/>
      <c r="G33" s="8"/>
      <c r="H33" s="8"/>
      <c r="I33" s="8"/>
      <c r="J33" s="8"/>
      <c r="K33" s="8">
        <v>26459.077000000001</v>
      </c>
      <c r="L33" s="8">
        <f t="shared" si="12"/>
        <v>26459.077000000001</v>
      </c>
      <c r="M33" s="8"/>
      <c r="N33" s="8">
        <f t="shared" si="13"/>
        <v>26459.077000000001</v>
      </c>
      <c r="O33" s="8"/>
      <c r="P33" s="8">
        <f t="shared" si="14"/>
        <v>26459.077000000001</v>
      </c>
      <c r="Q33" s="8"/>
      <c r="R33" s="8">
        <f t="shared" si="15"/>
        <v>26459.077000000001</v>
      </c>
      <c r="S33" s="8"/>
      <c r="T33" s="8">
        <f t="shared" si="16"/>
        <v>26459.077000000001</v>
      </c>
      <c r="U33" s="8"/>
      <c r="V33" s="8">
        <f t="shared" si="17"/>
        <v>26459.077000000001</v>
      </c>
      <c r="W33" s="8"/>
      <c r="X33" s="8">
        <f t="shared" si="18"/>
        <v>26459.077000000001</v>
      </c>
      <c r="Y33" s="8">
        <v>-6915.9780000000001</v>
      </c>
      <c r="Z33" s="8">
        <f t="shared" si="19"/>
        <v>19543.099000000002</v>
      </c>
      <c r="AA33" s="1" t="s">
        <v>144</v>
      </c>
    </row>
    <row r="34" spans="1:28" ht="56.25" x14ac:dyDescent="0.3">
      <c r="A34" s="4" t="s">
        <v>107</v>
      </c>
      <c r="B34" s="25" t="s">
        <v>148</v>
      </c>
      <c r="C34" s="25" t="s">
        <v>6</v>
      </c>
      <c r="D34" s="8"/>
      <c r="E34" s="8"/>
      <c r="F34" s="8"/>
      <c r="G34" s="8"/>
      <c r="H34" s="8"/>
      <c r="I34" s="8"/>
      <c r="J34" s="8"/>
      <c r="K34" s="8"/>
      <c r="L34" s="8"/>
      <c r="M34" s="8">
        <v>2000</v>
      </c>
      <c r="N34" s="8">
        <f>M34+L34</f>
        <v>2000</v>
      </c>
      <c r="O34" s="8"/>
      <c r="P34" s="8">
        <f>O34+N34</f>
        <v>2000</v>
      </c>
      <c r="Q34" s="8"/>
      <c r="R34" s="8">
        <f>Q34+P34</f>
        <v>2000</v>
      </c>
      <c r="S34" s="8"/>
      <c r="T34" s="8">
        <f>S34+R34</f>
        <v>2000</v>
      </c>
      <c r="U34" s="8"/>
      <c r="V34" s="8">
        <f>U34+T34</f>
        <v>2000</v>
      </c>
      <c r="W34" s="8"/>
      <c r="X34" s="8">
        <f>W34+V34</f>
        <v>2000</v>
      </c>
      <c r="Y34" s="8"/>
      <c r="Z34" s="8">
        <f>Y34+X34</f>
        <v>2000</v>
      </c>
      <c r="AA34" s="1" t="s">
        <v>149</v>
      </c>
    </row>
    <row r="35" spans="1:28" ht="56.25" x14ac:dyDescent="0.3">
      <c r="A35" s="4" t="s">
        <v>108</v>
      </c>
      <c r="B35" s="25" t="s">
        <v>172</v>
      </c>
      <c r="C35" s="25" t="s">
        <v>87</v>
      </c>
      <c r="D35" s="8"/>
      <c r="E35" s="8"/>
      <c r="F35" s="8"/>
      <c r="G35" s="8"/>
      <c r="H35" s="8"/>
      <c r="I35" s="8"/>
      <c r="J35" s="8"/>
      <c r="K35" s="8"/>
      <c r="L35" s="8"/>
      <c r="M35" s="8">
        <f>M37+M38</f>
        <v>60000</v>
      </c>
      <c r="N35" s="8">
        <f>M35+L35</f>
        <v>60000</v>
      </c>
      <c r="O35" s="8">
        <f>O37+O38</f>
        <v>0</v>
      </c>
      <c r="P35" s="8">
        <f>O35+N35</f>
        <v>60000</v>
      </c>
      <c r="Q35" s="8">
        <f>Q37+Q38</f>
        <v>0</v>
      </c>
      <c r="R35" s="8">
        <f>Q35+P35</f>
        <v>60000</v>
      </c>
      <c r="S35" s="8">
        <f>S37+S38</f>
        <v>0</v>
      </c>
      <c r="T35" s="8">
        <f>S35+R35</f>
        <v>60000</v>
      </c>
      <c r="U35" s="8">
        <f>U37+U38</f>
        <v>0</v>
      </c>
      <c r="V35" s="8">
        <f>U35+T35</f>
        <v>60000</v>
      </c>
      <c r="W35" s="8">
        <f>W37+W38</f>
        <v>0</v>
      </c>
      <c r="X35" s="8">
        <f>W35+V35</f>
        <v>60000</v>
      </c>
      <c r="Y35" s="8">
        <f>Y37+Y38</f>
        <v>0</v>
      </c>
      <c r="Z35" s="8">
        <f>Y35+X35</f>
        <v>60000</v>
      </c>
      <c r="AA35" s="1" t="s">
        <v>160</v>
      </c>
    </row>
    <row r="36" spans="1:28" x14ac:dyDescent="0.3">
      <c r="A36" s="4"/>
      <c r="B36" s="15" t="s">
        <v>3</v>
      </c>
      <c r="C36" s="25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8" hidden="1" x14ac:dyDescent="0.3">
      <c r="A37" s="4"/>
      <c r="B37" s="21" t="s">
        <v>4</v>
      </c>
      <c r="C37" s="21"/>
      <c r="D37" s="8"/>
      <c r="E37" s="8"/>
      <c r="F37" s="8"/>
      <c r="G37" s="8"/>
      <c r="H37" s="8"/>
      <c r="I37" s="8"/>
      <c r="J37" s="8"/>
      <c r="K37" s="8"/>
      <c r="L37" s="8"/>
      <c r="M37" s="8">
        <v>30000</v>
      </c>
      <c r="N37" s="8">
        <f>M37+L37</f>
        <v>30000</v>
      </c>
      <c r="O37" s="8"/>
      <c r="P37" s="8">
        <f>O37+N37</f>
        <v>30000</v>
      </c>
      <c r="Q37" s="8"/>
      <c r="R37" s="8">
        <f>Q37+P37</f>
        <v>30000</v>
      </c>
      <c r="S37" s="8"/>
      <c r="T37" s="8">
        <f>S37+R37</f>
        <v>30000</v>
      </c>
      <c r="U37" s="8"/>
      <c r="V37" s="8">
        <f>U37+T37</f>
        <v>30000</v>
      </c>
      <c r="W37" s="8"/>
      <c r="X37" s="8">
        <f>W37+V37</f>
        <v>30000</v>
      </c>
      <c r="Y37" s="8"/>
      <c r="Z37" s="8">
        <f>Y37+X37</f>
        <v>30000</v>
      </c>
      <c r="AB37" s="1">
        <v>0</v>
      </c>
    </row>
    <row r="38" spans="1:28" x14ac:dyDescent="0.3">
      <c r="A38" s="4"/>
      <c r="B38" s="25" t="s">
        <v>101</v>
      </c>
      <c r="C38" s="25"/>
      <c r="D38" s="8"/>
      <c r="E38" s="8"/>
      <c r="F38" s="8"/>
      <c r="G38" s="8"/>
      <c r="H38" s="8"/>
      <c r="I38" s="8"/>
      <c r="J38" s="8"/>
      <c r="K38" s="8"/>
      <c r="L38" s="8"/>
      <c r="M38" s="8">
        <v>30000</v>
      </c>
      <c r="N38" s="8">
        <f>M38+L38</f>
        <v>30000</v>
      </c>
      <c r="O38" s="8"/>
      <c r="P38" s="8">
        <f>O38+N38</f>
        <v>30000</v>
      </c>
      <c r="Q38" s="8"/>
      <c r="R38" s="8">
        <f>Q38+P38</f>
        <v>30000</v>
      </c>
      <c r="S38" s="8"/>
      <c r="T38" s="8">
        <f>S38+R38</f>
        <v>30000</v>
      </c>
      <c r="U38" s="8"/>
      <c r="V38" s="8">
        <f>U38+T38</f>
        <v>30000</v>
      </c>
      <c r="W38" s="8"/>
      <c r="X38" s="8">
        <f>W38+V38</f>
        <v>30000</v>
      </c>
      <c r="Y38" s="8"/>
      <c r="Z38" s="8">
        <f>Y38+X38</f>
        <v>30000</v>
      </c>
    </row>
    <row r="39" spans="1:28" ht="56.25" x14ac:dyDescent="0.3">
      <c r="A39" s="4" t="s">
        <v>109</v>
      </c>
      <c r="B39" s="25" t="s">
        <v>162</v>
      </c>
      <c r="C39" s="25" t="s">
        <v>87</v>
      </c>
      <c r="D39" s="8"/>
      <c r="E39" s="8"/>
      <c r="F39" s="8"/>
      <c r="G39" s="8"/>
      <c r="H39" s="8"/>
      <c r="I39" s="8"/>
      <c r="J39" s="8"/>
      <c r="K39" s="8"/>
      <c r="L39" s="8"/>
      <c r="M39" s="8">
        <v>80000</v>
      </c>
      <c r="N39" s="8">
        <f>M39+L39</f>
        <v>80000</v>
      </c>
      <c r="O39" s="8"/>
      <c r="P39" s="8">
        <f>O39+N39</f>
        <v>80000</v>
      </c>
      <c r="Q39" s="8">
        <f>Q42+Q41</f>
        <v>81645</v>
      </c>
      <c r="R39" s="8">
        <f>Q39+P39</f>
        <v>161645</v>
      </c>
      <c r="S39" s="8">
        <f>S42+S41</f>
        <v>0</v>
      </c>
      <c r="T39" s="8">
        <f>S39+R39</f>
        <v>161645</v>
      </c>
      <c r="U39" s="8">
        <f>U42+U41</f>
        <v>0</v>
      </c>
      <c r="V39" s="8">
        <f>U39+T39</f>
        <v>161645</v>
      </c>
      <c r="W39" s="8">
        <f>W42+W41</f>
        <v>0</v>
      </c>
      <c r="X39" s="8">
        <f>W39+V39</f>
        <v>161645</v>
      </c>
      <c r="Y39" s="8">
        <f>Y42+Y41</f>
        <v>0</v>
      </c>
      <c r="Z39" s="8">
        <f>Y39+X39</f>
        <v>161645</v>
      </c>
      <c r="AA39" s="1" t="s">
        <v>161</v>
      </c>
    </row>
    <row r="40" spans="1:28" x14ac:dyDescent="0.3">
      <c r="A40" s="4"/>
      <c r="B40" s="15" t="s">
        <v>3</v>
      </c>
      <c r="C40" s="25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8" x14ac:dyDescent="0.3">
      <c r="A41" s="4"/>
      <c r="B41" s="25" t="s">
        <v>136</v>
      </c>
      <c r="C41" s="25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>
        <v>81645</v>
      </c>
      <c r="R41" s="8">
        <f>Q41+P41</f>
        <v>81645</v>
      </c>
      <c r="S41" s="8"/>
      <c r="T41" s="8">
        <f>S41+R41</f>
        <v>81645</v>
      </c>
      <c r="U41" s="8"/>
      <c r="V41" s="8">
        <f>U41+T41</f>
        <v>81645</v>
      </c>
      <c r="W41" s="8"/>
      <c r="X41" s="8">
        <f>W41+V41</f>
        <v>81645</v>
      </c>
      <c r="Y41" s="8"/>
      <c r="Z41" s="8">
        <f>Y41+X41</f>
        <v>81645</v>
      </c>
    </row>
    <row r="42" spans="1:28" hidden="1" x14ac:dyDescent="0.3">
      <c r="A42" s="4"/>
      <c r="B42" s="21" t="s">
        <v>4</v>
      </c>
      <c r="C42" s="21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>
        <f>Q42+P42</f>
        <v>0</v>
      </c>
      <c r="S42" s="8"/>
      <c r="T42" s="8">
        <f>S42+R42</f>
        <v>0</v>
      </c>
      <c r="U42" s="8"/>
      <c r="V42" s="8">
        <f>U42+T42</f>
        <v>0</v>
      </c>
      <c r="W42" s="8"/>
      <c r="X42" s="8">
        <f>W42+V42</f>
        <v>0</v>
      </c>
      <c r="Y42" s="8"/>
      <c r="Z42" s="8">
        <f>Y42+X42</f>
        <v>0</v>
      </c>
      <c r="AB42" s="1">
        <v>0</v>
      </c>
    </row>
    <row r="43" spans="1:28" x14ac:dyDescent="0.3">
      <c r="A43" s="4"/>
      <c r="B43" s="25" t="s">
        <v>91</v>
      </c>
      <c r="C43" s="25"/>
      <c r="D43" s="8">
        <f>D44+D45</f>
        <v>0</v>
      </c>
      <c r="E43" s="8">
        <f>E44+E45</f>
        <v>12515.3</v>
      </c>
      <c r="F43" s="8">
        <f>D43+E43</f>
        <v>12515.3</v>
      </c>
      <c r="G43" s="8">
        <f>G44+G45</f>
        <v>25590.473999999998</v>
      </c>
      <c r="H43" s="8">
        <f>F43+G43</f>
        <v>38105.773999999998</v>
      </c>
      <c r="I43" s="8">
        <f>I44+I45+I46</f>
        <v>18243.52</v>
      </c>
      <c r="J43" s="8">
        <f>H43+I43</f>
        <v>56349.293999999994</v>
      </c>
      <c r="K43" s="8">
        <f>K44+K45+K46</f>
        <v>20042.928</v>
      </c>
      <c r="L43" s="8">
        <f>J43+K43</f>
        <v>76392.221999999994</v>
      </c>
      <c r="M43" s="8">
        <f>M44+M45+M46</f>
        <v>0</v>
      </c>
      <c r="N43" s="8">
        <f>L43+M43</f>
        <v>76392.221999999994</v>
      </c>
      <c r="O43" s="8">
        <f>O44+O45+O46</f>
        <v>-8810.9599999999991</v>
      </c>
      <c r="P43" s="8">
        <f>N43+O43</f>
        <v>67581.261999999988</v>
      </c>
      <c r="Q43" s="8">
        <f>Q44+Q45+Q46</f>
        <v>-4000</v>
      </c>
      <c r="R43" s="8">
        <f>P43+Q43</f>
        <v>63581.261999999988</v>
      </c>
      <c r="S43" s="8">
        <f>S44+S45+S46</f>
        <v>0</v>
      </c>
      <c r="T43" s="8">
        <f>R43+S43</f>
        <v>63581.261999999988</v>
      </c>
      <c r="U43" s="8">
        <f>U44+U45+U46</f>
        <v>0</v>
      </c>
      <c r="V43" s="8">
        <f>T43+U43</f>
        <v>63581.261999999988</v>
      </c>
      <c r="W43" s="8">
        <f>W44+W45+W46</f>
        <v>0</v>
      </c>
      <c r="X43" s="8">
        <f>V43+W43</f>
        <v>63581.261999999988</v>
      </c>
      <c r="Y43" s="8">
        <f>Y44+Y45+Y46</f>
        <v>0</v>
      </c>
      <c r="Z43" s="8">
        <f>X43+Y43</f>
        <v>63581.261999999988</v>
      </c>
    </row>
    <row r="44" spans="1:28" ht="56.25" x14ac:dyDescent="0.3">
      <c r="A44" s="4" t="s">
        <v>110</v>
      </c>
      <c r="B44" s="25" t="s">
        <v>80</v>
      </c>
      <c r="C44" s="25" t="s">
        <v>81</v>
      </c>
      <c r="D44" s="8">
        <v>0</v>
      </c>
      <c r="E44" s="8">
        <v>12515.3</v>
      </c>
      <c r="F44" s="8">
        <f t="shared" ref="F44:F45" si="21">D44+E44</f>
        <v>12515.3</v>
      </c>
      <c r="G44" s="8"/>
      <c r="H44" s="8">
        <f t="shared" ref="H44:H45" si="22">F44+G44</f>
        <v>12515.3</v>
      </c>
      <c r="I44" s="8">
        <v>377.827</v>
      </c>
      <c r="J44" s="8">
        <f t="shared" si="20"/>
        <v>12893.126999999999</v>
      </c>
      <c r="K44" s="8"/>
      <c r="L44" s="8">
        <f t="shared" ref="L44:L45" si="23">J44+K44</f>
        <v>12893.126999999999</v>
      </c>
      <c r="M44" s="8"/>
      <c r="N44" s="8">
        <f t="shared" ref="N44:N45" si="24">L44+M44</f>
        <v>12893.126999999999</v>
      </c>
      <c r="O44" s="8">
        <v>-8534.2999999999993</v>
      </c>
      <c r="P44" s="8">
        <f t="shared" ref="P44:P45" si="25">N44+O44</f>
        <v>4358.8269999999993</v>
      </c>
      <c r="Q44" s="8">
        <v>-4000</v>
      </c>
      <c r="R44" s="8">
        <f t="shared" ref="R44:R45" si="26">P44+Q44</f>
        <v>358.82699999999932</v>
      </c>
      <c r="S44" s="8"/>
      <c r="T44" s="8">
        <f t="shared" ref="T44:T45" si="27">R44+S44</f>
        <v>358.82699999999932</v>
      </c>
      <c r="U44" s="8"/>
      <c r="V44" s="8">
        <f t="shared" ref="V44:V45" si="28">T44+U44</f>
        <v>358.82699999999932</v>
      </c>
      <c r="W44" s="8"/>
      <c r="X44" s="8">
        <f t="shared" ref="X44:X45" si="29">V44+W44</f>
        <v>358.82699999999932</v>
      </c>
      <c r="Y44" s="8"/>
      <c r="Z44" s="8">
        <f t="shared" ref="Z44:Z45" si="30">X44+Y44</f>
        <v>358.82699999999932</v>
      </c>
      <c r="AA44" s="1" t="s">
        <v>82</v>
      </c>
    </row>
    <row r="45" spans="1:28" ht="56.25" x14ac:dyDescent="0.3">
      <c r="A45" s="4" t="s">
        <v>111</v>
      </c>
      <c r="B45" s="25" t="s">
        <v>85</v>
      </c>
      <c r="C45" s="25" t="s">
        <v>81</v>
      </c>
      <c r="D45" s="8"/>
      <c r="E45" s="8"/>
      <c r="F45" s="8">
        <f t="shared" si="21"/>
        <v>0</v>
      </c>
      <c r="G45" s="8">
        <f>25590.474</f>
        <v>25590.473999999998</v>
      </c>
      <c r="H45" s="8">
        <f t="shared" si="22"/>
        <v>25590.473999999998</v>
      </c>
      <c r="I45" s="8">
        <v>2865.6930000000002</v>
      </c>
      <c r="J45" s="8">
        <f t="shared" si="20"/>
        <v>28456.166999999998</v>
      </c>
      <c r="K45" s="8">
        <v>20042.928</v>
      </c>
      <c r="L45" s="8">
        <f t="shared" si="23"/>
        <v>48499.095000000001</v>
      </c>
      <c r="M45" s="8"/>
      <c r="N45" s="8">
        <f t="shared" si="24"/>
        <v>48499.095000000001</v>
      </c>
      <c r="O45" s="8">
        <v>-276.66000000000003</v>
      </c>
      <c r="P45" s="8">
        <f t="shared" si="25"/>
        <v>48222.434999999998</v>
      </c>
      <c r="Q45" s="8"/>
      <c r="R45" s="8">
        <f t="shared" si="26"/>
        <v>48222.434999999998</v>
      </c>
      <c r="S45" s="8"/>
      <c r="T45" s="8">
        <f t="shared" si="27"/>
        <v>48222.434999999998</v>
      </c>
      <c r="U45" s="8"/>
      <c r="V45" s="8">
        <f t="shared" si="28"/>
        <v>48222.434999999998</v>
      </c>
      <c r="W45" s="8"/>
      <c r="X45" s="8">
        <f t="shared" si="29"/>
        <v>48222.434999999998</v>
      </c>
      <c r="Y45" s="8"/>
      <c r="Z45" s="8">
        <f t="shared" si="30"/>
        <v>48222.434999999998</v>
      </c>
      <c r="AA45" s="1" t="s">
        <v>86</v>
      </c>
    </row>
    <row r="46" spans="1:28" ht="56.25" x14ac:dyDescent="0.3">
      <c r="A46" s="4" t="s">
        <v>112</v>
      </c>
      <c r="B46" s="25" t="s">
        <v>93</v>
      </c>
      <c r="C46" s="25" t="s">
        <v>81</v>
      </c>
      <c r="D46" s="8"/>
      <c r="E46" s="8"/>
      <c r="F46" s="8"/>
      <c r="G46" s="8"/>
      <c r="H46" s="8"/>
      <c r="I46" s="8">
        <v>15000</v>
      </c>
      <c r="J46" s="8">
        <f>H46+I46</f>
        <v>15000</v>
      </c>
      <c r="K46" s="8"/>
      <c r="L46" s="8">
        <f>J46+K46</f>
        <v>15000</v>
      </c>
      <c r="M46" s="8"/>
      <c r="N46" s="8">
        <f>L46+M46</f>
        <v>15000</v>
      </c>
      <c r="O46" s="8"/>
      <c r="P46" s="8">
        <f>N46+O46</f>
        <v>15000</v>
      </c>
      <c r="Q46" s="8"/>
      <c r="R46" s="8">
        <f>P46+Q46</f>
        <v>15000</v>
      </c>
      <c r="S46" s="8"/>
      <c r="T46" s="8">
        <f>R46+S46</f>
        <v>15000</v>
      </c>
      <c r="U46" s="8"/>
      <c r="V46" s="8">
        <f>T46+U46</f>
        <v>15000</v>
      </c>
      <c r="W46" s="8"/>
      <c r="X46" s="8">
        <f>V46+W46</f>
        <v>15000</v>
      </c>
      <c r="Y46" s="8"/>
      <c r="Z46" s="8">
        <f>X46+Y46</f>
        <v>15000</v>
      </c>
      <c r="AA46" s="1" t="s">
        <v>92</v>
      </c>
    </row>
    <row r="47" spans="1:28" x14ac:dyDescent="0.3">
      <c r="A47" s="4"/>
      <c r="B47" s="25" t="s">
        <v>9</v>
      </c>
      <c r="C47" s="25"/>
      <c r="D47" s="8">
        <f>D52+D53+D54+D55+D56+D57+D58+D59+D60</f>
        <v>357512.39999999991</v>
      </c>
      <c r="E47" s="8">
        <f>E52+E53+E54+E55+E56+E57+E58+E59+E60</f>
        <v>5911.29</v>
      </c>
      <c r="F47" s="8">
        <f t="shared" ref="F47:H60" si="31">D47+E47</f>
        <v>363423.68999999989</v>
      </c>
      <c r="G47" s="8">
        <f>G52+G53+G54+G55+G56+G57+G58+G59+G60+G61</f>
        <v>415620.67700000003</v>
      </c>
      <c r="H47" s="8">
        <f t="shared" si="31"/>
        <v>779044.36699999985</v>
      </c>
      <c r="I47" s="8">
        <f>I52+I53+I54+I55+I56+I57+I58+I59+I60+I61+I62+I63</f>
        <v>1093241.9819999998</v>
      </c>
      <c r="J47" s="8">
        <f t="shared" si="20"/>
        <v>1872286.3489999997</v>
      </c>
      <c r="K47" s="8">
        <f>K52+K53+K54+K55+K56+K57+K58+K59+K60+K61+K62+K63</f>
        <v>-8744.1920000000009</v>
      </c>
      <c r="L47" s="8">
        <f t="shared" ref="L47" si="32">J47+K47</f>
        <v>1863542.1569999997</v>
      </c>
      <c r="M47" s="8">
        <f>M52+M53+M54+M55+M56+M57+M58+M59+M60+M61+M62+M63</f>
        <v>-164599.58199999999</v>
      </c>
      <c r="N47" s="8">
        <f t="shared" ref="N47" si="33">L47+M47</f>
        <v>1698942.5749999997</v>
      </c>
      <c r="O47" s="8">
        <f>O52+O53+O54+O55+O56+O57+O58+O59+O60+O61+O62+O63</f>
        <v>-40700.54099999999</v>
      </c>
      <c r="P47" s="8">
        <f t="shared" ref="P47" si="34">N47+O47</f>
        <v>1658242.0339999998</v>
      </c>
      <c r="Q47" s="8">
        <f>Q52+Q53+Q54+Q55+Q56+Q57+Q58+Q59+Q60+Q61+Q62+Q63</f>
        <v>-32048.918999999998</v>
      </c>
      <c r="R47" s="8">
        <f t="shared" ref="R47" si="35">P47+Q47</f>
        <v>1626193.1149999998</v>
      </c>
      <c r="S47" s="8">
        <f>S52+S53+S54+S55+S56+S57+S58+S59+S60+S61+S62+S63</f>
        <v>-54729.374000000003</v>
      </c>
      <c r="T47" s="8">
        <f t="shared" ref="T47" si="36">R47+S47</f>
        <v>1571463.7409999997</v>
      </c>
      <c r="U47" s="8">
        <f>U52+U53+U54+U55+U56+U57+U58+U59+U61+U62+U63</f>
        <v>0</v>
      </c>
      <c r="V47" s="8">
        <f t="shared" ref="V47" si="37">T47+U47</f>
        <v>1571463.7409999997</v>
      </c>
      <c r="W47" s="8">
        <f>W52+W53+W54+W55+W56+W57+W58+W59+W60+W61+W62+W63</f>
        <v>0</v>
      </c>
      <c r="X47" s="8">
        <f t="shared" ref="X47" si="38">V47+W47</f>
        <v>1571463.7409999997</v>
      </c>
      <c r="Y47" s="8">
        <f>Y52+Y53+Y54+Y55+Y56+Y57+Y58+Y59+Y60+Y61+Y62+Y63</f>
        <v>-25446.347999999998</v>
      </c>
      <c r="Z47" s="8">
        <f t="shared" ref="Z47" si="39">X47+Y47</f>
        <v>1546017.3929999997</v>
      </c>
    </row>
    <row r="48" spans="1:28" x14ac:dyDescent="0.3">
      <c r="A48" s="4"/>
      <c r="B48" s="25" t="s">
        <v>3</v>
      </c>
      <c r="C48" s="25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8" x14ac:dyDescent="0.3">
      <c r="A49" s="4"/>
      <c r="B49" s="25" t="s">
        <v>136</v>
      </c>
      <c r="C49" s="25"/>
      <c r="D49" s="8"/>
      <c r="E49" s="8"/>
      <c r="F49" s="8"/>
      <c r="G49" s="8"/>
      <c r="H49" s="8"/>
      <c r="I49" s="8">
        <f>I65</f>
        <v>41870.720000000001</v>
      </c>
      <c r="J49" s="8">
        <f t="shared" si="20"/>
        <v>41870.720000000001</v>
      </c>
      <c r="K49" s="8">
        <f>K65</f>
        <v>0</v>
      </c>
      <c r="L49" s="8">
        <f t="shared" ref="L49:L62" si="40">J49+K49</f>
        <v>41870.720000000001</v>
      </c>
      <c r="M49" s="8">
        <f>M65</f>
        <v>0</v>
      </c>
      <c r="N49" s="8">
        <f t="shared" ref="N49:N62" si="41">L49+M49</f>
        <v>41870.720000000001</v>
      </c>
      <c r="O49" s="8">
        <f>O65</f>
        <v>0</v>
      </c>
      <c r="P49" s="8">
        <f t="shared" ref="P49:P62" si="42">N49+O49</f>
        <v>41870.720000000001</v>
      </c>
      <c r="Q49" s="8">
        <f>Q65</f>
        <v>26994.796999999999</v>
      </c>
      <c r="R49" s="8">
        <f t="shared" ref="R49:R62" si="43">P49+Q49</f>
        <v>68865.516999999993</v>
      </c>
      <c r="S49" s="8">
        <f>S65</f>
        <v>-12030.406000000001</v>
      </c>
      <c r="T49" s="8">
        <f t="shared" ref="T49:T62" si="44">R49+S49</f>
        <v>56835.11099999999</v>
      </c>
      <c r="U49" s="8">
        <f>U65</f>
        <v>0</v>
      </c>
      <c r="V49" s="8">
        <f t="shared" ref="V49:V62" si="45">T49+U49</f>
        <v>56835.11099999999</v>
      </c>
      <c r="W49" s="8">
        <f>W65</f>
        <v>0</v>
      </c>
      <c r="X49" s="8">
        <f t="shared" ref="X49:X62" si="46">V49+W49</f>
        <v>56835.11099999999</v>
      </c>
      <c r="Y49" s="8">
        <f>Y65</f>
        <v>0</v>
      </c>
      <c r="Z49" s="8">
        <f t="shared" ref="Z49:Z62" si="47">X49+Y49</f>
        <v>56835.11099999999</v>
      </c>
    </row>
    <row r="50" spans="1:28" x14ac:dyDescent="0.3">
      <c r="A50" s="4"/>
      <c r="B50" s="25" t="s">
        <v>101</v>
      </c>
      <c r="C50" s="25"/>
      <c r="D50" s="8"/>
      <c r="E50" s="8"/>
      <c r="F50" s="8"/>
      <c r="G50" s="8"/>
      <c r="H50" s="8"/>
      <c r="I50" s="8">
        <f>I66</f>
        <v>159996.28200000001</v>
      </c>
      <c r="J50" s="8">
        <f t="shared" si="20"/>
        <v>159996.28200000001</v>
      </c>
      <c r="K50" s="8">
        <f>K66</f>
        <v>0</v>
      </c>
      <c r="L50" s="8">
        <f t="shared" si="40"/>
        <v>159996.28200000001</v>
      </c>
      <c r="M50" s="8">
        <f>M66</f>
        <v>0</v>
      </c>
      <c r="N50" s="8">
        <f t="shared" si="41"/>
        <v>159996.28200000001</v>
      </c>
      <c r="O50" s="8">
        <f>O66</f>
        <v>0</v>
      </c>
      <c r="P50" s="8">
        <f t="shared" si="42"/>
        <v>159996.28200000001</v>
      </c>
      <c r="Q50" s="8">
        <f>Q66</f>
        <v>-30551.678</v>
      </c>
      <c r="R50" s="8">
        <f t="shared" si="43"/>
        <v>129444.60400000001</v>
      </c>
      <c r="S50" s="8">
        <f>S66</f>
        <v>-49404.262000000002</v>
      </c>
      <c r="T50" s="8">
        <f t="shared" si="44"/>
        <v>80040.342000000004</v>
      </c>
      <c r="U50" s="8">
        <f>U66</f>
        <v>0</v>
      </c>
      <c r="V50" s="8">
        <f t="shared" si="45"/>
        <v>80040.342000000004</v>
      </c>
      <c r="W50" s="8">
        <f>W66</f>
        <v>0</v>
      </c>
      <c r="X50" s="8">
        <f t="shared" si="46"/>
        <v>80040.342000000004</v>
      </c>
      <c r="Y50" s="8">
        <f>Y66</f>
        <v>0</v>
      </c>
      <c r="Z50" s="8">
        <f t="shared" si="47"/>
        <v>80040.342000000004</v>
      </c>
    </row>
    <row r="51" spans="1:28" hidden="1" x14ac:dyDescent="0.3">
      <c r="A51" s="4"/>
      <c r="B51" s="21" t="s">
        <v>4</v>
      </c>
      <c r="C51" s="21"/>
      <c r="D51" s="8"/>
      <c r="E51" s="8"/>
      <c r="F51" s="8"/>
      <c r="G51" s="8"/>
      <c r="H51" s="8"/>
      <c r="I51" s="8"/>
      <c r="J51" s="8">
        <f t="shared" si="20"/>
        <v>0</v>
      </c>
      <c r="K51" s="8"/>
      <c r="L51" s="8">
        <f t="shared" si="40"/>
        <v>0</v>
      </c>
      <c r="M51" s="8"/>
      <c r="N51" s="8">
        <f t="shared" si="41"/>
        <v>0</v>
      </c>
      <c r="O51" s="8"/>
      <c r="P51" s="8">
        <f t="shared" si="42"/>
        <v>0</v>
      </c>
      <c r="Q51" s="8"/>
      <c r="R51" s="8">
        <f t="shared" si="43"/>
        <v>0</v>
      </c>
      <c r="S51" s="8"/>
      <c r="T51" s="8">
        <f t="shared" si="44"/>
        <v>0</v>
      </c>
      <c r="U51" s="8"/>
      <c r="V51" s="8">
        <f t="shared" si="45"/>
        <v>0</v>
      </c>
      <c r="W51" s="8"/>
      <c r="X51" s="8">
        <f t="shared" si="46"/>
        <v>0</v>
      </c>
      <c r="Y51" s="8"/>
      <c r="Z51" s="8">
        <f t="shared" si="47"/>
        <v>0</v>
      </c>
      <c r="AB51" s="1">
        <v>0</v>
      </c>
    </row>
    <row r="52" spans="1:28" ht="75.75" customHeight="1" x14ac:dyDescent="0.3">
      <c r="A52" s="4" t="s">
        <v>113</v>
      </c>
      <c r="B52" s="10" t="s">
        <v>37</v>
      </c>
      <c r="C52" s="25" t="s">
        <v>11</v>
      </c>
      <c r="D52" s="8">
        <v>7435.3</v>
      </c>
      <c r="E52" s="8">
        <v>0</v>
      </c>
      <c r="F52" s="8">
        <f t="shared" si="31"/>
        <v>7435.3</v>
      </c>
      <c r="G52" s="8">
        <v>0</v>
      </c>
      <c r="H52" s="8">
        <f t="shared" si="31"/>
        <v>7435.3</v>
      </c>
      <c r="I52" s="8">
        <v>694.02300000000002</v>
      </c>
      <c r="J52" s="8">
        <f t="shared" si="20"/>
        <v>8129.3230000000003</v>
      </c>
      <c r="K52" s="8"/>
      <c r="L52" s="8">
        <f t="shared" si="40"/>
        <v>8129.3230000000003</v>
      </c>
      <c r="M52" s="8"/>
      <c r="N52" s="8">
        <f t="shared" si="41"/>
        <v>8129.3230000000003</v>
      </c>
      <c r="O52" s="8"/>
      <c r="P52" s="8">
        <f t="shared" si="42"/>
        <v>8129.3230000000003</v>
      </c>
      <c r="Q52" s="8"/>
      <c r="R52" s="8">
        <f t="shared" si="43"/>
        <v>8129.3230000000003</v>
      </c>
      <c r="S52" s="8"/>
      <c r="T52" s="8">
        <f t="shared" si="44"/>
        <v>8129.3230000000003</v>
      </c>
      <c r="U52" s="8"/>
      <c r="V52" s="8">
        <f t="shared" si="45"/>
        <v>8129.3230000000003</v>
      </c>
      <c r="W52" s="8"/>
      <c r="X52" s="8">
        <f t="shared" si="46"/>
        <v>8129.3230000000003</v>
      </c>
      <c r="Y52" s="8">
        <v>-39.548000000000002</v>
      </c>
      <c r="Z52" s="8">
        <f t="shared" si="47"/>
        <v>8089.7750000000005</v>
      </c>
      <c r="AA52" s="1" t="s">
        <v>38</v>
      </c>
    </row>
    <row r="53" spans="1:28" ht="82.5" customHeight="1" x14ac:dyDescent="0.3">
      <c r="A53" s="4" t="s">
        <v>114</v>
      </c>
      <c r="B53" s="10" t="s">
        <v>66</v>
      </c>
      <c r="C53" s="25" t="s">
        <v>11</v>
      </c>
      <c r="D53" s="8">
        <v>58604.9</v>
      </c>
      <c r="E53" s="8">
        <v>0</v>
      </c>
      <c r="F53" s="8">
        <f t="shared" si="31"/>
        <v>58604.9</v>
      </c>
      <c r="G53" s="8">
        <v>0</v>
      </c>
      <c r="H53" s="8">
        <f t="shared" si="31"/>
        <v>58604.9</v>
      </c>
      <c r="I53" s="8">
        <v>18834.75</v>
      </c>
      <c r="J53" s="8">
        <f t="shared" si="20"/>
        <v>77439.649999999994</v>
      </c>
      <c r="K53" s="8"/>
      <c r="L53" s="8">
        <f t="shared" si="40"/>
        <v>77439.649999999994</v>
      </c>
      <c r="M53" s="8"/>
      <c r="N53" s="8">
        <f t="shared" si="41"/>
        <v>77439.649999999994</v>
      </c>
      <c r="O53" s="8">
        <f>-39378.959+(-35825.941)</f>
        <v>-75204.899999999994</v>
      </c>
      <c r="P53" s="8">
        <f t="shared" si="42"/>
        <v>2234.75</v>
      </c>
      <c r="Q53" s="8">
        <v>1472.2280000000001</v>
      </c>
      <c r="R53" s="8">
        <f t="shared" si="43"/>
        <v>3706.9780000000001</v>
      </c>
      <c r="S53" s="8">
        <v>150</v>
      </c>
      <c r="T53" s="8">
        <f t="shared" si="44"/>
        <v>3856.9780000000001</v>
      </c>
      <c r="U53" s="8"/>
      <c r="V53" s="8">
        <f t="shared" si="45"/>
        <v>3856.9780000000001</v>
      </c>
      <c r="W53" s="8"/>
      <c r="X53" s="8">
        <f t="shared" si="46"/>
        <v>3856.9780000000001</v>
      </c>
      <c r="Y53" s="8"/>
      <c r="Z53" s="8">
        <f t="shared" si="47"/>
        <v>3856.9780000000001</v>
      </c>
      <c r="AA53" s="1" t="s">
        <v>42</v>
      </c>
    </row>
    <row r="54" spans="1:28" ht="75" x14ac:dyDescent="0.3">
      <c r="A54" s="4" t="s">
        <v>115</v>
      </c>
      <c r="B54" s="25" t="s">
        <v>40</v>
      </c>
      <c r="C54" s="25" t="s">
        <v>11</v>
      </c>
      <c r="D54" s="8">
        <v>124436.6</v>
      </c>
      <c r="E54" s="8">
        <v>0</v>
      </c>
      <c r="F54" s="8">
        <f t="shared" si="31"/>
        <v>124436.6</v>
      </c>
      <c r="G54" s="8">
        <v>0</v>
      </c>
      <c r="H54" s="8">
        <f t="shared" si="31"/>
        <v>124436.6</v>
      </c>
      <c r="I54" s="8">
        <v>39857.415000000001</v>
      </c>
      <c r="J54" s="8">
        <f t="shared" si="20"/>
        <v>164294.01500000001</v>
      </c>
      <c r="K54" s="8"/>
      <c r="L54" s="8">
        <f t="shared" si="40"/>
        <v>164294.01500000001</v>
      </c>
      <c r="M54" s="8">
        <v>-163815.55900000001</v>
      </c>
      <c r="N54" s="8">
        <f t="shared" si="41"/>
        <v>478.45600000000559</v>
      </c>
      <c r="O54" s="8">
        <v>39378.959000000003</v>
      </c>
      <c r="P54" s="8">
        <f t="shared" si="42"/>
        <v>39857.415000000008</v>
      </c>
      <c r="Q54" s="8"/>
      <c r="R54" s="8">
        <f t="shared" si="43"/>
        <v>39857.415000000008</v>
      </c>
      <c r="S54" s="8"/>
      <c r="T54" s="8">
        <f t="shared" si="44"/>
        <v>39857.415000000008</v>
      </c>
      <c r="U54" s="8"/>
      <c r="V54" s="8">
        <f t="shared" si="45"/>
        <v>39857.415000000008</v>
      </c>
      <c r="W54" s="8"/>
      <c r="X54" s="8">
        <f t="shared" si="46"/>
        <v>39857.415000000008</v>
      </c>
      <c r="Y54" s="8"/>
      <c r="Z54" s="8">
        <f t="shared" si="47"/>
        <v>39857.415000000008</v>
      </c>
      <c r="AA54" s="1" t="s">
        <v>41</v>
      </c>
    </row>
    <row r="55" spans="1:28" ht="75" x14ac:dyDescent="0.3">
      <c r="A55" s="4" t="s">
        <v>116</v>
      </c>
      <c r="B55" s="25" t="s">
        <v>83</v>
      </c>
      <c r="C55" s="25" t="s">
        <v>11</v>
      </c>
      <c r="D55" s="8">
        <v>116967.4</v>
      </c>
      <c r="E55" s="8">
        <v>0</v>
      </c>
      <c r="F55" s="8">
        <f t="shared" si="31"/>
        <v>116967.4</v>
      </c>
      <c r="G55" s="8">
        <v>0</v>
      </c>
      <c r="H55" s="8">
        <f t="shared" si="31"/>
        <v>116967.4</v>
      </c>
      <c r="I55" s="8">
        <v>1858.1130000000001</v>
      </c>
      <c r="J55" s="8">
        <f t="shared" si="20"/>
        <v>118825.51299999999</v>
      </c>
      <c r="K55" s="8"/>
      <c r="L55" s="8">
        <f t="shared" si="40"/>
        <v>118825.51299999999</v>
      </c>
      <c r="M55" s="8"/>
      <c r="N55" s="8">
        <f t="shared" si="41"/>
        <v>118825.51299999999</v>
      </c>
      <c r="O55" s="8"/>
      <c r="P55" s="8">
        <f t="shared" si="42"/>
        <v>118825.51299999999</v>
      </c>
      <c r="Q55" s="8">
        <v>1288.432</v>
      </c>
      <c r="R55" s="8">
        <f t="shared" si="43"/>
        <v>120113.94499999999</v>
      </c>
      <c r="S55" s="8"/>
      <c r="T55" s="8">
        <f t="shared" si="44"/>
        <v>120113.94499999999</v>
      </c>
      <c r="U55" s="8"/>
      <c r="V55" s="8">
        <f t="shared" si="45"/>
        <v>120113.94499999999</v>
      </c>
      <c r="W55" s="8"/>
      <c r="X55" s="8">
        <f t="shared" si="46"/>
        <v>120113.94499999999</v>
      </c>
      <c r="Y55" s="8"/>
      <c r="Z55" s="8">
        <f t="shared" si="47"/>
        <v>120113.94499999999</v>
      </c>
      <c r="AA55" s="1" t="s">
        <v>43</v>
      </c>
    </row>
    <row r="56" spans="1:28" ht="75" hidden="1" x14ac:dyDescent="0.3">
      <c r="A56" s="4"/>
      <c r="B56" s="10" t="s">
        <v>67</v>
      </c>
      <c r="C56" s="21" t="s">
        <v>11</v>
      </c>
      <c r="D56" s="8">
        <v>4874.6000000000004</v>
      </c>
      <c r="E56" s="8">
        <v>0</v>
      </c>
      <c r="F56" s="8">
        <f t="shared" si="31"/>
        <v>4874.6000000000004</v>
      </c>
      <c r="G56" s="8">
        <v>0</v>
      </c>
      <c r="H56" s="8">
        <f t="shared" si="31"/>
        <v>4874.6000000000004</v>
      </c>
      <c r="I56" s="8">
        <v>0</v>
      </c>
      <c r="J56" s="8">
        <f t="shared" si="20"/>
        <v>4874.6000000000004</v>
      </c>
      <c r="K56" s="8"/>
      <c r="L56" s="8">
        <f t="shared" si="40"/>
        <v>4874.6000000000004</v>
      </c>
      <c r="M56" s="8"/>
      <c r="N56" s="8">
        <f t="shared" si="41"/>
        <v>4874.6000000000004</v>
      </c>
      <c r="O56" s="8">
        <v>-4874.6000000000004</v>
      </c>
      <c r="P56" s="8">
        <f t="shared" si="42"/>
        <v>0</v>
      </c>
      <c r="Q56" s="8"/>
      <c r="R56" s="8">
        <f t="shared" si="43"/>
        <v>0</v>
      </c>
      <c r="S56" s="8"/>
      <c r="T56" s="8">
        <f t="shared" si="44"/>
        <v>0</v>
      </c>
      <c r="U56" s="8"/>
      <c r="V56" s="8">
        <f t="shared" si="45"/>
        <v>0</v>
      </c>
      <c r="W56" s="8"/>
      <c r="X56" s="8">
        <f t="shared" si="46"/>
        <v>0</v>
      </c>
      <c r="Y56" s="8"/>
      <c r="Z56" s="8">
        <f t="shared" si="47"/>
        <v>0</v>
      </c>
      <c r="AA56" s="1" t="s">
        <v>44</v>
      </c>
      <c r="AB56" s="1">
        <v>0</v>
      </c>
    </row>
    <row r="57" spans="1:28" ht="75" x14ac:dyDescent="0.3">
      <c r="A57" s="4" t="s">
        <v>117</v>
      </c>
      <c r="B57" s="25" t="s">
        <v>45</v>
      </c>
      <c r="C57" s="25" t="s">
        <v>11</v>
      </c>
      <c r="D57" s="8">
        <v>5014.3</v>
      </c>
      <c r="E57" s="8">
        <v>0</v>
      </c>
      <c r="F57" s="8">
        <f t="shared" si="31"/>
        <v>5014.3</v>
      </c>
      <c r="G57" s="8">
        <v>0</v>
      </c>
      <c r="H57" s="8">
        <f t="shared" si="31"/>
        <v>5014.3</v>
      </c>
      <c r="I57" s="8">
        <v>0</v>
      </c>
      <c r="J57" s="8">
        <f t="shared" si="20"/>
        <v>5014.3</v>
      </c>
      <c r="K57" s="8"/>
      <c r="L57" s="8">
        <f t="shared" si="40"/>
        <v>5014.3</v>
      </c>
      <c r="M57" s="8"/>
      <c r="N57" s="8">
        <f t="shared" si="41"/>
        <v>5014.3</v>
      </c>
      <c r="O57" s="8"/>
      <c r="P57" s="8">
        <f t="shared" si="42"/>
        <v>5014.3</v>
      </c>
      <c r="Q57" s="8"/>
      <c r="R57" s="8">
        <f t="shared" si="43"/>
        <v>5014.3</v>
      </c>
      <c r="S57" s="8"/>
      <c r="T57" s="8">
        <f t="shared" si="44"/>
        <v>5014.3</v>
      </c>
      <c r="U57" s="8"/>
      <c r="V57" s="8">
        <f t="shared" si="45"/>
        <v>5014.3</v>
      </c>
      <c r="W57" s="8"/>
      <c r="X57" s="8">
        <f t="shared" si="46"/>
        <v>5014.3</v>
      </c>
      <c r="Y57" s="8"/>
      <c r="Z57" s="8">
        <f t="shared" si="47"/>
        <v>5014.3</v>
      </c>
      <c r="AA57" s="1" t="s">
        <v>46</v>
      </c>
    </row>
    <row r="58" spans="1:28" ht="75" x14ac:dyDescent="0.3">
      <c r="A58" s="4" t="s">
        <v>118</v>
      </c>
      <c r="B58" s="25" t="s">
        <v>47</v>
      </c>
      <c r="C58" s="25" t="s">
        <v>11</v>
      </c>
      <c r="D58" s="8">
        <v>37852.5</v>
      </c>
      <c r="E58" s="8">
        <v>0</v>
      </c>
      <c r="F58" s="8">
        <f t="shared" si="31"/>
        <v>37852.5</v>
      </c>
      <c r="G58" s="8">
        <v>0</v>
      </c>
      <c r="H58" s="8">
        <f t="shared" si="31"/>
        <v>37852.5</v>
      </c>
      <c r="I58" s="8">
        <v>200</v>
      </c>
      <c r="J58" s="8">
        <f t="shared" si="20"/>
        <v>38052.5</v>
      </c>
      <c r="K58" s="8"/>
      <c r="L58" s="8">
        <f t="shared" si="40"/>
        <v>38052.5</v>
      </c>
      <c r="M58" s="8">
        <v>-784.02300000000002</v>
      </c>
      <c r="N58" s="8">
        <f t="shared" si="41"/>
        <v>37268.476999999999</v>
      </c>
      <c r="O58" s="8"/>
      <c r="P58" s="8">
        <f t="shared" si="42"/>
        <v>37268.476999999999</v>
      </c>
      <c r="Q58" s="8"/>
      <c r="R58" s="8">
        <f t="shared" si="43"/>
        <v>37268.476999999999</v>
      </c>
      <c r="S58" s="8"/>
      <c r="T58" s="8">
        <f t="shared" si="44"/>
        <v>37268.476999999999</v>
      </c>
      <c r="U58" s="8"/>
      <c r="V58" s="8">
        <f t="shared" si="45"/>
        <v>37268.476999999999</v>
      </c>
      <c r="W58" s="8"/>
      <c r="X58" s="8">
        <f t="shared" si="46"/>
        <v>37268.476999999999</v>
      </c>
      <c r="Y58" s="8"/>
      <c r="Z58" s="8">
        <f t="shared" si="47"/>
        <v>37268.476999999999</v>
      </c>
      <c r="AA58" s="1" t="s">
        <v>48</v>
      </c>
    </row>
    <row r="59" spans="1:28" ht="75" x14ac:dyDescent="0.3">
      <c r="A59" s="4" t="s">
        <v>119</v>
      </c>
      <c r="B59" s="25" t="s">
        <v>49</v>
      </c>
      <c r="C59" s="25" t="s">
        <v>11</v>
      </c>
      <c r="D59" s="9">
        <v>2326.8000000000002</v>
      </c>
      <c r="E59" s="9">
        <v>0</v>
      </c>
      <c r="F59" s="8">
        <f t="shared" si="31"/>
        <v>2326.8000000000002</v>
      </c>
      <c r="G59" s="9">
        <v>0</v>
      </c>
      <c r="H59" s="8">
        <f t="shared" si="31"/>
        <v>2326.8000000000002</v>
      </c>
      <c r="I59" s="9">
        <v>7942.0029999999997</v>
      </c>
      <c r="J59" s="8">
        <f t="shared" si="20"/>
        <v>10268.803</v>
      </c>
      <c r="K59" s="9"/>
      <c r="L59" s="8">
        <f t="shared" si="40"/>
        <v>10268.803</v>
      </c>
      <c r="M59" s="9"/>
      <c r="N59" s="8">
        <f t="shared" si="41"/>
        <v>10268.803</v>
      </c>
      <c r="O59" s="9"/>
      <c r="P59" s="8">
        <f t="shared" si="42"/>
        <v>10268.803</v>
      </c>
      <c r="Q59" s="9"/>
      <c r="R59" s="8">
        <f t="shared" si="43"/>
        <v>10268.803</v>
      </c>
      <c r="S59" s="9"/>
      <c r="T59" s="8">
        <f t="shared" si="44"/>
        <v>10268.803</v>
      </c>
      <c r="U59" s="9"/>
      <c r="V59" s="8">
        <f t="shared" si="45"/>
        <v>10268.803</v>
      </c>
      <c r="W59" s="9"/>
      <c r="X59" s="8">
        <f t="shared" si="46"/>
        <v>10268.803</v>
      </c>
      <c r="Y59" s="9"/>
      <c r="Z59" s="8">
        <f t="shared" si="47"/>
        <v>10268.803</v>
      </c>
      <c r="AA59" s="1" t="s">
        <v>50</v>
      </c>
    </row>
    <row r="60" spans="1:28" ht="75" x14ac:dyDescent="0.3">
      <c r="A60" s="4" t="s">
        <v>120</v>
      </c>
      <c r="B60" s="25" t="s">
        <v>78</v>
      </c>
      <c r="C60" s="25" t="s">
        <v>11</v>
      </c>
      <c r="D60" s="9">
        <v>0</v>
      </c>
      <c r="E60" s="9">
        <v>5911.29</v>
      </c>
      <c r="F60" s="8">
        <f t="shared" si="31"/>
        <v>5911.29</v>
      </c>
      <c r="G60" s="9"/>
      <c r="H60" s="8">
        <f t="shared" si="31"/>
        <v>5911.29</v>
      </c>
      <c r="I60" s="9"/>
      <c r="J60" s="8">
        <f t="shared" si="20"/>
        <v>5911.29</v>
      </c>
      <c r="K60" s="9"/>
      <c r="L60" s="8">
        <f t="shared" si="40"/>
        <v>5911.29</v>
      </c>
      <c r="M60" s="9"/>
      <c r="N60" s="8">
        <f t="shared" si="41"/>
        <v>5911.29</v>
      </c>
      <c r="O60" s="9"/>
      <c r="P60" s="8">
        <f t="shared" si="42"/>
        <v>5911.29</v>
      </c>
      <c r="Q60" s="9"/>
      <c r="R60" s="8">
        <f t="shared" si="43"/>
        <v>5911.29</v>
      </c>
      <c r="S60" s="9"/>
      <c r="T60" s="8">
        <f t="shared" si="44"/>
        <v>5911.29</v>
      </c>
      <c r="U60" s="9"/>
      <c r="V60" s="8">
        <f t="shared" si="45"/>
        <v>5911.29</v>
      </c>
      <c r="W60" s="9"/>
      <c r="X60" s="8">
        <f t="shared" si="46"/>
        <v>5911.29</v>
      </c>
      <c r="Y60" s="9">
        <v>-911.29</v>
      </c>
      <c r="Z60" s="8">
        <f t="shared" si="47"/>
        <v>5000</v>
      </c>
      <c r="AA60" s="1" t="s">
        <v>79</v>
      </c>
    </row>
    <row r="61" spans="1:28" ht="56.25" x14ac:dyDescent="0.3">
      <c r="A61" s="4" t="s">
        <v>121</v>
      </c>
      <c r="B61" s="25" t="s">
        <v>88</v>
      </c>
      <c r="C61" s="25" t="s">
        <v>39</v>
      </c>
      <c r="D61" s="9"/>
      <c r="E61" s="9"/>
      <c r="F61" s="8">
        <v>0</v>
      </c>
      <c r="G61" s="9">
        <v>415620.67700000003</v>
      </c>
      <c r="H61" s="8">
        <f>F61+G61</f>
        <v>415620.67700000003</v>
      </c>
      <c r="I61" s="9"/>
      <c r="J61" s="8">
        <f t="shared" si="20"/>
        <v>415620.67700000003</v>
      </c>
      <c r="K61" s="9"/>
      <c r="L61" s="8">
        <f t="shared" si="40"/>
        <v>415620.67700000003</v>
      </c>
      <c r="M61" s="9"/>
      <c r="N61" s="8">
        <f t="shared" si="41"/>
        <v>415620.67700000003</v>
      </c>
      <c r="O61" s="9"/>
      <c r="P61" s="8">
        <f t="shared" si="42"/>
        <v>415620.67700000003</v>
      </c>
      <c r="Q61" s="9"/>
      <c r="R61" s="8">
        <f t="shared" si="43"/>
        <v>415620.67700000003</v>
      </c>
      <c r="S61" s="9"/>
      <c r="T61" s="8">
        <f t="shared" si="44"/>
        <v>415620.67700000003</v>
      </c>
      <c r="U61" s="9"/>
      <c r="V61" s="8">
        <f t="shared" si="45"/>
        <v>415620.67700000003</v>
      </c>
      <c r="W61" s="9"/>
      <c r="X61" s="8">
        <f t="shared" si="46"/>
        <v>415620.67700000003</v>
      </c>
      <c r="Y61" s="9"/>
      <c r="Z61" s="8">
        <f t="shared" si="47"/>
        <v>415620.67700000003</v>
      </c>
      <c r="AA61" s="1" t="s">
        <v>89</v>
      </c>
    </row>
    <row r="62" spans="1:28" ht="75" x14ac:dyDescent="0.3">
      <c r="A62" s="4" t="s">
        <v>122</v>
      </c>
      <c r="B62" s="25" t="s">
        <v>94</v>
      </c>
      <c r="C62" s="25" t="s">
        <v>11</v>
      </c>
      <c r="D62" s="9"/>
      <c r="E62" s="9"/>
      <c r="F62" s="8"/>
      <c r="G62" s="9"/>
      <c r="H62" s="8"/>
      <c r="I62" s="9">
        <v>1383.836</v>
      </c>
      <c r="J62" s="8">
        <f t="shared" si="20"/>
        <v>1383.836</v>
      </c>
      <c r="K62" s="9"/>
      <c r="L62" s="8">
        <f t="shared" si="40"/>
        <v>1383.836</v>
      </c>
      <c r="M62" s="9"/>
      <c r="N62" s="8">
        <f t="shared" si="41"/>
        <v>1383.836</v>
      </c>
      <c r="O62" s="9"/>
      <c r="P62" s="8">
        <f t="shared" si="42"/>
        <v>1383.836</v>
      </c>
      <c r="Q62" s="9"/>
      <c r="R62" s="8">
        <f t="shared" si="43"/>
        <v>1383.836</v>
      </c>
      <c r="S62" s="9"/>
      <c r="T62" s="8">
        <f t="shared" si="44"/>
        <v>1383.836</v>
      </c>
      <c r="U62" s="9"/>
      <c r="V62" s="8">
        <f t="shared" si="45"/>
        <v>1383.836</v>
      </c>
      <c r="W62" s="9"/>
      <c r="X62" s="8">
        <f t="shared" si="46"/>
        <v>1383.836</v>
      </c>
      <c r="Y62" s="9"/>
      <c r="Z62" s="8">
        <f t="shared" si="47"/>
        <v>1383.836</v>
      </c>
      <c r="AA62" s="1" t="s">
        <v>95</v>
      </c>
    </row>
    <row r="63" spans="1:28" ht="75" x14ac:dyDescent="0.3">
      <c r="A63" s="4" t="s">
        <v>123</v>
      </c>
      <c r="B63" s="25" t="s">
        <v>146</v>
      </c>
      <c r="C63" s="25" t="s">
        <v>39</v>
      </c>
      <c r="D63" s="9"/>
      <c r="E63" s="9"/>
      <c r="F63" s="8"/>
      <c r="G63" s="9"/>
      <c r="H63" s="8"/>
      <c r="I63" s="9">
        <f>I65+I66+I67</f>
        <v>1022471.8419999999</v>
      </c>
      <c r="J63" s="8">
        <f>H63+I63</f>
        <v>1022471.8419999999</v>
      </c>
      <c r="K63" s="9">
        <f>K65+K66+K67</f>
        <v>-8744.1920000000009</v>
      </c>
      <c r="L63" s="8">
        <f>J63+K63</f>
        <v>1013727.6499999999</v>
      </c>
      <c r="M63" s="9">
        <f>M65+M66+M67</f>
        <v>0</v>
      </c>
      <c r="N63" s="8">
        <f>L63+M63</f>
        <v>1013727.6499999999</v>
      </c>
      <c r="O63" s="9">
        <f>O65+O66+O67</f>
        <v>0</v>
      </c>
      <c r="P63" s="8">
        <f>N63+O63</f>
        <v>1013727.6499999999</v>
      </c>
      <c r="Q63" s="9">
        <f>Q65+Q66+Q67</f>
        <v>-34809.578999999998</v>
      </c>
      <c r="R63" s="8">
        <f>P63+Q63</f>
        <v>978918.07099999988</v>
      </c>
      <c r="S63" s="9">
        <f>S65+S66+S67</f>
        <v>-54879.374000000003</v>
      </c>
      <c r="T63" s="8">
        <f>R63+S63</f>
        <v>924038.69699999993</v>
      </c>
      <c r="U63" s="9">
        <f>U65+U66+U67</f>
        <v>0</v>
      </c>
      <c r="V63" s="8">
        <f>T63+U63</f>
        <v>924038.69699999993</v>
      </c>
      <c r="W63" s="9">
        <f>W65+W66+W67</f>
        <v>0</v>
      </c>
      <c r="X63" s="8">
        <f>V63+W63</f>
        <v>924038.69699999993</v>
      </c>
      <c r="Y63" s="9">
        <f>Y65+Y66+Y67</f>
        <v>-24495.51</v>
      </c>
      <c r="Z63" s="8">
        <f>X63+Y63</f>
        <v>899543.18699999992</v>
      </c>
    </row>
    <row r="64" spans="1:28" x14ac:dyDescent="0.3">
      <c r="A64" s="4"/>
      <c r="B64" s="25" t="s">
        <v>3</v>
      </c>
      <c r="C64" s="25"/>
      <c r="D64" s="9"/>
      <c r="E64" s="9"/>
      <c r="F64" s="8"/>
      <c r="G64" s="9"/>
      <c r="H64" s="8"/>
      <c r="I64" s="9"/>
      <c r="J64" s="8"/>
      <c r="K64" s="9"/>
      <c r="L64" s="8"/>
      <c r="M64" s="9"/>
      <c r="N64" s="8"/>
      <c r="O64" s="9"/>
      <c r="P64" s="8"/>
      <c r="Q64" s="9"/>
      <c r="R64" s="8"/>
      <c r="S64" s="9"/>
      <c r="T64" s="8"/>
      <c r="U64" s="9"/>
      <c r="V64" s="8"/>
      <c r="W64" s="9"/>
      <c r="X64" s="8"/>
      <c r="Y64" s="9"/>
      <c r="Z64" s="8"/>
    </row>
    <row r="65" spans="1:28" x14ac:dyDescent="0.3">
      <c r="A65" s="4"/>
      <c r="B65" s="25" t="s">
        <v>136</v>
      </c>
      <c r="C65" s="25"/>
      <c r="D65" s="9"/>
      <c r="E65" s="9"/>
      <c r="F65" s="8"/>
      <c r="G65" s="9"/>
      <c r="H65" s="8"/>
      <c r="I65" s="9">
        <v>41870.720000000001</v>
      </c>
      <c r="J65" s="8">
        <f>H65+I65</f>
        <v>41870.720000000001</v>
      </c>
      <c r="K65" s="9"/>
      <c r="L65" s="8">
        <f>J65+K65</f>
        <v>41870.720000000001</v>
      </c>
      <c r="M65" s="9"/>
      <c r="N65" s="8">
        <f>L65+M65</f>
        <v>41870.720000000001</v>
      </c>
      <c r="O65" s="9"/>
      <c r="P65" s="8">
        <f>N65+O65</f>
        <v>41870.720000000001</v>
      </c>
      <c r="Q65" s="9">
        <v>26994.796999999999</v>
      </c>
      <c r="R65" s="8">
        <f>P65+Q65</f>
        <v>68865.516999999993</v>
      </c>
      <c r="S65" s="9">
        <v>-12030.406000000001</v>
      </c>
      <c r="T65" s="8">
        <f>R65+S65</f>
        <v>56835.11099999999</v>
      </c>
      <c r="U65" s="9"/>
      <c r="V65" s="8">
        <f>T65+U65</f>
        <v>56835.11099999999</v>
      </c>
      <c r="W65" s="9"/>
      <c r="X65" s="8">
        <f>V65+W65</f>
        <v>56835.11099999999</v>
      </c>
      <c r="Y65" s="9"/>
      <c r="Z65" s="8">
        <f>X65+Y65</f>
        <v>56835.11099999999</v>
      </c>
    </row>
    <row r="66" spans="1:28" x14ac:dyDescent="0.3">
      <c r="A66" s="4"/>
      <c r="B66" s="25" t="s">
        <v>101</v>
      </c>
      <c r="C66" s="25"/>
      <c r="D66" s="9"/>
      <c r="E66" s="9"/>
      <c r="F66" s="8"/>
      <c r="G66" s="9"/>
      <c r="H66" s="8"/>
      <c r="I66" s="9">
        <v>159996.28200000001</v>
      </c>
      <c r="J66" s="8">
        <f t="shared" ref="J66:J67" si="48">H66+I66</f>
        <v>159996.28200000001</v>
      </c>
      <c r="K66" s="9"/>
      <c r="L66" s="8">
        <f t="shared" ref="L66:L75" si="49">J66+K66</f>
        <v>159996.28200000001</v>
      </c>
      <c r="M66" s="9"/>
      <c r="N66" s="8">
        <f t="shared" ref="N66:N75" si="50">L66+M66</f>
        <v>159996.28200000001</v>
      </c>
      <c r="O66" s="9"/>
      <c r="P66" s="8">
        <f t="shared" ref="P66:P75" si="51">N66+O66</f>
        <v>159996.28200000001</v>
      </c>
      <c r="Q66" s="9">
        <v>-30551.678</v>
      </c>
      <c r="R66" s="8">
        <f t="shared" ref="R66:R75" si="52">P66+Q66</f>
        <v>129444.60400000001</v>
      </c>
      <c r="S66" s="9">
        <v>-49404.262000000002</v>
      </c>
      <c r="T66" s="8">
        <f t="shared" ref="T66:T75" si="53">R66+S66</f>
        <v>80040.342000000004</v>
      </c>
      <c r="U66" s="9"/>
      <c r="V66" s="8">
        <f t="shared" ref="V66:V75" si="54">T66+U66</f>
        <v>80040.342000000004</v>
      </c>
      <c r="W66" s="9"/>
      <c r="X66" s="8">
        <f t="shared" ref="X66:X75" si="55">V66+W66</f>
        <v>80040.342000000004</v>
      </c>
      <c r="Y66" s="9"/>
      <c r="Z66" s="8">
        <f t="shared" ref="Z66:Z75" si="56">X66+Y66</f>
        <v>80040.342000000004</v>
      </c>
    </row>
    <row r="67" spans="1:28" hidden="1" x14ac:dyDescent="0.3">
      <c r="A67" s="4"/>
      <c r="B67" s="21" t="s">
        <v>4</v>
      </c>
      <c r="C67" s="21"/>
      <c r="D67" s="9"/>
      <c r="E67" s="9"/>
      <c r="F67" s="8"/>
      <c r="G67" s="9"/>
      <c r="H67" s="8"/>
      <c r="I67" s="9">
        <v>820604.84</v>
      </c>
      <c r="J67" s="8">
        <f t="shared" si="48"/>
        <v>820604.84</v>
      </c>
      <c r="K67" s="9">
        <f>-5450.1-3294.092</f>
        <v>-8744.1920000000009</v>
      </c>
      <c r="L67" s="8">
        <f t="shared" si="49"/>
        <v>811860.64799999993</v>
      </c>
      <c r="M67" s="9"/>
      <c r="N67" s="8">
        <f t="shared" si="50"/>
        <v>811860.64799999993</v>
      </c>
      <c r="O67" s="9"/>
      <c r="P67" s="8">
        <f t="shared" si="51"/>
        <v>811860.64799999993</v>
      </c>
      <c r="Q67" s="9">
        <v>-31252.698</v>
      </c>
      <c r="R67" s="8">
        <f t="shared" si="52"/>
        <v>780607.95</v>
      </c>
      <c r="S67" s="9">
        <v>6555.2939999999999</v>
      </c>
      <c r="T67" s="8">
        <f t="shared" si="53"/>
        <v>787163.24399999995</v>
      </c>
      <c r="U67" s="9"/>
      <c r="V67" s="8">
        <f t="shared" si="54"/>
        <v>787163.24399999995</v>
      </c>
      <c r="W67" s="9"/>
      <c r="X67" s="8">
        <f t="shared" si="55"/>
        <v>787163.24399999995</v>
      </c>
      <c r="Y67" s="9">
        <v>-24495.51</v>
      </c>
      <c r="Z67" s="8">
        <f t="shared" si="56"/>
        <v>762667.73399999994</v>
      </c>
      <c r="AB67" s="1">
        <v>0</v>
      </c>
    </row>
    <row r="68" spans="1:28" x14ac:dyDescent="0.3">
      <c r="A68" s="4"/>
      <c r="B68" s="25" t="s">
        <v>13</v>
      </c>
      <c r="C68" s="25"/>
      <c r="D68" s="8">
        <f>D69+D70+D71+D72</f>
        <v>314577</v>
      </c>
      <c r="E68" s="8">
        <f>E69+E70+E71+E72</f>
        <v>0</v>
      </c>
      <c r="F68" s="8">
        <f t="shared" ref="F68:H72" si="57">D68+E68</f>
        <v>314577</v>
      </c>
      <c r="G68" s="8">
        <f>G69+G70+G71+G72</f>
        <v>0</v>
      </c>
      <c r="H68" s="8">
        <f t="shared" si="57"/>
        <v>314577</v>
      </c>
      <c r="I68" s="8">
        <f>I69+I70+I71+I72+I73+I74</f>
        <v>22285.63</v>
      </c>
      <c r="J68" s="8">
        <f t="shared" si="20"/>
        <v>336862.63</v>
      </c>
      <c r="K68" s="8">
        <f>K69+K70+K71+K72+K73+K74</f>
        <v>-761.21400000000006</v>
      </c>
      <c r="L68" s="8">
        <f t="shared" si="49"/>
        <v>336101.41600000003</v>
      </c>
      <c r="M68" s="8">
        <f>M69+M70+M71+M72+M73+M74</f>
        <v>4001.1350000000002</v>
      </c>
      <c r="N68" s="8">
        <f t="shared" si="50"/>
        <v>340102.55100000004</v>
      </c>
      <c r="O68" s="8">
        <f>O69+O70+O71+O72+O73+O74</f>
        <v>-1414.3119999999999</v>
      </c>
      <c r="P68" s="8">
        <f t="shared" si="51"/>
        <v>338688.23900000006</v>
      </c>
      <c r="Q68" s="8">
        <f>Q69+Q70+Q71+Q72+Q73+Q74</f>
        <v>-270.57400000000001</v>
      </c>
      <c r="R68" s="8">
        <f t="shared" si="52"/>
        <v>338417.66500000004</v>
      </c>
      <c r="S68" s="8">
        <f>S69+S70+S71+S72+S73+S74</f>
        <v>-2263.1489999999999</v>
      </c>
      <c r="T68" s="8">
        <f t="shared" si="53"/>
        <v>336154.51600000006</v>
      </c>
      <c r="U68" s="8">
        <f>U69+U70+U71+U72+U73+U74</f>
        <v>0</v>
      </c>
      <c r="V68" s="8">
        <f t="shared" si="54"/>
        <v>336154.51600000006</v>
      </c>
      <c r="W68" s="8">
        <f>W69+W70+W71+W72+W73+W74</f>
        <v>-49.868000000000002</v>
      </c>
      <c r="X68" s="8">
        <f t="shared" si="55"/>
        <v>336104.64800000004</v>
      </c>
      <c r="Y68" s="8">
        <f>Y69+Y70+Y71+Y72+Y73+Y74</f>
        <v>-953.04300000000001</v>
      </c>
      <c r="Z68" s="8">
        <f t="shared" si="56"/>
        <v>335151.60500000004</v>
      </c>
    </row>
    <row r="69" spans="1:28" ht="56.25" x14ac:dyDescent="0.3">
      <c r="A69" s="4" t="s">
        <v>124</v>
      </c>
      <c r="B69" s="10" t="s">
        <v>27</v>
      </c>
      <c r="C69" s="10" t="s">
        <v>14</v>
      </c>
      <c r="D69" s="9">
        <v>55000</v>
      </c>
      <c r="E69" s="9">
        <v>0</v>
      </c>
      <c r="F69" s="8">
        <f t="shared" si="57"/>
        <v>55000</v>
      </c>
      <c r="G69" s="9">
        <v>0</v>
      </c>
      <c r="H69" s="8">
        <f t="shared" si="57"/>
        <v>55000</v>
      </c>
      <c r="I69" s="9">
        <v>12848.441000000001</v>
      </c>
      <c r="J69" s="8">
        <f t="shared" si="20"/>
        <v>67848.441000000006</v>
      </c>
      <c r="K69" s="9">
        <v>-761.21400000000006</v>
      </c>
      <c r="L69" s="8">
        <f t="shared" si="49"/>
        <v>67087.226999999999</v>
      </c>
      <c r="M69" s="9">
        <v>-998.86500000000001</v>
      </c>
      <c r="N69" s="8">
        <f t="shared" si="50"/>
        <v>66088.361999999994</v>
      </c>
      <c r="O69" s="9">
        <f>-24.886-1394.312</f>
        <v>-1419.1979999999999</v>
      </c>
      <c r="P69" s="8">
        <f t="shared" si="51"/>
        <v>64669.163999999997</v>
      </c>
      <c r="Q69" s="9"/>
      <c r="R69" s="8">
        <f t="shared" si="52"/>
        <v>64669.163999999997</v>
      </c>
      <c r="S69" s="9">
        <v>-2263.1489999999999</v>
      </c>
      <c r="T69" s="8">
        <f t="shared" si="53"/>
        <v>62406.014999999999</v>
      </c>
      <c r="U69" s="9"/>
      <c r="V69" s="8">
        <f t="shared" si="54"/>
        <v>62406.014999999999</v>
      </c>
      <c r="W69" s="9">
        <v>-49.868000000000002</v>
      </c>
      <c r="X69" s="8">
        <f t="shared" si="55"/>
        <v>62356.146999999997</v>
      </c>
      <c r="Y69" s="9">
        <v>-1601.163</v>
      </c>
      <c r="Z69" s="8">
        <f t="shared" si="56"/>
        <v>60754.983999999997</v>
      </c>
      <c r="AA69" s="1" t="s">
        <v>28</v>
      </c>
    </row>
    <row r="70" spans="1:28" ht="56.25" x14ac:dyDescent="0.3">
      <c r="A70" s="4" t="s">
        <v>125</v>
      </c>
      <c r="B70" s="10" t="s">
        <v>34</v>
      </c>
      <c r="C70" s="10" t="s">
        <v>14</v>
      </c>
      <c r="D70" s="11">
        <v>167601.29999999999</v>
      </c>
      <c r="E70" s="11">
        <v>0</v>
      </c>
      <c r="F70" s="8">
        <f t="shared" si="57"/>
        <v>167601.29999999999</v>
      </c>
      <c r="G70" s="11">
        <v>0</v>
      </c>
      <c r="H70" s="8">
        <f t="shared" si="57"/>
        <v>167601.29999999999</v>
      </c>
      <c r="I70" s="11">
        <v>37.412999999999997</v>
      </c>
      <c r="J70" s="8">
        <f t="shared" si="20"/>
        <v>167638.71299999999</v>
      </c>
      <c r="K70" s="11"/>
      <c r="L70" s="8">
        <f t="shared" si="49"/>
        <v>167638.71299999999</v>
      </c>
      <c r="M70" s="11"/>
      <c r="N70" s="8">
        <f t="shared" si="50"/>
        <v>167638.71299999999</v>
      </c>
      <c r="O70" s="11"/>
      <c r="P70" s="8">
        <f t="shared" si="51"/>
        <v>167638.71299999999</v>
      </c>
      <c r="Q70" s="11"/>
      <c r="R70" s="8">
        <f t="shared" si="52"/>
        <v>167638.71299999999</v>
      </c>
      <c r="S70" s="11"/>
      <c r="T70" s="8">
        <f t="shared" si="53"/>
        <v>167638.71299999999</v>
      </c>
      <c r="U70" s="11"/>
      <c r="V70" s="8">
        <f t="shared" si="54"/>
        <v>167638.71299999999</v>
      </c>
      <c r="W70" s="11"/>
      <c r="X70" s="8">
        <f t="shared" si="55"/>
        <v>167638.71299999999</v>
      </c>
      <c r="Y70" s="11"/>
      <c r="Z70" s="8">
        <f t="shared" si="56"/>
        <v>167638.71299999999</v>
      </c>
      <c r="AA70" s="1" t="s">
        <v>35</v>
      </c>
    </row>
    <row r="71" spans="1:28" ht="60" customHeight="1" x14ac:dyDescent="0.3">
      <c r="A71" s="4" t="s">
        <v>126</v>
      </c>
      <c r="B71" s="10" t="s">
        <v>58</v>
      </c>
      <c r="C71" s="10" t="s">
        <v>14</v>
      </c>
      <c r="D71" s="11">
        <v>64918.3</v>
      </c>
      <c r="E71" s="11">
        <v>0</v>
      </c>
      <c r="F71" s="8">
        <f t="shared" si="57"/>
        <v>64918.3</v>
      </c>
      <c r="G71" s="11">
        <v>0</v>
      </c>
      <c r="H71" s="8">
        <f t="shared" si="57"/>
        <v>64918.3</v>
      </c>
      <c r="I71" s="11">
        <v>167.572</v>
      </c>
      <c r="J71" s="8">
        <f t="shared" si="20"/>
        <v>65085.872000000003</v>
      </c>
      <c r="K71" s="11"/>
      <c r="L71" s="8">
        <f t="shared" si="49"/>
        <v>65085.872000000003</v>
      </c>
      <c r="M71" s="11">
        <v>5000</v>
      </c>
      <c r="N71" s="8">
        <f t="shared" si="50"/>
        <v>70085.872000000003</v>
      </c>
      <c r="O71" s="11"/>
      <c r="P71" s="8">
        <f t="shared" si="51"/>
        <v>70085.872000000003</v>
      </c>
      <c r="Q71" s="11"/>
      <c r="R71" s="8">
        <f t="shared" si="52"/>
        <v>70085.872000000003</v>
      </c>
      <c r="S71" s="11"/>
      <c r="T71" s="8">
        <f t="shared" si="53"/>
        <v>70085.872000000003</v>
      </c>
      <c r="U71" s="11"/>
      <c r="V71" s="8">
        <f t="shared" si="54"/>
        <v>70085.872000000003</v>
      </c>
      <c r="W71" s="11"/>
      <c r="X71" s="8">
        <f t="shared" si="55"/>
        <v>70085.872000000003</v>
      </c>
      <c r="Y71" s="11">
        <v>648.12</v>
      </c>
      <c r="Z71" s="8">
        <f t="shared" si="56"/>
        <v>70733.991999999998</v>
      </c>
      <c r="AA71" s="1" t="s">
        <v>57</v>
      </c>
    </row>
    <row r="72" spans="1:28" ht="60" customHeight="1" x14ac:dyDescent="0.3">
      <c r="A72" s="4" t="s">
        <v>127</v>
      </c>
      <c r="B72" s="10" t="s">
        <v>60</v>
      </c>
      <c r="C72" s="10" t="s">
        <v>14</v>
      </c>
      <c r="D72" s="11">
        <v>27057.4</v>
      </c>
      <c r="E72" s="11">
        <v>0</v>
      </c>
      <c r="F72" s="8">
        <f t="shared" si="57"/>
        <v>27057.4</v>
      </c>
      <c r="G72" s="11">
        <v>0</v>
      </c>
      <c r="H72" s="8">
        <f t="shared" si="57"/>
        <v>27057.4</v>
      </c>
      <c r="I72" s="11">
        <v>4619.2629999999999</v>
      </c>
      <c r="J72" s="8">
        <f t="shared" si="20"/>
        <v>31676.663</v>
      </c>
      <c r="K72" s="11"/>
      <c r="L72" s="8">
        <f t="shared" si="49"/>
        <v>31676.663</v>
      </c>
      <c r="M72" s="11"/>
      <c r="N72" s="8">
        <f t="shared" si="50"/>
        <v>31676.663</v>
      </c>
      <c r="O72" s="11">
        <v>4.8860000000000001</v>
      </c>
      <c r="P72" s="8">
        <f t="shared" si="51"/>
        <v>31681.548999999999</v>
      </c>
      <c r="Q72" s="11">
        <v>-270.57400000000001</v>
      </c>
      <c r="R72" s="8">
        <f t="shared" si="52"/>
        <v>31410.974999999999</v>
      </c>
      <c r="S72" s="11"/>
      <c r="T72" s="8">
        <f t="shared" si="53"/>
        <v>31410.974999999999</v>
      </c>
      <c r="U72" s="11"/>
      <c r="V72" s="8">
        <f t="shared" si="54"/>
        <v>31410.974999999999</v>
      </c>
      <c r="W72" s="11"/>
      <c r="X72" s="8">
        <f t="shared" si="55"/>
        <v>31410.974999999999</v>
      </c>
      <c r="Y72" s="11"/>
      <c r="Z72" s="8">
        <f t="shared" si="56"/>
        <v>31410.974999999999</v>
      </c>
      <c r="AA72" s="1" t="s">
        <v>59</v>
      </c>
    </row>
    <row r="73" spans="1:28" ht="60" customHeight="1" x14ac:dyDescent="0.3">
      <c r="A73" s="4" t="s">
        <v>128</v>
      </c>
      <c r="B73" s="10" t="s">
        <v>96</v>
      </c>
      <c r="C73" s="10" t="s">
        <v>14</v>
      </c>
      <c r="D73" s="11"/>
      <c r="E73" s="11"/>
      <c r="F73" s="8"/>
      <c r="G73" s="11"/>
      <c r="H73" s="8"/>
      <c r="I73" s="11">
        <v>3317.4960000000001</v>
      </c>
      <c r="J73" s="8">
        <f t="shared" si="20"/>
        <v>3317.4960000000001</v>
      </c>
      <c r="K73" s="11"/>
      <c r="L73" s="8">
        <f t="shared" si="49"/>
        <v>3317.4960000000001</v>
      </c>
      <c r="M73" s="11"/>
      <c r="N73" s="8">
        <f t="shared" si="50"/>
        <v>3317.4960000000001</v>
      </c>
      <c r="O73" s="11"/>
      <c r="P73" s="8">
        <f t="shared" si="51"/>
        <v>3317.4960000000001</v>
      </c>
      <c r="Q73" s="11"/>
      <c r="R73" s="8">
        <f t="shared" si="52"/>
        <v>3317.4960000000001</v>
      </c>
      <c r="S73" s="11"/>
      <c r="T73" s="8">
        <f t="shared" si="53"/>
        <v>3317.4960000000001</v>
      </c>
      <c r="U73" s="11"/>
      <c r="V73" s="8">
        <f t="shared" si="54"/>
        <v>3317.4960000000001</v>
      </c>
      <c r="W73" s="11"/>
      <c r="X73" s="8">
        <f t="shared" si="55"/>
        <v>3317.4960000000001</v>
      </c>
      <c r="Y73" s="11"/>
      <c r="Z73" s="8">
        <f t="shared" si="56"/>
        <v>3317.4960000000001</v>
      </c>
      <c r="AA73" s="1" t="s">
        <v>97</v>
      </c>
    </row>
    <row r="74" spans="1:28" ht="60" customHeight="1" x14ac:dyDescent="0.3">
      <c r="A74" s="4" t="s">
        <v>129</v>
      </c>
      <c r="B74" s="10" t="s">
        <v>98</v>
      </c>
      <c r="C74" s="10" t="s">
        <v>14</v>
      </c>
      <c r="D74" s="11"/>
      <c r="E74" s="11"/>
      <c r="F74" s="8"/>
      <c r="G74" s="11"/>
      <c r="H74" s="8"/>
      <c r="I74" s="11">
        <v>1295.4449999999999</v>
      </c>
      <c r="J74" s="8">
        <f t="shared" si="20"/>
        <v>1295.4449999999999</v>
      </c>
      <c r="K74" s="11"/>
      <c r="L74" s="8">
        <f t="shared" si="49"/>
        <v>1295.4449999999999</v>
      </c>
      <c r="M74" s="11"/>
      <c r="N74" s="8">
        <f t="shared" si="50"/>
        <v>1295.4449999999999</v>
      </c>
      <c r="O74" s="11"/>
      <c r="P74" s="8">
        <f t="shared" si="51"/>
        <v>1295.4449999999999</v>
      </c>
      <c r="Q74" s="11"/>
      <c r="R74" s="8">
        <f t="shared" si="52"/>
        <v>1295.4449999999999</v>
      </c>
      <c r="S74" s="11"/>
      <c r="T74" s="8">
        <f t="shared" si="53"/>
        <v>1295.4449999999999</v>
      </c>
      <c r="U74" s="11"/>
      <c r="V74" s="8">
        <f t="shared" si="54"/>
        <v>1295.4449999999999</v>
      </c>
      <c r="W74" s="11"/>
      <c r="X74" s="8">
        <f t="shared" si="55"/>
        <v>1295.4449999999999</v>
      </c>
      <c r="Y74" s="11"/>
      <c r="Z74" s="8">
        <f t="shared" si="56"/>
        <v>1295.4449999999999</v>
      </c>
      <c r="AA74" s="1" t="s">
        <v>99</v>
      </c>
    </row>
    <row r="75" spans="1:28" x14ac:dyDescent="0.3">
      <c r="A75" s="4"/>
      <c r="B75" s="25" t="s">
        <v>15</v>
      </c>
      <c r="C75" s="25"/>
      <c r="D75" s="11">
        <f>D78+D79+D81+D82+D86+D87+D88</f>
        <v>438258.3</v>
      </c>
      <c r="E75" s="11">
        <f>E78+E79+E81+E82+E86+E87+E88</f>
        <v>0</v>
      </c>
      <c r="F75" s="8">
        <f t="shared" ref="F75:H75" si="58">D75+E75</f>
        <v>438258.3</v>
      </c>
      <c r="G75" s="11">
        <f>G78+G79+G81+G82+G86+G87+G88</f>
        <v>0</v>
      </c>
      <c r="H75" s="8">
        <f t="shared" si="58"/>
        <v>438258.3</v>
      </c>
      <c r="I75" s="11">
        <f>I78+I79+I81+I82+I86+I87+I88</f>
        <v>-10010</v>
      </c>
      <c r="J75" s="8">
        <f t="shared" si="20"/>
        <v>428248.3</v>
      </c>
      <c r="K75" s="11">
        <f>K78+K79+K81+K82+K86+K87+K88</f>
        <v>0</v>
      </c>
      <c r="L75" s="8">
        <f t="shared" si="49"/>
        <v>428248.3</v>
      </c>
      <c r="M75" s="11">
        <f>M78+M79+M81+M82+M86+M87+M88+M92</f>
        <v>420</v>
      </c>
      <c r="N75" s="8">
        <f t="shared" si="50"/>
        <v>428668.3</v>
      </c>
      <c r="O75" s="11">
        <f>O78+O79+O81+O82+O86+O87+O88+O92+O80</f>
        <v>-1281.2729999999999</v>
      </c>
      <c r="P75" s="8">
        <f t="shared" si="51"/>
        <v>427387.027</v>
      </c>
      <c r="Q75" s="11">
        <f>Q78+Q79+Q81+Q82+Q86+Q87+Q88+Q92+Q80</f>
        <v>0</v>
      </c>
      <c r="R75" s="8">
        <f t="shared" si="52"/>
        <v>427387.027</v>
      </c>
      <c r="S75" s="11">
        <f>S78+S79+S81+S82+S86+S87+S88+S92+S80</f>
        <v>-2877.91</v>
      </c>
      <c r="T75" s="8">
        <f t="shared" si="53"/>
        <v>424509.11700000003</v>
      </c>
      <c r="U75" s="11">
        <f>U78+U79+U81+U82+U86+U87+U88+U92+U80</f>
        <v>0</v>
      </c>
      <c r="V75" s="8">
        <f t="shared" si="54"/>
        <v>424509.11700000003</v>
      </c>
      <c r="W75" s="11">
        <f>W78+W79+W81+W82+W86+W87+W88+W92+W80</f>
        <v>4807.3239999999969</v>
      </c>
      <c r="X75" s="8">
        <f t="shared" si="55"/>
        <v>429316.44100000005</v>
      </c>
      <c r="Y75" s="11">
        <f>Y78+Y79+Y81+Y82+Y86+Y87+Y88+Y92+Y80</f>
        <v>-225.11699999999999</v>
      </c>
      <c r="Z75" s="8">
        <f t="shared" si="56"/>
        <v>429091.32400000002</v>
      </c>
    </row>
    <row r="76" spans="1:28" x14ac:dyDescent="0.3">
      <c r="A76" s="4"/>
      <c r="B76" s="15" t="s">
        <v>3</v>
      </c>
      <c r="C76" s="10"/>
      <c r="D76" s="9"/>
      <c r="E76" s="9"/>
      <c r="F76" s="11"/>
      <c r="G76" s="9"/>
      <c r="H76" s="11"/>
      <c r="I76" s="9"/>
      <c r="J76" s="8"/>
      <c r="K76" s="9"/>
      <c r="L76" s="8"/>
      <c r="M76" s="9"/>
      <c r="N76" s="8"/>
      <c r="O76" s="9"/>
      <c r="P76" s="8"/>
      <c r="Q76" s="9"/>
      <c r="R76" s="8"/>
      <c r="S76" s="9"/>
      <c r="T76" s="8"/>
      <c r="U76" s="9"/>
      <c r="V76" s="8"/>
      <c r="W76" s="9"/>
      <c r="X76" s="8"/>
      <c r="Y76" s="9"/>
      <c r="Z76" s="8"/>
    </row>
    <row r="77" spans="1:28" x14ac:dyDescent="0.3">
      <c r="A77" s="4"/>
      <c r="B77" s="25" t="s">
        <v>68</v>
      </c>
      <c r="C77" s="10"/>
      <c r="D77" s="9">
        <f>D85+D91</f>
        <v>259306.19999999998</v>
      </c>
      <c r="E77" s="9">
        <f>E85+E91</f>
        <v>0</v>
      </c>
      <c r="F77" s="8">
        <f t="shared" ref="F77:H82" si="59">D77+E77</f>
        <v>259306.19999999998</v>
      </c>
      <c r="G77" s="9">
        <f>G85+G91</f>
        <v>0</v>
      </c>
      <c r="H77" s="8">
        <f t="shared" si="59"/>
        <v>259306.19999999998</v>
      </c>
      <c r="I77" s="9">
        <f>I85+I91</f>
        <v>0</v>
      </c>
      <c r="J77" s="8">
        <f>H77+I77</f>
        <v>259306.19999999998</v>
      </c>
      <c r="K77" s="9">
        <f>K85+K91</f>
        <v>0</v>
      </c>
      <c r="L77" s="8">
        <f>J77+K77</f>
        <v>259306.19999999998</v>
      </c>
      <c r="M77" s="9">
        <f>M85+M91</f>
        <v>0</v>
      </c>
      <c r="N77" s="8">
        <f>L77+M77</f>
        <v>259306.19999999998</v>
      </c>
      <c r="O77" s="9">
        <f>O85+O91</f>
        <v>0</v>
      </c>
      <c r="P77" s="8">
        <f>N77+O77</f>
        <v>259306.19999999998</v>
      </c>
      <c r="Q77" s="9">
        <f>Q85+Q91</f>
        <v>0</v>
      </c>
      <c r="R77" s="8">
        <f>P77+Q77</f>
        <v>259306.19999999998</v>
      </c>
      <c r="S77" s="9">
        <f>S85+S91</f>
        <v>0</v>
      </c>
      <c r="T77" s="8">
        <f>R77+S77</f>
        <v>259306.19999999998</v>
      </c>
      <c r="U77" s="9">
        <f>U85+U91</f>
        <v>0</v>
      </c>
      <c r="V77" s="8">
        <f>T77+U77</f>
        <v>259306.19999999998</v>
      </c>
      <c r="W77" s="9">
        <f>W85+W91</f>
        <v>14602.899999999998</v>
      </c>
      <c r="X77" s="8">
        <f>V77+W77</f>
        <v>273909.09999999998</v>
      </c>
      <c r="Y77" s="9">
        <f>Y85+Y91</f>
        <v>0</v>
      </c>
      <c r="Z77" s="8">
        <f>X77+Y77</f>
        <v>273909.09999999998</v>
      </c>
    </row>
    <row r="78" spans="1:28" ht="56.25" x14ac:dyDescent="0.3">
      <c r="A78" s="4" t="s">
        <v>130</v>
      </c>
      <c r="B78" s="25" t="s">
        <v>62</v>
      </c>
      <c r="C78" s="10" t="s">
        <v>17</v>
      </c>
      <c r="D78" s="8">
        <v>8908</v>
      </c>
      <c r="E78" s="8">
        <v>0</v>
      </c>
      <c r="F78" s="8">
        <f t="shared" si="59"/>
        <v>8908</v>
      </c>
      <c r="G78" s="8">
        <v>0</v>
      </c>
      <c r="H78" s="8">
        <f t="shared" si="59"/>
        <v>8908</v>
      </c>
      <c r="I78" s="8">
        <v>0</v>
      </c>
      <c r="J78" s="8">
        <f>H78+I78</f>
        <v>8908</v>
      </c>
      <c r="K78" s="8">
        <v>0</v>
      </c>
      <c r="L78" s="8">
        <f>J78+K78</f>
        <v>8908</v>
      </c>
      <c r="M78" s="8">
        <v>0</v>
      </c>
      <c r="N78" s="8">
        <f>L78+M78</f>
        <v>8908</v>
      </c>
      <c r="O78" s="8">
        <v>0</v>
      </c>
      <c r="P78" s="8">
        <f>N78+O78</f>
        <v>8908</v>
      </c>
      <c r="Q78" s="8">
        <v>0</v>
      </c>
      <c r="R78" s="8">
        <f>P78+Q78</f>
        <v>8908</v>
      </c>
      <c r="S78" s="8"/>
      <c r="T78" s="8">
        <f>R78+S78</f>
        <v>8908</v>
      </c>
      <c r="U78" s="8"/>
      <c r="V78" s="8">
        <f>T78+U78</f>
        <v>8908</v>
      </c>
      <c r="W78" s="8"/>
      <c r="X78" s="8">
        <f>V78+W78</f>
        <v>8908</v>
      </c>
      <c r="Y78" s="8"/>
      <c r="Z78" s="8">
        <f>X78+Y78</f>
        <v>8908</v>
      </c>
      <c r="AA78" s="1" t="s">
        <v>36</v>
      </c>
    </row>
    <row r="79" spans="1:28" ht="56.25" x14ac:dyDescent="0.3">
      <c r="A79" s="4" t="s">
        <v>131</v>
      </c>
      <c r="B79" s="25" t="s">
        <v>151</v>
      </c>
      <c r="C79" s="10" t="s">
        <v>17</v>
      </c>
      <c r="D79" s="8">
        <v>1480</v>
      </c>
      <c r="E79" s="8">
        <v>0</v>
      </c>
      <c r="F79" s="8">
        <f t="shared" si="59"/>
        <v>1480</v>
      </c>
      <c r="G79" s="8">
        <v>0</v>
      </c>
      <c r="H79" s="8">
        <f t="shared" si="59"/>
        <v>1480</v>
      </c>
      <c r="I79" s="8">
        <v>0</v>
      </c>
      <c r="J79" s="8">
        <f t="shared" si="20"/>
        <v>1480</v>
      </c>
      <c r="K79" s="8">
        <v>0</v>
      </c>
      <c r="L79" s="8">
        <f t="shared" ref="L79:L82" si="60">J79+K79</f>
        <v>1480</v>
      </c>
      <c r="M79" s="8">
        <v>-380</v>
      </c>
      <c r="N79" s="8">
        <f t="shared" ref="N79:N82" si="61">L79+M79</f>
        <v>1100</v>
      </c>
      <c r="O79" s="8"/>
      <c r="P79" s="8">
        <f t="shared" ref="P79:P82" si="62">N79+O79</f>
        <v>1100</v>
      </c>
      <c r="Q79" s="8"/>
      <c r="R79" s="8">
        <f t="shared" ref="R79:R82" si="63">P79+Q79</f>
        <v>1100</v>
      </c>
      <c r="S79" s="8"/>
      <c r="T79" s="8">
        <f t="shared" ref="T79:T82" si="64">R79+S79</f>
        <v>1100</v>
      </c>
      <c r="U79" s="8"/>
      <c r="V79" s="8">
        <f t="shared" ref="V79:V82" si="65">T79+U79</f>
        <v>1100</v>
      </c>
      <c r="W79" s="8"/>
      <c r="X79" s="8">
        <f t="shared" ref="X79:X82" si="66">V79+W79</f>
        <v>1100</v>
      </c>
      <c r="Y79" s="8">
        <v>-149.035</v>
      </c>
      <c r="Z79" s="8">
        <f t="shared" ref="Z79:Z82" si="67">X79+Y79</f>
        <v>950.96500000000003</v>
      </c>
      <c r="AA79" s="1" t="s">
        <v>51</v>
      </c>
    </row>
    <row r="80" spans="1:28" ht="56.25" x14ac:dyDescent="0.3">
      <c r="A80" s="4" t="s">
        <v>132</v>
      </c>
      <c r="B80" s="25" t="s">
        <v>156</v>
      </c>
      <c r="C80" s="10" t="s">
        <v>17</v>
      </c>
      <c r="D80" s="18"/>
      <c r="E80" s="18"/>
      <c r="F80" s="8"/>
      <c r="G80" s="18"/>
      <c r="H80" s="8"/>
      <c r="I80" s="18"/>
      <c r="J80" s="8"/>
      <c r="K80" s="18"/>
      <c r="L80" s="8"/>
      <c r="M80" s="18"/>
      <c r="N80" s="8"/>
      <c r="O80" s="18">
        <v>1481.8219999999999</v>
      </c>
      <c r="P80" s="8">
        <f t="shared" si="62"/>
        <v>1481.8219999999999</v>
      </c>
      <c r="Q80" s="18"/>
      <c r="R80" s="8">
        <f t="shared" si="63"/>
        <v>1481.8219999999999</v>
      </c>
      <c r="S80" s="18"/>
      <c r="T80" s="8">
        <f t="shared" si="64"/>
        <v>1481.8219999999999</v>
      </c>
      <c r="U80" s="18"/>
      <c r="V80" s="8">
        <f t="shared" si="65"/>
        <v>1481.8219999999999</v>
      </c>
      <c r="W80" s="18"/>
      <c r="X80" s="8">
        <f t="shared" si="66"/>
        <v>1481.8219999999999</v>
      </c>
      <c r="Y80" s="18"/>
      <c r="Z80" s="8">
        <f t="shared" si="67"/>
        <v>1481.8219999999999</v>
      </c>
      <c r="AA80" s="1" t="s">
        <v>157</v>
      </c>
    </row>
    <row r="81" spans="1:28" ht="81.75" customHeight="1" x14ac:dyDescent="0.3">
      <c r="A81" s="4" t="s">
        <v>133</v>
      </c>
      <c r="B81" s="19" t="s">
        <v>173</v>
      </c>
      <c r="C81" s="10" t="s">
        <v>14</v>
      </c>
      <c r="D81" s="9">
        <v>26278</v>
      </c>
      <c r="E81" s="9">
        <v>0</v>
      </c>
      <c r="F81" s="8">
        <f t="shared" si="59"/>
        <v>26278</v>
      </c>
      <c r="G81" s="9">
        <v>0</v>
      </c>
      <c r="H81" s="8">
        <f t="shared" si="59"/>
        <v>26278</v>
      </c>
      <c r="I81" s="9">
        <v>0</v>
      </c>
      <c r="J81" s="8">
        <f t="shared" si="20"/>
        <v>26278</v>
      </c>
      <c r="K81" s="9">
        <v>0</v>
      </c>
      <c r="L81" s="8">
        <f t="shared" si="60"/>
        <v>26278</v>
      </c>
      <c r="M81" s="9">
        <v>0</v>
      </c>
      <c r="N81" s="8">
        <f t="shared" si="61"/>
        <v>26278</v>
      </c>
      <c r="O81" s="9">
        <v>-2763.0949999999998</v>
      </c>
      <c r="P81" s="8">
        <f t="shared" si="62"/>
        <v>23514.904999999999</v>
      </c>
      <c r="Q81" s="9"/>
      <c r="R81" s="8">
        <f t="shared" si="63"/>
        <v>23514.904999999999</v>
      </c>
      <c r="S81" s="9">
        <v>-2877.91</v>
      </c>
      <c r="T81" s="8">
        <f t="shared" si="64"/>
        <v>20636.994999999999</v>
      </c>
      <c r="U81" s="9"/>
      <c r="V81" s="8">
        <f t="shared" si="65"/>
        <v>20636.994999999999</v>
      </c>
      <c r="W81" s="9">
        <v>-1944.076</v>
      </c>
      <c r="X81" s="8">
        <f t="shared" si="66"/>
        <v>18692.918999999998</v>
      </c>
      <c r="Y81" s="9"/>
      <c r="Z81" s="8">
        <f t="shared" si="67"/>
        <v>18692.918999999998</v>
      </c>
      <c r="AA81" s="1" t="s">
        <v>54</v>
      </c>
    </row>
    <row r="82" spans="1:28" ht="59.25" customHeight="1" x14ac:dyDescent="0.3">
      <c r="A82" s="4" t="s">
        <v>134</v>
      </c>
      <c r="B82" s="25" t="s">
        <v>16</v>
      </c>
      <c r="C82" s="10" t="s">
        <v>14</v>
      </c>
      <c r="D82" s="9">
        <f>D84+D85</f>
        <v>360136.5</v>
      </c>
      <c r="E82" s="9">
        <f>E84+E85</f>
        <v>0</v>
      </c>
      <c r="F82" s="8">
        <f t="shared" si="59"/>
        <v>360136.5</v>
      </c>
      <c r="G82" s="9">
        <f>G84+G85</f>
        <v>0</v>
      </c>
      <c r="H82" s="8">
        <f t="shared" si="59"/>
        <v>360136.5</v>
      </c>
      <c r="I82" s="9">
        <f>I84+I85</f>
        <v>0</v>
      </c>
      <c r="J82" s="8">
        <f t="shared" si="20"/>
        <v>360136.5</v>
      </c>
      <c r="K82" s="9">
        <f>K84+K85</f>
        <v>0</v>
      </c>
      <c r="L82" s="8">
        <f t="shared" si="60"/>
        <v>360136.5</v>
      </c>
      <c r="M82" s="9">
        <f>M84+M85</f>
        <v>0</v>
      </c>
      <c r="N82" s="8">
        <f t="shared" si="61"/>
        <v>360136.5</v>
      </c>
      <c r="O82" s="9">
        <f>O84+O85</f>
        <v>0</v>
      </c>
      <c r="P82" s="8">
        <f t="shared" si="62"/>
        <v>360136.5</v>
      </c>
      <c r="Q82" s="9">
        <f>Q84+Q85</f>
        <v>0</v>
      </c>
      <c r="R82" s="8">
        <f t="shared" si="63"/>
        <v>360136.5</v>
      </c>
      <c r="S82" s="9">
        <f>S84+S85</f>
        <v>0</v>
      </c>
      <c r="T82" s="8">
        <f t="shared" si="64"/>
        <v>360136.5</v>
      </c>
      <c r="U82" s="9">
        <f>U84+U85</f>
        <v>0</v>
      </c>
      <c r="V82" s="8">
        <f t="shared" si="65"/>
        <v>360136.5</v>
      </c>
      <c r="W82" s="9">
        <f>W84+W85</f>
        <v>38157.199999999997</v>
      </c>
      <c r="X82" s="8">
        <f t="shared" si="66"/>
        <v>398293.7</v>
      </c>
      <c r="Y82" s="9">
        <f>Y84+Y85</f>
        <v>0</v>
      </c>
      <c r="Z82" s="8">
        <f t="shared" si="67"/>
        <v>398293.7</v>
      </c>
      <c r="AA82" s="1" t="s">
        <v>29</v>
      </c>
    </row>
    <row r="83" spans="1:28" x14ac:dyDescent="0.3">
      <c r="A83" s="4"/>
      <c r="B83" s="15" t="s">
        <v>3</v>
      </c>
      <c r="C83" s="10"/>
      <c r="D83" s="9"/>
      <c r="E83" s="9"/>
      <c r="F83" s="11"/>
      <c r="G83" s="9"/>
      <c r="H83" s="11"/>
      <c r="I83" s="9"/>
      <c r="J83" s="8"/>
      <c r="K83" s="9"/>
      <c r="L83" s="8"/>
      <c r="M83" s="9"/>
      <c r="N83" s="8"/>
      <c r="O83" s="9"/>
      <c r="P83" s="8"/>
      <c r="Q83" s="9"/>
      <c r="R83" s="8"/>
      <c r="S83" s="9"/>
      <c r="T83" s="8"/>
      <c r="U83" s="9"/>
      <c r="V83" s="8"/>
      <c r="W83" s="9"/>
      <c r="X83" s="8"/>
      <c r="Y83" s="9"/>
      <c r="Z83" s="8"/>
    </row>
    <row r="84" spans="1:28" hidden="1" x14ac:dyDescent="0.3">
      <c r="A84" s="4"/>
      <c r="B84" s="21" t="s">
        <v>4</v>
      </c>
      <c r="C84" s="10"/>
      <c r="D84" s="9">
        <v>124384.6</v>
      </c>
      <c r="E84" s="9"/>
      <c r="F84" s="8">
        <f t="shared" ref="F84:H88" si="68">D84+E84</f>
        <v>124384.6</v>
      </c>
      <c r="G84" s="9"/>
      <c r="H84" s="8">
        <f t="shared" si="68"/>
        <v>124384.6</v>
      </c>
      <c r="I84" s="9"/>
      <c r="J84" s="8">
        <f t="shared" si="20"/>
        <v>124384.6</v>
      </c>
      <c r="K84" s="9"/>
      <c r="L84" s="8">
        <f t="shared" ref="L84:L88" si="69">J84+K84</f>
        <v>124384.6</v>
      </c>
      <c r="M84" s="9"/>
      <c r="N84" s="8">
        <f t="shared" ref="N84:N88" si="70">L84+M84</f>
        <v>124384.6</v>
      </c>
      <c r="O84" s="9"/>
      <c r="P84" s="8">
        <f t="shared" ref="P84:P88" si="71">N84+O84</f>
        <v>124384.6</v>
      </c>
      <c r="Q84" s="9"/>
      <c r="R84" s="8">
        <f t="shared" ref="R84:R88" si="72">P84+Q84</f>
        <v>124384.6</v>
      </c>
      <c r="S84" s="9"/>
      <c r="T84" s="8">
        <f t="shared" ref="T84:T88" si="73">R84+S84</f>
        <v>124384.6</v>
      </c>
      <c r="U84" s="9"/>
      <c r="V84" s="8">
        <f t="shared" ref="V84:V88" si="74">T84+U84</f>
        <v>124384.6</v>
      </c>
      <c r="W84" s="9"/>
      <c r="X84" s="8">
        <f t="shared" ref="X84:X88" si="75">V84+W84</f>
        <v>124384.6</v>
      </c>
      <c r="Y84" s="9"/>
      <c r="Z84" s="8">
        <f t="shared" ref="Z84:Z88" si="76">X84+Y84</f>
        <v>124384.6</v>
      </c>
      <c r="AB84" s="1">
        <v>0</v>
      </c>
    </row>
    <row r="85" spans="1:28" x14ac:dyDescent="0.3">
      <c r="A85" s="4"/>
      <c r="B85" s="25" t="s">
        <v>68</v>
      </c>
      <c r="C85" s="10"/>
      <c r="D85" s="9">
        <v>235751.9</v>
      </c>
      <c r="E85" s="9"/>
      <c r="F85" s="8">
        <f t="shared" si="68"/>
        <v>235751.9</v>
      </c>
      <c r="G85" s="9"/>
      <c r="H85" s="8">
        <f>F85+G85</f>
        <v>235751.9</v>
      </c>
      <c r="I85" s="9"/>
      <c r="J85" s="8">
        <f t="shared" si="20"/>
        <v>235751.9</v>
      </c>
      <c r="K85" s="9"/>
      <c r="L85" s="8">
        <f t="shared" si="69"/>
        <v>235751.9</v>
      </c>
      <c r="M85" s="9"/>
      <c r="N85" s="8">
        <f t="shared" si="70"/>
        <v>235751.9</v>
      </c>
      <c r="O85" s="9"/>
      <c r="P85" s="8">
        <f t="shared" si="71"/>
        <v>235751.9</v>
      </c>
      <c r="Q85" s="9"/>
      <c r="R85" s="8">
        <f t="shared" si="72"/>
        <v>235751.9</v>
      </c>
      <c r="S85" s="9"/>
      <c r="T85" s="8">
        <f t="shared" si="73"/>
        <v>235751.9</v>
      </c>
      <c r="U85" s="9"/>
      <c r="V85" s="8">
        <f t="shared" si="74"/>
        <v>235751.9</v>
      </c>
      <c r="W85" s="9">
        <v>38157.199999999997</v>
      </c>
      <c r="X85" s="8">
        <f t="shared" si="75"/>
        <v>273909.09999999998</v>
      </c>
      <c r="Y85" s="9"/>
      <c r="Z85" s="8">
        <f t="shared" si="76"/>
        <v>273909.09999999998</v>
      </c>
      <c r="AA85" s="1" t="s">
        <v>135</v>
      </c>
    </row>
    <row r="86" spans="1:28" ht="63.75" customHeight="1" x14ac:dyDescent="0.3">
      <c r="A86" s="4" t="s">
        <v>140</v>
      </c>
      <c r="B86" s="10" t="s">
        <v>30</v>
      </c>
      <c r="C86" s="10" t="s">
        <v>14</v>
      </c>
      <c r="D86" s="9">
        <v>5900</v>
      </c>
      <c r="E86" s="9">
        <v>0</v>
      </c>
      <c r="F86" s="8">
        <f t="shared" si="68"/>
        <v>5900</v>
      </c>
      <c r="G86" s="9">
        <v>0</v>
      </c>
      <c r="H86" s="8">
        <f t="shared" si="68"/>
        <v>5900</v>
      </c>
      <c r="I86" s="9">
        <v>-5880</v>
      </c>
      <c r="J86" s="8">
        <f t="shared" si="20"/>
        <v>20</v>
      </c>
      <c r="K86" s="9"/>
      <c r="L86" s="8">
        <f t="shared" si="69"/>
        <v>20</v>
      </c>
      <c r="M86" s="9"/>
      <c r="N86" s="8">
        <f t="shared" si="70"/>
        <v>20</v>
      </c>
      <c r="O86" s="9">
        <v>20</v>
      </c>
      <c r="P86" s="8">
        <f t="shared" si="71"/>
        <v>40</v>
      </c>
      <c r="Q86" s="9"/>
      <c r="R86" s="8">
        <f t="shared" si="72"/>
        <v>40</v>
      </c>
      <c r="S86" s="9"/>
      <c r="T86" s="8">
        <f t="shared" si="73"/>
        <v>40</v>
      </c>
      <c r="U86" s="9"/>
      <c r="V86" s="8">
        <f t="shared" si="74"/>
        <v>40</v>
      </c>
      <c r="W86" s="9"/>
      <c r="X86" s="8">
        <f t="shared" si="75"/>
        <v>40</v>
      </c>
      <c r="Y86" s="9"/>
      <c r="Z86" s="8">
        <f t="shared" si="76"/>
        <v>40</v>
      </c>
      <c r="AA86" s="1" t="s">
        <v>31</v>
      </c>
    </row>
    <row r="87" spans="1:28" ht="59.25" hidden="1" customHeight="1" x14ac:dyDescent="0.3">
      <c r="A87" s="4"/>
      <c r="B87" s="10" t="s">
        <v>32</v>
      </c>
      <c r="C87" s="10" t="s">
        <v>14</v>
      </c>
      <c r="D87" s="9">
        <v>4150</v>
      </c>
      <c r="E87" s="9">
        <v>0</v>
      </c>
      <c r="F87" s="8">
        <f t="shared" si="68"/>
        <v>4150</v>
      </c>
      <c r="G87" s="9">
        <v>0</v>
      </c>
      <c r="H87" s="8">
        <f t="shared" si="68"/>
        <v>4150</v>
      </c>
      <c r="I87" s="9">
        <v>-4130</v>
      </c>
      <c r="J87" s="8">
        <f t="shared" si="20"/>
        <v>20</v>
      </c>
      <c r="K87" s="9"/>
      <c r="L87" s="8">
        <f t="shared" si="69"/>
        <v>20</v>
      </c>
      <c r="M87" s="9"/>
      <c r="N87" s="8">
        <f t="shared" si="70"/>
        <v>20</v>
      </c>
      <c r="O87" s="9">
        <v>-20</v>
      </c>
      <c r="P87" s="8">
        <f t="shared" si="71"/>
        <v>0</v>
      </c>
      <c r="Q87" s="9"/>
      <c r="R87" s="8">
        <f t="shared" si="72"/>
        <v>0</v>
      </c>
      <c r="S87" s="9"/>
      <c r="T87" s="8">
        <f t="shared" si="73"/>
        <v>0</v>
      </c>
      <c r="U87" s="9"/>
      <c r="V87" s="8">
        <f t="shared" si="74"/>
        <v>0</v>
      </c>
      <c r="W87" s="9"/>
      <c r="X87" s="8">
        <f t="shared" si="75"/>
        <v>0</v>
      </c>
      <c r="Y87" s="9"/>
      <c r="Z87" s="8">
        <f t="shared" si="76"/>
        <v>0</v>
      </c>
      <c r="AA87" s="1" t="s">
        <v>33</v>
      </c>
      <c r="AB87" s="1">
        <v>0</v>
      </c>
    </row>
    <row r="88" spans="1:28" ht="63" hidden="1" customHeight="1" x14ac:dyDescent="0.3">
      <c r="A88" s="4"/>
      <c r="B88" s="10" t="s">
        <v>56</v>
      </c>
      <c r="C88" s="10" t="s">
        <v>14</v>
      </c>
      <c r="D88" s="11">
        <f>D90+D91</f>
        <v>31405.8</v>
      </c>
      <c r="E88" s="11">
        <f>E90+E91</f>
        <v>0</v>
      </c>
      <c r="F88" s="8">
        <f t="shared" si="68"/>
        <v>31405.8</v>
      </c>
      <c r="G88" s="11">
        <f>G90+G91</f>
        <v>0</v>
      </c>
      <c r="H88" s="8">
        <f t="shared" si="68"/>
        <v>31405.8</v>
      </c>
      <c r="I88" s="11">
        <f>I90+I91</f>
        <v>0</v>
      </c>
      <c r="J88" s="8">
        <f t="shared" si="20"/>
        <v>31405.8</v>
      </c>
      <c r="K88" s="11">
        <f>K90+K91</f>
        <v>0</v>
      </c>
      <c r="L88" s="8">
        <f t="shared" si="69"/>
        <v>31405.8</v>
      </c>
      <c r="M88" s="11">
        <f>M90+M91</f>
        <v>0</v>
      </c>
      <c r="N88" s="8">
        <f t="shared" si="70"/>
        <v>31405.8</v>
      </c>
      <c r="O88" s="11">
        <f>O90+O91</f>
        <v>0</v>
      </c>
      <c r="P88" s="8">
        <f t="shared" si="71"/>
        <v>31405.8</v>
      </c>
      <c r="Q88" s="11">
        <f>Q90+Q91</f>
        <v>0</v>
      </c>
      <c r="R88" s="8">
        <f t="shared" si="72"/>
        <v>31405.8</v>
      </c>
      <c r="S88" s="11">
        <f>S90+S91</f>
        <v>0</v>
      </c>
      <c r="T88" s="8">
        <f t="shared" si="73"/>
        <v>31405.8</v>
      </c>
      <c r="U88" s="11">
        <f>U90+U91</f>
        <v>0</v>
      </c>
      <c r="V88" s="8">
        <f t="shared" si="74"/>
        <v>31405.8</v>
      </c>
      <c r="W88" s="11">
        <f>W90+W91</f>
        <v>-31405.8</v>
      </c>
      <c r="X88" s="8">
        <f t="shared" si="75"/>
        <v>0</v>
      </c>
      <c r="Y88" s="11">
        <f>Y90+Y91</f>
        <v>0</v>
      </c>
      <c r="Z88" s="8">
        <f t="shared" si="76"/>
        <v>0</v>
      </c>
      <c r="AA88" s="1" t="s">
        <v>55</v>
      </c>
      <c r="AB88" s="1">
        <v>0</v>
      </c>
    </row>
    <row r="89" spans="1:28" hidden="1" x14ac:dyDescent="0.3">
      <c r="A89" s="4"/>
      <c r="B89" s="15" t="s">
        <v>3</v>
      </c>
      <c r="C89" s="10"/>
      <c r="D89" s="11"/>
      <c r="E89" s="11"/>
      <c r="F89" s="11"/>
      <c r="G89" s="11"/>
      <c r="H89" s="11"/>
      <c r="I89" s="11"/>
      <c r="J89" s="8"/>
      <c r="K89" s="11"/>
      <c r="L89" s="8"/>
      <c r="M89" s="11"/>
      <c r="N89" s="8"/>
      <c r="O89" s="11"/>
      <c r="P89" s="8"/>
      <c r="Q89" s="11"/>
      <c r="R89" s="8"/>
      <c r="S89" s="11"/>
      <c r="T89" s="8"/>
      <c r="U89" s="11"/>
      <c r="V89" s="8"/>
      <c r="W89" s="11"/>
      <c r="X89" s="8"/>
      <c r="Y89" s="11"/>
      <c r="Z89" s="8"/>
      <c r="AB89" s="1">
        <v>0</v>
      </c>
    </row>
    <row r="90" spans="1:28" hidden="1" x14ac:dyDescent="0.3">
      <c r="A90" s="4"/>
      <c r="B90" s="21" t="s">
        <v>4</v>
      </c>
      <c r="C90" s="10"/>
      <c r="D90" s="11">
        <v>7851.5</v>
      </c>
      <c r="E90" s="11"/>
      <c r="F90" s="8">
        <f t="shared" ref="F90:H91" si="77">D90+E90</f>
        <v>7851.5</v>
      </c>
      <c r="G90" s="11"/>
      <c r="H90" s="8">
        <f t="shared" si="77"/>
        <v>7851.5</v>
      </c>
      <c r="I90" s="11"/>
      <c r="J90" s="8">
        <f t="shared" si="20"/>
        <v>7851.5</v>
      </c>
      <c r="K90" s="11"/>
      <c r="L90" s="8">
        <f t="shared" ref="L90:L95" si="78">J90+K90</f>
        <v>7851.5</v>
      </c>
      <c r="M90" s="11"/>
      <c r="N90" s="8">
        <f t="shared" ref="N90:N95" si="79">L90+M90</f>
        <v>7851.5</v>
      </c>
      <c r="O90" s="11"/>
      <c r="P90" s="8">
        <f t="shared" ref="P90:P91" si="80">N90+O90</f>
        <v>7851.5</v>
      </c>
      <c r="Q90" s="11"/>
      <c r="R90" s="8">
        <f t="shared" ref="R90:R91" si="81">P90+Q90</f>
        <v>7851.5</v>
      </c>
      <c r="S90" s="11"/>
      <c r="T90" s="8">
        <f t="shared" ref="T90:T91" si="82">R90+S90</f>
        <v>7851.5</v>
      </c>
      <c r="U90" s="11"/>
      <c r="V90" s="8">
        <f t="shared" ref="V90:V91" si="83">T90+U90</f>
        <v>7851.5</v>
      </c>
      <c r="W90" s="11">
        <v>-7851.5</v>
      </c>
      <c r="X90" s="8">
        <f t="shared" ref="X90:X91" si="84">V90+W90</f>
        <v>0</v>
      </c>
      <c r="Y90" s="11"/>
      <c r="Z90" s="8">
        <f t="shared" ref="Z90:Z91" si="85">X90+Y90</f>
        <v>0</v>
      </c>
      <c r="AB90" s="1">
        <v>0</v>
      </c>
    </row>
    <row r="91" spans="1:28" hidden="1" x14ac:dyDescent="0.3">
      <c r="A91" s="4"/>
      <c r="B91" s="21" t="s">
        <v>68</v>
      </c>
      <c r="C91" s="10"/>
      <c r="D91" s="11">
        <v>23554.3</v>
      </c>
      <c r="E91" s="11"/>
      <c r="F91" s="8">
        <f t="shared" si="77"/>
        <v>23554.3</v>
      </c>
      <c r="G91" s="11"/>
      <c r="H91" s="8">
        <f t="shared" si="77"/>
        <v>23554.3</v>
      </c>
      <c r="I91" s="11"/>
      <c r="J91" s="8">
        <f t="shared" si="20"/>
        <v>23554.3</v>
      </c>
      <c r="K91" s="11"/>
      <c r="L91" s="8">
        <f t="shared" si="78"/>
        <v>23554.3</v>
      </c>
      <c r="M91" s="11"/>
      <c r="N91" s="8">
        <f t="shared" si="79"/>
        <v>23554.3</v>
      </c>
      <c r="O91" s="11"/>
      <c r="P91" s="8">
        <f t="shared" si="80"/>
        <v>23554.3</v>
      </c>
      <c r="Q91" s="11"/>
      <c r="R91" s="8">
        <f t="shared" si="81"/>
        <v>23554.3</v>
      </c>
      <c r="S91" s="11"/>
      <c r="T91" s="8">
        <f t="shared" si="82"/>
        <v>23554.3</v>
      </c>
      <c r="U91" s="11"/>
      <c r="V91" s="8">
        <f t="shared" si="83"/>
        <v>23554.3</v>
      </c>
      <c r="W91" s="11">
        <v>-23554.3</v>
      </c>
      <c r="X91" s="8">
        <f t="shared" si="84"/>
        <v>0</v>
      </c>
      <c r="Y91" s="11"/>
      <c r="Z91" s="8">
        <f t="shared" si="85"/>
        <v>0</v>
      </c>
      <c r="AA91" s="1" t="s">
        <v>135</v>
      </c>
      <c r="AB91" s="1">
        <v>0</v>
      </c>
    </row>
    <row r="92" spans="1:28" ht="56.25" x14ac:dyDescent="0.3">
      <c r="A92" s="4" t="s">
        <v>141</v>
      </c>
      <c r="B92" s="25" t="s">
        <v>152</v>
      </c>
      <c r="C92" s="10" t="s">
        <v>17</v>
      </c>
      <c r="D92" s="11"/>
      <c r="E92" s="11"/>
      <c r="F92" s="8"/>
      <c r="G92" s="11"/>
      <c r="H92" s="8"/>
      <c r="I92" s="11"/>
      <c r="J92" s="8"/>
      <c r="K92" s="11"/>
      <c r="L92" s="8"/>
      <c r="M92" s="11">
        <v>800</v>
      </c>
      <c r="N92" s="8">
        <f>M92+L92</f>
        <v>800</v>
      </c>
      <c r="O92" s="11"/>
      <c r="P92" s="8">
        <f>O92+N92</f>
        <v>800</v>
      </c>
      <c r="Q92" s="11"/>
      <c r="R92" s="8">
        <f>Q92+P92</f>
        <v>800</v>
      </c>
      <c r="S92" s="11"/>
      <c r="T92" s="8">
        <f>S92+R92</f>
        <v>800</v>
      </c>
      <c r="U92" s="11"/>
      <c r="V92" s="8">
        <f>U92+T92</f>
        <v>800</v>
      </c>
      <c r="W92" s="11"/>
      <c r="X92" s="8">
        <f>W92+V92</f>
        <v>800</v>
      </c>
      <c r="Y92" s="11">
        <v>-76.081999999999994</v>
      </c>
      <c r="Z92" s="8">
        <f>Y92+X92</f>
        <v>723.91800000000001</v>
      </c>
    </row>
    <row r="93" spans="1:28" x14ac:dyDescent="0.3">
      <c r="A93" s="4"/>
      <c r="B93" s="17" t="s">
        <v>18</v>
      </c>
      <c r="C93" s="16"/>
      <c r="D93" s="8">
        <f>D94+D95</f>
        <v>105713.2</v>
      </c>
      <c r="E93" s="8">
        <f>E94+E95</f>
        <v>5000</v>
      </c>
      <c r="F93" s="8">
        <f t="shared" ref="F93:H95" si="86">D93+E93</f>
        <v>110713.2</v>
      </c>
      <c r="G93" s="8">
        <f>G94+G95</f>
        <v>0</v>
      </c>
      <c r="H93" s="8">
        <f t="shared" si="86"/>
        <v>110713.2</v>
      </c>
      <c r="I93" s="8">
        <f>I94+I95</f>
        <v>56982.055</v>
      </c>
      <c r="J93" s="8">
        <f t="shared" si="20"/>
        <v>167695.255</v>
      </c>
      <c r="K93" s="8">
        <f>K94+K95</f>
        <v>0</v>
      </c>
      <c r="L93" s="8">
        <f t="shared" si="78"/>
        <v>167695.255</v>
      </c>
      <c r="M93" s="8">
        <f>M94+M95</f>
        <v>-471.11200000000002</v>
      </c>
      <c r="N93" s="8">
        <f t="shared" si="79"/>
        <v>167224.14300000001</v>
      </c>
      <c r="O93" s="8">
        <f>O94+O95</f>
        <v>0</v>
      </c>
      <c r="P93" s="8">
        <f t="shared" ref="P93:P95" si="87">N93+O93</f>
        <v>167224.14300000001</v>
      </c>
      <c r="Q93" s="8">
        <f>Q94+Q95</f>
        <v>0</v>
      </c>
      <c r="R93" s="8">
        <f t="shared" ref="R93:R95" si="88">P93+Q93</f>
        <v>167224.14300000001</v>
      </c>
      <c r="S93" s="8">
        <f>S94+S95</f>
        <v>0</v>
      </c>
      <c r="T93" s="8">
        <f t="shared" ref="T93:T95" si="89">R93+S93</f>
        <v>167224.14300000001</v>
      </c>
      <c r="U93" s="8">
        <f>U94+U95</f>
        <v>0</v>
      </c>
      <c r="V93" s="8">
        <f t="shared" ref="V93:V95" si="90">T93+U93</f>
        <v>167224.14300000001</v>
      </c>
      <c r="W93" s="8">
        <f>W94+W95</f>
        <v>0</v>
      </c>
      <c r="X93" s="8">
        <f t="shared" ref="X93:X95" si="91">V93+W93</f>
        <v>167224.14300000001</v>
      </c>
      <c r="Y93" s="8">
        <f>Y94+Y95</f>
        <v>0</v>
      </c>
      <c r="Z93" s="8">
        <f t="shared" ref="Z93:Z95" si="92">X93+Y93</f>
        <v>167224.14300000001</v>
      </c>
    </row>
    <row r="94" spans="1:28" ht="75" x14ac:dyDescent="0.3">
      <c r="A94" s="4" t="s">
        <v>145</v>
      </c>
      <c r="B94" s="12" t="s">
        <v>65</v>
      </c>
      <c r="C94" s="10" t="s">
        <v>19</v>
      </c>
      <c r="D94" s="8">
        <v>105713.2</v>
      </c>
      <c r="E94" s="8">
        <v>0</v>
      </c>
      <c r="F94" s="8">
        <f>D94+E94</f>
        <v>105713.2</v>
      </c>
      <c r="G94" s="8">
        <v>0</v>
      </c>
      <c r="H94" s="8">
        <f t="shared" si="86"/>
        <v>105713.2</v>
      </c>
      <c r="I94" s="8">
        <v>56982.055</v>
      </c>
      <c r="J94" s="8">
        <f t="shared" si="20"/>
        <v>162695.255</v>
      </c>
      <c r="K94" s="8"/>
      <c r="L94" s="8">
        <f t="shared" si="78"/>
        <v>162695.255</v>
      </c>
      <c r="M94" s="8"/>
      <c r="N94" s="8">
        <f t="shared" si="79"/>
        <v>162695.255</v>
      </c>
      <c r="O94" s="8"/>
      <c r="P94" s="8">
        <f t="shared" si="87"/>
        <v>162695.255</v>
      </c>
      <c r="Q94" s="8"/>
      <c r="R94" s="8">
        <f t="shared" si="88"/>
        <v>162695.255</v>
      </c>
      <c r="S94" s="8"/>
      <c r="T94" s="8">
        <f t="shared" si="89"/>
        <v>162695.255</v>
      </c>
      <c r="U94" s="8"/>
      <c r="V94" s="8">
        <f t="shared" si="90"/>
        <v>162695.255</v>
      </c>
      <c r="W94" s="8"/>
      <c r="X94" s="8">
        <f t="shared" si="91"/>
        <v>162695.255</v>
      </c>
      <c r="Y94" s="8"/>
      <c r="Z94" s="8">
        <f t="shared" si="92"/>
        <v>162695.255</v>
      </c>
      <c r="AA94" s="1" t="s">
        <v>52</v>
      </c>
    </row>
    <row r="95" spans="1:28" ht="75" x14ac:dyDescent="0.3">
      <c r="A95" s="4" t="s">
        <v>153</v>
      </c>
      <c r="B95" s="25" t="s">
        <v>76</v>
      </c>
      <c r="C95" s="10" t="s">
        <v>19</v>
      </c>
      <c r="D95" s="8">
        <v>0</v>
      </c>
      <c r="E95" s="8">
        <v>5000</v>
      </c>
      <c r="F95" s="8">
        <f>D95+E95</f>
        <v>5000</v>
      </c>
      <c r="G95" s="8"/>
      <c r="H95" s="8">
        <f t="shared" si="86"/>
        <v>5000</v>
      </c>
      <c r="I95" s="8"/>
      <c r="J95" s="8">
        <f t="shared" si="20"/>
        <v>5000</v>
      </c>
      <c r="K95" s="8"/>
      <c r="L95" s="8">
        <f t="shared" si="78"/>
        <v>5000</v>
      </c>
      <c r="M95" s="8">
        <v>-471.11200000000002</v>
      </c>
      <c r="N95" s="8">
        <f t="shared" si="79"/>
        <v>4528.8879999999999</v>
      </c>
      <c r="O95" s="8"/>
      <c r="P95" s="8">
        <f t="shared" si="87"/>
        <v>4528.8879999999999</v>
      </c>
      <c r="Q95" s="8"/>
      <c r="R95" s="8">
        <f t="shared" si="88"/>
        <v>4528.8879999999999</v>
      </c>
      <c r="S95" s="8"/>
      <c r="T95" s="8">
        <f t="shared" si="89"/>
        <v>4528.8879999999999</v>
      </c>
      <c r="U95" s="8"/>
      <c r="V95" s="8">
        <f t="shared" si="90"/>
        <v>4528.8879999999999</v>
      </c>
      <c r="W95" s="8"/>
      <c r="X95" s="8">
        <f t="shared" si="91"/>
        <v>4528.8879999999999</v>
      </c>
      <c r="Y95" s="8"/>
      <c r="Z95" s="8">
        <f t="shared" si="92"/>
        <v>4528.8879999999999</v>
      </c>
      <c r="AA95" s="1" t="s">
        <v>77</v>
      </c>
    </row>
    <row r="96" spans="1:28" x14ac:dyDescent="0.3">
      <c r="A96" s="4"/>
      <c r="B96" s="25" t="s">
        <v>137</v>
      </c>
      <c r="C96" s="10"/>
      <c r="D96" s="8"/>
      <c r="E96" s="8"/>
      <c r="F96" s="8"/>
      <c r="G96" s="8"/>
      <c r="H96" s="8"/>
      <c r="I96" s="8">
        <f>I97</f>
        <v>39893.26</v>
      </c>
      <c r="J96" s="8">
        <f>H96+I96</f>
        <v>39893.26</v>
      </c>
      <c r="K96" s="8">
        <f>K97</f>
        <v>0</v>
      </c>
      <c r="L96" s="8">
        <f>J96+K96</f>
        <v>39893.26</v>
      </c>
      <c r="M96" s="8">
        <f>M97</f>
        <v>0</v>
      </c>
      <c r="N96" s="8">
        <f>L96+M96</f>
        <v>39893.26</v>
      </c>
      <c r="O96" s="8">
        <f>O97</f>
        <v>0</v>
      </c>
      <c r="P96" s="8">
        <f>N96+O96</f>
        <v>39893.26</v>
      </c>
      <c r="Q96" s="8">
        <f>Q97</f>
        <v>0</v>
      </c>
      <c r="R96" s="8">
        <f>P96+Q96</f>
        <v>39893.26</v>
      </c>
      <c r="S96" s="8">
        <f>S97</f>
        <v>0</v>
      </c>
      <c r="T96" s="8">
        <f>R96+S96</f>
        <v>39893.26</v>
      </c>
      <c r="U96" s="8">
        <f>U97+U98+U99+U100</f>
        <v>0</v>
      </c>
      <c r="V96" s="8">
        <f>T96+U96</f>
        <v>39893.26</v>
      </c>
      <c r="W96" s="8">
        <f>W97+W98+W99+W100</f>
        <v>0</v>
      </c>
      <c r="X96" s="8">
        <f>V96+W96</f>
        <v>39893.26</v>
      </c>
      <c r="Y96" s="8">
        <f>Y97+Y98+Y99+Y100</f>
        <v>0</v>
      </c>
      <c r="Z96" s="8">
        <f>X96+Y96</f>
        <v>39893.26</v>
      </c>
    </row>
    <row r="97" spans="1:28" ht="56.25" hidden="1" x14ac:dyDescent="0.3">
      <c r="A97" s="4"/>
      <c r="B97" s="21" t="s">
        <v>138</v>
      </c>
      <c r="C97" s="10" t="s">
        <v>87</v>
      </c>
      <c r="D97" s="8"/>
      <c r="E97" s="8"/>
      <c r="F97" s="8"/>
      <c r="G97" s="8"/>
      <c r="H97" s="8"/>
      <c r="I97" s="8">
        <v>39893.26</v>
      </c>
      <c r="J97" s="8">
        <f>H97+I97</f>
        <v>39893.26</v>
      </c>
      <c r="K97" s="8"/>
      <c r="L97" s="8">
        <f>J97+K97</f>
        <v>39893.26</v>
      </c>
      <c r="M97" s="8"/>
      <c r="N97" s="8">
        <f>L97+M97</f>
        <v>39893.26</v>
      </c>
      <c r="O97" s="8"/>
      <c r="P97" s="8">
        <f>N97+O97</f>
        <v>39893.26</v>
      </c>
      <c r="Q97" s="8"/>
      <c r="R97" s="8">
        <f>P97+Q97</f>
        <v>39893.26</v>
      </c>
      <c r="S97" s="8"/>
      <c r="T97" s="8">
        <f>R97+S97</f>
        <v>39893.26</v>
      </c>
      <c r="U97" s="8">
        <v>-39893.26</v>
      </c>
      <c r="V97" s="8">
        <f t="shared" ref="V97:V100" si="93">T97+U97</f>
        <v>0</v>
      </c>
      <c r="W97" s="8"/>
      <c r="X97" s="8">
        <f t="shared" ref="X97:X101" si="94">V97+W97</f>
        <v>0</v>
      </c>
      <c r="Y97" s="8"/>
      <c r="Z97" s="8">
        <f t="shared" ref="Z97:Z101" si="95">X97+Y97</f>
        <v>0</v>
      </c>
      <c r="AA97" s="1" t="s">
        <v>139</v>
      </c>
      <c r="AB97" s="1">
        <v>0</v>
      </c>
    </row>
    <row r="98" spans="1:28" ht="56.25" x14ac:dyDescent="0.3">
      <c r="A98" s="4" t="s">
        <v>154</v>
      </c>
      <c r="B98" s="25" t="s">
        <v>165</v>
      </c>
      <c r="C98" s="10" t="s">
        <v>87</v>
      </c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>
        <v>9375</v>
      </c>
      <c r="V98" s="8">
        <f t="shared" si="93"/>
        <v>9375</v>
      </c>
      <c r="W98" s="8"/>
      <c r="X98" s="8">
        <f t="shared" si="94"/>
        <v>9375</v>
      </c>
      <c r="Y98" s="8"/>
      <c r="Z98" s="8">
        <f t="shared" si="95"/>
        <v>9375</v>
      </c>
      <c r="AA98" s="1" t="s">
        <v>169</v>
      </c>
    </row>
    <row r="99" spans="1:28" ht="56.25" x14ac:dyDescent="0.3">
      <c r="A99" s="4" t="s">
        <v>155</v>
      </c>
      <c r="B99" s="25" t="s">
        <v>167</v>
      </c>
      <c r="C99" s="10" t="s">
        <v>87</v>
      </c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>
        <v>15000</v>
      </c>
      <c r="V99" s="8">
        <f t="shared" si="93"/>
        <v>15000</v>
      </c>
      <c r="W99" s="8"/>
      <c r="X99" s="8">
        <f t="shared" si="94"/>
        <v>15000</v>
      </c>
      <c r="Y99" s="8"/>
      <c r="Z99" s="8">
        <f t="shared" si="95"/>
        <v>15000</v>
      </c>
      <c r="AA99" s="1" t="s">
        <v>170</v>
      </c>
    </row>
    <row r="100" spans="1:28" ht="56.25" x14ac:dyDescent="0.3">
      <c r="A100" s="4" t="s">
        <v>158</v>
      </c>
      <c r="B100" s="25" t="s">
        <v>168</v>
      </c>
      <c r="C100" s="10" t="s">
        <v>87</v>
      </c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>
        <v>15518.26</v>
      </c>
      <c r="V100" s="8">
        <f t="shared" si="93"/>
        <v>15518.26</v>
      </c>
      <c r="W100" s="8"/>
      <c r="X100" s="8">
        <f t="shared" si="94"/>
        <v>15518.26</v>
      </c>
      <c r="Y100" s="8"/>
      <c r="Z100" s="8">
        <f t="shared" si="95"/>
        <v>15518.26</v>
      </c>
      <c r="AA100" s="1" t="s">
        <v>171</v>
      </c>
    </row>
    <row r="101" spans="1:28" x14ac:dyDescent="0.3">
      <c r="A101" s="4"/>
      <c r="B101" s="35" t="s">
        <v>20</v>
      </c>
      <c r="C101" s="35"/>
      <c r="D101" s="8">
        <f>D18+D47+D68+D75+D93+D43</f>
        <v>1680056.7</v>
      </c>
      <c r="E101" s="8">
        <f>E18+E47+E68+E75+E93+E43</f>
        <v>15911.29</v>
      </c>
      <c r="F101" s="8">
        <f>D101+E101</f>
        <v>1695967.99</v>
      </c>
      <c r="G101" s="8">
        <f>G18+G47+G68+G75+G93+G43</f>
        <v>441211.15100000001</v>
      </c>
      <c r="H101" s="8">
        <f>F101+G101</f>
        <v>2137179.1409999998</v>
      </c>
      <c r="I101" s="8">
        <f>I18+I47+I68+I75+I93+I43+I96</f>
        <v>1229629.4899999998</v>
      </c>
      <c r="J101" s="8">
        <f t="shared" si="20"/>
        <v>3366808.6309999996</v>
      </c>
      <c r="K101" s="8">
        <f>K18+K47+K68+K75+K93+K43+K96</f>
        <v>37036.599000000002</v>
      </c>
      <c r="L101" s="8">
        <f t="shared" ref="L101" si="96">J101+K101</f>
        <v>3403845.2299999995</v>
      </c>
      <c r="M101" s="8">
        <f>M18+M47+M68+M75+M93+M43+M96</f>
        <v>-143839.66299999997</v>
      </c>
      <c r="N101" s="8">
        <f t="shared" ref="N101" si="97">L101+M101</f>
        <v>3260005.5669999993</v>
      </c>
      <c r="O101" s="8">
        <f>O18+O47+O68+O75+O93+O43+O96</f>
        <v>-52207.085999999988</v>
      </c>
      <c r="P101" s="8">
        <f t="shared" ref="P101" si="98">N101+O101</f>
        <v>3207798.4809999992</v>
      </c>
      <c r="Q101" s="8">
        <f>Q18+Q47+Q68+Q75+Q93+Q43+Q96</f>
        <v>45325.507000000005</v>
      </c>
      <c r="R101" s="8">
        <f t="shared" ref="R101" si="99">P101+Q101</f>
        <v>3253123.9879999994</v>
      </c>
      <c r="S101" s="8">
        <f>S18+S47+S68+S75+S93+S43+S96</f>
        <v>-59870.433000000005</v>
      </c>
      <c r="T101" s="8">
        <f t="shared" ref="T101" si="100">R101+S101</f>
        <v>3193253.5549999992</v>
      </c>
      <c r="U101" s="8">
        <f>U18+U47+U68+U75+U93+U43+U96</f>
        <v>0</v>
      </c>
      <c r="V101" s="8">
        <f t="shared" ref="V101" si="101">T101+U101</f>
        <v>3193253.5549999992</v>
      </c>
      <c r="W101" s="8">
        <f>W18+W47+W68+W75+W93+W43+W96</f>
        <v>4757.4559999999965</v>
      </c>
      <c r="X101" s="8">
        <f t="shared" si="94"/>
        <v>3198011.010999999</v>
      </c>
      <c r="Y101" s="8">
        <f>Y18+Y47+Y68+Y75+Y93+Y43+Y96</f>
        <v>-64113.493999999999</v>
      </c>
      <c r="Z101" s="8">
        <f t="shared" si="95"/>
        <v>3133897.5169999991</v>
      </c>
      <c r="AB101" s="20"/>
    </row>
    <row r="102" spans="1:28" x14ac:dyDescent="0.3">
      <c r="A102" s="4"/>
      <c r="B102" s="31" t="s">
        <v>21</v>
      </c>
      <c r="C102" s="32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B102" s="20"/>
    </row>
    <row r="103" spans="1:28" x14ac:dyDescent="0.3">
      <c r="A103" s="4"/>
      <c r="B103" s="33" t="s">
        <v>68</v>
      </c>
      <c r="C103" s="34"/>
      <c r="D103" s="8">
        <f>D77</f>
        <v>259306.19999999998</v>
      </c>
      <c r="E103" s="8">
        <f>E77</f>
        <v>0</v>
      </c>
      <c r="F103" s="8">
        <f t="shared" ref="F103:H103" si="102">D103+E103</f>
        <v>259306.19999999998</v>
      </c>
      <c r="G103" s="8">
        <f>G77</f>
        <v>0</v>
      </c>
      <c r="H103" s="8">
        <f t="shared" si="102"/>
        <v>259306.19999999998</v>
      </c>
      <c r="I103" s="8">
        <f>I77</f>
        <v>0</v>
      </c>
      <c r="J103" s="8">
        <f>H103+I103</f>
        <v>259306.19999999998</v>
      </c>
      <c r="K103" s="8">
        <f>K77</f>
        <v>0</v>
      </c>
      <c r="L103" s="8">
        <f>J103+K103</f>
        <v>259306.19999999998</v>
      </c>
      <c r="M103" s="8">
        <f>M77</f>
        <v>0</v>
      </c>
      <c r="N103" s="8">
        <f>L103+M103</f>
        <v>259306.19999999998</v>
      </c>
      <c r="O103" s="8">
        <f>O77</f>
        <v>0</v>
      </c>
      <c r="P103" s="8">
        <f>N103+O103</f>
        <v>259306.19999999998</v>
      </c>
      <c r="Q103" s="8">
        <f>Q77</f>
        <v>0</v>
      </c>
      <c r="R103" s="8">
        <f>P103+Q103</f>
        <v>259306.19999999998</v>
      </c>
      <c r="S103" s="8">
        <f>S77</f>
        <v>0</v>
      </c>
      <c r="T103" s="8">
        <f>R103+S103</f>
        <v>259306.19999999998</v>
      </c>
      <c r="U103" s="8">
        <f>U77</f>
        <v>0</v>
      </c>
      <c r="V103" s="8">
        <f>T103+U103</f>
        <v>259306.19999999998</v>
      </c>
      <c r="W103" s="8">
        <f>W77</f>
        <v>14602.899999999998</v>
      </c>
      <c r="X103" s="8">
        <f>V103+W103</f>
        <v>273909.09999999998</v>
      </c>
      <c r="Y103" s="8">
        <f>Y77</f>
        <v>0</v>
      </c>
      <c r="Z103" s="8">
        <f>X103+Y103</f>
        <v>273909.09999999998</v>
      </c>
      <c r="AB103" s="20"/>
    </row>
    <row r="104" spans="1:28" x14ac:dyDescent="0.3">
      <c r="A104" s="4"/>
      <c r="B104" s="23" t="s">
        <v>136</v>
      </c>
      <c r="C104" s="24"/>
      <c r="D104" s="8"/>
      <c r="E104" s="8"/>
      <c r="F104" s="8"/>
      <c r="G104" s="8"/>
      <c r="H104" s="8"/>
      <c r="I104" s="8">
        <f>I65</f>
        <v>41870.720000000001</v>
      </c>
      <c r="J104" s="8">
        <f>H104+I104</f>
        <v>41870.720000000001</v>
      </c>
      <c r="K104" s="8">
        <f>K49</f>
        <v>0</v>
      </c>
      <c r="L104" s="8">
        <f>J104+K104</f>
        <v>41870.720000000001</v>
      </c>
      <c r="M104" s="8">
        <f>M49</f>
        <v>0</v>
      </c>
      <c r="N104" s="8">
        <f>L104+M104</f>
        <v>41870.720000000001</v>
      </c>
      <c r="O104" s="8">
        <f>O49</f>
        <v>0</v>
      </c>
      <c r="P104" s="8">
        <f>N104+O104</f>
        <v>41870.720000000001</v>
      </c>
      <c r="Q104" s="8">
        <f>Q20+Q49</f>
        <v>108639.79699999999</v>
      </c>
      <c r="R104" s="8">
        <f>P104+Q104</f>
        <v>150510.51699999999</v>
      </c>
      <c r="S104" s="8">
        <f>S20+S49</f>
        <v>-12030.406000000001</v>
      </c>
      <c r="T104" s="8">
        <f>R104+S104</f>
        <v>138480.111</v>
      </c>
      <c r="U104" s="8">
        <f>U20+U49</f>
        <v>0</v>
      </c>
      <c r="V104" s="8">
        <f>T104+U104</f>
        <v>138480.111</v>
      </c>
      <c r="W104" s="8">
        <f>W20+W49</f>
        <v>0</v>
      </c>
      <c r="X104" s="8">
        <f>V104+W104</f>
        <v>138480.111</v>
      </c>
      <c r="Y104" s="8">
        <f>Y20+Y49</f>
        <v>0</v>
      </c>
      <c r="Z104" s="8">
        <f>X104+Y104</f>
        <v>138480.111</v>
      </c>
      <c r="AB104" s="20"/>
    </row>
    <row r="105" spans="1:28" x14ac:dyDescent="0.3">
      <c r="A105" s="4"/>
      <c r="B105" s="23" t="s">
        <v>101</v>
      </c>
      <c r="C105" s="24"/>
      <c r="D105" s="8"/>
      <c r="E105" s="8"/>
      <c r="F105" s="8"/>
      <c r="G105" s="8"/>
      <c r="H105" s="8">
        <f>H26</f>
        <v>0</v>
      </c>
      <c r="I105" s="8">
        <f>I26+I66</f>
        <v>259996.28200000001</v>
      </c>
      <c r="J105" s="8">
        <f>H105+I105</f>
        <v>259996.28200000001</v>
      </c>
      <c r="K105" s="8">
        <f>K26+K66</f>
        <v>0</v>
      </c>
      <c r="L105" s="8">
        <f>J105+K105</f>
        <v>259996.28200000001</v>
      </c>
      <c r="M105" s="8">
        <f>M26+M66</f>
        <v>-30000</v>
      </c>
      <c r="N105" s="8">
        <f>L105+M105</f>
        <v>229996.28200000001</v>
      </c>
      <c r="O105" s="8">
        <f>O26+O66</f>
        <v>0</v>
      </c>
      <c r="P105" s="8">
        <f>N105+O105</f>
        <v>229996.28200000001</v>
      </c>
      <c r="Q105" s="8">
        <f>Q22+Q50</f>
        <v>-30551.678</v>
      </c>
      <c r="R105" s="8">
        <f>P105+Q105</f>
        <v>199444.60399999999</v>
      </c>
      <c r="S105" s="8">
        <f>S22+S50</f>
        <v>-49404.262000000002</v>
      </c>
      <c r="T105" s="8">
        <f>R105+S105</f>
        <v>150040.342</v>
      </c>
      <c r="U105" s="8">
        <f>U22+U50</f>
        <v>0</v>
      </c>
      <c r="V105" s="8">
        <f>T105+U105</f>
        <v>150040.342</v>
      </c>
      <c r="W105" s="8">
        <f>W22+W50</f>
        <v>0</v>
      </c>
      <c r="X105" s="8">
        <f>V105+W105</f>
        <v>150040.342</v>
      </c>
      <c r="Y105" s="8">
        <f>Y22+Y50</f>
        <v>0</v>
      </c>
      <c r="Z105" s="8">
        <f>X105+Y105+30000</f>
        <v>180040.342</v>
      </c>
      <c r="AB105" s="20"/>
    </row>
    <row r="106" spans="1:28" x14ac:dyDescent="0.3">
      <c r="A106" s="4"/>
      <c r="B106" s="35" t="s">
        <v>70</v>
      </c>
      <c r="C106" s="35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B106" s="20"/>
    </row>
    <row r="107" spans="1:28" x14ac:dyDescent="0.3">
      <c r="A107" s="4"/>
      <c r="B107" s="33" t="s">
        <v>81</v>
      </c>
      <c r="C107" s="38"/>
      <c r="D107" s="8">
        <f>D44+D45</f>
        <v>0</v>
      </c>
      <c r="E107" s="8">
        <f>E44+E45</f>
        <v>12515.3</v>
      </c>
      <c r="F107" s="8">
        <f t="shared" ref="F107:H114" si="103">D107+E107</f>
        <v>12515.3</v>
      </c>
      <c r="G107" s="8">
        <f>G44+G45</f>
        <v>25590.473999999998</v>
      </c>
      <c r="H107" s="8">
        <f t="shared" si="103"/>
        <v>38105.773999999998</v>
      </c>
      <c r="I107" s="8">
        <f>I44+I45+I46</f>
        <v>18243.52</v>
      </c>
      <c r="J107" s="8">
        <f>H107+I107</f>
        <v>56349.293999999994</v>
      </c>
      <c r="K107" s="8">
        <f>K44+K45+K46</f>
        <v>20042.928</v>
      </c>
      <c r="L107" s="8">
        <f>J107+K107</f>
        <v>76392.221999999994</v>
      </c>
      <c r="M107" s="8">
        <f>M44+M45+M46</f>
        <v>0</v>
      </c>
      <c r="N107" s="8">
        <f>L107+M107</f>
        <v>76392.221999999994</v>
      </c>
      <c r="O107" s="8">
        <f>O44+O45+O46</f>
        <v>-8810.9599999999991</v>
      </c>
      <c r="P107" s="8">
        <f>N107+O107</f>
        <v>67581.261999999988</v>
      </c>
      <c r="Q107" s="8">
        <f>Q44+Q45+Q46</f>
        <v>-4000</v>
      </c>
      <c r="R107" s="8">
        <f>P107+Q107</f>
        <v>63581.261999999988</v>
      </c>
      <c r="S107" s="8">
        <f>S44+S45+S46</f>
        <v>0</v>
      </c>
      <c r="T107" s="8">
        <f>R107+S107</f>
        <v>63581.261999999988</v>
      </c>
      <c r="U107" s="8">
        <f>U44+U45+U46</f>
        <v>0</v>
      </c>
      <c r="V107" s="8">
        <f>T107+U107</f>
        <v>63581.261999999988</v>
      </c>
      <c r="W107" s="8">
        <f>W44+W45+W46</f>
        <v>0</v>
      </c>
      <c r="X107" s="8">
        <f>V107+W107</f>
        <v>63581.261999999988</v>
      </c>
      <c r="Y107" s="8">
        <f>Y44+Y45+Y46</f>
        <v>0</v>
      </c>
      <c r="Z107" s="8">
        <f>X107+Y107</f>
        <v>63581.261999999988</v>
      </c>
      <c r="AB107" s="20"/>
    </row>
    <row r="108" spans="1:28" x14ac:dyDescent="0.3">
      <c r="A108" s="4"/>
      <c r="B108" s="35" t="s">
        <v>11</v>
      </c>
      <c r="C108" s="37"/>
      <c r="D108" s="8">
        <f>D52+D53+D54+D55+D56+D57+D58+D59+D60</f>
        <v>357512.39999999991</v>
      </c>
      <c r="E108" s="8">
        <f>E52+E53+E54+E55+E56+E57+E58+E59+E60</f>
        <v>5911.29</v>
      </c>
      <c r="F108" s="8">
        <f t="shared" si="103"/>
        <v>363423.68999999989</v>
      </c>
      <c r="G108" s="8">
        <f>G52+G53+G54+G55+G56+G57+G58+G59+G60</f>
        <v>0</v>
      </c>
      <c r="H108" s="8">
        <f t="shared" si="103"/>
        <v>363423.68999999989</v>
      </c>
      <c r="I108" s="8">
        <f>I52+I53+I54+I55+I56+I57+I58+I59+I60+I62</f>
        <v>70770.14</v>
      </c>
      <c r="J108" s="8">
        <f t="shared" si="20"/>
        <v>434193.8299999999</v>
      </c>
      <c r="K108" s="8">
        <f>K52+K53+K54+K55+K56+K57+K58+K59+K60+K62</f>
        <v>0</v>
      </c>
      <c r="L108" s="8">
        <f t="shared" ref="L108:L113" si="104">J108+K108</f>
        <v>434193.8299999999</v>
      </c>
      <c r="M108" s="8">
        <f>M52+M53+M54+M55+M56+M57+M58+M59+M60+M62</f>
        <v>-164599.58199999999</v>
      </c>
      <c r="N108" s="8">
        <f t="shared" ref="N108:N112" si="105">L108+M108</f>
        <v>269594.24799999991</v>
      </c>
      <c r="O108" s="8">
        <f>O52+O53+O54+O55+O56+O57+O58+O59+O60+O62</f>
        <v>-40700.54099999999</v>
      </c>
      <c r="P108" s="8">
        <f t="shared" ref="P108:P112" si="106">N108+O108</f>
        <v>228893.70699999991</v>
      </c>
      <c r="Q108" s="8">
        <f>Q52+Q53+Q54+Q55+Q56+Q57+Q58+Q59+Q60+Q62</f>
        <v>2760.66</v>
      </c>
      <c r="R108" s="8">
        <f t="shared" ref="R108:R112" si="107">P108+Q108</f>
        <v>231654.36699999991</v>
      </c>
      <c r="S108" s="8">
        <f>S52+S53+S54+S55+S56+S57+S58+S59+S60+S62</f>
        <v>150</v>
      </c>
      <c r="T108" s="8">
        <f t="shared" ref="T108:T112" si="108">R108+S108</f>
        <v>231804.36699999991</v>
      </c>
      <c r="U108" s="8">
        <f>U52+U53+U54+U55+U56+U57+U58+U59+U60+U62</f>
        <v>0</v>
      </c>
      <c r="V108" s="8">
        <f t="shared" ref="V108:V112" si="109">T108+U108</f>
        <v>231804.36699999991</v>
      </c>
      <c r="W108" s="8">
        <f>W52+W53+W54+W55+W56+W57+W58+W59+W60+W62</f>
        <v>0</v>
      </c>
      <c r="X108" s="8">
        <f t="shared" ref="X108:X112" si="110">V108+W108</f>
        <v>231804.36699999991</v>
      </c>
      <c r="Y108" s="8">
        <f>Y52+Y53+Y54+Y55+Y56+Y57+Y58+Y59+Y60+Y62</f>
        <v>-950.83799999999997</v>
      </c>
      <c r="Z108" s="8">
        <f t="shared" ref="Z108:Z112" si="111">X108+Y108</f>
        <v>230853.52899999992</v>
      </c>
      <c r="AB108" s="20"/>
    </row>
    <row r="109" spans="1:28" x14ac:dyDescent="0.3">
      <c r="A109" s="4"/>
      <c r="B109" s="35" t="s">
        <v>14</v>
      </c>
      <c r="C109" s="37"/>
      <c r="D109" s="8">
        <f>D69+D70+D71+D72+D81+D82+D86+D87+D88</f>
        <v>742447.3</v>
      </c>
      <c r="E109" s="8">
        <f>E69+E70+E71+E72+E81+E82+E86+E87+E88</f>
        <v>0</v>
      </c>
      <c r="F109" s="8">
        <f t="shared" si="103"/>
        <v>742447.3</v>
      </c>
      <c r="G109" s="8">
        <f>G69+G70+G71+G72+G81+G82+G86+G87+G88</f>
        <v>0</v>
      </c>
      <c r="H109" s="8">
        <f t="shared" si="103"/>
        <v>742447.3</v>
      </c>
      <c r="I109" s="8">
        <f>I69+I70+I71+I72+I81+I82+I86+I87+I88+I73+I74</f>
        <v>12275.630000000001</v>
      </c>
      <c r="J109" s="8">
        <f t="shared" si="20"/>
        <v>754722.93</v>
      </c>
      <c r="K109" s="8">
        <f>K69+K70+K71+K72+K81+K82+K86+K87+K88+K73+K74</f>
        <v>-761.21400000000006</v>
      </c>
      <c r="L109" s="8">
        <f t="shared" si="104"/>
        <v>753961.71600000001</v>
      </c>
      <c r="M109" s="8">
        <f>M69+M70+M71+M72+M81+M82+M86+M87+M88+M73+M74</f>
        <v>4001.1350000000002</v>
      </c>
      <c r="N109" s="8">
        <f t="shared" si="105"/>
        <v>757962.85100000002</v>
      </c>
      <c r="O109" s="8">
        <f>O69+O70+O71+O72+O81+O82+O86+O87+O88+O73+O74</f>
        <v>-4177.4069999999992</v>
      </c>
      <c r="P109" s="8">
        <f t="shared" si="106"/>
        <v>753785.44400000002</v>
      </c>
      <c r="Q109" s="8">
        <f>Q69+Q70+Q71+Q72+Q81+Q82+Q86+Q87+Q88+Q73+Q74</f>
        <v>-270.57400000000001</v>
      </c>
      <c r="R109" s="8">
        <f t="shared" si="107"/>
        <v>753514.87</v>
      </c>
      <c r="S109" s="8">
        <f>S69+S70+S71+S72+S81+S82+S86+S87+S88+S73+S74</f>
        <v>-5141.0589999999993</v>
      </c>
      <c r="T109" s="8">
        <f t="shared" si="108"/>
        <v>748373.81099999999</v>
      </c>
      <c r="U109" s="8">
        <f>U69+U70+U71+U72+U81+U82+U86+U87+U88+U73+U74</f>
        <v>0</v>
      </c>
      <c r="V109" s="8">
        <f t="shared" si="109"/>
        <v>748373.81099999999</v>
      </c>
      <c r="W109" s="8">
        <f>W69+W70+W71+W72+W81+W82+W86+W87+W88+W73+W74</f>
        <v>4757.4559999999947</v>
      </c>
      <c r="X109" s="8">
        <f t="shared" si="110"/>
        <v>753131.26699999999</v>
      </c>
      <c r="Y109" s="8">
        <f>Y69+Y70+Y71+Y72+Y81+Y82+Y86+Y87+Y88+Y73+Y74</f>
        <v>-953.04300000000001</v>
      </c>
      <c r="Z109" s="8">
        <f t="shared" si="111"/>
        <v>752178.22400000005</v>
      </c>
      <c r="AB109" s="20"/>
    </row>
    <row r="110" spans="1:28" x14ac:dyDescent="0.3">
      <c r="A110" s="4"/>
      <c r="B110" s="35" t="s">
        <v>22</v>
      </c>
      <c r="C110" s="37"/>
      <c r="D110" s="8">
        <f>D27+D28+D29+D30</f>
        <v>263995.8</v>
      </c>
      <c r="E110" s="8">
        <f>E27+E28+E29+E30</f>
        <v>-7515.2999999999993</v>
      </c>
      <c r="F110" s="8">
        <f t="shared" si="103"/>
        <v>256480.5</v>
      </c>
      <c r="G110" s="8">
        <f>G27+G28+G29+G30</f>
        <v>0</v>
      </c>
      <c r="H110" s="8">
        <f t="shared" si="103"/>
        <v>256480.5</v>
      </c>
      <c r="I110" s="8">
        <f>I27+I28+I29+I30+I31+I32</f>
        <v>8993.0429999999997</v>
      </c>
      <c r="J110" s="8">
        <f t="shared" si="20"/>
        <v>265473.54300000001</v>
      </c>
      <c r="K110" s="8">
        <f>K27+K28+K29+K30+K31+K32+K33</f>
        <v>26499.077000000001</v>
      </c>
      <c r="L110" s="8">
        <f t="shared" si="104"/>
        <v>291972.62</v>
      </c>
      <c r="M110" s="8">
        <f>M27+M28+M29+M30+M31+M32+M33+M34</f>
        <v>-63190.104000000007</v>
      </c>
      <c r="N110" s="8">
        <f t="shared" si="105"/>
        <v>228782.516</v>
      </c>
      <c r="O110" s="8">
        <f>O27+O28+O29+O30+O31+O32+O33+O34</f>
        <v>0</v>
      </c>
      <c r="P110" s="8">
        <f t="shared" si="106"/>
        <v>228782.516</v>
      </c>
      <c r="Q110" s="8">
        <f>Q27+Q28+Q29+Q30+Q31+Q32+Q33+Q34</f>
        <v>0</v>
      </c>
      <c r="R110" s="8">
        <f t="shared" si="107"/>
        <v>228782.516</v>
      </c>
      <c r="S110" s="8">
        <f>S27+S28+S29+S30+S31+S32+S33+S34</f>
        <v>0</v>
      </c>
      <c r="T110" s="8">
        <f t="shared" si="108"/>
        <v>228782.516</v>
      </c>
      <c r="U110" s="8">
        <f>U27+U28+U29+U30+U31+U32+U33+U34</f>
        <v>0</v>
      </c>
      <c r="V110" s="8">
        <f t="shared" si="109"/>
        <v>228782.516</v>
      </c>
      <c r="W110" s="8">
        <f>W27+W28+W29+W30+W31+W32+W33+W34</f>
        <v>0</v>
      </c>
      <c r="X110" s="8">
        <f t="shared" si="110"/>
        <v>228782.516</v>
      </c>
      <c r="Y110" s="8">
        <f>Y27+Y28+Y29+Y30+Y31+Y32+Y33+Y34</f>
        <v>-37488.986000000004</v>
      </c>
      <c r="Z110" s="8">
        <f t="shared" si="111"/>
        <v>191293.53</v>
      </c>
      <c r="AB110" s="20"/>
    </row>
    <row r="111" spans="1:28" x14ac:dyDescent="0.3">
      <c r="A111" s="4"/>
      <c r="B111" s="36" t="s">
        <v>19</v>
      </c>
      <c r="C111" s="37"/>
      <c r="D111" s="8">
        <f>D94+D95</f>
        <v>105713.2</v>
      </c>
      <c r="E111" s="8">
        <f>E94+E95</f>
        <v>5000</v>
      </c>
      <c r="F111" s="8">
        <f t="shared" si="103"/>
        <v>110713.2</v>
      </c>
      <c r="G111" s="8">
        <f>G94+G95</f>
        <v>0</v>
      </c>
      <c r="H111" s="8">
        <f t="shared" si="103"/>
        <v>110713.2</v>
      </c>
      <c r="I111" s="8">
        <f>I94+I95</f>
        <v>56982.055</v>
      </c>
      <c r="J111" s="8">
        <f t="shared" si="20"/>
        <v>167695.255</v>
      </c>
      <c r="K111" s="8">
        <f>K94+K95</f>
        <v>0</v>
      </c>
      <c r="L111" s="8">
        <f t="shared" si="104"/>
        <v>167695.255</v>
      </c>
      <c r="M111" s="8">
        <f>M94+M95</f>
        <v>-471.11200000000002</v>
      </c>
      <c r="N111" s="8">
        <f t="shared" si="105"/>
        <v>167224.14300000001</v>
      </c>
      <c r="O111" s="8">
        <f>O94+O95</f>
        <v>0</v>
      </c>
      <c r="P111" s="8">
        <f t="shared" si="106"/>
        <v>167224.14300000001</v>
      </c>
      <c r="Q111" s="8">
        <f>Q94+Q95</f>
        <v>0</v>
      </c>
      <c r="R111" s="8">
        <f t="shared" si="107"/>
        <v>167224.14300000001</v>
      </c>
      <c r="S111" s="8">
        <f>S94+S95</f>
        <v>0</v>
      </c>
      <c r="T111" s="8">
        <f t="shared" si="108"/>
        <v>167224.14300000001</v>
      </c>
      <c r="U111" s="8">
        <f>U94+U95</f>
        <v>0</v>
      </c>
      <c r="V111" s="8">
        <f t="shared" si="109"/>
        <v>167224.14300000001</v>
      </c>
      <c r="W111" s="8">
        <f>W94+W95</f>
        <v>0</v>
      </c>
      <c r="X111" s="8">
        <f t="shared" si="110"/>
        <v>167224.14300000001</v>
      </c>
      <c r="Y111" s="8">
        <f>Y94+Y95</f>
        <v>0</v>
      </c>
      <c r="Z111" s="8">
        <f t="shared" si="111"/>
        <v>167224.14300000001</v>
      </c>
      <c r="AB111" s="20"/>
    </row>
    <row r="112" spans="1:28" x14ac:dyDescent="0.3">
      <c r="A112" s="4"/>
      <c r="B112" s="29" t="s">
        <v>17</v>
      </c>
      <c r="C112" s="30"/>
      <c r="D112" s="8">
        <f>D78+D79</f>
        <v>10388</v>
      </c>
      <c r="E112" s="8">
        <f>E78+E79</f>
        <v>0</v>
      </c>
      <c r="F112" s="8">
        <f t="shared" si="103"/>
        <v>10388</v>
      </c>
      <c r="G112" s="8">
        <f>G78+G79</f>
        <v>0</v>
      </c>
      <c r="H112" s="8">
        <f t="shared" si="103"/>
        <v>10388</v>
      </c>
      <c r="I112" s="8">
        <f>I78+I79</f>
        <v>0</v>
      </c>
      <c r="J112" s="8">
        <f t="shared" si="20"/>
        <v>10388</v>
      </c>
      <c r="K112" s="8">
        <f>K78+K79</f>
        <v>0</v>
      </c>
      <c r="L112" s="8">
        <f t="shared" si="104"/>
        <v>10388</v>
      </c>
      <c r="M112" s="8">
        <f>M78+M79+M92</f>
        <v>420</v>
      </c>
      <c r="N112" s="8">
        <f t="shared" si="105"/>
        <v>10808</v>
      </c>
      <c r="O112" s="8">
        <f>O78+O79+O92+O80</f>
        <v>1481.8219999999999</v>
      </c>
      <c r="P112" s="8">
        <f t="shared" si="106"/>
        <v>12289.822</v>
      </c>
      <c r="Q112" s="8">
        <f>Q78+Q79+Q92+Q80</f>
        <v>0</v>
      </c>
      <c r="R112" s="8">
        <f t="shared" si="107"/>
        <v>12289.822</v>
      </c>
      <c r="S112" s="8">
        <f>S78+S79+S92+S80</f>
        <v>0</v>
      </c>
      <c r="T112" s="8">
        <f t="shared" si="108"/>
        <v>12289.822</v>
      </c>
      <c r="U112" s="8">
        <f>U78+U79+U92+U80</f>
        <v>0</v>
      </c>
      <c r="V112" s="8">
        <f t="shared" si="109"/>
        <v>12289.822</v>
      </c>
      <c r="W112" s="8">
        <f>W78+W79+W92+W80</f>
        <v>0</v>
      </c>
      <c r="X112" s="8">
        <f t="shared" si="110"/>
        <v>12289.822</v>
      </c>
      <c r="Y112" s="8">
        <f>Y78+Y79+Y92+Y80</f>
        <v>-225.11699999999999</v>
      </c>
      <c r="Z112" s="8">
        <f t="shared" si="111"/>
        <v>12064.705</v>
      </c>
      <c r="AB112" s="20"/>
    </row>
    <row r="113" spans="1:28" x14ac:dyDescent="0.3">
      <c r="A113" s="13"/>
      <c r="B113" s="29" t="s">
        <v>87</v>
      </c>
      <c r="C113" s="30"/>
      <c r="D113" s="8">
        <f>D23</f>
        <v>200000</v>
      </c>
      <c r="E113" s="8">
        <f>E23</f>
        <v>0</v>
      </c>
      <c r="F113" s="8">
        <f t="shared" si="103"/>
        <v>200000</v>
      </c>
      <c r="G113" s="8">
        <f>G23</f>
        <v>0</v>
      </c>
      <c r="H113" s="8">
        <f t="shared" si="103"/>
        <v>200000</v>
      </c>
      <c r="I113" s="8">
        <f>I23+I97</f>
        <v>39893.26</v>
      </c>
      <c r="J113" s="8">
        <f t="shared" si="20"/>
        <v>239893.26</v>
      </c>
      <c r="K113" s="8">
        <f>K23+K97</f>
        <v>0</v>
      </c>
      <c r="L113" s="8">
        <f t="shared" si="104"/>
        <v>239893.26</v>
      </c>
      <c r="M113" s="8">
        <f>M23+M97+M35+M39</f>
        <v>80000</v>
      </c>
      <c r="N113" s="8">
        <f>L113+M113</f>
        <v>319893.26</v>
      </c>
      <c r="O113" s="8">
        <f>O23+O97+O35+O39</f>
        <v>0</v>
      </c>
      <c r="P113" s="8">
        <f>N113+O113</f>
        <v>319893.26</v>
      </c>
      <c r="Q113" s="8">
        <f>Q23+Q97+Q35+Q39</f>
        <v>81645</v>
      </c>
      <c r="R113" s="8">
        <f>P113+Q113</f>
        <v>401538.26</v>
      </c>
      <c r="S113" s="8">
        <f>S23+S97+S35+S39</f>
        <v>0</v>
      </c>
      <c r="T113" s="8">
        <f>R113+S113</f>
        <v>401538.26</v>
      </c>
      <c r="U113" s="8">
        <f>U23+U35+U39+U97+U98+U99+U100</f>
        <v>0</v>
      </c>
      <c r="V113" s="8">
        <f>T113+U113</f>
        <v>401538.26</v>
      </c>
      <c r="W113" s="8">
        <f>W23+W35+W39+W97+W98+W99+W100</f>
        <v>0</v>
      </c>
      <c r="X113" s="8">
        <f>V113+W113</f>
        <v>401538.26</v>
      </c>
      <c r="Y113" s="8">
        <f>Y23+Y35+Y39+Y97+Y98+Y99+Y100</f>
        <v>0</v>
      </c>
      <c r="Z113" s="8">
        <f>X113+Y113</f>
        <v>401538.26</v>
      </c>
      <c r="AB113" s="20"/>
    </row>
    <row r="114" spans="1:28" x14ac:dyDescent="0.3">
      <c r="A114" s="13"/>
      <c r="B114" s="29" t="s">
        <v>39</v>
      </c>
      <c r="C114" s="30"/>
      <c r="D114" s="8">
        <f>D61</f>
        <v>0</v>
      </c>
      <c r="E114" s="8">
        <f>E61</f>
        <v>0</v>
      </c>
      <c r="F114" s="8">
        <f t="shared" si="103"/>
        <v>0</v>
      </c>
      <c r="G114" s="8">
        <f>G61</f>
        <v>415620.67700000003</v>
      </c>
      <c r="H114" s="8">
        <f t="shared" si="103"/>
        <v>415620.67700000003</v>
      </c>
      <c r="I114" s="8">
        <f>I61+I63</f>
        <v>1022471.8419999999</v>
      </c>
      <c r="J114" s="8">
        <f>H114+I114</f>
        <v>1438092.5189999999</v>
      </c>
      <c r="K114" s="8">
        <f>K61+K63</f>
        <v>-8744.1920000000009</v>
      </c>
      <c r="L114" s="8">
        <f>J114+K114</f>
        <v>1429348.3269999998</v>
      </c>
      <c r="M114" s="8">
        <f>M61+M63</f>
        <v>0</v>
      </c>
      <c r="N114" s="8">
        <f>L114+M114</f>
        <v>1429348.3269999998</v>
      </c>
      <c r="O114" s="8">
        <f>O61+O63</f>
        <v>0</v>
      </c>
      <c r="P114" s="8">
        <f>N114+O114</f>
        <v>1429348.3269999998</v>
      </c>
      <c r="Q114" s="8">
        <f>Q61+Q63</f>
        <v>-34809.578999999998</v>
      </c>
      <c r="R114" s="8">
        <f>P114+Q114</f>
        <v>1394538.7479999999</v>
      </c>
      <c r="S114" s="8">
        <f>S61+S63</f>
        <v>-54879.374000000003</v>
      </c>
      <c r="T114" s="8">
        <f>R114+S114</f>
        <v>1339659.3739999998</v>
      </c>
      <c r="U114" s="8">
        <f>U61+U63</f>
        <v>0</v>
      </c>
      <c r="V114" s="8">
        <f>T114+U114</f>
        <v>1339659.3739999998</v>
      </c>
      <c r="W114" s="8">
        <f>W61+W63</f>
        <v>0</v>
      </c>
      <c r="X114" s="8">
        <f>V114+W114</f>
        <v>1339659.3739999998</v>
      </c>
      <c r="Y114" s="8">
        <f>Y61+Y63</f>
        <v>-24495.51</v>
      </c>
      <c r="Z114" s="8">
        <f>X114+Y114</f>
        <v>1315163.8639999998</v>
      </c>
      <c r="AB114" s="20"/>
    </row>
    <row r="115" spans="1:28" x14ac:dyDescent="0.3">
      <c r="AB115" s="20"/>
    </row>
    <row r="116" spans="1:28" x14ac:dyDescent="0.3">
      <c r="AB116" s="20"/>
    </row>
  </sheetData>
  <sheetProtection password="CF5C" sheet="1" objects="1" scenarios="1"/>
  <autoFilter ref="A17:AB114">
    <filterColumn colId="27">
      <filters blank="1"/>
    </filterColumn>
  </autoFilter>
  <mergeCells count="40">
    <mergeCell ref="B101:C101"/>
    <mergeCell ref="I16:I17"/>
    <mergeCell ref="G16:G17"/>
    <mergeCell ref="H16:H17"/>
    <mergeCell ref="B113:C113"/>
    <mergeCell ref="B16:B17"/>
    <mergeCell ref="C16:C17"/>
    <mergeCell ref="D16:D17"/>
    <mergeCell ref="A11:Z13"/>
    <mergeCell ref="V16:V17"/>
    <mergeCell ref="S16:S17"/>
    <mergeCell ref="T16:T17"/>
    <mergeCell ref="Q16:Q17"/>
    <mergeCell ref="R16:R17"/>
    <mergeCell ref="M16:M17"/>
    <mergeCell ref="N16:N17"/>
    <mergeCell ref="U16:U17"/>
    <mergeCell ref="F16:F17"/>
    <mergeCell ref="J16:J17"/>
    <mergeCell ref="K16:K17"/>
    <mergeCell ref="L16:L17"/>
    <mergeCell ref="Y16:Y17"/>
    <mergeCell ref="E16:E17"/>
    <mergeCell ref="A16:A17"/>
    <mergeCell ref="Z16:Z17"/>
    <mergeCell ref="W16:W17"/>
    <mergeCell ref="X16:X17"/>
    <mergeCell ref="AA16:AA17"/>
    <mergeCell ref="B114:C114"/>
    <mergeCell ref="B102:C102"/>
    <mergeCell ref="B103:C103"/>
    <mergeCell ref="B106:C106"/>
    <mergeCell ref="B111:C111"/>
    <mergeCell ref="B112:C112"/>
    <mergeCell ref="B109:C109"/>
    <mergeCell ref="B110:C110"/>
    <mergeCell ref="B108:C108"/>
    <mergeCell ref="B107:C107"/>
    <mergeCell ref="O16:O17"/>
    <mergeCell ref="P16:P1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 год</vt:lpstr>
      <vt:lpstr>'2014 год'!Заголовки_для_печати</vt:lpstr>
      <vt:lpstr>'2014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Сиряченко-Полойко Людмила Яковлевна</cp:lastModifiedBy>
  <cp:lastPrinted>2014-12-17T11:13:07Z</cp:lastPrinted>
  <dcterms:created xsi:type="dcterms:W3CDTF">2013-10-12T06:09:22Z</dcterms:created>
  <dcterms:modified xsi:type="dcterms:W3CDTF">2015-01-12T09:57:25Z</dcterms:modified>
</cp:coreProperties>
</file>