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7 год\Март\"/>
    </mc:Choice>
  </mc:AlternateContent>
  <bookViews>
    <workbookView xWindow="0" yWindow="0" windowWidth="28800" windowHeight="12135"/>
  </bookViews>
  <sheets>
    <sheet name="2017" sheetId="2" r:id="rId1"/>
  </sheets>
  <definedNames>
    <definedName name="_xlnm._FilterDatabase" localSheetId="0" hidden="1">'2017'!$A$14:$J$129</definedName>
    <definedName name="_xlnm.Print_Titles" localSheetId="0">'2017'!$13:$14</definedName>
    <definedName name="_xlnm.Print_Area" localSheetId="0">'2017'!$A$5:$D$129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2" l="1"/>
  <c r="G104" i="2"/>
  <c r="H107" i="2"/>
  <c r="G111" i="2" l="1"/>
  <c r="H103" i="2" l="1"/>
  <c r="G72" i="2"/>
  <c r="G17" i="2" l="1"/>
  <c r="H34" i="2"/>
  <c r="G96" i="2" l="1"/>
  <c r="G76" i="2" s="1"/>
  <c r="H102" i="2"/>
  <c r="G62" i="2" l="1"/>
  <c r="G38" i="2"/>
  <c r="G129" i="2"/>
  <c r="G127" i="2"/>
  <c r="G124" i="2"/>
  <c r="G122" i="2"/>
  <c r="G120" i="2"/>
  <c r="G128" i="2"/>
  <c r="G113" i="2"/>
  <c r="H73" i="2"/>
  <c r="H72" i="2"/>
  <c r="H33" i="2"/>
  <c r="H59" i="2"/>
  <c r="H58" i="2"/>
  <c r="G50" i="2" l="1"/>
  <c r="G37" i="2" s="1"/>
  <c r="G97" i="2"/>
  <c r="G78" i="2" s="1"/>
  <c r="F94" i="2" l="1"/>
  <c r="H96" i="2"/>
  <c r="H97" i="2"/>
  <c r="G94" i="2"/>
  <c r="G88" i="2"/>
  <c r="G83" i="2"/>
  <c r="G79" i="2"/>
  <c r="G121" i="2" l="1"/>
  <c r="H57" i="2"/>
  <c r="H113" i="2" l="1"/>
  <c r="G110" i="2"/>
  <c r="G48" i="2" l="1"/>
  <c r="G108" i="2" l="1"/>
  <c r="G116" i="2"/>
  <c r="G63" i="2"/>
  <c r="G39" i="2"/>
  <c r="G118" i="2" s="1"/>
  <c r="G19" i="2"/>
  <c r="G125" i="2" s="1"/>
  <c r="H55" i="2"/>
  <c r="H56" i="2"/>
  <c r="G18" i="2"/>
  <c r="G53" i="2"/>
  <c r="H53" i="2" s="1"/>
  <c r="G126" i="2" l="1"/>
  <c r="G117" i="2"/>
  <c r="G74" i="2"/>
  <c r="G60" i="2"/>
  <c r="G35" i="2"/>
  <c r="G15" i="2" l="1"/>
  <c r="G114" i="2" s="1"/>
  <c r="E67" i="2" l="1"/>
  <c r="E21" i="2" l="1"/>
  <c r="E17" i="2" s="1"/>
  <c r="E65" i="2" l="1"/>
  <c r="E121" i="2" s="1"/>
  <c r="E19" i="2"/>
  <c r="E125" i="2" s="1"/>
  <c r="E129" i="2"/>
  <c r="E128" i="2"/>
  <c r="E127" i="2"/>
  <c r="E126" i="2"/>
  <c r="E124" i="2"/>
  <c r="E122" i="2"/>
  <c r="E120" i="2"/>
  <c r="E110" i="2"/>
  <c r="F112" i="2"/>
  <c r="H112" i="2" s="1"/>
  <c r="E108" i="2" l="1"/>
  <c r="E104" i="2"/>
  <c r="E78" i="2"/>
  <c r="E116" i="2" s="1"/>
  <c r="E76" i="2"/>
  <c r="E63" i="2"/>
  <c r="E62" i="2"/>
  <c r="E39" i="2"/>
  <c r="E118" i="2" s="1"/>
  <c r="E38" i="2"/>
  <c r="E37" i="2"/>
  <c r="E18" i="2"/>
  <c r="E15" i="2" s="1"/>
  <c r="F32" i="2"/>
  <c r="H32" i="2" s="1"/>
  <c r="E35" i="2" l="1"/>
  <c r="E117" i="2"/>
  <c r="E60" i="2"/>
  <c r="E74" i="2"/>
  <c r="E114" i="2" l="1"/>
  <c r="F21" i="2" l="1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50" i="2"/>
  <c r="H50" i="2" s="1"/>
  <c r="F51" i="2"/>
  <c r="H51" i="2" s="1"/>
  <c r="F52" i="2"/>
  <c r="H52" i="2" s="1"/>
  <c r="F64" i="2"/>
  <c r="H64" i="2" s="1"/>
  <c r="F67" i="2"/>
  <c r="H67" i="2" s="1"/>
  <c r="F68" i="2"/>
  <c r="H68" i="2" s="1"/>
  <c r="F69" i="2"/>
  <c r="H69" i="2" s="1"/>
  <c r="F70" i="2"/>
  <c r="H70" i="2" s="1"/>
  <c r="F71" i="2"/>
  <c r="H71" i="2" s="1"/>
  <c r="F77" i="2"/>
  <c r="H77" i="2" s="1"/>
  <c r="F81" i="2"/>
  <c r="H81" i="2" s="1"/>
  <c r="F82" i="2"/>
  <c r="H82" i="2" s="1"/>
  <c r="F85" i="2"/>
  <c r="H85" i="2" s="1"/>
  <c r="F86" i="2"/>
  <c r="H86" i="2" s="1"/>
  <c r="F87" i="2"/>
  <c r="H87" i="2" s="1"/>
  <c r="F90" i="2"/>
  <c r="H90" i="2" s="1"/>
  <c r="F91" i="2"/>
  <c r="H91" i="2" s="1"/>
  <c r="F92" i="2"/>
  <c r="H92" i="2" s="1"/>
  <c r="F93" i="2"/>
  <c r="H93" i="2" s="1"/>
  <c r="H94" i="2"/>
  <c r="F98" i="2"/>
  <c r="H98" i="2" s="1"/>
  <c r="F99" i="2"/>
  <c r="H99" i="2" s="1"/>
  <c r="F100" i="2"/>
  <c r="H100" i="2" s="1"/>
  <c r="F101" i="2"/>
  <c r="H101" i="2" s="1"/>
  <c r="F105" i="2"/>
  <c r="H105" i="2" s="1"/>
  <c r="F106" i="2"/>
  <c r="H106" i="2" s="1"/>
  <c r="F109" i="2"/>
  <c r="H109" i="2" s="1"/>
  <c r="F111" i="2"/>
  <c r="H111" i="2" s="1"/>
  <c r="F123" i="2"/>
  <c r="H123" i="2" s="1"/>
  <c r="D124" i="2" l="1"/>
  <c r="F124" i="2" s="1"/>
  <c r="H124" i="2" s="1"/>
  <c r="D76" i="2"/>
  <c r="F76" i="2" s="1"/>
  <c r="H76" i="2" s="1"/>
  <c r="D63" i="2" l="1"/>
  <c r="F63" i="2" s="1"/>
  <c r="H63" i="2" s="1"/>
  <c r="D62" i="2"/>
  <c r="F62" i="2" s="1"/>
  <c r="H62" i="2" s="1"/>
  <c r="D65" i="2"/>
  <c r="F65" i="2" s="1"/>
  <c r="H65" i="2" s="1"/>
  <c r="D129" i="2" l="1"/>
  <c r="F129" i="2" s="1"/>
  <c r="H129" i="2" s="1"/>
  <c r="D127" i="2"/>
  <c r="F127" i="2" s="1"/>
  <c r="H127" i="2" s="1"/>
  <c r="D104" i="2"/>
  <c r="F104" i="2" s="1"/>
  <c r="H104" i="2" s="1"/>
  <c r="D122" i="2"/>
  <c r="F122" i="2" s="1"/>
  <c r="H122" i="2" s="1"/>
  <c r="D120" i="2"/>
  <c r="F120" i="2" s="1"/>
  <c r="H120" i="2" s="1"/>
  <c r="D128" i="2"/>
  <c r="F128" i="2" s="1"/>
  <c r="H128" i="2" s="1"/>
  <c r="D110" i="2"/>
  <c r="F110" i="2" s="1"/>
  <c r="H110" i="2" s="1"/>
  <c r="D78" i="2"/>
  <c r="D17" i="2"/>
  <c r="F17" i="2" s="1"/>
  <c r="H17" i="2" s="1"/>
  <c r="D18" i="2"/>
  <c r="F18" i="2" s="1"/>
  <c r="H18" i="2" s="1"/>
  <c r="D116" i="2" l="1"/>
  <c r="F116" i="2" s="1"/>
  <c r="H116" i="2" s="1"/>
  <c r="F78" i="2"/>
  <c r="H78" i="2" s="1"/>
  <c r="D74" i="2"/>
  <c r="F74" i="2" s="1"/>
  <c r="H74" i="2" s="1"/>
  <c r="D88" i="2"/>
  <c r="F88" i="2" s="1"/>
  <c r="H88" i="2" s="1"/>
  <c r="D83" i="2"/>
  <c r="F83" i="2" s="1"/>
  <c r="H83" i="2" s="1"/>
  <c r="D37" i="2" l="1"/>
  <c r="F37" i="2" s="1"/>
  <c r="H37" i="2" s="1"/>
  <c r="D19" i="2" l="1"/>
  <c r="D125" i="2" l="1"/>
  <c r="F125" i="2" s="1"/>
  <c r="H125" i="2" s="1"/>
  <c r="F19" i="2"/>
  <c r="H19" i="2" s="1"/>
  <c r="D118" i="2"/>
  <c r="F118" i="2" s="1"/>
  <c r="H118" i="2" s="1"/>
  <c r="D15" i="2" l="1"/>
  <c r="F15" i="2" s="1"/>
  <c r="H15" i="2" s="1"/>
  <c r="D60" i="2" l="1"/>
  <c r="F60" i="2" s="1"/>
  <c r="H60" i="2" s="1"/>
  <c r="D39" i="2" l="1"/>
  <c r="F39" i="2" s="1"/>
  <c r="H39" i="2" s="1"/>
  <c r="D38" i="2" l="1"/>
  <c r="D48" i="2"/>
  <c r="D79" i="2"/>
  <c r="D126" i="2" l="1"/>
  <c r="F126" i="2" s="1"/>
  <c r="H126" i="2" s="1"/>
  <c r="F48" i="2"/>
  <c r="H48" i="2" s="1"/>
  <c r="D121" i="2"/>
  <c r="F121" i="2" s="1"/>
  <c r="H121" i="2" s="1"/>
  <c r="F79" i="2"/>
  <c r="H79" i="2" s="1"/>
  <c r="D117" i="2"/>
  <c r="F117" i="2" s="1"/>
  <c r="H117" i="2" s="1"/>
  <c r="F38" i="2"/>
  <c r="H38" i="2" s="1"/>
  <c r="D35" i="2"/>
  <c r="F35" i="2" s="1"/>
  <c r="H35" i="2" s="1"/>
  <c r="D108" i="2"/>
  <c r="F108" i="2" s="1"/>
  <c r="H108" i="2" s="1"/>
  <c r="D114" i="2" l="1"/>
  <c r="F114" i="2" s="1"/>
  <c r="H114" i="2" s="1"/>
</calcChain>
</file>

<file path=xl/sharedStrings.xml><?xml version="1.0" encoding="utf-8"?>
<sst xmlns="http://schemas.openxmlformats.org/spreadsheetml/2006/main" count="251" uniqueCount="158">
  <si>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</si>
  <si>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</si>
  <si>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</si>
  <si>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</si>
  <si>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</si>
  <si>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</si>
  <si>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</si>
  <si>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</si>
  <si>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</si>
  <si>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</si>
  <si>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</si>
  <si>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</si>
  <si>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</si>
  <si>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</si>
  <si>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</si>
  <si>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</si>
  <si>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</si>
  <si>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</si>
  <si>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</si>
  <si>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средства дорожного фонда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</si>
  <si>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</si>
  <si>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</si>
  <si>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</si>
  <si>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</si>
  <si>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</si>
  <si>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</si>
  <si>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</si>
  <si>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</si>
  <si>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</si>
  <si>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</si>
  <si>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</si>
  <si>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</si>
  <si>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</si>
  <si>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</si>
  <si>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</si>
  <si>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</si>
  <si>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</si>
  <si>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</si>
  <si>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</si>
  <si>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</si>
  <si>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</si>
  <si>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</si>
  <si>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</si>
  <si>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</si>
  <si>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</si>
  <si>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</si>
  <si>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</si>
  <si>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</si>
  <si>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</si>
  <si>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</si>
  <si>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</si>
  <si>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</si>
  <si>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</si>
  <si>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</si>
  <si>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</si>
  <si>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</si>
  <si>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</si>
  <si>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</si>
  <si>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</si>
  <si>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</si>
  <si>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</si>
  <si>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</si>
  <si>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</si>
  <si>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</si>
  <si>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</si>
  <si>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</si>
  <si>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</si>
  <si>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</si>
  <si>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</si>
  <si>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</si>
  <si>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</si>
  <si>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</si>
  <si>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</si>
  <si>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</si>
  <si>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</si>
  <si>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</si>
  <si>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</si>
  <si>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</si>
  <si>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</si>
  <si>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</si>
  <si>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</si>
  <si>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</si>
  <si>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</si>
  <si>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</si>
  <si>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</si>
  <si>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</si>
  <si>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</si>
  <si>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</si>
  <si>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</si>
  <si>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</si>
  <si>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</si>
  <si>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</si>
  <si>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</si>
  <si>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</si>
  <si>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</si>
  <si>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</si>
  <si>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</si>
  <si>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</si>
  <si>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</si>
  <si>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</si>
  <si>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</si>
  <si>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</si>
  <si>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</si>
  <si>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</si>
  <si>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</si>
  <si>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</si>
  <si>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</si>
  <si>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</si>
  <si>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</si>
  <si>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</si>
  <si>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102012T073</t>
  </si>
  <si>
    <t>Реконструкция здания МАДОУ "Детский сад № 409" г.Перми</t>
  </si>
  <si>
    <t>софинансирование</t>
  </si>
  <si>
    <t>102012Р050</t>
  </si>
  <si>
    <t>241012Р050</t>
  </si>
  <si>
    <t>40.</t>
  </si>
  <si>
    <t>Строительство спортивной площадки МАОУ «Школа дизайна «Точка» г. Пермь»</t>
  </si>
  <si>
    <t>2410141650, 24101SP050, 24101SP051</t>
  </si>
  <si>
    <t>10201SP050, 10201SР054</t>
  </si>
  <si>
    <t>от 20.12.2016 № 265</t>
  </si>
  <si>
    <t>ПРИЛОЖЕНИЕ 13</t>
  </si>
  <si>
    <t>Изменение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</si>
  <si>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</si>
  <si>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</si>
  <si>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</si>
  <si>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</si>
  <si>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</si>
  <si>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</si>
  <si>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</si>
  <si>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</si>
  <si>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0 510141420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</si>
  <si>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</si>
  <si>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</si>
  <si>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</si>
  <si>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</si>
  <si>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</si>
  <si>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</si>
  <si>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</si>
  <si>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</si>
  <si>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</si>
  <si>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</si>
  <si>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</si>
  <si>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</si>
  <si>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</si>
  <si>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</si>
  <si>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Строительство мостового перехода через реку Кама г. Перми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</si>
  <si>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</si>
  <si>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</si>
  <si>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</si>
  <si>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</si>
  <si>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10201ST071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</si>
  <si>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</si>
  <si>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</si>
  <si>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51.</t>
  </si>
  <si>
    <t>52.</t>
  </si>
  <si>
    <t>Комитет по физической культуре и спорту</t>
  </si>
  <si>
    <t>0 510141430</t>
  </si>
  <si>
    <t>Строительство объектов недвижимого имущества и инженерной инфраструктуры на территории Экстрим-парка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</si>
</sst>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/>
    <xf numFmtId="165" fontId="3" fillId="2" borderId="4" xfId="0" applyNumberFormat="1" applyFont="1" applyFill="1" applyBorder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/>
    <xf numFmtId="164" fontId="3" fillId="2" borderId="1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/>
    <xf numFmtId="0" fontId="1" fillId="3" borderId="0" xfId="0" applyFont="1" applyFill="1"/>
    <xf numFmtId="165" fontId="3" fillId="3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" vertical="top"/>
    </xf>
    <xf numFmtId="164" fontId="3" fillId="5" borderId="2" xfId="0" applyNumberFormat="1" applyFont="1" applyFill="1" applyBorder="1" applyAlignment="1">
      <alignment vertical="top"/>
    </xf>
    <xf numFmtId="164" fontId="3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164" fontId="3" fillId="5" borderId="2" xfId="0" applyNumberFormat="1" applyFont="1" applyFill="1" applyBorder="1" applyAlignment="1">
      <alignment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vertical="top" wrapText="1"/>
    </xf>
    <xf numFmtId="165" fontId="3" fillId="5" borderId="4" xfId="0" applyNumberFormat="1" applyFont="1" applyFill="1" applyBorder="1" applyAlignment="1"/>
    <xf numFmtId="0" fontId="3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vertical="top"/>
    </xf>
    <xf numFmtId="165" fontId="3" fillId="5" borderId="4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0" fontId="1" fillId="5" borderId="0" xfId="0" applyFont="1" applyFill="1" applyAlignment="1">
      <alignment horizontal="left"/>
    </xf>
    <xf numFmtId="0" fontId="3" fillId="4" borderId="0" xfId="0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29"/>
  <sheetViews>
    <sheetView tabSelected="1" zoomScale="70" zoomScaleNormal="70" workbookViewId="0">
      <selection activeCell="N118" sqref="N118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13" customWidth="1"/>
    <col min="4" max="6" width="17.5703125" style="15" hidden="1" customWidth="1"/>
    <col min="7" max="7" width="17.5703125" style="47" hidden="1" customWidth="1"/>
    <col min="8" max="8" width="17.5703125" style="15" customWidth="1"/>
    <col min="9" max="9" width="20.85546875" style="27" hidden="1" customWidth="1"/>
    <col min="10" max="10" width="11.42578125" style="2" hidden="1" customWidth="1"/>
    <col min="11" max="28" width="20.85546875" style="2" customWidth="1"/>
    <col min="29" max="16384" width="9.140625" style="2"/>
  </cols>
  <sheetData>
    <row r="1" spans="1:13" x14ac:dyDescent="0.25">
      <c r="H1" s="14" t="s">
        <v>120</v>
      </c>
    </row>
    <row r="2" spans="1:13" x14ac:dyDescent="0.25">
      <c r="H2" s="14" t="s">
        <v>46</v>
      </c>
    </row>
    <row r="3" spans="1:13" x14ac:dyDescent="0.25">
      <c r="H3" s="14" t="s">
        <v>47</v>
      </c>
    </row>
    <row r="5" spans="1:13" x14ac:dyDescent="0.25">
      <c r="D5" s="14"/>
      <c r="E5" s="14"/>
      <c r="F5" s="14"/>
      <c r="H5" s="14" t="s">
        <v>120</v>
      </c>
      <c r="M5" s="14"/>
    </row>
    <row r="6" spans="1:13" x14ac:dyDescent="0.25">
      <c r="B6" s="18"/>
      <c r="D6" s="14"/>
      <c r="E6" s="14"/>
      <c r="F6" s="14"/>
      <c r="H6" s="14" t="s">
        <v>46</v>
      </c>
      <c r="M6" s="14"/>
    </row>
    <row r="7" spans="1:13" x14ac:dyDescent="0.25">
      <c r="B7" s="18"/>
      <c r="D7" s="14"/>
      <c r="E7" s="14"/>
      <c r="F7" s="14"/>
      <c r="H7" s="14" t="s">
        <v>47</v>
      </c>
    </row>
    <row r="8" spans="1:13" x14ac:dyDescent="0.25">
      <c r="B8" s="18"/>
      <c r="F8" s="14"/>
      <c r="H8" s="14" t="s">
        <v>119</v>
      </c>
    </row>
    <row r="9" spans="1:13" ht="18.75" customHeight="1" x14ac:dyDescent="0.25">
      <c r="A9" s="68" t="s">
        <v>49</v>
      </c>
      <c r="B9" s="68"/>
      <c r="C9" s="68"/>
      <c r="D9" s="68"/>
      <c r="E9" s="69"/>
      <c r="F9" s="70"/>
      <c r="G9" s="69"/>
      <c r="H9" s="70"/>
    </row>
    <row r="10" spans="1:13" ht="15.75" customHeight="1" x14ac:dyDescent="0.25">
      <c r="A10" s="68"/>
      <c r="B10" s="68"/>
      <c r="C10" s="68"/>
      <c r="D10" s="68"/>
      <c r="E10" s="69"/>
      <c r="F10" s="70"/>
      <c r="G10" s="69"/>
      <c r="H10" s="70"/>
    </row>
    <row r="11" spans="1:13" ht="19.5" customHeight="1" x14ac:dyDescent="0.25">
      <c r="A11" s="68"/>
      <c r="B11" s="68"/>
      <c r="C11" s="68"/>
      <c r="D11" s="68"/>
      <c r="E11" s="69"/>
      <c r="F11" s="70"/>
      <c r="G11" s="69"/>
      <c r="H11" s="70"/>
    </row>
    <row r="12" spans="1:13" x14ac:dyDescent="0.25">
      <c r="A12" s="16"/>
      <c r="B12" s="17"/>
      <c r="E12" s="14"/>
      <c r="F12" s="2"/>
      <c r="H12" s="14" t="s">
        <v>48</v>
      </c>
      <c r="I12" s="28"/>
    </row>
    <row r="13" spans="1:13" ht="18" customHeight="1" x14ac:dyDescent="0.25">
      <c r="A13" s="59" t="s">
        <v>0</v>
      </c>
      <c r="B13" s="59" t="s">
        <v>28</v>
      </c>
      <c r="C13" s="59" t="s">
        <v>18</v>
      </c>
      <c r="D13" s="79" t="s">
        <v>61</v>
      </c>
      <c r="E13" s="81" t="s">
        <v>109</v>
      </c>
      <c r="F13" s="79" t="s">
        <v>61</v>
      </c>
      <c r="G13" s="64" t="s">
        <v>121</v>
      </c>
      <c r="H13" s="66">
        <v>2017</v>
      </c>
    </row>
    <row r="14" spans="1:13" ht="18" customHeight="1" x14ac:dyDescent="0.25">
      <c r="A14" s="77"/>
      <c r="B14" s="78"/>
      <c r="C14" s="61"/>
      <c r="D14" s="80"/>
      <c r="E14" s="82"/>
      <c r="F14" s="80"/>
      <c r="G14" s="65"/>
      <c r="H14" s="67"/>
    </row>
    <row r="15" spans="1:13" x14ac:dyDescent="0.25">
      <c r="A15" s="1"/>
      <c r="B15" s="3" t="s">
        <v>1</v>
      </c>
      <c r="C15" s="19"/>
      <c r="D15" s="26">
        <f>D17+D18</f>
        <v>928756.4</v>
      </c>
      <c r="E15" s="26">
        <f>E17+E18</f>
        <v>-11541.799999999994</v>
      </c>
      <c r="F15" s="49">
        <f>D15+E15</f>
        <v>917214.6</v>
      </c>
      <c r="G15" s="50">
        <f>G17+G18</f>
        <v>40254.053</v>
      </c>
      <c r="H15" s="51">
        <f>F15+G15</f>
        <v>957468.65299999993</v>
      </c>
      <c r="I15" s="29"/>
      <c r="J15" s="25"/>
    </row>
    <row r="16" spans="1:13" x14ac:dyDescent="0.25">
      <c r="A16" s="1"/>
      <c r="B16" s="20" t="s">
        <v>2</v>
      </c>
      <c r="C16" s="19"/>
      <c r="D16" s="6"/>
      <c r="E16" s="6"/>
      <c r="F16" s="51"/>
      <c r="G16" s="52"/>
      <c r="H16" s="51"/>
    </row>
    <row r="17" spans="1:10" s="36" customFormat="1" hidden="1" x14ac:dyDescent="0.3">
      <c r="A17" s="30"/>
      <c r="B17" s="31" t="s">
        <v>3</v>
      </c>
      <c r="C17" s="32"/>
      <c r="D17" s="33">
        <f>D21+D23+D24+D25+D26+D29+D27+D28+D30+D31</f>
        <v>794386.3</v>
      </c>
      <c r="E17" s="10">
        <f>E21+E23+E24+E25+E26+E27+E28+E29+E30+E31+E32</f>
        <v>-17386.399999999994</v>
      </c>
      <c r="F17" s="53">
        <f t="shared" ref="F17:F91" si="0">D17+E17</f>
        <v>776999.9</v>
      </c>
      <c r="G17" s="54">
        <f>G21+G23+G24+G25+G26+G27+G28+G29+G30+G31+G32+G33+G34</f>
        <v>40254.053</v>
      </c>
      <c r="H17" s="53">
        <f t="shared" ref="H17:H86" si="1">F17+G17</f>
        <v>817253.95299999998</v>
      </c>
      <c r="I17" s="35"/>
      <c r="J17" s="36">
        <v>0</v>
      </c>
    </row>
    <row r="18" spans="1:10" x14ac:dyDescent="0.25">
      <c r="A18" s="1"/>
      <c r="B18" s="20" t="s">
        <v>22</v>
      </c>
      <c r="C18" s="19"/>
      <c r="D18" s="6">
        <f>D22</f>
        <v>134370.1</v>
      </c>
      <c r="E18" s="6">
        <f>E22</f>
        <v>5844.6</v>
      </c>
      <c r="F18" s="51">
        <f t="shared" si="0"/>
        <v>140214.70000000001</v>
      </c>
      <c r="G18" s="52">
        <f>G22</f>
        <v>0</v>
      </c>
      <c r="H18" s="51">
        <f t="shared" si="1"/>
        <v>140214.70000000001</v>
      </c>
    </row>
    <row r="19" spans="1:10" ht="56.25" x14ac:dyDescent="0.25">
      <c r="A19" s="1" t="s">
        <v>62</v>
      </c>
      <c r="B19" s="8" t="s">
        <v>123</v>
      </c>
      <c r="C19" s="4" t="s">
        <v>21</v>
      </c>
      <c r="D19" s="6">
        <f>D21+D22</f>
        <v>301800</v>
      </c>
      <c r="E19" s="6">
        <f>E21+E22</f>
        <v>-19853</v>
      </c>
      <c r="F19" s="51">
        <f t="shared" si="0"/>
        <v>281947</v>
      </c>
      <c r="G19" s="52">
        <f>G21+G22</f>
        <v>0</v>
      </c>
      <c r="H19" s="51">
        <f t="shared" si="1"/>
        <v>281947</v>
      </c>
    </row>
    <row r="20" spans="1:10" x14ac:dyDescent="0.25">
      <c r="A20" s="1"/>
      <c r="B20" s="8" t="s">
        <v>2</v>
      </c>
      <c r="C20" s="4"/>
      <c r="D20" s="21"/>
      <c r="E20" s="21"/>
      <c r="F20" s="51"/>
      <c r="G20" s="52"/>
      <c r="H20" s="51"/>
    </row>
    <row r="21" spans="1:10" s="36" customFormat="1" hidden="1" x14ac:dyDescent="0.3">
      <c r="A21" s="30"/>
      <c r="B21" s="37" t="s">
        <v>3</v>
      </c>
      <c r="C21" s="38"/>
      <c r="D21" s="33">
        <v>167429.9</v>
      </c>
      <c r="E21" s="10">
        <f>-7792.8-19853+1948.2</f>
        <v>-25697.599999999999</v>
      </c>
      <c r="F21" s="53">
        <f t="shared" si="0"/>
        <v>141732.29999999999</v>
      </c>
      <c r="G21" s="54"/>
      <c r="H21" s="53">
        <f t="shared" si="1"/>
        <v>141732.29999999999</v>
      </c>
      <c r="I21" s="46" t="s">
        <v>117</v>
      </c>
      <c r="J21" s="36">
        <v>0</v>
      </c>
    </row>
    <row r="22" spans="1:10" x14ac:dyDescent="0.25">
      <c r="A22" s="1"/>
      <c r="B22" s="8" t="s">
        <v>22</v>
      </c>
      <c r="C22" s="4"/>
      <c r="D22" s="6">
        <v>134370.1</v>
      </c>
      <c r="E22" s="6">
        <v>5844.6</v>
      </c>
      <c r="F22" s="51">
        <f t="shared" si="0"/>
        <v>140214.70000000001</v>
      </c>
      <c r="G22" s="52"/>
      <c r="H22" s="51">
        <f t="shared" si="1"/>
        <v>140214.70000000001</v>
      </c>
      <c r="I22" s="27" t="s">
        <v>114</v>
      </c>
    </row>
    <row r="23" spans="1:10" ht="60.75" customHeight="1" x14ac:dyDescent="0.25">
      <c r="A23" s="1" t="s">
        <v>69</v>
      </c>
      <c r="B23" s="8" t="s">
        <v>36</v>
      </c>
      <c r="C23" s="4" t="s">
        <v>21</v>
      </c>
      <c r="D23" s="6">
        <v>108000</v>
      </c>
      <c r="E23" s="6"/>
      <c r="F23" s="51">
        <f t="shared" si="0"/>
        <v>108000</v>
      </c>
      <c r="G23" s="52"/>
      <c r="H23" s="51">
        <f t="shared" si="1"/>
        <v>108000</v>
      </c>
      <c r="I23" s="27">
        <v>2410141660</v>
      </c>
    </row>
    <row r="24" spans="1:10" ht="56.25" x14ac:dyDescent="0.25">
      <c r="A24" s="1" t="s">
        <v>70</v>
      </c>
      <c r="B24" s="8" t="s">
        <v>101</v>
      </c>
      <c r="C24" s="4" t="s">
        <v>31</v>
      </c>
      <c r="D24" s="6">
        <v>85649.2</v>
      </c>
      <c r="E24" s="6">
        <v>-12049</v>
      </c>
      <c r="F24" s="51">
        <f t="shared" si="0"/>
        <v>73600.2</v>
      </c>
      <c r="G24" s="52"/>
      <c r="H24" s="51">
        <f t="shared" si="1"/>
        <v>73600.2</v>
      </c>
      <c r="I24" s="27">
        <v>2420141170</v>
      </c>
    </row>
    <row r="25" spans="1:10" ht="56.25" x14ac:dyDescent="0.25">
      <c r="A25" s="1" t="s">
        <v>64</v>
      </c>
      <c r="B25" s="8" t="s">
        <v>122</v>
      </c>
      <c r="C25" s="4" t="s">
        <v>31</v>
      </c>
      <c r="D25" s="6">
        <v>315700.2</v>
      </c>
      <c r="E25" s="6">
        <v>-12242.5</v>
      </c>
      <c r="F25" s="51">
        <f t="shared" si="0"/>
        <v>303457.7</v>
      </c>
      <c r="G25" s="52"/>
      <c r="H25" s="51">
        <f t="shared" si="1"/>
        <v>303457.7</v>
      </c>
      <c r="I25" s="27">
        <v>2420141180</v>
      </c>
    </row>
    <row r="26" spans="1:10" ht="37.5" x14ac:dyDescent="0.25">
      <c r="A26" s="1" t="s">
        <v>66</v>
      </c>
      <c r="B26" s="56" t="s">
        <v>52</v>
      </c>
      <c r="C26" s="4" t="s">
        <v>4</v>
      </c>
      <c r="D26" s="6">
        <v>15000</v>
      </c>
      <c r="E26" s="6"/>
      <c r="F26" s="51">
        <f t="shared" si="0"/>
        <v>15000</v>
      </c>
      <c r="G26" s="52"/>
      <c r="H26" s="51">
        <f t="shared" si="1"/>
        <v>15000</v>
      </c>
      <c r="I26" s="27">
        <v>2420141550</v>
      </c>
    </row>
    <row r="27" spans="1:10" ht="56.25" x14ac:dyDescent="0.25">
      <c r="A27" s="1" t="s">
        <v>68</v>
      </c>
      <c r="B27" s="56" t="s">
        <v>50</v>
      </c>
      <c r="C27" s="4" t="s">
        <v>35</v>
      </c>
      <c r="D27" s="6">
        <v>4912.5</v>
      </c>
      <c r="E27" s="6">
        <v>-2462.5</v>
      </c>
      <c r="F27" s="51">
        <f t="shared" si="0"/>
        <v>2450</v>
      </c>
      <c r="G27" s="52"/>
      <c r="H27" s="51">
        <f t="shared" si="1"/>
        <v>2450</v>
      </c>
      <c r="I27" s="27">
        <v>2420141580</v>
      </c>
    </row>
    <row r="28" spans="1:10" ht="56.25" x14ac:dyDescent="0.25">
      <c r="A28" s="1" t="s">
        <v>63</v>
      </c>
      <c r="B28" s="56" t="s">
        <v>102</v>
      </c>
      <c r="C28" s="4" t="s">
        <v>35</v>
      </c>
      <c r="D28" s="6">
        <v>9649.9</v>
      </c>
      <c r="E28" s="6">
        <v>-307</v>
      </c>
      <c r="F28" s="51">
        <f t="shared" si="0"/>
        <v>9342.9</v>
      </c>
      <c r="G28" s="52"/>
      <c r="H28" s="51">
        <f t="shared" si="1"/>
        <v>9342.9</v>
      </c>
      <c r="I28" s="27">
        <v>2420141590</v>
      </c>
    </row>
    <row r="29" spans="1:10" ht="56.25" x14ac:dyDescent="0.25">
      <c r="A29" s="1" t="s">
        <v>65</v>
      </c>
      <c r="B29" s="56" t="s">
        <v>103</v>
      </c>
      <c r="C29" s="4" t="s">
        <v>35</v>
      </c>
      <c r="D29" s="6">
        <v>60521.7</v>
      </c>
      <c r="E29" s="6">
        <v>1201.9000000000001</v>
      </c>
      <c r="F29" s="51">
        <f t="shared" si="0"/>
        <v>61723.6</v>
      </c>
      <c r="G29" s="52">
        <v>2995</v>
      </c>
      <c r="H29" s="51">
        <f t="shared" si="1"/>
        <v>64718.6</v>
      </c>
      <c r="I29" s="27">
        <v>2420141390</v>
      </c>
    </row>
    <row r="30" spans="1:10" ht="37.5" x14ac:dyDescent="0.25">
      <c r="A30" s="1" t="s">
        <v>67</v>
      </c>
      <c r="B30" s="56" t="s">
        <v>51</v>
      </c>
      <c r="C30" s="4" t="s">
        <v>4</v>
      </c>
      <c r="D30" s="6">
        <v>18000</v>
      </c>
      <c r="E30" s="6"/>
      <c r="F30" s="51">
        <f t="shared" si="0"/>
        <v>18000</v>
      </c>
      <c r="G30" s="52"/>
      <c r="H30" s="51">
        <f t="shared" si="1"/>
        <v>18000</v>
      </c>
      <c r="I30" s="27">
        <v>2420141700</v>
      </c>
    </row>
    <row r="31" spans="1:10" ht="37.5" x14ac:dyDescent="0.25">
      <c r="A31" s="1" t="s">
        <v>71</v>
      </c>
      <c r="B31" s="56" t="s">
        <v>116</v>
      </c>
      <c r="C31" s="4" t="s">
        <v>4</v>
      </c>
      <c r="D31" s="6">
        <v>9522.9</v>
      </c>
      <c r="E31" s="6"/>
      <c r="F31" s="51">
        <f t="shared" si="0"/>
        <v>9522.9</v>
      </c>
      <c r="G31" s="52"/>
      <c r="H31" s="51">
        <f t="shared" si="1"/>
        <v>9522.9</v>
      </c>
      <c r="I31" s="27">
        <v>2420141630</v>
      </c>
    </row>
    <row r="32" spans="1:10" ht="56.25" x14ac:dyDescent="0.25">
      <c r="A32" s="1" t="s">
        <v>72</v>
      </c>
      <c r="B32" s="56" t="s">
        <v>111</v>
      </c>
      <c r="C32" s="4" t="s">
        <v>35</v>
      </c>
      <c r="D32" s="6"/>
      <c r="E32" s="6">
        <v>34170.300000000003</v>
      </c>
      <c r="F32" s="51">
        <f t="shared" si="0"/>
        <v>34170.300000000003</v>
      </c>
      <c r="G32" s="52">
        <v>7068.5940000000001</v>
      </c>
      <c r="H32" s="51">
        <f t="shared" si="1"/>
        <v>41238.894</v>
      </c>
      <c r="I32" s="27">
        <v>2410141690</v>
      </c>
    </row>
    <row r="33" spans="1:10" ht="56.25" x14ac:dyDescent="0.25">
      <c r="A33" s="1" t="s">
        <v>73</v>
      </c>
      <c r="B33" s="56" t="s">
        <v>146</v>
      </c>
      <c r="C33" s="4" t="s">
        <v>35</v>
      </c>
      <c r="D33" s="6"/>
      <c r="E33" s="6"/>
      <c r="F33" s="51"/>
      <c r="G33" s="52">
        <v>29190.458999999999</v>
      </c>
      <c r="H33" s="51">
        <f t="shared" si="1"/>
        <v>29190.458999999999</v>
      </c>
      <c r="I33" s="27">
        <v>2420141330</v>
      </c>
    </row>
    <row r="34" spans="1:10" ht="56.25" x14ac:dyDescent="0.25">
      <c r="A34" s="1" t="s">
        <v>74</v>
      </c>
      <c r="B34" s="56" t="s">
        <v>148</v>
      </c>
      <c r="C34" s="4" t="s">
        <v>21</v>
      </c>
      <c r="D34" s="6"/>
      <c r="E34" s="6"/>
      <c r="F34" s="51"/>
      <c r="G34" s="52">
        <v>1000</v>
      </c>
      <c r="H34" s="51">
        <f t="shared" si="1"/>
        <v>1000</v>
      </c>
      <c r="I34" s="27">
        <v>2410141620</v>
      </c>
    </row>
    <row r="35" spans="1:10" x14ac:dyDescent="0.25">
      <c r="A35" s="1"/>
      <c r="B35" s="56" t="s">
        <v>5</v>
      </c>
      <c r="C35" s="4"/>
      <c r="D35" s="26">
        <f>D40+D41+D44+D45+D46+D47+D48+D42+D43</f>
        <v>1260078.2</v>
      </c>
      <c r="E35" s="26">
        <f>E37+E38+E39</f>
        <v>0</v>
      </c>
      <c r="F35" s="49">
        <f t="shared" si="0"/>
        <v>1260078.2</v>
      </c>
      <c r="G35" s="50">
        <f>G37+G38+G39</f>
        <v>161835.34299999999</v>
      </c>
      <c r="H35" s="51">
        <f t="shared" si="1"/>
        <v>1421913.5430000001</v>
      </c>
      <c r="I35" s="29"/>
      <c r="J35" s="25"/>
    </row>
    <row r="36" spans="1:10" x14ac:dyDescent="0.25">
      <c r="A36" s="1"/>
      <c r="B36" s="3" t="s">
        <v>2</v>
      </c>
      <c r="C36" s="4"/>
      <c r="D36" s="6"/>
      <c r="E36" s="6"/>
      <c r="F36" s="51"/>
      <c r="G36" s="52"/>
      <c r="H36" s="51"/>
    </row>
    <row r="37" spans="1:10" s="36" customFormat="1" hidden="1" x14ac:dyDescent="0.3">
      <c r="A37" s="30"/>
      <c r="B37" s="39" t="s">
        <v>3</v>
      </c>
      <c r="C37" s="38"/>
      <c r="D37" s="33">
        <f>D40+D41+D44+D45+D46+D47+D50+D42+D43</f>
        <v>1260078.2</v>
      </c>
      <c r="E37" s="10">
        <f>E40+E41+E42+E43+E44+E45+E46+E47+E50</f>
        <v>0</v>
      </c>
      <c r="F37" s="53">
        <f t="shared" si="0"/>
        <v>1260078.2</v>
      </c>
      <c r="G37" s="54">
        <f>G40+G41+G42+G43+G44+G45+G46+G47+G50+G55+G57+G58+G59</f>
        <v>154625.84299999999</v>
      </c>
      <c r="H37" s="53">
        <f t="shared" si="1"/>
        <v>1414704.0430000001</v>
      </c>
      <c r="I37" s="35"/>
      <c r="J37" s="36">
        <v>0</v>
      </c>
    </row>
    <row r="38" spans="1:10" hidden="1" x14ac:dyDescent="0.25">
      <c r="A38" s="1"/>
      <c r="B38" s="23" t="s">
        <v>22</v>
      </c>
      <c r="C38" s="4"/>
      <c r="D38" s="6">
        <f>D51</f>
        <v>0</v>
      </c>
      <c r="E38" s="6">
        <f>E51</f>
        <v>0</v>
      </c>
      <c r="F38" s="51">
        <f t="shared" si="0"/>
        <v>0</v>
      </c>
      <c r="G38" s="52">
        <f>G51</f>
        <v>0</v>
      </c>
      <c r="H38" s="51">
        <f t="shared" si="1"/>
        <v>0</v>
      </c>
      <c r="J38" s="2">
        <v>0</v>
      </c>
    </row>
    <row r="39" spans="1:10" x14ac:dyDescent="0.25">
      <c r="A39" s="1"/>
      <c r="B39" s="56" t="s">
        <v>34</v>
      </c>
      <c r="C39" s="4"/>
      <c r="D39" s="6">
        <f>D52</f>
        <v>0</v>
      </c>
      <c r="E39" s="6">
        <f>E52</f>
        <v>0</v>
      </c>
      <c r="F39" s="51">
        <f t="shared" si="0"/>
        <v>0</v>
      </c>
      <c r="G39" s="52">
        <f>G52+G56</f>
        <v>7209.5</v>
      </c>
      <c r="H39" s="51">
        <f t="shared" si="1"/>
        <v>7209.5</v>
      </c>
    </row>
    <row r="40" spans="1:10" ht="74.25" customHeight="1" x14ac:dyDescent="0.25">
      <c r="A40" s="1" t="s">
        <v>75</v>
      </c>
      <c r="B40" s="22" t="s">
        <v>57</v>
      </c>
      <c r="C40" s="4" t="s">
        <v>16</v>
      </c>
      <c r="D40" s="6">
        <v>332437.7</v>
      </c>
      <c r="E40" s="6"/>
      <c r="F40" s="51">
        <f t="shared" si="0"/>
        <v>332437.7</v>
      </c>
      <c r="G40" s="52">
        <v>1951.847</v>
      </c>
      <c r="H40" s="51">
        <f t="shared" si="1"/>
        <v>334389.54700000002</v>
      </c>
      <c r="I40" s="27">
        <v>1530241800</v>
      </c>
    </row>
    <row r="41" spans="1:10" ht="75" x14ac:dyDescent="0.25">
      <c r="A41" s="1" t="s">
        <v>76</v>
      </c>
      <c r="B41" s="56" t="s">
        <v>17</v>
      </c>
      <c r="C41" s="4" t="s">
        <v>6</v>
      </c>
      <c r="D41" s="6">
        <v>2066.9</v>
      </c>
      <c r="E41" s="6"/>
      <c r="F41" s="51">
        <f t="shared" si="0"/>
        <v>2066.9</v>
      </c>
      <c r="G41" s="52">
        <v>48394.082999999999</v>
      </c>
      <c r="H41" s="51">
        <f t="shared" si="1"/>
        <v>50460.983</v>
      </c>
      <c r="I41" s="27">
        <v>1710141090</v>
      </c>
    </row>
    <row r="42" spans="1:10" ht="75" x14ac:dyDescent="0.25">
      <c r="A42" s="1" t="s">
        <v>77</v>
      </c>
      <c r="B42" s="56" t="s">
        <v>40</v>
      </c>
      <c r="C42" s="4" t="s">
        <v>6</v>
      </c>
      <c r="D42" s="6">
        <v>196942.2</v>
      </c>
      <c r="E42" s="6"/>
      <c r="F42" s="51">
        <f t="shared" si="0"/>
        <v>196942.2</v>
      </c>
      <c r="G42" s="52">
        <v>4470.357</v>
      </c>
      <c r="H42" s="51">
        <f t="shared" si="1"/>
        <v>201412.557</v>
      </c>
      <c r="I42" s="27">
        <v>1710141130</v>
      </c>
    </row>
    <row r="43" spans="1:10" ht="75" x14ac:dyDescent="0.25">
      <c r="A43" s="1" t="s">
        <v>78</v>
      </c>
      <c r="B43" s="56" t="s">
        <v>53</v>
      </c>
      <c r="C43" s="4" t="s">
        <v>6</v>
      </c>
      <c r="D43" s="6">
        <v>43898.9</v>
      </c>
      <c r="E43" s="6"/>
      <c r="F43" s="51">
        <f t="shared" si="0"/>
        <v>43898.9</v>
      </c>
      <c r="G43" s="52">
        <v>36635.930999999997</v>
      </c>
      <c r="H43" s="51">
        <f t="shared" si="1"/>
        <v>80534.831000000006</v>
      </c>
      <c r="I43" s="27">
        <v>1710241100</v>
      </c>
    </row>
    <row r="44" spans="1:10" ht="75" x14ac:dyDescent="0.25">
      <c r="A44" s="1" t="s">
        <v>79</v>
      </c>
      <c r="B44" s="56" t="s">
        <v>41</v>
      </c>
      <c r="C44" s="4" t="s">
        <v>6</v>
      </c>
      <c r="D44" s="6">
        <v>46857</v>
      </c>
      <c r="E44" s="6"/>
      <c r="F44" s="51">
        <f t="shared" si="0"/>
        <v>46857</v>
      </c>
      <c r="G44" s="52">
        <v>7677.2830000000004</v>
      </c>
      <c r="H44" s="51">
        <f t="shared" si="1"/>
        <v>54534.283000000003</v>
      </c>
      <c r="I44" s="27">
        <v>1710141140</v>
      </c>
    </row>
    <row r="45" spans="1:10" ht="75" x14ac:dyDescent="0.25">
      <c r="A45" s="1" t="s">
        <v>80</v>
      </c>
      <c r="B45" s="56" t="s">
        <v>42</v>
      </c>
      <c r="C45" s="4" t="s">
        <v>6</v>
      </c>
      <c r="D45" s="7">
        <v>25000</v>
      </c>
      <c r="E45" s="6"/>
      <c r="F45" s="51">
        <f t="shared" si="0"/>
        <v>25000</v>
      </c>
      <c r="G45" s="52">
        <v>6506.37</v>
      </c>
      <c r="H45" s="51">
        <f t="shared" si="1"/>
        <v>31506.37</v>
      </c>
      <c r="I45" s="27">
        <v>1710141200</v>
      </c>
    </row>
    <row r="46" spans="1:10" ht="75" x14ac:dyDescent="0.25">
      <c r="A46" s="1" t="s">
        <v>81</v>
      </c>
      <c r="B46" s="56" t="s">
        <v>43</v>
      </c>
      <c r="C46" s="4" t="s">
        <v>6</v>
      </c>
      <c r="D46" s="7">
        <v>33374.199999999997</v>
      </c>
      <c r="E46" s="6"/>
      <c r="F46" s="51">
        <f t="shared" si="0"/>
        <v>33374.199999999997</v>
      </c>
      <c r="G46" s="52">
        <v>1757.943</v>
      </c>
      <c r="H46" s="51">
        <f t="shared" si="1"/>
        <v>35132.142999999996</v>
      </c>
      <c r="I46" s="27">
        <v>1710141210</v>
      </c>
    </row>
    <row r="47" spans="1:10" ht="75" x14ac:dyDescent="0.25">
      <c r="A47" s="1" t="s">
        <v>82</v>
      </c>
      <c r="B47" s="56" t="s">
        <v>44</v>
      </c>
      <c r="C47" s="4" t="s">
        <v>6</v>
      </c>
      <c r="D47" s="7">
        <v>15500.9</v>
      </c>
      <c r="E47" s="6"/>
      <c r="F47" s="51">
        <f t="shared" si="0"/>
        <v>15500.9</v>
      </c>
      <c r="G47" s="52">
        <v>1384.5219999999999</v>
      </c>
      <c r="H47" s="51">
        <f t="shared" si="1"/>
        <v>16885.421999999999</v>
      </c>
      <c r="I47" s="27">
        <v>1710141220</v>
      </c>
    </row>
    <row r="48" spans="1:10" ht="75" x14ac:dyDescent="0.25">
      <c r="A48" s="1" t="s">
        <v>83</v>
      </c>
      <c r="B48" s="56" t="s">
        <v>29</v>
      </c>
      <c r="C48" s="4" t="s">
        <v>16</v>
      </c>
      <c r="D48" s="7">
        <f>D50+D51+D52</f>
        <v>564000.4</v>
      </c>
      <c r="E48" s="6"/>
      <c r="F48" s="51">
        <f t="shared" si="0"/>
        <v>564000.4</v>
      </c>
      <c r="G48" s="52">
        <f>G50+G51+G52</f>
        <v>33880.934000000001</v>
      </c>
      <c r="H48" s="51">
        <f t="shared" si="1"/>
        <v>597881.33400000003</v>
      </c>
    </row>
    <row r="49" spans="1:10" hidden="1" x14ac:dyDescent="0.25">
      <c r="A49" s="1"/>
      <c r="B49" s="3" t="s">
        <v>2</v>
      </c>
      <c r="C49" s="4"/>
      <c r="D49" s="7"/>
      <c r="E49" s="6"/>
      <c r="F49" s="51"/>
      <c r="G49" s="52"/>
      <c r="H49" s="51"/>
      <c r="J49" s="2">
        <v>0</v>
      </c>
    </row>
    <row r="50" spans="1:10" s="36" customFormat="1" hidden="1" x14ac:dyDescent="0.3">
      <c r="A50" s="30"/>
      <c r="B50" s="39" t="s">
        <v>3</v>
      </c>
      <c r="C50" s="38"/>
      <c r="D50" s="40">
        <v>564000.4</v>
      </c>
      <c r="E50" s="10"/>
      <c r="F50" s="53">
        <f t="shared" si="0"/>
        <v>564000.4</v>
      </c>
      <c r="G50" s="54">
        <f>-300+22846.149+11334.785</f>
        <v>33880.934000000001</v>
      </c>
      <c r="H50" s="53">
        <f t="shared" si="1"/>
        <v>597881.33400000003</v>
      </c>
      <c r="I50" s="46" t="s">
        <v>129</v>
      </c>
      <c r="J50" s="36">
        <v>0</v>
      </c>
    </row>
    <row r="51" spans="1:10" hidden="1" x14ac:dyDescent="0.25">
      <c r="A51" s="1"/>
      <c r="B51" s="23" t="s">
        <v>22</v>
      </c>
      <c r="C51" s="4"/>
      <c r="D51" s="7"/>
      <c r="E51" s="6"/>
      <c r="F51" s="51">
        <f t="shared" si="0"/>
        <v>0</v>
      </c>
      <c r="G51" s="52"/>
      <c r="H51" s="51">
        <f t="shared" si="1"/>
        <v>0</v>
      </c>
      <c r="J51" s="2">
        <v>0</v>
      </c>
    </row>
    <row r="52" spans="1:10" hidden="1" x14ac:dyDescent="0.25">
      <c r="A52" s="1"/>
      <c r="B52" s="23" t="s">
        <v>34</v>
      </c>
      <c r="C52" s="4"/>
      <c r="D52" s="7"/>
      <c r="E52" s="6"/>
      <c r="F52" s="51">
        <f t="shared" si="0"/>
        <v>0</v>
      </c>
      <c r="G52" s="52"/>
      <c r="H52" s="51">
        <f t="shared" si="1"/>
        <v>0</v>
      </c>
      <c r="J52" s="2">
        <v>0</v>
      </c>
    </row>
    <row r="53" spans="1:10" ht="57.75" customHeight="1" x14ac:dyDescent="0.25">
      <c r="A53" s="1" t="s">
        <v>84</v>
      </c>
      <c r="B53" s="56" t="s">
        <v>124</v>
      </c>
      <c r="C53" s="4" t="s">
        <v>16</v>
      </c>
      <c r="D53" s="7"/>
      <c r="E53" s="6"/>
      <c r="F53" s="51"/>
      <c r="G53" s="52">
        <f>G55+G56</f>
        <v>7209.5</v>
      </c>
      <c r="H53" s="51">
        <f t="shared" si="1"/>
        <v>7209.5</v>
      </c>
    </row>
    <row r="54" spans="1:10" x14ac:dyDescent="0.25">
      <c r="A54" s="1"/>
      <c r="B54" s="56" t="s">
        <v>2</v>
      </c>
      <c r="C54" s="4"/>
      <c r="D54" s="7"/>
      <c r="E54" s="6"/>
      <c r="F54" s="51"/>
      <c r="G54" s="52"/>
      <c r="H54" s="51"/>
    </row>
    <row r="55" spans="1:10" s="36" customFormat="1" hidden="1" x14ac:dyDescent="0.25">
      <c r="A55" s="30"/>
      <c r="B55" s="39" t="s">
        <v>3</v>
      </c>
      <c r="C55" s="48"/>
      <c r="D55" s="43"/>
      <c r="E55" s="6"/>
      <c r="F55" s="53"/>
      <c r="G55" s="54"/>
      <c r="H55" s="53">
        <f t="shared" si="1"/>
        <v>0</v>
      </c>
      <c r="I55" s="35"/>
      <c r="J55" s="36">
        <v>0</v>
      </c>
    </row>
    <row r="56" spans="1:10" x14ac:dyDescent="0.25">
      <c r="A56" s="1"/>
      <c r="B56" s="56" t="s">
        <v>34</v>
      </c>
      <c r="C56" s="4"/>
      <c r="D56" s="7"/>
      <c r="E56" s="6"/>
      <c r="F56" s="51"/>
      <c r="G56" s="52">
        <v>7209.5</v>
      </c>
      <c r="H56" s="51">
        <f t="shared" si="1"/>
        <v>7209.5</v>
      </c>
      <c r="I56" s="27">
        <v>9190054850</v>
      </c>
    </row>
    <row r="57" spans="1:10" ht="75" x14ac:dyDescent="0.25">
      <c r="A57" s="1" t="s">
        <v>85</v>
      </c>
      <c r="B57" s="56" t="s">
        <v>127</v>
      </c>
      <c r="C57" s="4" t="s">
        <v>6</v>
      </c>
      <c r="D57" s="7"/>
      <c r="E57" s="6"/>
      <c r="F57" s="51"/>
      <c r="G57" s="52">
        <v>8364.9</v>
      </c>
      <c r="H57" s="51">
        <f t="shared" si="1"/>
        <v>8364.9</v>
      </c>
      <c r="I57" s="27">
        <v>1710641310</v>
      </c>
    </row>
    <row r="58" spans="1:10" ht="75" x14ac:dyDescent="0.25">
      <c r="A58" s="1" t="s">
        <v>86</v>
      </c>
      <c r="B58" s="56" t="s">
        <v>147</v>
      </c>
      <c r="C58" s="4" t="s">
        <v>6</v>
      </c>
      <c r="D58" s="7"/>
      <c r="E58" s="6"/>
      <c r="F58" s="51"/>
      <c r="G58" s="52">
        <v>5.3369999999999997</v>
      </c>
      <c r="H58" s="51">
        <f t="shared" si="1"/>
        <v>5.3369999999999997</v>
      </c>
      <c r="I58" s="27">
        <v>1710141080</v>
      </c>
    </row>
    <row r="59" spans="1:10" ht="75" x14ac:dyDescent="0.25">
      <c r="A59" s="1" t="s">
        <v>87</v>
      </c>
      <c r="B59" s="56" t="s">
        <v>131</v>
      </c>
      <c r="C59" s="4" t="s">
        <v>6</v>
      </c>
      <c r="D59" s="7"/>
      <c r="E59" s="6"/>
      <c r="F59" s="51"/>
      <c r="G59" s="52">
        <v>3596.3359999999998</v>
      </c>
      <c r="H59" s="51">
        <f t="shared" si="1"/>
        <v>3596.3359999999998</v>
      </c>
      <c r="I59" s="27">
        <v>1710141150</v>
      </c>
    </row>
    <row r="60" spans="1:10" x14ac:dyDescent="0.25">
      <c r="A60" s="1"/>
      <c r="B60" s="56" t="s">
        <v>7</v>
      </c>
      <c r="C60" s="4"/>
      <c r="D60" s="26">
        <f>D62+D63</f>
        <v>157172.29999999999</v>
      </c>
      <c r="E60" s="26">
        <f>E62+E63</f>
        <v>-10488.5</v>
      </c>
      <c r="F60" s="49">
        <f t="shared" si="0"/>
        <v>146683.79999999999</v>
      </c>
      <c r="G60" s="50">
        <f>G62+G63</f>
        <v>7063.607</v>
      </c>
      <c r="H60" s="51">
        <f t="shared" si="1"/>
        <v>153747.40699999998</v>
      </c>
      <c r="I60" s="29"/>
      <c r="J60" s="25"/>
    </row>
    <row r="61" spans="1:10" x14ac:dyDescent="0.25">
      <c r="A61" s="1"/>
      <c r="B61" s="56" t="s">
        <v>2</v>
      </c>
      <c r="C61" s="4"/>
      <c r="D61" s="7"/>
      <c r="E61" s="6"/>
      <c r="F61" s="51"/>
      <c r="G61" s="52"/>
      <c r="H61" s="51"/>
    </row>
    <row r="62" spans="1:10" hidden="1" x14ac:dyDescent="0.3">
      <c r="A62" s="1"/>
      <c r="B62" s="23" t="s">
        <v>3</v>
      </c>
      <c r="C62" s="9"/>
      <c r="D62" s="11">
        <f>D69+D70+D71+D64+D67</f>
        <v>128022.29999999999</v>
      </c>
      <c r="E62" s="10">
        <f>E64+E67+E69+E70+E71</f>
        <v>-4643.8999999999996</v>
      </c>
      <c r="F62" s="51">
        <f t="shared" si="0"/>
        <v>123378.4</v>
      </c>
      <c r="G62" s="52">
        <f>G64+G67+G69+G70+G71+G72+G73</f>
        <v>7063.607</v>
      </c>
      <c r="H62" s="51">
        <f t="shared" si="1"/>
        <v>130442.007</v>
      </c>
      <c r="J62" s="2">
        <v>0</v>
      </c>
    </row>
    <row r="63" spans="1:10" x14ac:dyDescent="0.25">
      <c r="A63" s="1"/>
      <c r="B63" s="56" t="s">
        <v>22</v>
      </c>
      <c r="C63" s="4"/>
      <c r="D63" s="7">
        <f>D68</f>
        <v>29150</v>
      </c>
      <c r="E63" s="6">
        <f>E68</f>
        <v>-5844.6</v>
      </c>
      <c r="F63" s="51">
        <f t="shared" si="0"/>
        <v>23305.4</v>
      </c>
      <c r="G63" s="52">
        <f>G68</f>
        <v>0</v>
      </c>
      <c r="H63" s="51">
        <f t="shared" si="1"/>
        <v>23305.4</v>
      </c>
    </row>
    <row r="64" spans="1:10" ht="75" x14ac:dyDescent="0.25">
      <c r="A64" s="1" t="s">
        <v>88</v>
      </c>
      <c r="B64" s="56" t="s">
        <v>39</v>
      </c>
      <c r="C64" s="57" t="s">
        <v>8</v>
      </c>
      <c r="D64" s="7">
        <v>46750</v>
      </c>
      <c r="E64" s="6"/>
      <c r="F64" s="51">
        <f t="shared" si="0"/>
        <v>46750</v>
      </c>
      <c r="G64" s="52">
        <v>2378.0639999999999</v>
      </c>
      <c r="H64" s="51">
        <f t="shared" si="1"/>
        <v>49128.063999999998</v>
      </c>
      <c r="I64" s="27">
        <v>1020200000</v>
      </c>
    </row>
    <row r="65" spans="1:11" ht="60" customHeight="1" x14ac:dyDescent="0.25">
      <c r="A65" s="1" t="s">
        <v>89</v>
      </c>
      <c r="B65" s="22" t="s">
        <v>106</v>
      </c>
      <c r="C65" s="57" t="s">
        <v>8</v>
      </c>
      <c r="D65" s="6">
        <f>D67+D68</f>
        <v>41562.400000000001</v>
      </c>
      <c r="E65" s="6">
        <f>E67+E68</f>
        <v>-10488.5</v>
      </c>
      <c r="F65" s="51">
        <f t="shared" si="0"/>
        <v>31073.9</v>
      </c>
      <c r="G65" s="52"/>
      <c r="H65" s="51">
        <f t="shared" si="1"/>
        <v>31073.9</v>
      </c>
      <c r="I65" s="27">
        <v>1020141490</v>
      </c>
    </row>
    <row r="66" spans="1:11" x14ac:dyDescent="0.3">
      <c r="A66" s="1"/>
      <c r="B66" s="56" t="s">
        <v>2</v>
      </c>
      <c r="C66" s="12"/>
      <c r="D66" s="10"/>
      <c r="E66" s="10"/>
      <c r="F66" s="51"/>
      <c r="G66" s="52"/>
      <c r="H66" s="51"/>
    </row>
    <row r="67" spans="1:11" s="36" customFormat="1" hidden="1" x14ac:dyDescent="0.3">
      <c r="A67" s="30"/>
      <c r="B67" s="39" t="s">
        <v>3</v>
      </c>
      <c r="C67" s="41"/>
      <c r="D67" s="33">
        <v>12412.4</v>
      </c>
      <c r="E67" s="10">
        <f>-4643.9</f>
        <v>-4643.8999999999996</v>
      </c>
      <c r="F67" s="53">
        <f t="shared" si="0"/>
        <v>7768.5</v>
      </c>
      <c r="G67" s="54"/>
      <c r="H67" s="53">
        <f t="shared" si="1"/>
        <v>7768.5</v>
      </c>
      <c r="I67" s="35" t="s">
        <v>118</v>
      </c>
      <c r="J67" s="36">
        <v>0</v>
      </c>
      <c r="K67" s="36" t="s">
        <v>112</v>
      </c>
    </row>
    <row r="68" spans="1:11" x14ac:dyDescent="0.3">
      <c r="A68" s="1"/>
      <c r="B68" s="56" t="s">
        <v>22</v>
      </c>
      <c r="C68" s="12"/>
      <c r="D68" s="10">
        <v>29150</v>
      </c>
      <c r="E68" s="10">
        <v>-5844.6</v>
      </c>
      <c r="F68" s="51">
        <f t="shared" si="0"/>
        <v>23305.4</v>
      </c>
      <c r="G68" s="52"/>
      <c r="H68" s="51">
        <f t="shared" si="1"/>
        <v>23305.4</v>
      </c>
      <c r="I68" s="27" t="s">
        <v>113</v>
      </c>
    </row>
    <row r="69" spans="1:11" ht="60" customHeight="1" x14ac:dyDescent="0.25">
      <c r="A69" s="1" t="s">
        <v>90</v>
      </c>
      <c r="B69" s="22" t="s">
        <v>104</v>
      </c>
      <c r="C69" s="57" t="s">
        <v>8</v>
      </c>
      <c r="D69" s="6">
        <v>60000</v>
      </c>
      <c r="E69" s="6"/>
      <c r="F69" s="51">
        <f t="shared" si="0"/>
        <v>60000</v>
      </c>
      <c r="G69" s="52"/>
      <c r="H69" s="51">
        <f t="shared" si="1"/>
        <v>60000</v>
      </c>
      <c r="I69" s="27">
        <v>1120441070</v>
      </c>
    </row>
    <row r="70" spans="1:11" ht="60" customHeight="1" x14ac:dyDescent="0.25">
      <c r="A70" s="1" t="s">
        <v>91</v>
      </c>
      <c r="B70" s="22" t="s">
        <v>105</v>
      </c>
      <c r="C70" s="57" t="s">
        <v>8</v>
      </c>
      <c r="D70" s="6">
        <v>5886.2</v>
      </c>
      <c r="E70" s="6"/>
      <c r="F70" s="51">
        <f t="shared" si="0"/>
        <v>5886.2</v>
      </c>
      <c r="G70" s="52">
        <v>1008.223</v>
      </c>
      <c r="H70" s="51">
        <f t="shared" si="1"/>
        <v>6894.4229999999998</v>
      </c>
      <c r="I70" s="27">
        <v>1120441540</v>
      </c>
    </row>
    <row r="71" spans="1:11" ht="60" customHeight="1" x14ac:dyDescent="0.25">
      <c r="A71" s="1" t="s">
        <v>92</v>
      </c>
      <c r="B71" s="22" t="s">
        <v>32</v>
      </c>
      <c r="C71" s="57" t="s">
        <v>8</v>
      </c>
      <c r="D71" s="6">
        <v>2973.7</v>
      </c>
      <c r="E71" s="6"/>
      <c r="F71" s="51">
        <f t="shared" si="0"/>
        <v>2973.7</v>
      </c>
      <c r="G71" s="52">
        <v>-2873.86</v>
      </c>
      <c r="H71" s="51">
        <f t="shared" si="1"/>
        <v>99.839999999999691</v>
      </c>
      <c r="I71" s="27">
        <v>1120441060</v>
      </c>
    </row>
    <row r="72" spans="1:11" ht="60" customHeight="1" x14ac:dyDescent="0.25">
      <c r="A72" s="1" t="s">
        <v>93</v>
      </c>
      <c r="B72" s="22" t="s">
        <v>132</v>
      </c>
      <c r="C72" s="57" t="s">
        <v>8</v>
      </c>
      <c r="D72" s="6"/>
      <c r="E72" s="6"/>
      <c r="F72" s="51"/>
      <c r="G72" s="52">
        <f>696.5+4854.68</f>
        <v>5551.18</v>
      </c>
      <c r="H72" s="51">
        <f t="shared" si="1"/>
        <v>5551.18</v>
      </c>
      <c r="I72" s="27">
        <v>1110841780</v>
      </c>
    </row>
    <row r="73" spans="1:11" ht="60" customHeight="1" x14ac:dyDescent="0.25">
      <c r="A73" s="1" t="s">
        <v>94</v>
      </c>
      <c r="B73" s="22" t="s">
        <v>133</v>
      </c>
      <c r="C73" s="57" t="s">
        <v>8</v>
      </c>
      <c r="D73" s="6"/>
      <c r="E73" s="6"/>
      <c r="F73" s="51"/>
      <c r="G73" s="52">
        <v>1000</v>
      </c>
      <c r="H73" s="51">
        <f t="shared" si="1"/>
        <v>1000</v>
      </c>
      <c r="I73" s="27">
        <v>1020141790</v>
      </c>
    </row>
    <row r="74" spans="1:11" x14ac:dyDescent="0.25">
      <c r="A74" s="1"/>
      <c r="B74" s="56" t="s">
        <v>9</v>
      </c>
      <c r="C74" s="4"/>
      <c r="D74" s="26">
        <f>D76+D78+D77</f>
        <v>538799.19999999995</v>
      </c>
      <c r="E74" s="26">
        <f>E76+E77+E78</f>
        <v>-6447</v>
      </c>
      <c r="F74" s="49">
        <f t="shared" si="0"/>
        <v>532352.19999999995</v>
      </c>
      <c r="G74" s="50">
        <f>G76+G77+G78</f>
        <v>28728.639000000003</v>
      </c>
      <c r="H74" s="51">
        <f t="shared" si="1"/>
        <v>561080.83899999992</v>
      </c>
      <c r="I74" s="29"/>
      <c r="J74" s="25"/>
    </row>
    <row r="75" spans="1:11" x14ac:dyDescent="0.25">
      <c r="A75" s="1"/>
      <c r="B75" s="3" t="s">
        <v>2</v>
      </c>
      <c r="C75" s="57"/>
      <c r="D75" s="7"/>
      <c r="E75" s="6"/>
      <c r="F75" s="51"/>
      <c r="G75" s="52"/>
      <c r="H75" s="51"/>
    </row>
    <row r="76" spans="1:11" s="36" customFormat="1" hidden="1" x14ac:dyDescent="0.3">
      <c r="A76" s="30"/>
      <c r="B76" s="42" t="s">
        <v>3</v>
      </c>
      <c r="C76" s="41"/>
      <c r="D76" s="40">
        <f>D92+D85+D87+D90+D93+D94+D81+D98+D99+D100+D101</f>
        <v>188294.19999999998</v>
      </c>
      <c r="E76" s="10">
        <f>E81+E85+E87+E90+E92+E93+E94+E98+E99+E100+E101</f>
        <v>-6447</v>
      </c>
      <c r="F76" s="53">
        <f t="shared" si="0"/>
        <v>181847.19999999998</v>
      </c>
      <c r="G76" s="54">
        <f>G81+G85+G87+G90+G92+G93+G98+G99+G100+G101+G96+G102+G103</f>
        <v>8851.639000000001</v>
      </c>
      <c r="H76" s="53">
        <f t="shared" si="1"/>
        <v>190698.83899999998</v>
      </c>
      <c r="I76" s="35"/>
      <c r="J76" s="36">
        <v>0</v>
      </c>
    </row>
    <row r="77" spans="1:11" hidden="1" x14ac:dyDescent="0.3">
      <c r="A77" s="1"/>
      <c r="B77" s="3" t="s">
        <v>22</v>
      </c>
      <c r="C77" s="12"/>
      <c r="D77" s="11"/>
      <c r="E77" s="10"/>
      <c r="F77" s="51">
        <f t="shared" si="0"/>
        <v>0</v>
      </c>
      <c r="G77" s="52"/>
      <c r="H77" s="51">
        <f t="shared" si="1"/>
        <v>0</v>
      </c>
      <c r="J77" s="2">
        <v>0</v>
      </c>
    </row>
    <row r="78" spans="1:11" x14ac:dyDescent="0.25">
      <c r="A78" s="1"/>
      <c r="B78" s="56" t="s">
        <v>19</v>
      </c>
      <c r="C78" s="57"/>
      <c r="D78" s="7">
        <f>D82+D86+D91</f>
        <v>350505</v>
      </c>
      <c r="E78" s="6">
        <f>E82+E86+E91</f>
        <v>0</v>
      </c>
      <c r="F78" s="51">
        <f t="shared" si="0"/>
        <v>350505</v>
      </c>
      <c r="G78" s="52">
        <f>G82+G86+G91+G97</f>
        <v>19877</v>
      </c>
      <c r="H78" s="51">
        <f t="shared" si="1"/>
        <v>370382</v>
      </c>
    </row>
    <row r="79" spans="1:11" ht="75" x14ac:dyDescent="0.25">
      <c r="A79" s="1" t="s">
        <v>95</v>
      </c>
      <c r="B79" s="56" t="s">
        <v>27</v>
      </c>
      <c r="C79" s="12" t="s">
        <v>8</v>
      </c>
      <c r="D79" s="7">
        <f>D81+D82</f>
        <v>455038</v>
      </c>
      <c r="E79" s="6"/>
      <c r="F79" s="51">
        <f t="shared" si="0"/>
        <v>455038</v>
      </c>
      <c r="G79" s="52">
        <f>G81+G82</f>
        <v>19877</v>
      </c>
      <c r="H79" s="51">
        <f t="shared" si="1"/>
        <v>474915</v>
      </c>
    </row>
    <row r="80" spans="1:11" x14ac:dyDescent="0.25">
      <c r="A80" s="1"/>
      <c r="B80" s="3" t="s">
        <v>2</v>
      </c>
      <c r="C80" s="12"/>
      <c r="D80" s="7"/>
      <c r="E80" s="6"/>
      <c r="F80" s="51"/>
      <c r="G80" s="52"/>
      <c r="H80" s="51"/>
    </row>
    <row r="81" spans="1:11" s="36" customFormat="1" hidden="1" x14ac:dyDescent="0.3">
      <c r="A81" s="30"/>
      <c r="B81" s="39" t="s">
        <v>3</v>
      </c>
      <c r="C81" s="41"/>
      <c r="D81" s="40">
        <v>113759.5</v>
      </c>
      <c r="E81" s="10"/>
      <c r="F81" s="53">
        <f t="shared" si="0"/>
        <v>113759.5</v>
      </c>
      <c r="G81" s="54">
        <v>12238.5</v>
      </c>
      <c r="H81" s="53">
        <f t="shared" si="1"/>
        <v>125998</v>
      </c>
      <c r="I81" s="35" t="s">
        <v>150</v>
      </c>
      <c r="J81" s="36">
        <v>0</v>
      </c>
    </row>
    <row r="82" spans="1:11" x14ac:dyDescent="0.25">
      <c r="A82" s="1"/>
      <c r="B82" s="56" t="s">
        <v>19</v>
      </c>
      <c r="C82" s="12"/>
      <c r="D82" s="7">
        <v>341278.5</v>
      </c>
      <c r="E82" s="6"/>
      <c r="F82" s="51">
        <f t="shared" si="0"/>
        <v>341278.5</v>
      </c>
      <c r="G82" s="52">
        <v>7638.5</v>
      </c>
      <c r="H82" s="51">
        <f t="shared" si="1"/>
        <v>348917</v>
      </c>
      <c r="I82" s="27" t="s">
        <v>128</v>
      </c>
    </row>
    <row r="83" spans="1:11" ht="75" x14ac:dyDescent="0.25">
      <c r="A83" s="1" t="s">
        <v>96</v>
      </c>
      <c r="B83" s="56" t="s">
        <v>107</v>
      </c>
      <c r="C83" s="12" t="s">
        <v>8</v>
      </c>
      <c r="D83" s="7">
        <f>D85</f>
        <v>20923.2</v>
      </c>
      <c r="E83" s="6"/>
      <c r="F83" s="51">
        <f t="shared" si="0"/>
        <v>20923.2</v>
      </c>
      <c r="G83" s="52">
        <f>G85+G86</f>
        <v>0</v>
      </c>
      <c r="H83" s="51">
        <f t="shared" si="1"/>
        <v>20923.2</v>
      </c>
      <c r="I83" s="27">
        <v>1020141500</v>
      </c>
    </row>
    <row r="84" spans="1:11" hidden="1" x14ac:dyDescent="0.25">
      <c r="A84" s="1"/>
      <c r="B84" s="3" t="s">
        <v>2</v>
      </c>
      <c r="C84" s="12"/>
      <c r="D84" s="7"/>
      <c r="E84" s="6"/>
      <c r="F84" s="51"/>
      <c r="G84" s="52"/>
      <c r="H84" s="51"/>
      <c r="J84" s="2">
        <v>0</v>
      </c>
    </row>
    <row r="85" spans="1:11" s="36" customFormat="1" hidden="1" x14ac:dyDescent="0.25">
      <c r="A85" s="30"/>
      <c r="B85" s="39" t="s">
        <v>3</v>
      </c>
      <c r="C85" s="41"/>
      <c r="D85" s="43">
        <v>20923.2</v>
      </c>
      <c r="E85" s="6"/>
      <c r="F85" s="53">
        <f t="shared" si="0"/>
        <v>20923.2</v>
      </c>
      <c r="G85" s="54"/>
      <c r="H85" s="53">
        <f t="shared" si="1"/>
        <v>20923.2</v>
      </c>
      <c r="I85" s="35"/>
      <c r="J85" s="36">
        <v>0</v>
      </c>
    </row>
    <row r="86" spans="1:11" hidden="1" x14ac:dyDescent="0.25">
      <c r="A86" s="1"/>
      <c r="B86" s="23" t="s">
        <v>19</v>
      </c>
      <c r="C86" s="12"/>
      <c r="D86" s="7"/>
      <c r="E86" s="6"/>
      <c r="F86" s="51">
        <f t="shared" si="0"/>
        <v>0</v>
      </c>
      <c r="G86" s="52"/>
      <c r="H86" s="51">
        <f t="shared" si="1"/>
        <v>0</v>
      </c>
      <c r="J86" s="2">
        <v>0</v>
      </c>
    </row>
    <row r="87" spans="1:11" ht="75" x14ac:dyDescent="0.25">
      <c r="A87" s="1" t="s">
        <v>97</v>
      </c>
      <c r="B87" s="56" t="s">
        <v>54</v>
      </c>
      <c r="C87" s="12" t="s">
        <v>8</v>
      </c>
      <c r="D87" s="7">
        <v>8546.2000000000007</v>
      </c>
      <c r="E87" s="6"/>
      <c r="F87" s="51">
        <f t="shared" si="0"/>
        <v>8546.2000000000007</v>
      </c>
      <c r="G87" s="52"/>
      <c r="H87" s="51">
        <f t="shared" ref="H87:H129" si="2">F87+G87</f>
        <v>8546.2000000000007</v>
      </c>
      <c r="I87" s="27">
        <v>1020141270</v>
      </c>
    </row>
    <row r="88" spans="1:11" ht="75" x14ac:dyDescent="0.25">
      <c r="A88" s="1" t="s">
        <v>98</v>
      </c>
      <c r="B88" s="56" t="s">
        <v>145</v>
      </c>
      <c r="C88" s="12" t="s">
        <v>8</v>
      </c>
      <c r="D88" s="7">
        <f>D90+D91</f>
        <v>12302</v>
      </c>
      <c r="E88" s="6"/>
      <c r="F88" s="51">
        <f t="shared" si="0"/>
        <v>12302</v>
      </c>
      <c r="G88" s="52">
        <f>G90+G91</f>
        <v>-4902</v>
      </c>
      <c r="H88" s="51">
        <f t="shared" si="2"/>
        <v>7400</v>
      </c>
    </row>
    <row r="89" spans="1:11" x14ac:dyDescent="0.25">
      <c r="A89" s="1"/>
      <c r="B89" s="3" t="s">
        <v>2</v>
      </c>
      <c r="C89" s="57"/>
      <c r="D89" s="7"/>
      <c r="E89" s="6"/>
      <c r="F89" s="51"/>
      <c r="G89" s="52"/>
      <c r="H89" s="51"/>
    </row>
    <row r="90" spans="1:11" s="36" customFormat="1" hidden="1" x14ac:dyDescent="0.25">
      <c r="A90" s="30"/>
      <c r="B90" s="39" t="s">
        <v>3</v>
      </c>
      <c r="C90" s="44"/>
      <c r="D90" s="43">
        <v>3075.5</v>
      </c>
      <c r="E90" s="6"/>
      <c r="F90" s="53">
        <f t="shared" si="0"/>
        <v>3075.5</v>
      </c>
      <c r="G90" s="54">
        <v>-1225.5</v>
      </c>
      <c r="H90" s="53">
        <f t="shared" si="2"/>
        <v>1850</v>
      </c>
      <c r="I90" s="35"/>
      <c r="J90" s="36">
        <v>0</v>
      </c>
    </row>
    <row r="91" spans="1:11" x14ac:dyDescent="0.25">
      <c r="A91" s="1"/>
      <c r="B91" s="56" t="s">
        <v>19</v>
      </c>
      <c r="C91" s="57"/>
      <c r="D91" s="7">
        <v>9226.5</v>
      </c>
      <c r="E91" s="6"/>
      <c r="F91" s="51">
        <f t="shared" si="0"/>
        <v>9226.5</v>
      </c>
      <c r="G91" s="52">
        <v>-3676.5</v>
      </c>
      <c r="H91" s="51">
        <f t="shared" si="2"/>
        <v>5550</v>
      </c>
      <c r="I91" s="27" t="s">
        <v>110</v>
      </c>
    </row>
    <row r="92" spans="1:11" ht="60" customHeight="1" x14ac:dyDescent="0.25">
      <c r="A92" s="1" t="s">
        <v>99</v>
      </c>
      <c r="B92" s="22" t="s">
        <v>55</v>
      </c>
      <c r="C92" s="12" t="s">
        <v>8</v>
      </c>
      <c r="D92" s="6">
        <v>11616</v>
      </c>
      <c r="E92" s="6"/>
      <c r="F92" s="51">
        <f t="shared" ref="F92:F129" si="3">D92+E92</f>
        <v>11616</v>
      </c>
      <c r="G92" s="52"/>
      <c r="H92" s="51">
        <f t="shared" si="2"/>
        <v>11616</v>
      </c>
      <c r="I92" s="27">
        <v>1020141480</v>
      </c>
    </row>
    <row r="93" spans="1:11" ht="60" hidden="1" customHeight="1" x14ac:dyDescent="0.25">
      <c r="A93" s="1" t="s">
        <v>100</v>
      </c>
      <c r="B93" s="22" t="s">
        <v>108</v>
      </c>
      <c r="C93" s="12" t="s">
        <v>8</v>
      </c>
      <c r="D93" s="6">
        <v>1348</v>
      </c>
      <c r="E93" s="6">
        <v>-1348</v>
      </c>
      <c r="F93" s="51">
        <f t="shared" si="3"/>
        <v>0</v>
      </c>
      <c r="G93" s="52"/>
      <c r="H93" s="51">
        <f t="shared" si="2"/>
        <v>0</v>
      </c>
      <c r="I93" s="27">
        <v>1020141510</v>
      </c>
      <c r="J93" s="2">
        <v>0</v>
      </c>
      <c r="K93" s="2">
        <v>92</v>
      </c>
    </row>
    <row r="94" spans="1:11" ht="60" customHeight="1" x14ac:dyDescent="0.25">
      <c r="A94" s="1" t="s">
        <v>100</v>
      </c>
      <c r="B94" s="22" t="s">
        <v>56</v>
      </c>
      <c r="C94" s="12" t="s">
        <v>8</v>
      </c>
      <c r="D94" s="6">
        <v>21220</v>
      </c>
      <c r="E94" s="6">
        <v>-4902</v>
      </c>
      <c r="F94" s="51">
        <f>F96+F97</f>
        <v>16318</v>
      </c>
      <c r="G94" s="52">
        <f>G96+G97</f>
        <v>4902</v>
      </c>
      <c r="H94" s="51">
        <f t="shared" si="2"/>
        <v>21220</v>
      </c>
    </row>
    <row r="95" spans="1:11" x14ac:dyDescent="0.25">
      <c r="A95" s="1"/>
      <c r="B95" s="3" t="s">
        <v>2</v>
      </c>
      <c r="C95" s="12"/>
      <c r="D95" s="6"/>
      <c r="E95" s="6"/>
      <c r="F95" s="51"/>
      <c r="G95" s="52"/>
      <c r="H95" s="51"/>
    </row>
    <row r="96" spans="1:11" hidden="1" x14ac:dyDescent="0.25">
      <c r="A96" s="1"/>
      <c r="B96" s="56" t="s">
        <v>3</v>
      </c>
      <c r="C96" s="12"/>
      <c r="D96" s="34"/>
      <c r="E96" s="6"/>
      <c r="F96" s="53">
        <v>16318</v>
      </c>
      <c r="G96" s="54">
        <f>1225.5-12238.5-4079.5+4079.5</f>
        <v>-11013</v>
      </c>
      <c r="H96" s="51">
        <f t="shared" si="2"/>
        <v>5305</v>
      </c>
      <c r="I96" s="27" t="s">
        <v>149</v>
      </c>
      <c r="J96" s="36">
        <v>0</v>
      </c>
    </row>
    <row r="97" spans="1:10" x14ac:dyDescent="0.25">
      <c r="A97" s="1"/>
      <c r="B97" s="56" t="s">
        <v>19</v>
      </c>
      <c r="C97" s="12"/>
      <c r="D97" s="6"/>
      <c r="E97" s="6"/>
      <c r="F97" s="51"/>
      <c r="G97" s="52">
        <f>3676.5+12238.5</f>
        <v>15915</v>
      </c>
      <c r="H97" s="51">
        <f t="shared" si="2"/>
        <v>15915</v>
      </c>
      <c r="I97" s="27" t="s">
        <v>128</v>
      </c>
    </row>
    <row r="98" spans="1:10" ht="56.25" x14ac:dyDescent="0.25">
      <c r="A98" s="1" t="s">
        <v>115</v>
      </c>
      <c r="B98" s="56" t="s">
        <v>23</v>
      </c>
      <c r="C98" s="57" t="s">
        <v>10</v>
      </c>
      <c r="D98" s="6">
        <v>3000</v>
      </c>
      <c r="E98" s="6">
        <v>-197</v>
      </c>
      <c r="F98" s="51">
        <f t="shared" si="3"/>
        <v>2803</v>
      </c>
      <c r="G98" s="52"/>
      <c r="H98" s="51">
        <f t="shared" si="2"/>
        <v>2803</v>
      </c>
      <c r="I98" s="27">
        <v>1210441570</v>
      </c>
    </row>
    <row r="99" spans="1:10" ht="56.25" x14ac:dyDescent="0.25">
      <c r="A99" s="1" t="s">
        <v>125</v>
      </c>
      <c r="B99" s="56" t="s">
        <v>58</v>
      </c>
      <c r="C99" s="57" t="s">
        <v>10</v>
      </c>
      <c r="D99" s="6">
        <v>4332.8</v>
      </c>
      <c r="E99" s="6"/>
      <c r="F99" s="51">
        <f t="shared" si="3"/>
        <v>4332.8</v>
      </c>
      <c r="G99" s="52">
        <v>1078.4590000000001</v>
      </c>
      <c r="H99" s="51">
        <f t="shared" si="2"/>
        <v>5411.259</v>
      </c>
      <c r="I99" s="27">
        <v>1210441560</v>
      </c>
    </row>
    <row r="100" spans="1:10" ht="56.25" x14ac:dyDescent="0.25">
      <c r="A100" s="1" t="s">
        <v>136</v>
      </c>
      <c r="B100" s="56" t="s">
        <v>37</v>
      </c>
      <c r="C100" s="57" t="s">
        <v>10</v>
      </c>
      <c r="D100" s="6">
        <v>151.30000000000001</v>
      </c>
      <c r="E100" s="6"/>
      <c r="F100" s="51">
        <f t="shared" si="3"/>
        <v>151.30000000000001</v>
      </c>
      <c r="G100" s="52"/>
      <c r="H100" s="51">
        <f t="shared" si="2"/>
        <v>151.30000000000001</v>
      </c>
      <c r="I100" s="27">
        <v>220241120</v>
      </c>
    </row>
    <row r="101" spans="1:10" ht="56.25" x14ac:dyDescent="0.25">
      <c r="A101" s="1" t="s">
        <v>137</v>
      </c>
      <c r="B101" s="56" t="s">
        <v>38</v>
      </c>
      <c r="C101" s="57" t="s">
        <v>10</v>
      </c>
      <c r="D101" s="7">
        <v>321.7</v>
      </c>
      <c r="E101" s="6"/>
      <c r="F101" s="51">
        <f t="shared" si="3"/>
        <v>321.7</v>
      </c>
      <c r="G101" s="52"/>
      <c r="H101" s="51">
        <f t="shared" si="2"/>
        <v>321.7</v>
      </c>
      <c r="I101" s="27">
        <v>220241110</v>
      </c>
    </row>
    <row r="102" spans="1:10" ht="75" x14ac:dyDescent="0.25">
      <c r="A102" s="1" t="s">
        <v>138</v>
      </c>
      <c r="B102" s="56" t="s">
        <v>134</v>
      </c>
      <c r="C102" s="12" t="s">
        <v>8</v>
      </c>
      <c r="D102" s="7"/>
      <c r="E102" s="6"/>
      <c r="F102" s="51"/>
      <c r="G102" s="52">
        <v>2351.5</v>
      </c>
      <c r="H102" s="51">
        <f t="shared" si="2"/>
        <v>2351.5</v>
      </c>
      <c r="I102" s="27" t="s">
        <v>135</v>
      </c>
    </row>
    <row r="103" spans="1:10" ht="75" x14ac:dyDescent="0.25">
      <c r="A103" s="1" t="s">
        <v>139</v>
      </c>
      <c r="B103" s="56" t="s">
        <v>151</v>
      </c>
      <c r="C103" s="12" t="s">
        <v>8</v>
      </c>
      <c r="D103" s="7"/>
      <c r="E103" s="6"/>
      <c r="F103" s="51"/>
      <c r="G103" s="52">
        <v>5421.68</v>
      </c>
      <c r="H103" s="51">
        <f t="shared" si="2"/>
        <v>5421.68</v>
      </c>
      <c r="I103" s="27">
        <v>1110941740</v>
      </c>
    </row>
    <row r="104" spans="1:10" x14ac:dyDescent="0.25">
      <c r="A104" s="1"/>
      <c r="B104" s="83" t="s">
        <v>11</v>
      </c>
      <c r="C104" s="84"/>
      <c r="D104" s="26">
        <f>D105+D106</f>
        <v>93800</v>
      </c>
      <c r="E104" s="26">
        <f>E105+E106</f>
        <v>0</v>
      </c>
      <c r="F104" s="49">
        <f t="shared" si="3"/>
        <v>93800</v>
      </c>
      <c r="G104" s="50">
        <f>G105+G106+G107</f>
        <v>5482.299</v>
      </c>
      <c r="H104" s="51">
        <f t="shared" si="2"/>
        <v>99282.298999999999</v>
      </c>
      <c r="I104" s="29"/>
      <c r="J104" s="25"/>
    </row>
    <row r="105" spans="1:10" ht="56.25" x14ac:dyDescent="0.25">
      <c r="A105" s="1" t="s">
        <v>140</v>
      </c>
      <c r="B105" s="56" t="s">
        <v>59</v>
      </c>
      <c r="C105" s="4" t="s">
        <v>35</v>
      </c>
      <c r="D105" s="6">
        <v>43800</v>
      </c>
      <c r="E105" s="6"/>
      <c r="F105" s="51">
        <f t="shared" si="3"/>
        <v>43800</v>
      </c>
      <c r="G105" s="52"/>
      <c r="H105" s="51">
        <f t="shared" si="2"/>
        <v>43800</v>
      </c>
      <c r="I105" s="27">
        <v>510141440</v>
      </c>
    </row>
    <row r="106" spans="1:10" ht="56.25" x14ac:dyDescent="0.25">
      <c r="A106" s="1" t="s">
        <v>141</v>
      </c>
      <c r="B106" s="56" t="s">
        <v>60</v>
      </c>
      <c r="C106" s="57" t="s">
        <v>35</v>
      </c>
      <c r="D106" s="6">
        <v>50000</v>
      </c>
      <c r="E106" s="6"/>
      <c r="F106" s="51">
        <f t="shared" si="3"/>
        <v>50000</v>
      </c>
      <c r="G106" s="52">
        <v>3480</v>
      </c>
      <c r="H106" s="51">
        <f t="shared" si="2"/>
        <v>53480</v>
      </c>
      <c r="I106" s="27" t="s">
        <v>130</v>
      </c>
    </row>
    <row r="107" spans="1:10" ht="75" x14ac:dyDescent="0.25">
      <c r="A107" s="1" t="s">
        <v>142</v>
      </c>
      <c r="B107" s="56" t="s">
        <v>157</v>
      </c>
      <c r="C107" s="57" t="s">
        <v>155</v>
      </c>
      <c r="D107" s="6"/>
      <c r="E107" s="6"/>
      <c r="F107" s="51"/>
      <c r="G107" s="52">
        <v>2002.299</v>
      </c>
      <c r="H107" s="51">
        <f t="shared" si="2"/>
        <v>2002.299</v>
      </c>
      <c r="I107" s="27" t="s">
        <v>156</v>
      </c>
    </row>
    <row r="108" spans="1:10" ht="19.5" customHeight="1" x14ac:dyDescent="0.25">
      <c r="A108" s="1"/>
      <c r="B108" s="56" t="s">
        <v>24</v>
      </c>
      <c r="C108" s="4"/>
      <c r="D108" s="26">
        <f>D109</f>
        <v>22584.7</v>
      </c>
      <c r="E108" s="26">
        <f>E109</f>
        <v>0</v>
      </c>
      <c r="F108" s="49">
        <f t="shared" si="3"/>
        <v>22584.7</v>
      </c>
      <c r="G108" s="50">
        <f>G109</f>
        <v>0</v>
      </c>
      <c r="H108" s="51">
        <f t="shared" si="2"/>
        <v>22584.7</v>
      </c>
      <c r="I108" s="29"/>
      <c r="J108" s="25"/>
    </row>
    <row r="109" spans="1:10" ht="75" x14ac:dyDescent="0.25">
      <c r="A109" s="1" t="s">
        <v>143</v>
      </c>
      <c r="B109" s="56" t="s">
        <v>25</v>
      </c>
      <c r="C109" s="57" t="s">
        <v>26</v>
      </c>
      <c r="D109" s="6">
        <v>22584.7</v>
      </c>
      <c r="E109" s="6"/>
      <c r="F109" s="51">
        <f t="shared" si="3"/>
        <v>22584.7</v>
      </c>
      <c r="G109" s="52"/>
      <c r="H109" s="51">
        <f t="shared" si="2"/>
        <v>22584.7</v>
      </c>
      <c r="I109" s="27">
        <v>320442140</v>
      </c>
    </row>
    <row r="110" spans="1:10" x14ac:dyDescent="0.25">
      <c r="A110" s="1"/>
      <c r="B110" s="56" t="s">
        <v>33</v>
      </c>
      <c r="C110" s="4"/>
      <c r="D110" s="26">
        <f>D111</f>
        <v>4085.7</v>
      </c>
      <c r="E110" s="26">
        <f>E111+E112</f>
        <v>10189.199999999999</v>
      </c>
      <c r="F110" s="49">
        <f t="shared" si="3"/>
        <v>14274.899999999998</v>
      </c>
      <c r="G110" s="50">
        <f>G111+G112+G113</f>
        <v>13182.145</v>
      </c>
      <c r="H110" s="51">
        <f t="shared" si="2"/>
        <v>27457.044999999998</v>
      </c>
      <c r="I110" s="29"/>
      <c r="J110" s="25"/>
    </row>
    <row r="111" spans="1:10" ht="56.25" x14ac:dyDescent="0.25">
      <c r="A111" s="1" t="s">
        <v>144</v>
      </c>
      <c r="B111" s="56" t="s">
        <v>45</v>
      </c>
      <c r="C111" s="4" t="s">
        <v>30</v>
      </c>
      <c r="D111" s="6">
        <v>4085.7</v>
      </c>
      <c r="E111" s="6">
        <v>-192.6</v>
      </c>
      <c r="F111" s="51">
        <f t="shared" si="3"/>
        <v>3893.1</v>
      </c>
      <c r="G111" s="52">
        <f>4272.656+674.183+36.516</f>
        <v>4983.3549999999996</v>
      </c>
      <c r="H111" s="51">
        <f t="shared" si="2"/>
        <v>8876.4549999999999</v>
      </c>
      <c r="I111" s="27">
        <v>1420341020</v>
      </c>
    </row>
    <row r="112" spans="1:10" ht="56.25" x14ac:dyDescent="0.25">
      <c r="A112" s="1" t="s">
        <v>153</v>
      </c>
      <c r="B112" s="56" t="s">
        <v>152</v>
      </c>
      <c r="C112" s="4" t="s">
        <v>30</v>
      </c>
      <c r="D112" s="6"/>
      <c r="E112" s="6">
        <v>10381.799999999999</v>
      </c>
      <c r="F112" s="51">
        <f t="shared" si="3"/>
        <v>10381.799999999999</v>
      </c>
      <c r="G112" s="52">
        <v>5000</v>
      </c>
      <c r="H112" s="51">
        <f t="shared" si="2"/>
        <v>15381.8</v>
      </c>
      <c r="I112" s="27">
        <v>1410241030</v>
      </c>
    </row>
    <row r="113" spans="1:10" ht="56.25" x14ac:dyDescent="0.25">
      <c r="A113" s="1" t="s">
        <v>154</v>
      </c>
      <c r="B113" s="56" t="s">
        <v>126</v>
      </c>
      <c r="C113" s="4" t="s">
        <v>30</v>
      </c>
      <c r="D113" s="6"/>
      <c r="E113" s="6"/>
      <c r="F113" s="51"/>
      <c r="G113" s="52">
        <f>398.79+2800</f>
        <v>3198.79</v>
      </c>
      <c r="H113" s="51">
        <f t="shared" si="2"/>
        <v>3198.79</v>
      </c>
      <c r="I113" s="27">
        <v>1410241410</v>
      </c>
    </row>
    <row r="114" spans="1:10" x14ac:dyDescent="0.25">
      <c r="A114" s="1"/>
      <c r="B114" s="56" t="s">
        <v>13</v>
      </c>
      <c r="C114" s="4"/>
      <c r="D114" s="6">
        <f>D15+D35+D60+D74+D104+D108+D110</f>
        <v>3005276.5</v>
      </c>
      <c r="E114" s="6">
        <f>E15+E35+E60+E74+E104+E108+E110</f>
        <v>-18288.099999999999</v>
      </c>
      <c r="F114" s="51">
        <f t="shared" si="3"/>
        <v>2986988.4</v>
      </c>
      <c r="G114" s="52">
        <f>G15+G35+G60+G74+G104+G108+G110</f>
        <v>256546.08599999998</v>
      </c>
      <c r="H114" s="51">
        <f t="shared" si="2"/>
        <v>3243534.486</v>
      </c>
      <c r="J114" s="45"/>
    </row>
    <row r="115" spans="1:10" x14ac:dyDescent="0.25">
      <c r="A115" s="1"/>
      <c r="B115" s="71" t="s">
        <v>14</v>
      </c>
      <c r="C115" s="72"/>
      <c r="D115" s="6"/>
      <c r="E115" s="6"/>
      <c r="F115" s="51"/>
      <c r="G115" s="52"/>
      <c r="H115" s="51"/>
    </row>
    <row r="116" spans="1:10" x14ac:dyDescent="0.25">
      <c r="A116" s="1"/>
      <c r="B116" s="73" t="s">
        <v>19</v>
      </c>
      <c r="C116" s="74"/>
      <c r="D116" s="6">
        <f>D78</f>
        <v>350505</v>
      </c>
      <c r="E116" s="6">
        <f>E78</f>
        <v>0</v>
      </c>
      <c r="F116" s="51">
        <f t="shared" si="3"/>
        <v>350505</v>
      </c>
      <c r="G116" s="52">
        <f>G78</f>
        <v>19877</v>
      </c>
      <c r="H116" s="51">
        <f t="shared" si="2"/>
        <v>370382</v>
      </c>
    </row>
    <row r="117" spans="1:10" x14ac:dyDescent="0.25">
      <c r="A117" s="1"/>
      <c r="B117" s="55" t="s">
        <v>22</v>
      </c>
      <c r="C117" s="5"/>
      <c r="D117" s="6">
        <f>D63+D38+D18+D77</f>
        <v>163520.1</v>
      </c>
      <c r="E117" s="6">
        <f>E18+E38+E63+E77</f>
        <v>0</v>
      </c>
      <c r="F117" s="51">
        <f t="shared" si="3"/>
        <v>163520.1</v>
      </c>
      <c r="G117" s="52">
        <f>G18+G38+G63+G77</f>
        <v>0</v>
      </c>
      <c r="H117" s="51">
        <f t="shared" si="2"/>
        <v>163520.1</v>
      </c>
    </row>
    <row r="118" spans="1:10" x14ac:dyDescent="0.25">
      <c r="A118" s="1"/>
      <c r="B118" s="55" t="s">
        <v>34</v>
      </c>
      <c r="C118" s="5"/>
      <c r="D118" s="6">
        <f>D52</f>
        <v>0</v>
      </c>
      <c r="E118" s="6">
        <f>E39</f>
        <v>0</v>
      </c>
      <c r="F118" s="51">
        <f t="shared" si="3"/>
        <v>0</v>
      </c>
      <c r="G118" s="52">
        <f>G39</f>
        <v>7209.5</v>
      </c>
      <c r="H118" s="51">
        <f t="shared" si="2"/>
        <v>7209.5</v>
      </c>
    </row>
    <row r="119" spans="1:10" x14ac:dyDescent="0.25">
      <c r="A119" s="1"/>
      <c r="B119" s="60" t="s">
        <v>20</v>
      </c>
      <c r="C119" s="75"/>
      <c r="D119" s="6"/>
      <c r="E119" s="6"/>
      <c r="F119" s="51"/>
      <c r="G119" s="52"/>
      <c r="H119" s="51"/>
    </row>
    <row r="120" spans="1:10" x14ac:dyDescent="0.25">
      <c r="A120" s="1"/>
      <c r="B120" s="60" t="s">
        <v>6</v>
      </c>
      <c r="C120" s="61"/>
      <c r="D120" s="6">
        <f>D42+D41+D44+D45+D46+D47+D43</f>
        <v>363640.10000000003</v>
      </c>
      <c r="E120" s="6">
        <f>E41+E42+E43+E44+E45+E46+E47</f>
        <v>0</v>
      </c>
      <c r="F120" s="51">
        <f t="shared" si="3"/>
        <v>363640.10000000003</v>
      </c>
      <c r="G120" s="52">
        <f>G41+G42+G43+G44+G45+G46+G47+G57+G58+G59</f>
        <v>118793.06199999998</v>
      </c>
      <c r="H120" s="51">
        <f t="shared" si="2"/>
        <v>482433.16200000001</v>
      </c>
    </row>
    <row r="121" spans="1:10" x14ac:dyDescent="0.25">
      <c r="A121" s="1"/>
      <c r="B121" s="60" t="s">
        <v>8</v>
      </c>
      <c r="C121" s="61"/>
      <c r="D121" s="6">
        <f>D71+D92+D69+D70+D79+D87+D88+D93+D94+D83+D64+D65</f>
        <v>688165.7</v>
      </c>
      <c r="E121" s="6">
        <f>E64+E65+E69+E70+E71+E79+E83+E87+E88+E92+E93+E94</f>
        <v>-16738.5</v>
      </c>
      <c r="F121" s="51">
        <f t="shared" si="3"/>
        <v>671427.2</v>
      </c>
      <c r="G121" s="52">
        <f>G64+G65+G69+G70+G71+G79+G83+G87+G88+G92+G93+G94+G72+G73+G102+G103</f>
        <v>34713.786999999997</v>
      </c>
      <c r="H121" s="51">
        <f t="shared" si="2"/>
        <v>706140.98699999996</v>
      </c>
    </row>
    <row r="122" spans="1:10" x14ac:dyDescent="0.25">
      <c r="A122" s="1"/>
      <c r="B122" s="60" t="s">
        <v>15</v>
      </c>
      <c r="C122" s="61"/>
      <c r="D122" s="6">
        <f>D26+D30+D31</f>
        <v>42522.9</v>
      </c>
      <c r="E122" s="6">
        <f>E26+E30+E31</f>
        <v>0</v>
      </c>
      <c r="F122" s="51">
        <f t="shared" si="3"/>
        <v>42522.9</v>
      </c>
      <c r="G122" s="52">
        <f>G26+G30+G31</f>
        <v>0</v>
      </c>
      <c r="H122" s="51">
        <f t="shared" si="2"/>
        <v>42522.9</v>
      </c>
    </row>
    <row r="123" spans="1:10" x14ac:dyDescent="0.25">
      <c r="A123" s="1"/>
      <c r="B123" s="76" t="s">
        <v>12</v>
      </c>
      <c r="C123" s="61"/>
      <c r="D123" s="6"/>
      <c r="E123" s="6"/>
      <c r="F123" s="51">
        <f t="shared" si="3"/>
        <v>0</v>
      </c>
      <c r="G123" s="52">
        <f>G107</f>
        <v>2002.299</v>
      </c>
      <c r="H123" s="51">
        <f t="shared" si="2"/>
        <v>2002.299</v>
      </c>
    </row>
    <row r="124" spans="1:10" x14ac:dyDescent="0.25">
      <c r="A124" s="1"/>
      <c r="B124" s="62" t="s">
        <v>10</v>
      </c>
      <c r="C124" s="63"/>
      <c r="D124" s="6">
        <f>D98+D99+D100+D101</f>
        <v>7805.8</v>
      </c>
      <c r="E124" s="6">
        <f>E98+E99+E100+E101</f>
        <v>-197</v>
      </c>
      <c r="F124" s="51">
        <f t="shared" si="3"/>
        <v>7608.8</v>
      </c>
      <c r="G124" s="52">
        <f>G98+G99+G100+G101</f>
        <v>1078.4590000000001</v>
      </c>
      <c r="H124" s="51">
        <f t="shared" si="2"/>
        <v>8687.259</v>
      </c>
    </row>
    <row r="125" spans="1:10" x14ac:dyDescent="0.25">
      <c r="A125" s="24"/>
      <c r="B125" s="62" t="s">
        <v>21</v>
      </c>
      <c r="C125" s="63"/>
      <c r="D125" s="6">
        <f>D19+D23</f>
        <v>409800</v>
      </c>
      <c r="E125" s="6">
        <f>E19+E23</f>
        <v>-19853</v>
      </c>
      <c r="F125" s="51">
        <f t="shared" si="3"/>
        <v>389947</v>
      </c>
      <c r="G125" s="52">
        <f>G19+G23+G34</f>
        <v>1000</v>
      </c>
      <c r="H125" s="51">
        <f t="shared" si="2"/>
        <v>390947</v>
      </c>
    </row>
    <row r="126" spans="1:10" x14ac:dyDescent="0.25">
      <c r="A126" s="24"/>
      <c r="B126" s="62" t="s">
        <v>16</v>
      </c>
      <c r="C126" s="63"/>
      <c r="D126" s="6">
        <f>D40+D48</f>
        <v>896438.10000000009</v>
      </c>
      <c r="E126" s="6">
        <f>E40+E48</f>
        <v>0</v>
      </c>
      <c r="F126" s="51">
        <f t="shared" si="3"/>
        <v>896438.10000000009</v>
      </c>
      <c r="G126" s="52">
        <f>G40+G48+G53</f>
        <v>43042.281000000003</v>
      </c>
      <c r="H126" s="51">
        <f t="shared" si="2"/>
        <v>939480.38100000005</v>
      </c>
    </row>
    <row r="127" spans="1:10" x14ac:dyDescent="0.25">
      <c r="A127" s="24"/>
      <c r="B127" s="62" t="s">
        <v>26</v>
      </c>
      <c r="C127" s="63"/>
      <c r="D127" s="6">
        <f>D109</f>
        <v>22584.7</v>
      </c>
      <c r="E127" s="6">
        <f>E109</f>
        <v>0</v>
      </c>
      <c r="F127" s="51">
        <f t="shared" si="3"/>
        <v>22584.7</v>
      </c>
      <c r="G127" s="52">
        <f>G109</f>
        <v>0</v>
      </c>
      <c r="H127" s="51">
        <f t="shared" si="2"/>
        <v>22584.7</v>
      </c>
    </row>
    <row r="128" spans="1:10" x14ac:dyDescent="0.25">
      <c r="A128" s="24"/>
      <c r="B128" s="58" t="s">
        <v>30</v>
      </c>
      <c r="C128" s="59"/>
      <c r="D128" s="6">
        <f>D111</f>
        <v>4085.7</v>
      </c>
      <c r="E128" s="6">
        <f>E111+E112</f>
        <v>10189.199999999999</v>
      </c>
      <c r="F128" s="51">
        <f t="shared" si="3"/>
        <v>14274.899999999998</v>
      </c>
      <c r="G128" s="52">
        <f>G111+G112+G113</f>
        <v>13182.145</v>
      </c>
      <c r="H128" s="51">
        <f t="shared" si="2"/>
        <v>27457.044999999998</v>
      </c>
    </row>
    <row r="129" spans="1:8" x14ac:dyDescent="0.25">
      <c r="A129" s="24"/>
      <c r="B129" s="58" t="s">
        <v>31</v>
      </c>
      <c r="C129" s="59"/>
      <c r="D129" s="6">
        <f>D24+D25+D29+D27+D28+D105+D106</f>
        <v>570233.5</v>
      </c>
      <c r="E129" s="6">
        <f>E24+E25+E27+E28+E29+E105+E106+E32</f>
        <v>8311.2000000000044</v>
      </c>
      <c r="F129" s="51">
        <f t="shared" si="3"/>
        <v>578544.69999999995</v>
      </c>
      <c r="G129" s="52">
        <f>G24+G25+G27+G28+G29+G32+G33+G105+G106</f>
        <v>42734.053</v>
      </c>
      <c r="H129" s="51">
        <f t="shared" si="2"/>
        <v>621278.75299999991</v>
      </c>
    </row>
  </sheetData>
  <autoFilter ref="A14:J129">
    <filterColumn colId="9">
      <filters blank="1"/>
    </filterColumn>
  </autoFilter>
  <mergeCells count="22">
    <mergeCell ref="G13:G14"/>
    <mergeCell ref="H13:H14"/>
    <mergeCell ref="A9:H11"/>
    <mergeCell ref="B115:C115"/>
    <mergeCell ref="B124:C124"/>
    <mergeCell ref="B116:C116"/>
    <mergeCell ref="B119:C119"/>
    <mergeCell ref="B123:C123"/>
    <mergeCell ref="A13:A14"/>
    <mergeCell ref="B13:B14"/>
    <mergeCell ref="C13:C14"/>
    <mergeCell ref="D13:D14"/>
    <mergeCell ref="E13:E14"/>
    <mergeCell ref="F13:F14"/>
    <mergeCell ref="B129:C129"/>
    <mergeCell ref="B121:C121"/>
    <mergeCell ref="B122:C122"/>
    <mergeCell ref="B120:C120"/>
    <mergeCell ref="B128:C128"/>
    <mergeCell ref="B127:C127"/>
    <mergeCell ref="B125:C125"/>
    <mergeCell ref="B126:C126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2017-03-07T09:52:32Z</cp:lastPrinted>
  <dcterms:created xsi:type="dcterms:W3CDTF">2013-10-12T06:09:22Z</dcterms:created>
  <dcterms:modified xsi:type="dcterms:W3CDTF">2017-03-07T10:01:55Z</dcterms:modified>
</cp:coreProperties>
</file>