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2017 год\Апрель\"/>
    </mc:Choice>
  </mc:AlternateContent>
  <bookViews>
    <workbookView xWindow="0" yWindow="0" windowWidth="28800" windowHeight="12135"/>
  </bookViews>
  <sheets>
    <sheet name="2017" sheetId="2" r:id="rId1"/>
  </sheets>
  <definedNames>
    <definedName name="_xlnm._FilterDatabase" localSheetId="0" hidden="1">'2017'!$A$14:$N$134</definedName>
    <definedName name="_xlnm.Print_Titles" localSheetId="0">'2017'!$13:$14</definedName>
    <definedName name="_xlnm.Print_Area" localSheetId="0">'2017'!$A$5:$D$134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9" i="2" l="1"/>
  <c r="K134" i="2" l="1"/>
  <c r="K114" i="2"/>
  <c r="L118" i="2"/>
  <c r="K127" i="2" l="1"/>
  <c r="K17" i="2"/>
  <c r="L35" i="2"/>
  <c r="K121" i="2" l="1"/>
  <c r="K77" i="2"/>
  <c r="K133" i="2"/>
  <c r="J103" i="2"/>
  <c r="L105" i="2"/>
  <c r="L106" i="2"/>
  <c r="K103" i="2"/>
  <c r="K132" i="2" l="1"/>
  <c r="K129" i="2"/>
  <c r="K128" i="2"/>
  <c r="K125" i="2"/>
  <c r="K112" i="2"/>
  <c r="K108" i="2"/>
  <c r="K95" i="2"/>
  <c r="K89" i="2"/>
  <c r="K84" i="2"/>
  <c r="K80" i="2"/>
  <c r="K64" i="2"/>
  <c r="K63" i="2"/>
  <c r="K54" i="2"/>
  <c r="K49" i="2"/>
  <c r="K40" i="2"/>
  <c r="K39" i="2"/>
  <c r="K38" i="2"/>
  <c r="K19" i="2"/>
  <c r="K130" i="2" s="1"/>
  <c r="K18" i="2"/>
  <c r="K126" i="2" l="1"/>
  <c r="K61" i="2"/>
  <c r="K15" i="2"/>
  <c r="K75" i="2"/>
  <c r="K36" i="2"/>
  <c r="K122" i="2"/>
  <c r="K131" i="2"/>
  <c r="K123" i="2"/>
  <c r="I134" i="2"/>
  <c r="I132" i="2"/>
  <c r="I129" i="2"/>
  <c r="I128" i="2"/>
  <c r="I127" i="2"/>
  <c r="I125" i="2"/>
  <c r="I133" i="2"/>
  <c r="I114" i="2"/>
  <c r="I112" i="2"/>
  <c r="I108" i="2"/>
  <c r="I95" i="2"/>
  <c r="I89" i="2"/>
  <c r="I84" i="2"/>
  <c r="I80" i="2"/>
  <c r="I77" i="2"/>
  <c r="I64" i="2"/>
  <c r="I54" i="2"/>
  <c r="I38" i="2"/>
  <c r="I40" i="2"/>
  <c r="I39" i="2"/>
  <c r="I19" i="2"/>
  <c r="I18" i="2"/>
  <c r="I17" i="2"/>
  <c r="I15" i="2" l="1"/>
  <c r="K119" i="2"/>
  <c r="I79" i="2"/>
  <c r="I121" i="2" s="1"/>
  <c r="I122" i="2"/>
  <c r="I36" i="2"/>
  <c r="I49" i="2"/>
  <c r="I123" i="2"/>
  <c r="I126" i="2"/>
  <c r="I130" i="2"/>
  <c r="I63" i="2"/>
  <c r="G128" i="2"/>
  <c r="G108" i="2"/>
  <c r="H111" i="2"/>
  <c r="J111" i="2" s="1"/>
  <c r="L111" i="2" s="1"/>
  <c r="I75" i="2" l="1"/>
  <c r="I131" i="2"/>
  <c r="I61" i="2"/>
  <c r="G115" i="2"/>
  <c r="I119" i="2" l="1"/>
  <c r="H107" i="2"/>
  <c r="J107" i="2" s="1"/>
  <c r="L107" i="2" s="1"/>
  <c r="G73" i="2"/>
  <c r="G17" i="2" l="1"/>
  <c r="H34" i="2"/>
  <c r="J34" i="2" s="1"/>
  <c r="L34" i="2" s="1"/>
  <c r="G97" i="2" l="1"/>
  <c r="G77" i="2" s="1"/>
  <c r="H103" i="2"/>
  <c r="L103" i="2" s="1"/>
  <c r="G63" i="2" l="1"/>
  <c r="G39" i="2"/>
  <c r="G134" i="2"/>
  <c r="G132" i="2"/>
  <c r="G129" i="2"/>
  <c r="G127" i="2"/>
  <c r="G125" i="2"/>
  <c r="G133" i="2"/>
  <c r="G117" i="2"/>
  <c r="H74" i="2"/>
  <c r="J74" i="2" s="1"/>
  <c r="L74" i="2" s="1"/>
  <c r="H73" i="2"/>
  <c r="J73" i="2" s="1"/>
  <c r="L73" i="2" s="1"/>
  <c r="H33" i="2"/>
  <c r="J33" i="2" s="1"/>
  <c r="L33" i="2" s="1"/>
  <c r="H60" i="2"/>
  <c r="J60" i="2" s="1"/>
  <c r="L60" i="2" s="1"/>
  <c r="H59" i="2"/>
  <c r="J59" i="2" s="1"/>
  <c r="L59" i="2" s="1"/>
  <c r="G51" i="2" l="1"/>
  <c r="G38" i="2" s="1"/>
  <c r="G98" i="2"/>
  <c r="G79" i="2" s="1"/>
  <c r="F95" i="2" l="1"/>
  <c r="H97" i="2"/>
  <c r="J97" i="2" s="1"/>
  <c r="L97" i="2" s="1"/>
  <c r="H98" i="2"/>
  <c r="J98" i="2" s="1"/>
  <c r="L98" i="2" s="1"/>
  <c r="G95" i="2"/>
  <c r="G89" i="2"/>
  <c r="G84" i="2"/>
  <c r="G80" i="2"/>
  <c r="G126" i="2" l="1"/>
  <c r="H58" i="2"/>
  <c r="J58" i="2" s="1"/>
  <c r="L58" i="2" s="1"/>
  <c r="H117" i="2" l="1"/>
  <c r="J117" i="2" s="1"/>
  <c r="L117" i="2" s="1"/>
  <c r="G114" i="2"/>
  <c r="G49" i="2" l="1"/>
  <c r="G112" i="2" l="1"/>
  <c r="G121" i="2"/>
  <c r="G64" i="2"/>
  <c r="G40" i="2"/>
  <c r="G123" i="2" s="1"/>
  <c r="G19" i="2"/>
  <c r="G130" i="2" s="1"/>
  <c r="H56" i="2"/>
  <c r="J56" i="2" s="1"/>
  <c r="L56" i="2" s="1"/>
  <c r="H57" i="2"/>
  <c r="J57" i="2" s="1"/>
  <c r="L57" i="2" s="1"/>
  <c r="G18" i="2"/>
  <c r="G54" i="2"/>
  <c r="H54" i="2" s="1"/>
  <c r="J54" i="2" s="1"/>
  <c r="L54" i="2" s="1"/>
  <c r="G131" i="2" l="1"/>
  <c r="G122" i="2"/>
  <c r="G75" i="2"/>
  <c r="G61" i="2"/>
  <c r="G36" i="2"/>
  <c r="G15" i="2" l="1"/>
  <c r="G119" i="2" s="1"/>
  <c r="E68" i="2" l="1"/>
  <c r="E21" i="2" l="1"/>
  <c r="E17" i="2" s="1"/>
  <c r="E66" i="2" l="1"/>
  <c r="E126" i="2" s="1"/>
  <c r="E19" i="2"/>
  <c r="E130" i="2" s="1"/>
  <c r="E134" i="2"/>
  <c r="E133" i="2"/>
  <c r="E132" i="2"/>
  <c r="E131" i="2"/>
  <c r="E129" i="2"/>
  <c r="E127" i="2"/>
  <c r="E125" i="2"/>
  <c r="E114" i="2"/>
  <c r="F116" i="2"/>
  <c r="H116" i="2" s="1"/>
  <c r="J116" i="2" s="1"/>
  <c r="L116" i="2" s="1"/>
  <c r="E112" i="2" l="1"/>
  <c r="E108" i="2"/>
  <c r="E79" i="2"/>
  <c r="E121" i="2" s="1"/>
  <c r="E77" i="2"/>
  <c r="E64" i="2"/>
  <c r="E63" i="2"/>
  <c r="E40" i="2"/>
  <c r="E123" i="2" s="1"/>
  <c r="E39" i="2"/>
  <c r="E38" i="2"/>
  <c r="E18" i="2"/>
  <c r="E15" i="2" s="1"/>
  <c r="F32" i="2"/>
  <c r="H32" i="2" s="1"/>
  <c r="J32" i="2" s="1"/>
  <c r="L32" i="2" s="1"/>
  <c r="E36" i="2" l="1"/>
  <c r="E122" i="2"/>
  <c r="E61" i="2"/>
  <c r="E75" i="2"/>
  <c r="E119" i="2" l="1"/>
  <c r="F21" i="2" l="1"/>
  <c r="H21" i="2" s="1"/>
  <c r="J21" i="2" s="1"/>
  <c r="L21" i="2" s="1"/>
  <c r="F22" i="2"/>
  <c r="H22" i="2" s="1"/>
  <c r="J22" i="2" s="1"/>
  <c r="L22" i="2" s="1"/>
  <c r="F23" i="2"/>
  <c r="H23" i="2" s="1"/>
  <c r="J23" i="2" s="1"/>
  <c r="L23" i="2" s="1"/>
  <c r="F24" i="2"/>
  <c r="H24" i="2" s="1"/>
  <c r="J24" i="2" s="1"/>
  <c r="L24" i="2" s="1"/>
  <c r="F25" i="2"/>
  <c r="H25" i="2" s="1"/>
  <c r="J25" i="2" s="1"/>
  <c r="L25" i="2" s="1"/>
  <c r="F26" i="2"/>
  <c r="H26" i="2" s="1"/>
  <c r="J26" i="2" s="1"/>
  <c r="L26" i="2" s="1"/>
  <c r="F27" i="2"/>
  <c r="H27" i="2" s="1"/>
  <c r="J27" i="2" s="1"/>
  <c r="L27" i="2" s="1"/>
  <c r="F28" i="2"/>
  <c r="H28" i="2" s="1"/>
  <c r="J28" i="2" s="1"/>
  <c r="L28" i="2" s="1"/>
  <c r="F29" i="2"/>
  <c r="H29" i="2" s="1"/>
  <c r="J29" i="2" s="1"/>
  <c r="L29" i="2" s="1"/>
  <c r="F30" i="2"/>
  <c r="H30" i="2" s="1"/>
  <c r="J30" i="2" s="1"/>
  <c r="L30" i="2" s="1"/>
  <c r="F31" i="2"/>
  <c r="H31" i="2" s="1"/>
  <c r="J31" i="2" s="1"/>
  <c r="L31" i="2" s="1"/>
  <c r="F41" i="2"/>
  <c r="H41" i="2" s="1"/>
  <c r="J41" i="2" s="1"/>
  <c r="L41" i="2" s="1"/>
  <c r="F42" i="2"/>
  <c r="H42" i="2" s="1"/>
  <c r="J42" i="2" s="1"/>
  <c r="L42" i="2" s="1"/>
  <c r="F43" i="2"/>
  <c r="H43" i="2" s="1"/>
  <c r="J43" i="2" s="1"/>
  <c r="L43" i="2" s="1"/>
  <c r="F44" i="2"/>
  <c r="H44" i="2" s="1"/>
  <c r="J44" i="2" s="1"/>
  <c r="L44" i="2" s="1"/>
  <c r="F45" i="2"/>
  <c r="H45" i="2" s="1"/>
  <c r="J45" i="2" s="1"/>
  <c r="L45" i="2" s="1"/>
  <c r="F46" i="2"/>
  <c r="H46" i="2" s="1"/>
  <c r="J46" i="2" s="1"/>
  <c r="L46" i="2" s="1"/>
  <c r="F47" i="2"/>
  <c r="H47" i="2" s="1"/>
  <c r="J47" i="2" s="1"/>
  <c r="L47" i="2" s="1"/>
  <c r="F48" i="2"/>
  <c r="H48" i="2" s="1"/>
  <c r="J48" i="2" s="1"/>
  <c r="L48" i="2" s="1"/>
  <c r="F51" i="2"/>
  <c r="H51" i="2" s="1"/>
  <c r="J51" i="2" s="1"/>
  <c r="L51" i="2" s="1"/>
  <c r="F52" i="2"/>
  <c r="H52" i="2" s="1"/>
  <c r="J52" i="2" s="1"/>
  <c r="L52" i="2" s="1"/>
  <c r="F53" i="2"/>
  <c r="H53" i="2" s="1"/>
  <c r="J53" i="2" s="1"/>
  <c r="L53" i="2" s="1"/>
  <c r="F65" i="2"/>
  <c r="H65" i="2" s="1"/>
  <c r="J65" i="2" s="1"/>
  <c r="L65" i="2" s="1"/>
  <c r="F68" i="2"/>
  <c r="H68" i="2" s="1"/>
  <c r="J68" i="2" s="1"/>
  <c r="L68" i="2" s="1"/>
  <c r="F69" i="2"/>
  <c r="H69" i="2" s="1"/>
  <c r="J69" i="2" s="1"/>
  <c r="L69" i="2" s="1"/>
  <c r="F70" i="2"/>
  <c r="H70" i="2" s="1"/>
  <c r="J70" i="2" s="1"/>
  <c r="L70" i="2" s="1"/>
  <c r="F71" i="2"/>
  <c r="H71" i="2" s="1"/>
  <c r="J71" i="2" s="1"/>
  <c r="L71" i="2" s="1"/>
  <c r="F72" i="2"/>
  <c r="H72" i="2" s="1"/>
  <c r="J72" i="2" s="1"/>
  <c r="L72" i="2" s="1"/>
  <c r="F78" i="2"/>
  <c r="H78" i="2" s="1"/>
  <c r="J78" i="2" s="1"/>
  <c r="L78" i="2" s="1"/>
  <c r="F82" i="2"/>
  <c r="H82" i="2" s="1"/>
  <c r="J82" i="2" s="1"/>
  <c r="L82" i="2" s="1"/>
  <c r="F83" i="2"/>
  <c r="H83" i="2" s="1"/>
  <c r="J83" i="2" s="1"/>
  <c r="L83" i="2" s="1"/>
  <c r="F86" i="2"/>
  <c r="H86" i="2" s="1"/>
  <c r="J86" i="2" s="1"/>
  <c r="L86" i="2" s="1"/>
  <c r="F87" i="2"/>
  <c r="H87" i="2" s="1"/>
  <c r="J87" i="2" s="1"/>
  <c r="L87" i="2" s="1"/>
  <c r="F88" i="2"/>
  <c r="H88" i="2" s="1"/>
  <c r="J88" i="2" s="1"/>
  <c r="L88" i="2" s="1"/>
  <c r="F91" i="2"/>
  <c r="H91" i="2" s="1"/>
  <c r="J91" i="2" s="1"/>
  <c r="L91" i="2" s="1"/>
  <c r="F92" i="2"/>
  <c r="H92" i="2" s="1"/>
  <c r="J92" i="2" s="1"/>
  <c r="L92" i="2" s="1"/>
  <c r="F93" i="2"/>
  <c r="H93" i="2" s="1"/>
  <c r="J93" i="2" s="1"/>
  <c r="L93" i="2" s="1"/>
  <c r="F94" i="2"/>
  <c r="H94" i="2" s="1"/>
  <c r="J94" i="2" s="1"/>
  <c r="L94" i="2" s="1"/>
  <c r="H95" i="2"/>
  <c r="J95" i="2" s="1"/>
  <c r="L95" i="2" s="1"/>
  <c r="F99" i="2"/>
  <c r="H99" i="2" s="1"/>
  <c r="J99" i="2" s="1"/>
  <c r="L99" i="2" s="1"/>
  <c r="F100" i="2"/>
  <c r="H100" i="2" s="1"/>
  <c r="J100" i="2" s="1"/>
  <c r="L100" i="2" s="1"/>
  <c r="F101" i="2"/>
  <c r="H101" i="2" s="1"/>
  <c r="J101" i="2" s="1"/>
  <c r="L101" i="2" s="1"/>
  <c r="F102" i="2"/>
  <c r="H102" i="2" s="1"/>
  <c r="J102" i="2" s="1"/>
  <c r="L102" i="2" s="1"/>
  <c r="F109" i="2"/>
  <c r="H109" i="2" s="1"/>
  <c r="J109" i="2" s="1"/>
  <c r="L109" i="2" s="1"/>
  <c r="F110" i="2"/>
  <c r="H110" i="2" s="1"/>
  <c r="J110" i="2" s="1"/>
  <c r="L110" i="2" s="1"/>
  <c r="F113" i="2"/>
  <c r="H113" i="2" s="1"/>
  <c r="J113" i="2" s="1"/>
  <c r="L113" i="2" s="1"/>
  <c r="F115" i="2"/>
  <c r="H115" i="2" s="1"/>
  <c r="J115" i="2" s="1"/>
  <c r="L115" i="2" s="1"/>
  <c r="F128" i="2"/>
  <c r="H128" i="2" s="1"/>
  <c r="J128" i="2" s="1"/>
  <c r="L128" i="2" s="1"/>
  <c r="D129" i="2" l="1"/>
  <c r="F129" i="2" s="1"/>
  <c r="H129" i="2" s="1"/>
  <c r="J129" i="2" s="1"/>
  <c r="L129" i="2" s="1"/>
  <c r="D77" i="2"/>
  <c r="F77" i="2" s="1"/>
  <c r="H77" i="2" s="1"/>
  <c r="J77" i="2" s="1"/>
  <c r="L77" i="2" s="1"/>
  <c r="D64" i="2" l="1"/>
  <c r="F64" i="2" s="1"/>
  <c r="H64" i="2" s="1"/>
  <c r="J64" i="2" s="1"/>
  <c r="L64" i="2" s="1"/>
  <c r="D63" i="2"/>
  <c r="F63" i="2" s="1"/>
  <c r="H63" i="2" s="1"/>
  <c r="J63" i="2" s="1"/>
  <c r="L63" i="2" s="1"/>
  <c r="D66" i="2"/>
  <c r="F66" i="2" s="1"/>
  <c r="H66" i="2" s="1"/>
  <c r="J66" i="2" s="1"/>
  <c r="L66" i="2" s="1"/>
  <c r="D134" i="2" l="1"/>
  <c r="F134" i="2" s="1"/>
  <c r="H134" i="2" s="1"/>
  <c r="J134" i="2" s="1"/>
  <c r="L134" i="2" s="1"/>
  <c r="D132" i="2"/>
  <c r="F132" i="2" s="1"/>
  <c r="H132" i="2" s="1"/>
  <c r="J132" i="2" s="1"/>
  <c r="L132" i="2" s="1"/>
  <c r="D108" i="2"/>
  <c r="F108" i="2" s="1"/>
  <c r="H108" i="2" s="1"/>
  <c r="J108" i="2" s="1"/>
  <c r="L108" i="2" s="1"/>
  <c r="D127" i="2"/>
  <c r="F127" i="2" s="1"/>
  <c r="H127" i="2" s="1"/>
  <c r="J127" i="2" s="1"/>
  <c r="L127" i="2" s="1"/>
  <c r="D125" i="2"/>
  <c r="F125" i="2" s="1"/>
  <c r="H125" i="2" s="1"/>
  <c r="J125" i="2" s="1"/>
  <c r="L125" i="2" s="1"/>
  <c r="D133" i="2"/>
  <c r="F133" i="2" s="1"/>
  <c r="H133" i="2" s="1"/>
  <c r="J133" i="2" s="1"/>
  <c r="L133" i="2" s="1"/>
  <c r="D114" i="2"/>
  <c r="F114" i="2" s="1"/>
  <c r="H114" i="2" s="1"/>
  <c r="J114" i="2" s="1"/>
  <c r="L114" i="2" s="1"/>
  <c r="D79" i="2"/>
  <c r="D17" i="2"/>
  <c r="F17" i="2" s="1"/>
  <c r="H17" i="2" s="1"/>
  <c r="J17" i="2" s="1"/>
  <c r="L17" i="2" s="1"/>
  <c r="D18" i="2"/>
  <c r="F18" i="2" s="1"/>
  <c r="H18" i="2" s="1"/>
  <c r="J18" i="2" s="1"/>
  <c r="L18" i="2" s="1"/>
  <c r="D121" i="2" l="1"/>
  <c r="F121" i="2" s="1"/>
  <c r="H121" i="2" s="1"/>
  <c r="J121" i="2" s="1"/>
  <c r="L121" i="2" s="1"/>
  <c r="F79" i="2"/>
  <c r="H79" i="2" s="1"/>
  <c r="J79" i="2" s="1"/>
  <c r="L79" i="2" s="1"/>
  <c r="D75" i="2"/>
  <c r="F75" i="2" s="1"/>
  <c r="H75" i="2" s="1"/>
  <c r="J75" i="2" s="1"/>
  <c r="L75" i="2" s="1"/>
  <c r="D89" i="2"/>
  <c r="F89" i="2" s="1"/>
  <c r="H89" i="2" s="1"/>
  <c r="J89" i="2" s="1"/>
  <c r="L89" i="2" s="1"/>
  <c r="D84" i="2"/>
  <c r="F84" i="2" s="1"/>
  <c r="H84" i="2" s="1"/>
  <c r="J84" i="2" s="1"/>
  <c r="L84" i="2" s="1"/>
  <c r="D38" i="2" l="1"/>
  <c r="F38" i="2" s="1"/>
  <c r="H38" i="2" s="1"/>
  <c r="J38" i="2" s="1"/>
  <c r="L38" i="2" s="1"/>
  <c r="D19" i="2" l="1"/>
  <c r="D130" i="2" l="1"/>
  <c r="F130" i="2" s="1"/>
  <c r="H130" i="2" s="1"/>
  <c r="J130" i="2" s="1"/>
  <c r="L130" i="2" s="1"/>
  <c r="F19" i="2"/>
  <c r="H19" i="2" s="1"/>
  <c r="J19" i="2" s="1"/>
  <c r="L19" i="2" s="1"/>
  <c r="D123" i="2"/>
  <c r="F123" i="2" s="1"/>
  <c r="H123" i="2" s="1"/>
  <c r="J123" i="2" s="1"/>
  <c r="L123" i="2" s="1"/>
  <c r="D15" i="2" l="1"/>
  <c r="F15" i="2" s="1"/>
  <c r="H15" i="2" s="1"/>
  <c r="J15" i="2" s="1"/>
  <c r="L15" i="2" s="1"/>
  <c r="D61" i="2" l="1"/>
  <c r="F61" i="2" s="1"/>
  <c r="H61" i="2" s="1"/>
  <c r="J61" i="2" s="1"/>
  <c r="L61" i="2" s="1"/>
  <c r="D40" i="2" l="1"/>
  <c r="F40" i="2" s="1"/>
  <c r="H40" i="2" s="1"/>
  <c r="J40" i="2" s="1"/>
  <c r="L40" i="2" s="1"/>
  <c r="D39" i="2" l="1"/>
  <c r="D49" i="2"/>
  <c r="D80" i="2"/>
  <c r="D131" i="2" l="1"/>
  <c r="F131" i="2" s="1"/>
  <c r="H131" i="2" s="1"/>
  <c r="J131" i="2" s="1"/>
  <c r="L131" i="2" s="1"/>
  <c r="F49" i="2"/>
  <c r="H49" i="2" s="1"/>
  <c r="J49" i="2" s="1"/>
  <c r="L49" i="2" s="1"/>
  <c r="D126" i="2"/>
  <c r="F126" i="2" s="1"/>
  <c r="H126" i="2" s="1"/>
  <c r="J126" i="2" s="1"/>
  <c r="L126" i="2" s="1"/>
  <c r="F80" i="2"/>
  <c r="H80" i="2" s="1"/>
  <c r="J80" i="2" s="1"/>
  <c r="L80" i="2" s="1"/>
  <c r="D122" i="2"/>
  <c r="F122" i="2" s="1"/>
  <c r="H122" i="2" s="1"/>
  <c r="J122" i="2" s="1"/>
  <c r="L122" i="2" s="1"/>
  <c r="F39" i="2"/>
  <c r="H39" i="2" s="1"/>
  <c r="J39" i="2" s="1"/>
  <c r="L39" i="2" s="1"/>
  <c r="D36" i="2"/>
  <c r="F36" i="2" s="1"/>
  <c r="H36" i="2" s="1"/>
  <c r="J36" i="2" s="1"/>
  <c r="L36" i="2" s="1"/>
  <c r="D112" i="2"/>
  <c r="F112" i="2" s="1"/>
  <c r="H112" i="2" s="1"/>
  <c r="J112" i="2" s="1"/>
  <c r="L112" i="2" s="1"/>
  <c r="D119" i="2" l="1"/>
  <c r="F119" i="2" s="1"/>
  <c r="H119" i="2" s="1"/>
  <c r="J119" i="2" s="1"/>
  <c r="L119" i="2" s="1"/>
</calcChain>
</file>

<file path=xl/sharedStrings.xml><?xml version="1.0" encoding="utf-8"?>
<sst xmlns="http://schemas.openxmlformats.org/spreadsheetml/2006/main" count="267" uniqueCount="165">
  <si>
    <t>№ п/п</t>
  </si>
  <si>
    <t>Образование</t>
  </si>
  <si>
    <t>в том числе:</t>
  </si>
  <si>
    <t>местный бюджет</t>
  </si>
  <si>
    <t xml:space="preserve">Департамент образования </t>
  </si>
  <si>
    <t>Жилищно-коммунальное хозяйство</t>
  </si>
  <si>
    <t>Департамент жилищно-коммунального хозяйства</t>
  </si>
  <si>
    <t>Внешнее благоустройство</t>
  </si>
  <si>
    <t>Управление внешнего благоустройства</t>
  </si>
  <si>
    <t>Дорожное хозяйство</t>
  </si>
  <si>
    <t>Департамент дорог и транспорта</t>
  </si>
  <si>
    <t>Физическая культура и спорт</t>
  </si>
  <si>
    <t xml:space="preserve">Комитет по физической культуре и спорту </t>
  </si>
  <si>
    <t>Всего:</t>
  </si>
  <si>
    <t>в том числе</t>
  </si>
  <si>
    <t>Департамент образования</t>
  </si>
  <si>
    <t>Управление жилищных отношений</t>
  </si>
  <si>
    <t>Реконструкция системы очистки сточных вод в микрорайоне Крым Кировского района города Перми</t>
  </si>
  <si>
    <t>Исполнитель</t>
  </si>
  <si>
    <t>средства дорожного фонда</t>
  </si>
  <si>
    <t>в разрезе исполнителей</t>
  </si>
  <si>
    <t>Департамент имущественных отношений</t>
  </si>
  <si>
    <t>краевой бюджет</t>
  </si>
  <si>
    <t>Реконструкция светофорных объектов</t>
  </si>
  <si>
    <t>Культура</t>
  </si>
  <si>
    <t>Проведение комплекса мероприятий, связанных со строительством зоопарка</t>
  </si>
  <si>
    <t>Департамент культуры и молодежной политики</t>
  </si>
  <si>
    <t>Реконструкция пересечения ул. Героев Хасана и Транссибирской магистрали (включая тоннель)</t>
  </si>
  <si>
    <t>Объект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</si>
  <si>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</si>
  <si>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Департамент общественной безопасности</t>
  </si>
  <si>
    <t xml:space="preserve">Управление капитального строительства </t>
  </si>
  <si>
    <t>Строительство кладбища «Восточное» с крематорием</t>
  </si>
  <si>
    <t>Общественная безопасность</t>
  </si>
  <si>
    <t>федеральный бюджет</t>
  </si>
  <si>
    <t>Управление капитального строительства</t>
  </si>
  <si>
    <t>Приобретение в собственность муниципального образования здания для размещения дошкольного образовательного учреждения по ул. Чернышевского,17 в</t>
  </si>
  <si>
    <t>Реконструкция светофорных объектов в части устройства голосового и звукового сопровождения</t>
  </si>
  <si>
    <t>Реконструкция светофорных объектов в части устройства звукового сопровождения</t>
  </si>
  <si>
    <t>Строительство (реконструкция) сетей наружного освещения</t>
  </si>
  <si>
    <t>Расширение и реконструкция (3 очередь) канализации города Перми</t>
  </si>
  <si>
    <t>Строительство сетей водоснабжения и водоотведения микрорайона «Заозерье» для земельных участков многодетных семей</t>
  </si>
  <si>
    <t>Строительство канализационной сети в микрорайоне «Кислотные дачи» Орджоникидзевского района города Перми</t>
  </si>
  <si>
    <t>Строительство водопроводных сетей в микрорайоне «Висим» Мотовилихинского района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</si>
  <si>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</si>
  <si>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источников противопожарного водоснабжения</t>
  </si>
  <si>
    <t>к решению</t>
  </si>
  <si>
    <t>Пермской городской Думы</t>
  </si>
  <si>
    <t>тыс. руб.</t>
  </si>
  <si>
    <t>Перечень объектов капитального строительства муниципальной собственности и объектов недвижимого имущества, приобретаемых в муниципальную собственность, на 2017 год</t>
  </si>
  <si>
    <t>Строительство нового корпуса МАОУ «СОШ № 129» г. Перми</t>
  </si>
  <si>
    <t>Строительство межшкольного стадиона МАОУ «Средняя общеобразовательная школа «Мастерград»  г. Перми</t>
  </si>
  <si>
    <t>Строительство спортивной площадки МАОУ «Средняя общеобразовательная школа № 41» г. Перми</t>
  </si>
  <si>
    <t>Строительство газопроводов в микрорайонах индивидуальной застройки города Перми</t>
  </si>
  <si>
    <t>Строительство автомобильной дороги по ул. Журналиста Дементьева от ул. Лядовская до дома № 147 по ул. Журналиста Дементьева</t>
  </si>
  <si>
    <t>Строительство транспортной инфраструктуры на земельных участках, предоставляемых на бесплатной основе многодетным семьям, включая затраты на технологическое присоединение</t>
  </si>
  <si>
    <t>Реконструкция ул. Карпинского от ул. Мира до шоссе Космонавтов</t>
  </si>
  <si>
    <t>Строительство многоквартирного жилого дома по адресу: ул. Баранчинская, 10 для обеспечения жильем граждан</t>
  </si>
  <si>
    <t>Строительство  светофорных объектов</t>
  </si>
  <si>
    <t>Строительство спортивной  базы «Летающий лыжник» г. Перми, ул. Тихая, 22</t>
  </si>
  <si>
    <t>Строительство плавательного бассейна по адресу: ул. Сысольская, 10/5</t>
  </si>
  <si>
    <t>2017 год</t>
  </si>
  <si>
    <t>1.</t>
  </si>
  <si>
    <t>7.</t>
  </si>
  <si>
    <t>4.</t>
  </si>
  <si>
    <t>8.</t>
  </si>
  <si>
    <t>5.</t>
  </si>
  <si>
    <t>9.</t>
  </si>
  <si>
    <t>6.</t>
  </si>
  <si>
    <t>2.</t>
  </si>
  <si>
    <t>3.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</si>
  <si>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</si>
  <si>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</si>
  <si>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</si>
  <si>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</si>
  <si>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</si>
  <si>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</si>
  <si>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</si>
  <si>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</si>
  <si>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</si>
  <si>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</si>
  <si>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</si>
  <si>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</si>
  <si>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</si>
  <si>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</si>
  <si>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</si>
  <si>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</si>
  <si>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</si>
  <si>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</si>
  <si>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</si>
  <si>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</si>
  <si>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</si>
  <si>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</si>
  <si>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</si>
  <si>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</si>
  <si>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</si>
  <si>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</si>
  <si>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</si>
  <si>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</si>
  <si>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</si>
  <si>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</si>
  <si>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Строительство нового корпуса МАОУ «СОШ № 59» г. Перми</t>
  </si>
  <si>
    <t>Реконструкция здания МАОУ «СОШ № 93» г. Перми (пристройка нового корпуса)</t>
  </si>
  <si>
    <t>Реконструкция здания МАУ ДО «ДЮЦ им. В. Соломина»  г. Перми</t>
  </si>
  <si>
    <t>Реконструкция кладбища «Банная гора» (новое)</t>
  </si>
  <si>
    <t>Реконструкция кладбища «Северное»</t>
  </si>
  <si>
    <t>Строительство системы очистных сооружений и водоотвода ливневых стоков на набережной реки Камы</t>
  </si>
  <si>
    <t>Реконструкция ул. Революции от ЦКР до ул. Сибирской с обустройством трамвайной линии</t>
  </si>
  <si>
    <t>Реконструкция ул. Карпинского от ул. Архитектора Свиязева до ул. Советской Армии</t>
  </si>
  <si>
    <t>Изменение ко 2 чтению</t>
  </si>
  <si>
    <t>102012T073</t>
  </si>
  <si>
    <t>Реконструкция здания МАДОУ "Детский сад № 409" г.Перми</t>
  </si>
  <si>
    <t>софинансирование</t>
  </si>
  <si>
    <t>102012Р050</t>
  </si>
  <si>
    <t>241012Р050</t>
  </si>
  <si>
    <t>40.</t>
  </si>
  <si>
    <t>Строительство спортивной площадки МАОУ «Школа дизайна «Точка» г. Пермь»</t>
  </si>
  <si>
    <t>2410141650, 24101SP050, 24101SP051</t>
  </si>
  <si>
    <t>10201SP050, 10201SР054</t>
  </si>
  <si>
    <t>от 20.12.2016 № 265</t>
  </si>
  <si>
    <t>ПРИЛОЖЕНИЕ 13</t>
  </si>
  <si>
    <t>Изменение</t>
  </si>
  <si>
    <t>Строительство нового корпуса МАОУ «СОШ № 42» г. Перми</t>
  </si>
  <si>
    <t>Приобретение в собственность муниципального образования здания для размещения дошкольного образовательного учреждения по ул. Машинистов, 43а</t>
  </si>
  <si>
    <t>Обеспечение жильем граждан, уволенных с военной службы (службы), и приравненных к ним лиц</t>
  </si>
  <si>
    <t>41.</t>
  </si>
  <si>
    <t>Строительство берегоукрепительного сооружения в районе жилых домов  по ул. Куфонина 30,32</t>
  </si>
  <si>
    <t>Обеспечение котельной поселка Новые Ляды вторым независимым источником электроснабжения</t>
  </si>
  <si>
    <t>102012Т070</t>
  </si>
  <si>
    <t>153010000, 1510121480, 15101S9602</t>
  </si>
  <si>
    <t>0 510141420</t>
  </si>
  <si>
    <t>Строительство резервуара для воды емкостью 5000 кубических метров на территории насосной станции «Заречная» города Перми</t>
  </si>
  <si>
    <t>Строительство сквера по ул. Гашкова, 20</t>
  </si>
  <si>
    <t>Строительство тротуара по ул. Таежной в микрорайоне Соболи</t>
  </si>
  <si>
    <t>Строительство автомобильной дороги Переход ул. Строителей – площадь Гайдара (проектно-изыскательские работы)</t>
  </si>
  <si>
    <t>10201ST075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</si>
  <si>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</si>
  <si>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</si>
  <si>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</si>
  <si>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</si>
  <si>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</si>
  <si>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</si>
  <si>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</si>
  <si>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</si>
  <si>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</si>
  <si>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Строительство мостового перехода через реку Кама г. Перми</t>
  </si>
  <si>
    <t>Реконструкция здания МАОУ «СОШ № 32 имени Г.А. Сборщикова» г. Перми (пристройка спортивного зала)</t>
  </si>
  <si>
    <t>Расширение и реконструкция (2 очередь) канализации города Перми</t>
  </si>
  <si>
    <t>Приобретение в собственность муниципального образования здания для размещения дошкольного образовательного учреждения по ул. Красногвардейской, 42</t>
  </si>
  <si>
    <t>1020141520, 10201ST074</t>
  </si>
  <si>
    <t>10201ST071</t>
  </si>
  <si>
    <t>Строительство пешеходного перехода из микрорайона Владимирский в микрорайон Юбилейный</t>
  </si>
  <si>
    <t>Строительство противооползневого сооружения в районе жилых домов по ул. КИМ, 5, 7, ул. Ивановской, 19 и ул. Чехова, 2, 4, 6, 8, 10</t>
  </si>
  <si>
    <t>51.</t>
  </si>
  <si>
    <t>52.</t>
  </si>
  <si>
    <t>Комитет по физической культуре и спорту</t>
  </si>
  <si>
    <t>0 510141430</t>
  </si>
  <si>
    <t>Строительство объектов недвижимого имущества и инженерной инфраструктуры на территории Экстрим-парка</t>
  </si>
  <si>
    <t>0 510141440</t>
  </si>
  <si>
    <t>102012T070</t>
  </si>
  <si>
    <t>10201ST072</t>
  </si>
  <si>
    <t>Строительство спортивной площадки МАОУ «СОШ №135» г. Перми</t>
  </si>
  <si>
    <t>53.</t>
  </si>
  <si>
    <t>54.</t>
  </si>
  <si>
    <t>ПРИЛОЖЕНИЕ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</si>
</sst>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4" x14ac:knownFonts="1">
    <font>
      <sz val="10"/>
      <name val="Arial Cyr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2" borderId="1" xfId="0" applyFont="1" applyFill="1" applyBorder="1" applyAlignment="1">
      <alignment horizontal="center" vertical="top"/>
    </xf>
    <xf numFmtId="0" fontId="1" fillId="2" borderId="0" xfId="0" applyFont="1" applyFill="1"/>
    <xf numFmtId="164" fontId="3" fillId="2" borderId="1" xfId="0" applyNumberFormat="1" applyFont="1" applyFill="1" applyBorder="1" applyAlignment="1">
      <alignment vertical="top"/>
    </xf>
    <xf numFmtId="164" fontId="3" fillId="2" borderId="1" xfId="0" applyNumberFormat="1" applyFont="1" applyFill="1" applyBorder="1" applyAlignment="1">
      <alignment horizontal="left" vertical="center" wrapText="1"/>
    </xf>
    <xf numFmtId="164" fontId="3" fillId="2" borderId="5" xfId="0" applyNumberFormat="1" applyFont="1" applyFill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vertical="center"/>
    </xf>
    <xf numFmtId="165" fontId="3" fillId="2" borderId="4" xfId="0" applyNumberFormat="1" applyFont="1" applyFill="1" applyBorder="1" applyAlignment="1">
      <alignment vertical="center"/>
    </xf>
    <xf numFmtId="164" fontId="3" fillId="2" borderId="2" xfId="0" applyNumberFormat="1" applyFont="1" applyFill="1" applyBorder="1" applyAlignment="1">
      <alignment vertical="top" wrapText="1"/>
    </xf>
    <xf numFmtId="165" fontId="3" fillId="2" borderId="1" xfId="0" applyNumberFormat="1" applyFont="1" applyFill="1" applyBorder="1" applyAlignment="1"/>
    <xf numFmtId="165" fontId="3" fillId="2" borderId="4" xfId="0" applyNumberFormat="1" applyFont="1" applyFill="1" applyBorder="1" applyAlignment="1"/>
    <xf numFmtId="0" fontId="3" fillId="2" borderId="1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/>
    <xf numFmtId="164" fontId="3" fillId="2" borderId="1" xfId="0" applyNumberFormat="1" applyFont="1" applyFill="1" applyBorder="1" applyAlignment="1">
      <alignment horizontal="left" vertical="center"/>
    </xf>
    <xf numFmtId="164" fontId="3" fillId="2" borderId="2" xfId="0" applyNumberFormat="1" applyFont="1" applyFill="1" applyBorder="1" applyAlignment="1">
      <alignment vertical="top"/>
    </xf>
    <xf numFmtId="165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/>
    <xf numFmtId="0" fontId="1" fillId="3" borderId="0" xfId="0" applyFont="1" applyFill="1"/>
    <xf numFmtId="165" fontId="3" fillId="3" borderId="1" xfId="0" applyNumberFormat="1" applyFont="1" applyFill="1" applyBorder="1" applyAlignment="1">
      <alignment vertical="center"/>
    </xf>
    <xf numFmtId="0" fontId="1" fillId="2" borderId="0" xfId="0" applyFont="1" applyFill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3" borderId="0" xfId="0" applyFont="1" applyFill="1" applyAlignment="1">
      <alignment horizontal="right"/>
    </xf>
    <xf numFmtId="0" fontId="3" fillId="5" borderId="1" xfId="0" applyFont="1" applyFill="1" applyBorder="1" applyAlignment="1">
      <alignment horizontal="center" vertical="top"/>
    </xf>
    <xf numFmtId="164" fontId="3" fillId="5" borderId="2" xfId="0" applyNumberFormat="1" applyFont="1" applyFill="1" applyBorder="1" applyAlignment="1">
      <alignment vertical="top"/>
    </xf>
    <xf numFmtId="164" fontId="3" fillId="5" borderId="1" xfId="0" applyNumberFormat="1" applyFont="1" applyFill="1" applyBorder="1" applyAlignment="1">
      <alignment horizontal="left" vertical="top"/>
    </xf>
    <xf numFmtId="165" fontId="3" fillId="5" borderId="1" xfId="0" applyNumberFormat="1" applyFont="1" applyFill="1" applyBorder="1" applyAlignment="1"/>
    <xf numFmtId="165" fontId="3" fillId="5" borderId="1" xfId="0" applyNumberFormat="1" applyFont="1" applyFill="1" applyBorder="1" applyAlignment="1">
      <alignment vertical="center"/>
    </xf>
    <xf numFmtId="0" fontId="1" fillId="5" borderId="0" xfId="0" applyFont="1" applyFill="1" applyAlignment="1">
      <alignment horizontal="right"/>
    </xf>
    <xf numFmtId="0" fontId="1" fillId="5" borderId="0" xfId="0" applyFont="1" applyFill="1"/>
    <xf numFmtId="164" fontId="3" fillId="5" borderId="2" xfId="0" applyNumberFormat="1" applyFont="1" applyFill="1" applyBorder="1" applyAlignment="1">
      <alignment vertical="top" wrapText="1"/>
    </xf>
    <xf numFmtId="164" fontId="3" fillId="5" borderId="1" xfId="0" applyNumberFormat="1" applyFont="1" applyFill="1" applyBorder="1" applyAlignment="1">
      <alignment horizontal="left" vertical="top" wrapText="1"/>
    </xf>
    <xf numFmtId="164" fontId="3" fillId="5" borderId="1" xfId="0" applyNumberFormat="1" applyFont="1" applyFill="1" applyBorder="1" applyAlignment="1">
      <alignment vertical="top" wrapText="1"/>
    </xf>
    <xf numFmtId="165" fontId="3" fillId="5" borderId="4" xfId="0" applyNumberFormat="1" applyFont="1" applyFill="1" applyBorder="1" applyAlignment="1"/>
    <xf numFmtId="0" fontId="3" fillId="5" borderId="1" xfId="0" applyFont="1" applyFill="1" applyBorder="1" applyAlignment="1">
      <alignment horizontal="left" vertical="top" wrapText="1"/>
    </xf>
    <xf numFmtId="164" fontId="3" fillId="5" borderId="1" xfId="0" applyNumberFormat="1" applyFont="1" applyFill="1" applyBorder="1" applyAlignment="1">
      <alignment vertical="top"/>
    </xf>
    <xf numFmtId="165" fontId="3" fillId="5" borderId="4" xfId="0" applyNumberFormat="1" applyFont="1" applyFill="1" applyBorder="1" applyAlignment="1">
      <alignment vertical="center"/>
    </xf>
    <xf numFmtId="0" fontId="3" fillId="5" borderId="1" xfId="0" applyFont="1" applyFill="1" applyBorder="1" applyAlignment="1">
      <alignment horizontal="left" vertical="center" wrapText="1"/>
    </xf>
    <xf numFmtId="165" fontId="1" fillId="2" borderId="0" xfId="0" applyNumberFormat="1" applyFont="1" applyFill="1"/>
    <xf numFmtId="0" fontId="1" fillId="5" borderId="0" xfId="0" applyFont="1" applyFill="1" applyAlignment="1">
      <alignment horizontal="left"/>
    </xf>
    <xf numFmtId="0" fontId="3" fillId="4" borderId="0" xfId="0" applyFont="1" applyFill="1" applyAlignment="1">
      <alignment horizontal="center" vertical="center"/>
    </xf>
    <xf numFmtId="164" fontId="3" fillId="5" borderId="1" xfId="0" applyNumberFormat="1" applyFont="1" applyFill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vertical="center"/>
    </xf>
    <xf numFmtId="164" fontId="3" fillId="5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1" fillId="4" borderId="0" xfId="0" applyFont="1" applyFill="1" applyAlignment="1">
      <alignment horizontal="right"/>
    </xf>
    <xf numFmtId="0" fontId="3" fillId="2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vertical="top" wrapText="1"/>
    </xf>
    <xf numFmtId="164" fontId="3" fillId="2" borderId="3" xfId="0" applyNumberFormat="1" applyFont="1" applyFill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vertical="top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left" vertical="top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64" fontId="3" fillId="4" borderId="6" xfId="0" applyNumberFormat="1" applyFont="1" applyFill="1" applyBorder="1" applyAlignment="1">
      <alignment horizontal="center" vertical="center" wrapText="1"/>
    </xf>
    <xf numFmtId="164" fontId="3" fillId="4" borderId="7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164" fontId="3" fillId="2" borderId="2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6F2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Q134"/>
  <sheetViews>
    <sheetView tabSelected="1" zoomScale="71" zoomScaleNormal="71" workbookViewId="0">
      <selection activeCell="L125" sqref="L125:L137"/>
    </sheetView>
  </sheetViews>
  <sheetFormatPr defaultColWidth="9.140625" defaultRowHeight="18.75" x14ac:dyDescent="0.25"/>
  <cols>
    <col min="1" max="1" width="5.42578125" style="2" customWidth="1"/>
    <col min="2" max="2" width="76.85546875" style="2" customWidth="1"/>
    <col min="3" max="3" width="20.28515625" style="12" customWidth="1"/>
    <col min="4" max="6" width="17.5703125" style="14" hidden="1" customWidth="1"/>
    <col min="7" max="7" width="17.5703125" style="54" hidden="1" customWidth="1"/>
    <col min="8" max="8" width="17.5703125" style="14" hidden="1" customWidth="1"/>
    <col min="9" max="9" width="17.5703125" style="54" hidden="1" customWidth="1"/>
    <col min="10" max="10" width="17.5703125" style="14" hidden="1" customWidth="1"/>
    <col min="11" max="11" width="17.5703125" style="46" hidden="1" customWidth="1"/>
    <col min="12" max="12" width="17.5703125" style="14" customWidth="1"/>
    <col min="13" max="13" width="20.85546875" style="26" hidden="1" customWidth="1"/>
    <col min="14" max="14" width="11.42578125" style="2" hidden="1" customWidth="1"/>
    <col min="15" max="32" width="20.85546875" style="2" customWidth="1"/>
    <col min="33" max="16384" width="9.140625" style="2"/>
  </cols>
  <sheetData>
    <row r="1" spans="1:17" x14ac:dyDescent="0.25">
      <c r="H1" s="13"/>
      <c r="J1" s="13"/>
      <c r="L1" s="13" t="s">
        <v>164</v>
      </c>
    </row>
    <row r="2" spans="1:17" x14ac:dyDescent="0.25">
      <c r="H2" s="13"/>
      <c r="J2" s="13"/>
      <c r="L2" s="13" t="s">
        <v>46</v>
      </c>
    </row>
    <row r="3" spans="1:17" x14ac:dyDescent="0.25">
      <c r="H3" s="13"/>
      <c r="J3" s="13"/>
      <c r="L3" s="13" t="s">
        <v>47</v>
      </c>
    </row>
    <row r="5" spans="1:17" x14ac:dyDescent="0.25">
      <c r="D5" s="13"/>
      <c r="E5" s="13"/>
      <c r="F5" s="13"/>
      <c r="H5" s="13"/>
      <c r="J5" s="13"/>
      <c r="L5" s="13" t="s">
        <v>120</v>
      </c>
      <c r="Q5" s="13"/>
    </row>
    <row r="6" spans="1:17" x14ac:dyDescent="0.25">
      <c r="B6" s="17"/>
      <c r="D6" s="13"/>
      <c r="E6" s="13"/>
      <c r="F6" s="13"/>
      <c r="H6" s="13"/>
      <c r="J6" s="13"/>
      <c r="L6" s="13" t="s">
        <v>46</v>
      </c>
      <c r="Q6" s="13"/>
    </row>
    <row r="7" spans="1:17" x14ac:dyDescent="0.25">
      <c r="B7" s="17"/>
      <c r="D7" s="13"/>
      <c r="E7" s="13"/>
      <c r="F7" s="13"/>
      <c r="H7" s="13"/>
      <c r="J7" s="13"/>
      <c r="L7" s="13" t="s">
        <v>47</v>
      </c>
    </row>
    <row r="8" spans="1:17" x14ac:dyDescent="0.25">
      <c r="B8" s="17"/>
      <c r="F8" s="13"/>
      <c r="H8" s="13"/>
      <c r="J8" s="13"/>
      <c r="L8" s="13" t="s">
        <v>119</v>
      </c>
    </row>
    <row r="9" spans="1:17" ht="18.75" customHeight="1" x14ac:dyDescent="0.25">
      <c r="A9" s="78" t="s">
        <v>49</v>
      </c>
      <c r="B9" s="78"/>
      <c r="C9" s="78"/>
      <c r="D9" s="78"/>
      <c r="E9" s="79"/>
      <c r="F9" s="80"/>
      <c r="G9" s="79"/>
      <c r="H9" s="80"/>
      <c r="I9" s="79"/>
      <c r="J9" s="79"/>
      <c r="K9" s="79"/>
      <c r="L9" s="80"/>
    </row>
    <row r="10" spans="1:17" ht="15.75" customHeight="1" x14ac:dyDescent="0.25">
      <c r="A10" s="78"/>
      <c r="B10" s="78"/>
      <c r="C10" s="78"/>
      <c r="D10" s="78"/>
      <c r="E10" s="79"/>
      <c r="F10" s="80"/>
      <c r="G10" s="79"/>
      <c r="H10" s="80"/>
      <c r="I10" s="79"/>
      <c r="J10" s="79"/>
      <c r="K10" s="79"/>
      <c r="L10" s="80"/>
    </row>
    <row r="11" spans="1:17" ht="19.5" customHeight="1" x14ac:dyDescent="0.25">
      <c r="A11" s="78"/>
      <c r="B11" s="78"/>
      <c r="C11" s="78"/>
      <c r="D11" s="78"/>
      <c r="E11" s="79"/>
      <c r="F11" s="80"/>
      <c r="G11" s="79"/>
      <c r="H11" s="80"/>
      <c r="I11" s="79"/>
      <c r="J11" s="79"/>
      <c r="K11" s="79"/>
      <c r="L11" s="80"/>
    </row>
    <row r="12" spans="1:17" x14ac:dyDescent="0.25">
      <c r="A12" s="15"/>
      <c r="B12" s="16"/>
      <c r="E12" s="13"/>
      <c r="F12" s="2"/>
      <c r="H12" s="13"/>
      <c r="J12" s="13"/>
      <c r="L12" s="13" t="s">
        <v>48</v>
      </c>
      <c r="M12" s="27"/>
    </row>
    <row r="13" spans="1:17" ht="18" customHeight="1" x14ac:dyDescent="0.25">
      <c r="A13" s="63" t="s">
        <v>0</v>
      </c>
      <c r="B13" s="63" t="s">
        <v>28</v>
      </c>
      <c r="C13" s="63" t="s">
        <v>18</v>
      </c>
      <c r="D13" s="81" t="s">
        <v>61</v>
      </c>
      <c r="E13" s="85" t="s">
        <v>109</v>
      </c>
      <c r="F13" s="81" t="s">
        <v>61</v>
      </c>
      <c r="G13" s="81" t="s">
        <v>121</v>
      </c>
      <c r="H13" s="76">
        <v>2017</v>
      </c>
      <c r="I13" s="81" t="s">
        <v>121</v>
      </c>
      <c r="J13" s="76">
        <v>2017</v>
      </c>
      <c r="K13" s="74" t="s">
        <v>121</v>
      </c>
      <c r="L13" s="76">
        <v>2017</v>
      </c>
    </row>
    <row r="14" spans="1:17" ht="18" customHeight="1" x14ac:dyDescent="0.25">
      <c r="A14" s="83"/>
      <c r="B14" s="84"/>
      <c r="C14" s="65"/>
      <c r="D14" s="82"/>
      <c r="E14" s="86"/>
      <c r="F14" s="82"/>
      <c r="G14" s="82"/>
      <c r="H14" s="77"/>
      <c r="I14" s="82"/>
      <c r="J14" s="77"/>
      <c r="K14" s="75"/>
      <c r="L14" s="77"/>
    </row>
    <row r="15" spans="1:17" x14ac:dyDescent="0.25">
      <c r="A15" s="1"/>
      <c r="B15" s="3" t="s">
        <v>1</v>
      </c>
      <c r="C15" s="18"/>
      <c r="D15" s="25">
        <f>D17+D18</f>
        <v>928756.4</v>
      </c>
      <c r="E15" s="25">
        <f>E17+E18</f>
        <v>-11541.799999999994</v>
      </c>
      <c r="F15" s="48">
        <f>D15+E15</f>
        <v>917214.6</v>
      </c>
      <c r="G15" s="49">
        <f>G17+G18</f>
        <v>40254.053</v>
      </c>
      <c r="H15" s="48">
        <f>F15+G15</f>
        <v>957468.65299999993</v>
      </c>
      <c r="I15" s="49">
        <f>I17+I18</f>
        <v>0</v>
      </c>
      <c r="J15" s="48">
        <f>H15+I15</f>
        <v>957468.65299999993</v>
      </c>
      <c r="K15" s="49">
        <f>K17+K18</f>
        <v>-2324.0100000000002</v>
      </c>
      <c r="L15" s="50">
        <f>J15+K15</f>
        <v>955144.64299999992</v>
      </c>
      <c r="M15" s="28"/>
      <c r="N15" s="24"/>
    </row>
    <row r="16" spans="1:17" x14ac:dyDescent="0.25">
      <c r="A16" s="1"/>
      <c r="B16" s="19" t="s">
        <v>2</v>
      </c>
      <c r="C16" s="18"/>
      <c r="D16" s="6"/>
      <c r="E16" s="6"/>
      <c r="F16" s="50"/>
      <c r="G16" s="55"/>
      <c r="H16" s="50"/>
      <c r="I16" s="55"/>
      <c r="J16" s="50"/>
      <c r="K16" s="51"/>
      <c r="L16" s="50"/>
    </row>
    <row r="17" spans="1:14" s="35" customFormat="1" hidden="1" x14ac:dyDescent="0.3">
      <c r="A17" s="29"/>
      <c r="B17" s="30" t="s">
        <v>3</v>
      </c>
      <c r="C17" s="31"/>
      <c r="D17" s="32">
        <f>D21+D23+D24+D25+D26+D29+D27+D28+D30+D31</f>
        <v>794386.3</v>
      </c>
      <c r="E17" s="9">
        <f>E21+E23+E24+E25+E26+E27+E28+E29+E30+E31+E32</f>
        <v>-17386.399999999994</v>
      </c>
      <c r="F17" s="52">
        <f t="shared" ref="F17:F92" si="0">D17+E17</f>
        <v>776999.9</v>
      </c>
      <c r="G17" s="55">
        <f>G21+G23+G24+G25+G26+G27+G28+G29+G30+G31+G32+G33+G34</f>
        <v>40254.053</v>
      </c>
      <c r="H17" s="52">
        <f t="shared" ref="H17:H87" si="1">F17+G17</f>
        <v>817253.95299999998</v>
      </c>
      <c r="I17" s="55">
        <f>I21+I23+I24+I25+I26+I27+I28+I29+I30+I31+I32+I33+I34</f>
        <v>0</v>
      </c>
      <c r="J17" s="52">
        <f t="shared" ref="J17:J19" si="2">H17+I17</f>
        <v>817253.95299999998</v>
      </c>
      <c r="K17" s="53">
        <f>K21+K23+K24+K25+K26+K27+K28+K29+K30+K31+K32+K33+K34+K35</f>
        <v>-2324.0100000000002</v>
      </c>
      <c r="L17" s="52">
        <f t="shared" ref="L17:L19" si="3">J17+K17</f>
        <v>814929.94299999997</v>
      </c>
      <c r="M17" s="34"/>
      <c r="N17" s="35">
        <v>0</v>
      </c>
    </row>
    <row r="18" spans="1:14" x14ac:dyDescent="0.25">
      <c r="A18" s="1"/>
      <c r="B18" s="19" t="s">
        <v>22</v>
      </c>
      <c r="C18" s="18"/>
      <c r="D18" s="6">
        <f>D22</f>
        <v>134370.1</v>
      </c>
      <c r="E18" s="6">
        <f>E22</f>
        <v>5844.6</v>
      </c>
      <c r="F18" s="50">
        <f t="shared" si="0"/>
        <v>140214.70000000001</v>
      </c>
      <c r="G18" s="55">
        <f>G22</f>
        <v>0</v>
      </c>
      <c r="H18" s="50">
        <f t="shared" si="1"/>
        <v>140214.70000000001</v>
      </c>
      <c r="I18" s="55">
        <f>I22</f>
        <v>0</v>
      </c>
      <c r="J18" s="50">
        <f t="shared" si="2"/>
        <v>140214.70000000001</v>
      </c>
      <c r="K18" s="51">
        <f>K22</f>
        <v>0</v>
      </c>
      <c r="L18" s="50">
        <f t="shared" si="3"/>
        <v>140214.70000000001</v>
      </c>
    </row>
    <row r="19" spans="1:14" ht="56.25" x14ac:dyDescent="0.25">
      <c r="A19" s="1" t="s">
        <v>62</v>
      </c>
      <c r="B19" s="8" t="s">
        <v>123</v>
      </c>
      <c r="C19" s="4" t="s">
        <v>21</v>
      </c>
      <c r="D19" s="6">
        <f>D21+D22</f>
        <v>301800</v>
      </c>
      <c r="E19" s="6">
        <f>E21+E22</f>
        <v>-19853</v>
      </c>
      <c r="F19" s="50">
        <f t="shared" si="0"/>
        <v>281947</v>
      </c>
      <c r="G19" s="55">
        <f>G21+G22</f>
        <v>0</v>
      </c>
      <c r="H19" s="50">
        <f t="shared" si="1"/>
        <v>281947</v>
      </c>
      <c r="I19" s="55">
        <f>I21+I22</f>
        <v>0</v>
      </c>
      <c r="J19" s="50">
        <f t="shared" si="2"/>
        <v>281947</v>
      </c>
      <c r="K19" s="51">
        <f>K21+K22</f>
        <v>-2947</v>
      </c>
      <c r="L19" s="50">
        <f t="shared" si="3"/>
        <v>279000</v>
      </c>
    </row>
    <row r="20" spans="1:14" x14ac:dyDescent="0.25">
      <c r="A20" s="1"/>
      <c r="B20" s="8" t="s">
        <v>2</v>
      </c>
      <c r="C20" s="4"/>
      <c r="D20" s="20"/>
      <c r="E20" s="20"/>
      <c r="F20" s="50"/>
      <c r="G20" s="55"/>
      <c r="H20" s="50"/>
      <c r="I20" s="55"/>
      <c r="J20" s="50"/>
      <c r="K20" s="51"/>
      <c r="L20" s="50"/>
    </row>
    <row r="21" spans="1:14" s="35" customFormat="1" hidden="1" x14ac:dyDescent="0.3">
      <c r="A21" s="29"/>
      <c r="B21" s="36" t="s">
        <v>3</v>
      </c>
      <c r="C21" s="37"/>
      <c r="D21" s="32">
        <v>167429.9</v>
      </c>
      <c r="E21" s="9">
        <f>-7792.8-19853+1948.2</f>
        <v>-25697.599999999999</v>
      </c>
      <c r="F21" s="52">
        <f t="shared" si="0"/>
        <v>141732.29999999999</v>
      </c>
      <c r="G21" s="55"/>
      <c r="H21" s="52">
        <f t="shared" si="1"/>
        <v>141732.29999999999</v>
      </c>
      <c r="I21" s="55"/>
      <c r="J21" s="52">
        <f t="shared" ref="J21:J36" si="4">H21+I21</f>
        <v>141732.29999999999</v>
      </c>
      <c r="K21" s="53">
        <v>-2947</v>
      </c>
      <c r="L21" s="52">
        <f t="shared" ref="L21:L36" si="5">J21+K21</f>
        <v>138785.29999999999</v>
      </c>
      <c r="M21" s="45" t="s">
        <v>117</v>
      </c>
      <c r="N21" s="35">
        <v>0</v>
      </c>
    </row>
    <row r="22" spans="1:14" x14ac:dyDescent="0.25">
      <c r="A22" s="1"/>
      <c r="B22" s="8" t="s">
        <v>22</v>
      </c>
      <c r="C22" s="4"/>
      <c r="D22" s="6">
        <v>134370.1</v>
      </c>
      <c r="E22" s="6">
        <v>5844.6</v>
      </c>
      <c r="F22" s="50">
        <f t="shared" si="0"/>
        <v>140214.70000000001</v>
      </c>
      <c r="G22" s="55"/>
      <c r="H22" s="50">
        <f t="shared" si="1"/>
        <v>140214.70000000001</v>
      </c>
      <c r="I22" s="55"/>
      <c r="J22" s="50">
        <f t="shared" si="4"/>
        <v>140214.70000000001</v>
      </c>
      <c r="K22" s="51"/>
      <c r="L22" s="50">
        <f t="shared" si="5"/>
        <v>140214.70000000001</v>
      </c>
      <c r="M22" s="26" t="s">
        <v>114</v>
      </c>
    </row>
    <row r="23" spans="1:14" ht="60.75" customHeight="1" x14ac:dyDescent="0.25">
      <c r="A23" s="1" t="s">
        <v>69</v>
      </c>
      <c r="B23" s="8" t="s">
        <v>36</v>
      </c>
      <c r="C23" s="4" t="s">
        <v>21</v>
      </c>
      <c r="D23" s="6">
        <v>108000</v>
      </c>
      <c r="E23" s="6"/>
      <c r="F23" s="50">
        <f t="shared" si="0"/>
        <v>108000</v>
      </c>
      <c r="G23" s="55"/>
      <c r="H23" s="50">
        <f t="shared" si="1"/>
        <v>108000</v>
      </c>
      <c r="I23" s="55"/>
      <c r="J23" s="50">
        <f t="shared" si="4"/>
        <v>108000</v>
      </c>
      <c r="K23" s="51"/>
      <c r="L23" s="50">
        <f t="shared" si="5"/>
        <v>108000</v>
      </c>
      <c r="M23" s="26">
        <v>2410141660</v>
      </c>
    </row>
    <row r="24" spans="1:14" ht="56.25" x14ac:dyDescent="0.25">
      <c r="A24" s="1" t="s">
        <v>70</v>
      </c>
      <c r="B24" s="8" t="s">
        <v>101</v>
      </c>
      <c r="C24" s="4" t="s">
        <v>31</v>
      </c>
      <c r="D24" s="6">
        <v>85649.2</v>
      </c>
      <c r="E24" s="6">
        <v>-12049</v>
      </c>
      <c r="F24" s="50">
        <f t="shared" si="0"/>
        <v>73600.2</v>
      </c>
      <c r="G24" s="55"/>
      <c r="H24" s="50">
        <f t="shared" si="1"/>
        <v>73600.2</v>
      </c>
      <c r="I24" s="55"/>
      <c r="J24" s="50">
        <f t="shared" si="4"/>
        <v>73600.2</v>
      </c>
      <c r="K24" s="51"/>
      <c r="L24" s="50">
        <f t="shared" si="5"/>
        <v>73600.2</v>
      </c>
      <c r="M24" s="26">
        <v>2420141170</v>
      </c>
    </row>
    <row r="25" spans="1:14" ht="56.25" x14ac:dyDescent="0.25">
      <c r="A25" s="1" t="s">
        <v>64</v>
      </c>
      <c r="B25" s="8" t="s">
        <v>122</v>
      </c>
      <c r="C25" s="4" t="s">
        <v>31</v>
      </c>
      <c r="D25" s="6">
        <v>315700.2</v>
      </c>
      <c r="E25" s="6">
        <v>-12242.5</v>
      </c>
      <c r="F25" s="50">
        <f t="shared" si="0"/>
        <v>303457.7</v>
      </c>
      <c r="G25" s="55"/>
      <c r="H25" s="50">
        <f t="shared" si="1"/>
        <v>303457.7</v>
      </c>
      <c r="I25" s="55"/>
      <c r="J25" s="50">
        <f t="shared" si="4"/>
        <v>303457.7</v>
      </c>
      <c r="K25" s="51"/>
      <c r="L25" s="50">
        <f t="shared" si="5"/>
        <v>303457.7</v>
      </c>
      <c r="M25" s="26">
        <v>2420141180</v>
      </c>
    </row>
    <row r="26" spans="1:14" ht="37.5" x14ac:dyDescent="0.25">
      <c r="A26" s="1" t="s">
        <v>66</v>
      </c>
      <c r="B26" s="58" t="s">
        <v>52</v>
      </c>
      <c r="C26" s="4" t="s">
        <v>4</v>
      </c>
      <c r="D26" s="6">
        <v>15000</v>
      </c>
      <c r="E26" s="6"/>
      <c r="F26" s="50">
        <f t="shared" si="0"/>
        <v>15000</v>
      </c>
      <c r="G26" s="55"/>
      <c r="H26" s="50">
        <f t="shared" si="1"/>
        <v>15000</v>
      </c>
      <c r="I26" s="55"/>
      <c r="J26" s="50">
        <f t="shared" si="4"/>
        <v>15000</v>
      </c>
      <c r="K26" s="51"/>
      <c r="L26" s="50">
        <f t="shared" si="5"/>
        <v>15000</v>
      </c>
      <c r="M26" s="26">
        <v>2420141550</v>
      </c>
    </row>
    <row r="27" spans="1:14" ht="56.25" x14ac:dyDescent="0.25">
      <c r="A27" s="1" t="s">
        <v>68</v>
      </c>
      <c r="B27" s="58" t="s">
        <v>50</v>
      </c>
      <c r="C27" s="4" t="s">
        <v>35</v>
      </c>
      <c r="D27" s="6">
        <v>4912.5</v>
      </c>
      <c r="E27" s="6">
        <v>-2462.5</v>
      </c>
      <c r="F27" s="50">
        <f t="shared" si="0"/>
        <v>2450</v>
      </c>
      <c r="G27" s="55"/>
      <c r="H27" s="50">
        <f t="shared" si="1"/>
        <v>2450</v>
      </c>
      <c r="I27" s="55"/>
      <c r="J27" s="50">
        <f t="shared" si="4"/>
        <v>2450</v>
      </c>
      <c r="K27" s="51"/>
      <c r="L27" s="50">
        <f t="shared" si="5"/>
        <v>2450</v>
      </c>
      <c r="M27" s="26">
        <v>2420141580</v>
      </c>
    </row>
    <row r="28" spans="1:14" ht="56.25" x14ac:dyDescent="0.25">
      <c r="A28" s="1" t="s">
        <v>63</v>
      </c>
      <c r="B28" s="58" t="s">
        <v>102</v>
      </c>
      <c r="C28" s="4" t="s">
        <v>35</v>
      </c>
      <c r="D28" s="6">
        <v>9649.9</v>
      </c>
      <c r="E28" s="6">
        <v>-307</v>
      </c>
      <c r="F28" s="50">
        <f t="shared" si="0"/>
        <v>9342.9</v>
      </c>
      <c r="G28" s="55"/>
      <c r="H28" s="50">
        <f t="shared" si="1"/>
        <v>9342.9</v>
      </c>
      <c r="I28" s="55"/>
      <c r="J28" s="50">
        <f t="shared" si="4"/>
        <v>9342.9</v>
      </c>
      <c r="K28" s="51"/>
      <c r="L28" s="50">
        <f t="shared" si="5"/>
        <v>9342.9</v>
      </c>
      <c r="M28" s="26">
        <v>2420141590</v>
      </c>
    </row>
    <row r="29" spans="1:14" ht="56.25" x14ac:dyDescent="0.25">
      <c r="A29" s="1" t="s">
        <v>65</v>
      </c>
      <c r="B29" s="58" t="s">
        <v>103</v>
      </c>
      <c r="C29" s="4" t="s">
        <v>35</v>
      </c>
      <c r="D29" s="6">
        <v>60521.7</v>
      </c>
      <c r="E29" s="6">
        <v>1201.9000000000001</v>
      </c>
      <c r="F29" s="50">
        <f t="shared" si="0"/>
        <v>61723.6</v>
      </c>
      <c r="G29" s="55">
        <v>2995</v>
      </c>
      <c r="H29" s="50">
        <f t="shared" si="1"/>
        <v>64718.6</v>
      </c>
      <c r="I29" s="55"/>
      <c r="J29" s="50">
        <f t="shared" si="4"/>
        <v>64718.6</v>
      </c>
      <c r="K29" s="51"/>
      <c r="L29" s="50">
        <f t="shared" si="5"/>
        <v>64718.6</v>
      </c>
      <c r="M29" s="26">
        <v>2420141390</v>
      </c>
    </row>
    <row r="30" spans="1:14" ht="37.5" x14ac:dyDescent="0.25">
      <c r="A30" s="1" t="s">
        <v>67</v>
      </c>
      <c r="B30" s="58" t="s">
        <v>51</v>
      </c>
      <c r="C30" s="4" t="s">
        <v>4</v>
      </c>
      <c r="D30" s="6">
        <v>18000</v>
      </c>
      <c r="E30" s="6"/>
      <c r="F30" s="50">
        <f t="shared" si="0"/>
        <v>18000</v>
      </c>
      <c r="G30" s="55"/>
      <c r="H30" s="50">
        <f t="shared" si="1"/>
        <v>18000</v>
      </c>
      <c r="I30" s="55"/>
      <c r="J30" s="50">
        <f t="shared" si="4"/>
        <v>18000</v>
      </c>
      <c r="K30" s="51"/>
      <c r="L30" s="50">
        <f t="shared" si="5"/>
        <v>18000</v>
      </c>
      <c r="M30" s="26">
        <v>2420141700</v>
      </c>
    </row>
    <row r="31" spans="1:14" ht="37.5" x14ac:dyDescent="0.25">
      <c r="A31" s="1" t="s">
        <v>71</v>
      </c>
      <c r="B31" s="58" t="s">
        <v>116</v>
      </c>
      <c r="C31" s="4" t="s">
        <v>4</v>
      </c>
      <c r="D31" s="6">
        <v>9522.9</v>
      </c>
      <c r="E31" s="6"/>
      <c r="F31" s="50">
        <f t="shared" si="0"/>
        <v>9522.9</v>
      </c>
      <c r="G31" s="55"/>
      <c r="H31" s="50">
        <f t="shared" si="1"/>
        <v>9522.9</v>
      </c>
      <c r="I31" s="55"/>
      <c r="J31" s="50">
        <f t="shared" si="4"/>
        <v>9522.9</v>
      </c>
      <c r="K31" s="51"/>
      <c r="L31" s="50">
        <f t="shared" si="5"/>
        <v>9522.9</v>
      </c>
      <c r="M31" s="26">
        <v>2420141630</v>
      </c>
    </row>
    <row r="32" spans="1:14" ht="56.25" x14ac:dyDescent="0.25">
      <c r="A32" s="1" t="s">
        <v>72</v>
      </c>
      <c r="B32" s="58" t="s">
        <v>111</v>
      </c>
      <c r="C32" s="4" t="s">
        <v>35</v>
      </c>
      <c r="D32" s="6"/>
      <c r="E32" s="6">
        <v>34170.300000000003</v>
      </c>
      <c r="F32" s="50">
        <f t="shared" si="0"/>
        <v>34170.300000000003</v>
      </c>
      <c r="G32" s="55">
        <v>7068.5940000000001</v>
      </c>
      <c r="H32" s="50">
        <f t="shared" si="1"/>
        <v>41238.894</v>
      </c>
      <c r="I32" s="55"/>
      <c r="J32" s="50">
        <f t="shared" si="4"/>
        <v>41238.894</v>
      </c>
      <c r="K32" s="51"/>
      <c r="L32" s="50">
        <f t="shared" si="5"/>
        <v>41238.894</v>
      </c>
      <c r="M32" s="26">
        <v>2410141690</v>
      </c>
    </row>
    <row r="33" spans="1:14" ht="56.25" x14ac:dyDescent="0.25">
      <c r="A33" s="1" t="s">
        <v>73</v>
      </c>
      <c r="B33" s="58" t="s">
        <v>146</v>
      </c>
      <c r="C33" s="4" t="s">
        <v>35</v>
      </c>
      <c r="D33" s="6"/>
      <c r="E33" s="6"/>
      <c r="F33" s="50"/>
      <c r="G33" s="55">
        <v>29190.458999999999</v>
      </c>
      <c r="H33" s="50">
        <f t="shared" si="1"/>
        <v>29190.458999999999</v>
      </c>
      <c r="I33" s="55"/>
      <c r="J33" s="50">
        <f t="shared" si="4"/>
        <v>29190.458999999999</v>
      </c>
      <c r="K33" s="51"/>
      <c r="L33" s="50">
        <f t="shared" si="5"/>
        <v>29190.458999999999</v>
      </c>
      <c r="M33" s="26">
        <v>2420141330</v>
      </c>
    </row>
    <row r="34" spans="1:14" ht="56.25" x14ac:dyDescent="0.25">
      <c r="A34" s="1" t="s">
        <v>74</v>
      </c>
      <c r="B34" s="58" t="s">
        <v>148</v>
      </c>
      <c r="C34" s="4" t="s">
        <v>21</v>
      </c>
      <c r="D34" s="6"/>
      <c r="E34" s="6"/>
      <c r="F34" s="50"/>
      <c r="G34" s="55">
        <v>1000</v>
      </c>
      <c r="H34" s="50">
        <f t="shared" si="1"/>
        <v>1000</v>
      </c>
      <c r="I34" s="55"/>
      <c r="J34" s="50">
        <f t="shared" si="4"/>
        <v>1000</v>
      </c>
      <c r="K34" s="51"/>
      <c r="L34" s="50">
        <f t="shared" si="5"/>
        <v>1000</v>
      </c>
      <c r="M34" s="26">
        <v>2410141620</v>
      </c>
    </row>
    <row r="35" spans="1:14" ht="37.5" x14ac:dyDescent="0.25">
      <c r="A35" s="1" t="s">
        <v>75</v>
      </c>
      <c r="B35" s="58" t="s">
        <v>161</v>
      </c>
      <c r="C35" s="4" t="s">
        <v>4</v>
      </c>
      <c r="D35" s="6"/>
      <c r="E35" s="6"/>
      <c r="F35" s="50"/>
      <c r="G35" s="55"/>
      <c r="H35" s="50"/>
      <c r="I35" s="55"/>
      <c r="J35" s="50"/>
      <c r="K35" s="51">
        <v>622.99</v>
      </c>
      <c r="L35" s="50">
        <f t="shared" si="5"/>
        <v>622.99</v>
      </c>
      <c r="M35" s="26">
        <v>2420141190</v>
      </c>
    </row>
    <row r="36" spans="1:14" x14ac:dyDescent="0.25">
      <c r="A36" s="1"/>
      <c r="B36" s="58" t="s">
        <v>5</v>
      </c>
      <c r="C36" s="4"/>
      <c r="D36" s="25">
        <f>D41+D42+D45+D46+D47+D48+D49+D43+D44</f>
        <v>1260078.2</v>
      </c>
      <c r="E36" s="25">
        <f>E38+E39+E40</f>
        <v>0</v>
      </c>
      <c r="F36" s="48">
        <f t="shared" si="0"/>
        <v>1260078.2</v>
      </c>
      <c r="G36" s="49">
        <f>G38+G39+G40</f>
        <v>161835.34299999999</v>
      </c>
      <c r="H36" s="48">
        <f t="shared" si="1"/>
        <v>1421913.5430000001</v>
      </c>
      <c r="I36" s="49">
        <f>I38+I39+I40</f>
        <v>-65000</v>
      </c>
      <c r="J36" s="48">
        <f t="shared" si="4"/>
        <v>1356913.5430000001</v>
      </c>
      <c r="K36" s="49">
        <f>K38+K39+K40</f>
        <v>-300</v>
      </c>
      <c r="L36" s="50">
        <f t="shared" si="5"/>
        <v>1356613.5430000001</v>
      </c>
      <c r="M36" s="28"/>
      <c r="N36" s="24"/>
    </row>
    <row r="37" spans="1:14" x14ac:dyDescent="0.25">
      <c r="A37" s="1"/>
      <c r="B37" s="3" t="s">
        <v>2</v>
      </c>
      <c r="C37" s="4"/>
      <c r="D37" s="6"/>
      <c r="E37" s="6"/>
      <c r="F37" s="50"/>
      <c r="G37" s="55"/>
      <c r="H37" s="50"/>
      <c r="I37" s="55"/>
      <c r="J37" s="50"/>
      <c r="K37" s="51"/>
      <c r="L37" s="50"/>
    </row>
    <row r="38" spans="1:14" s="35" customFormat="1" hidden="1" x14ac:dyDescent="0.3">
      <c r="A38" s="29"/>
      <c r="B38" s="38" t="s">
        <v>3</v>
      </c>
      <c r="C38" s="37"/>
      <c r="D38" s="32">
        <f>D41+D42+D45+D46+D47+D48+D51+D43+D44</f>
        <v>1260078.2</v>
      </c>
      <c r="E38" s="9">
        <f>E41+E42+E43+E44+E45+E46+E47+E48+E51</f>
        <v>0</v>
      </c>
      <c r="F38" s="52">
        <f t="shared" si="0"/>
        <v>1260078.2</v>
      </c>
      <c r="G38" s="55">
        <f>G41+G42+G43+G44+G45+G46+G47+G48+G51+G56+G58+G59+G60</f>
        <v>154625.84299999999</v>
      </c>
      <c r="H38" s="52">
        <f t="shared" si="1"/>
        <v>1414704.0430000001</v>
      </c>
      <c r="I38" s="55">
        <f>I41+I42+I43+I44+I45+I46+I47+I48+I51+I56+I58+I59+I60</f>
        <v>-65000</v>
      </c>
      <c r="J38" s="52">
        <f t="shared" ref="J38:J49" si="6">H38+I38</f>
        <v>1349704.0430000001</v>
      </c>
      <c r="K38" s="53">
        <f>K41+K42+K43+K44+K45+K46+K47+K48+K51+K56+K58+K59+K60</f>
        <v>-300</v>
      </c>
      <c r="L38" s="52">
        <f t="shared" ref="L38:L49" si="7">J38+K38</f>
        <v>1349404.0430000001</v>
      </c>
      <c r="M38" s="34"/>
      <c r="N38" s="35">
        <v>0</v>
      </c>
    </row>
    <row r="39" spans="1:14" hidden="1" x14ac:dyDescent="0.25">
      <c r="A39" s="1"/>
      <c r="B39" s="22" t="s">
        <v>22</v>
      </c>
      <c r="C39" s="4"/>
      <c r="D39" s="6">
        <f>D52</f>
        <v>0</v>
      </c>
      <c r="E39" s="6">
        <f>E52</f>
        <v>0</v>
      </c>
      <c r="F39" s="50">
        <f t="shared" si="0"/>
        <v>0</v>
      </c>
      <c r="G39" s="55">
        <f>G52</f>
        <v>0</v>
      </c>
      <c r="H39" s="50">
        <f t="shared" si="1"/>
        <v>0</v>
      </c>
      <c r="I39" s="55">
        <f>I52</f>
        <v>0</v>
      </c>
      <c r="J39" s="50">
        <f t="shared" si="6"/>
        <v>0</v>
      </c>
      <c r="K39" s="51">
        <f>K52</f>
        <v>0</v>
      </c>
      <c r="L39" s="50">
        <f t="shared" si="7"/>
        <v>0</v>
      </c>
      <c r="N39" s="2">
        <v>0</v>
      </c>
    </row>
    <row r="40" spans="1:14" x14ac:dyDescent="0.25">
      <c r="A40" s="1"/>
      <c r="B40" s="58" t="s">
        <v>34</v>
      </c>
      <c r="C40" s="4"/>
      <c r="D40" s="6">
        <f>D53</f>
        <v>0</v>
      </c>
      <c r="E40" s="6">
        <f>E53</f>
        <v>0</v>
      </c>
      <c r="F40" s="50">
        <f t="shared" si="0"/>
        <v>0</v>
      </c>
      <c r="G40" s="55">
        <f>G53+G57</f>
        <v>7209.5</v>
      </c>
      <c r="H40" s="50">
        <f t="shared" si="1"/>
        <v>7209.5</v>
      </c>
      <c r="I40" s="55">
        <f>I53+I57</f>
        <v>0</v>
      </c>
      <c r="J40" s="50">
        <f t="shared" si="6"/>
        <v>7209.5</v>
      </c>
      <c r="K40" s="51">
        <f>K53+K57</f>
        <v>0</v>
      </c>
      <c r="L40" s="50">
        <f t="shared" si="7"/>
        <v>7209.5</v>
      </c>
    </row>
    <row r="41" spans="1:14" ht="74.25" customHeight="1" x14ac:dyDescent="0.25">
      <c r="A41" s="1" t="s">
        <v>76</v>
      </c>
      <c r="B41" s="21" t="s">
        <v>57</v>
      </c>
      <c r="C41" s="4" t="s">
        <v>16</v>
      </c>
      <c r="D41" s="6">
        <v>332437.7</v>
      </c>
      <c r="E41" s="6"/>
      <c r="F41" s="50">
        <f t="shared" si="0"/>
        <v>332437.7</v>
      </c>
      <c r="G41" s="55">
        <v>1951.847</v>
      </c>
      <c r="H41" s="50">
        <f t="shared" si="1"/>
        <v>334389.54700000002</v>
      </c>
      <c r="I41" s="55"/>
      <c r="J41" s="50">
        <f t="shared" si="6"/>
        <v>334389.54700000002</v>
      </c>
      <c r="K41" s="51"/>
      <c r="L41" s="50">
        <f t="shared" si="7"/>
        <v>334389.54700000002</v>
      </c>
      <c r="M41" s="26">
        <v>1530241800</v>
      </c>
    </row>
    <row r="42" spans="1:14" ht="75" x14ac:dyDescent="0.25">
      <c r="A42" s="1" t="s">
        <v>77</v>
      </c>
      <c r="B42" s="58" t="s">
        <v>17</v>
      </c>
      <c r="C42" s="4" t="s">
        <v>6</v>
      </c>
      <c r="D42" s="6">
        <v>2066.9</v>
      </c>
      <c r="E42" s="6"/>
      <c r="F42" s="50">
        <f t="shared" si="0"/>
        <v>2066.9</v>
      </c>
      <c r="G42" s="55">
        <v>48394.082999999999</v>
      </c>
      <c r="H42" s="50">
        <f t="shared" si="1"/>
        <v>50460.983</v>
      </c>
      <c r="I42" s="55"/>
      <c r="J42" s="50">
        <f t="shared" si="6"/>
        <v>50460.983</v>
      </c>
      <c r="K42" s="51"/>
      <c r="L42" s="50">
        <f t="shared" si="7"/>
        <v>50460.983</v>
      </c>
      <c r="M42" s="26">
        <v>1710141090</v>
      </c>
    </row>
    <row r="43" spans="1:14" ht="75" x14ac:dyDescent="0.25">
      <c r="A43" s="1" t="s">
        <v>78</v>
      </c>
      <c r="B43" s="58" t="s">
        <v>40</v>
      </c>
      <c r="C43" s="4" t="s">
        <v>6</v>
      </c>
      <c r="D43" s="6">
        <v>196942.2</v>
      </c>
      <c r="E43" s="6"/>
      <c r="F43" s="50">
        <f t="shared" si="0"/>
        <v>196942.2</v>
      </c>
      <c r="G43" s="55">
        <v>4470.357</v>
      </c>
      <c r="H43" s="50">
        <f t="shared" si="1"/>
        <v>201412.557</v>
      </c>
      <c r="I43" s="55">
        <v>-65000</v>
      </c>
      <c r="J43" s="50">
        <f t="shared" si="6"/>
        <v>136412.557</v>
      </c>
      <c r="K43" s="51"/>
      <c r="L43" s="50">
        <f t="shared" si="7"/>
        <v>136412.557</v>
      </c>
      <c r="M43" s="26">
        <v>1710141130</v>
      </c>
    </row>
    <row r="44" spans="1:14" ht="75" x14ac:dyDescent="0.25">
      <c r="A44" s="1" t="s">
        <v>79</v>
      </c>
      <c r="B44" s="58" t="s">
        <v>53</v>
      </c>
      <c r="C44" s="4" t="s">
        <v>6</v>
      </c>
      <c r="D44" s="6">
        <v>43898.9</v>
      </c>
      <c r="E44" s="6"/>
      <c r="F44" s="50">
        <f t="shared" si="0"/>
        <v>43898.9</v>
      </c>
      <c r="G44" s="55">
        <v>36635.930999999997</v>
      </c>
      <c r="H44" s="50">
        <f t="shared" si="1"/>
        <v>80534.831000000006</v>
      </c>
      <c r="I44" s="55"/>
      <c r="J44" s="50">
        <f t="shared" si="6"/>
        <v>80534.831000000006</v>
      </c>
      <c r="K44" s="51"/>
      <c r="L44" s="50">
        <f t="shared" si="7"/>
        <v>80534.831000000006</v>
      </c>
      <c r="M44" s="26">
        <v>1710241100</v>
      </c>
    </row>
    <row r="45" spans="1:14" ht="75" x14ac:dyDescent="0.25">
      <c r="A45" s="1" t="s">
        <v>80</v>
      </c>
      <c r="B45" s="58" t="s">
        <v>41</v>
      </c>
      <c r="C45" s="4" t="s">
        <v>6</v>
      </c>
      <c r="D45" s="6">
        <v>46857</v>
      </c>
      <c r="E45" s="6"/>
      <c r="F45" s="50">
        <f t="shared" si="0"/>
        <v>46857</v>
      </c>
      <c r="G45" s="55">
        <v>7677.2830000000004</v>
      </c>
      <c r="H45" s="50">
        <f t="shared" si="1"/>
        <v>54534.283000000003</v>
      </c>
      <c r="I45" s="55"/>
      <c r="J45" s="50">
        <f t="shared" si="6"/>
        <v>54534.283000000003</v>
      </c>
      <c r="K45" s="51"/>
      <c r="L45" s="50">
        <f t="shared" si="7"/>
        <v>54534.283000000003</v>
      </c>
      <c r="M45" s="26">
        <v>1710141140</v>
      </c>
    </row>
    <row r="46" spans="1:14" ht="75" x14ac:dyDescent="0.25">
      <c r="A46" s="1" t="s">
        <v>81</v>
      </c>
      <c r="B46" s="58" t="s">
        <v>42</v>
      </c>
      <c r="C46" s="4" t="s">
        <v>6</v>
      </c>
      <c r="D46" s="7">
        <v>25000</v>
      </c>
      <c r="E46" s="6"/>
      <c r="F46" s="50">
        <f t="shared" si="0"/>
        <v>25000</v>
      </c>
      <c r="G46" s="55">
        <v>6506.37</v>
      </c>
      <c r="H46" s="50">
        <f t="shared" si="1"/>
        <v>31506.37</v>
      </c>
      <c r="I46" s="55"/>
      <c r="J46" s="50">
        <f t="shared" si="6"/>
        <v>31506.37</v>
      </c>
      <c r="K46" s="51"/>
      <c r="L46" s="50">
        <f t="shared" si="7"/>
        <v>31506.37</v>
      </c>
      <c r="M46" s="26">
        <v>1710141200</v>
      </c>
    </row>
    <row r="47" spans="1:14" ht="75" x14ac:dyDescent="0.25">
      <c r="A47" s="1" t="s">
        <v>82</v>
      </c>
      <c r="B47" s="58" t="s">
        <v>43</v>
      </c>
      <c r="C47" s="4" t="s">
        <v>6</v>
      </c>
      <c r="D47" s="7">
        <v>33374.199999999997</v>
      </c>
      <c r="E47" s="6"/>
      <c r="F47" s="50">
        <f t="shared" si="0"/>
        <v>33374.199999999997</v>
      </c>
      <c r="G47" s="55">
        <v>1757.943</v>
      </c>
      <c r="H47" s="50">
        <f t="shared" si="1"/>
        <v>35132.142999999996</v>
      </c>
      <c r="I47" s="55"/>
      <c r="J47" s="50">
        <f t="shared" si="6"/>
        <v>35132.142999999996</v>
      </c>
      <c r="K47" s="51"/>
      <c r="L47" s="50">
        <f t="shared" si="7"/>
        <v>35132.142999999996</v>
      </c>
      <c r="M47" s="26">
        <v>1710141210</v>
      </c>
    </row>
    <row r="48" spans="1:14" ht="75" x14ac:dyDescent="0.25">
      <c r="A48" s="1" t="s">
        <v>83</v>
      </c>
      <c r="B48" s="58" t="s">
        <v>44</v>
      </c>
      <c r="C48" s="4" t="s">
        <v>6</v>
      </c>
      <c r="D48" s="7">
        <v>15500.9</v>
      </c>
      <c r="E48" s="6"/>
      <c r="F48" s="50">
        <f t="shared" si="0"/>
        <v>15500.9</v>
      </c>
      <c r="G48" s="55">
        <v>1384.5219999999999</v>
      </c>
      <c r="H48" s="50">
        <f t="shared" si="1"/>
        <v>16885.421999999999</v>
      </c>
      <c r="I48" s="55"/>
      <c r="J48" s="50">
        <f t="shared" si="6"/>
        <v>16885.421999999999</v>
      </c>
      <c r="K48" s="51"/>
      <c r="L48" s="50">
        <f t="shared" si="7"/>
        <v>16885.421999999999</v>
      </c>
      <c r="M48" s="26">
        <v>1710141220</v>
      </c>
    </row>
    <row r="49" spans="1:14" ht="75" x14ac:dyDescent="0.25">
      <c r="A49" s="1" t="s">
        <v>84</v>
      </c>
      <c r="B49" s="58" t="s">
        <v>29</v>
      </c>
      <c r="C49" s="4" t="s">
        <v>16</v>
      </c>
      <c r="D49" s="7">
        <f>D51+D52+D53</f>
        <v>564000.4</v>
      </c>
      <c r="E49" s="6"/>
      <c r="F49" s="50">
        <f t="shared" si="0"/>
        <v>564000.4</v>
      </c>
      <c r="G49" s="55">
        <f>G51+G52+G53</f>
        <v>33880.934000000001</v>
      </c>
      <c r="H49" s="50">
        <f t="shared" si="1"/>
        <v>597881.33400000003</v>
      </c>
      <c r="I49" s="55">
        <f>I51+I52+I53</f>
        <v>0</v>
      </c>
      <c r="J49" s="50">
        <f t="shared" si="6"/>
        <v>597881.33400000003</v>
      </c>
      <c r="K49" s="51">
        <f>K51+K52+K53</f>
        <v>-300</v>
      </c>
      <c r="L49" s="50">
        <f t="shared" si="7"/>
        <v>597581.33400000003</v>
      </c>
    </row>
    <row r="50" spans="1:14" hidden="1" x14ac:dyDescent="0.25">
      <c r="A50" s="1"/>
      <c r="B50" s="3" t="s">
        <v>2</v>
      </c>
      <c r="C50" s="4"/>
      <c r="D50" s="7"/>
      <c r="E50" s="6"/>
      <c r="F50" s="50"/>
      <c r="G50" s="55"/>
      <c r="H50" s="50"/>
      <c r="I50" s="55"/>
      <c r="J50" s="50"/>
      <c r="K50" s="51"/>
      <c r="L50" s="50"/>
      <c r="N50" s="2">
        <v>0</v>
      </c>
    </row>
    <row r="51" spans="1:14" s="35" customFormat="1" hidden="1" x14ac:dyDescent="0.3">
      <c r="A51" s="29"/>
      <c r="B51" s="38" t="s">
        <v>3</v>
      </c>
      <c r="C51" s="37"/>
      <c r="D51" s="39">
        <v>564000.4</v>
      </c>
      <c r="E51" s="9"/>
      <c r="F51" s="52">
        <f t="shared" si="0"/>
        <v>564000.4</v>
      </c>
      <c r="G51" s="55">
        <f>-300+22846.149+11334.785</f>
        <v>33880.934000000001</v>
      </c>
      <c r="H51" s="52">
        <f t="shared" si="1"/>
        <v>597881.33400000003</v>
      </c>
      <c r="I51" s="55"/>
      <c r="J51" s="52">
        <f t="shared" ref="J51:J54" si="8">H51+I51</f>
        <v>597881.33400000003</v>
      </c>
      <c r="K51" s="53">
        <v>-300</v>
      </c>
      <c r="L51" s="52">
        <f t="shared" ref="L51:L54" si="9">J51+K51</f>
        <v>597581.33400000003</v>
      </c>
      <c r="M51" s="45" t="s">
        <v>129</v>
      </c>
      <c r="N51" s="35">
        <v>0</v>
      </c>
    </row>
    <row r="52" spans="1:14" hidden="1" x14ac:dyDescent="0.25">
      <c r="A52" s="1"/>
      <c r="B52" s="22" t="s">
        <v>22</v>
      </c>
      <c r="C52" s="4"/>
      <c r="D52" s="7"/>
      <c r="E52" s="6"/>
      <c r="F52" s="50">
        <f t="shared" si="0"/>
        <v>0</v>
      </c>
      <c r="G52" s="55"/>
      <c r="H52" s="50">
        <f t="shared" si="1"/>
        <v>0</v>
      </c>
      <c r="I52" s="55"/>
      <c r="J52" s="50">
        <f t="shared" si="8"/>
        <v>0</v>
      </c>
      <c r="K52" s="51"/>
      <c r="L52" s="50">
        <f t="shared" si="9"/>
        <v>0</v>
      </c>
      <c r="N52" s="2">
        <v>0</v>
      </c>
    </row>
    <row r="53" spans="1:14" hidden="1" x14ac:dyDescent="0.25">
      <c r="A53" s="1"/>
      <c r="B53" s="22" t="s">
        <v>34</v>
      </c>
      <c r="C53" s="4"/>
      <c r="D53" s="7"/>
      <c r="E53" s="6"/>
      <c r="F53" s="50">
        <f t="shared" si="0"/>
        <v>0</v>
      </c>
      <c r="G53" s="55"/>
      <c r="H53" s="50">
        <f t="shared" si="1"/>
        <v>0</v>
      </c>
      <c r="I53" s="55"/>
      <c r="J53" s="50">
        <f t="shared" si="8"/>
        <v>0</v>
      </c>
      <c r="K53" s="51"/>
      <c r="L53" s="50">
        <f t="shared" si="9"/>
        <v>0</v>
      </c>
      <c r="N53" s="2">
        <v>0</v>
      </c>
    </row>
    <row r="54" spans="1:14" ht="57.75" customHeight="1" x14ac:dyDescent="0.25">
      <c r="A54" s="1" t="s">
        <v>85</v>
      </c>
      <c r="B54" s="58" t="s">
        <v>124</v>
      </c>
      <c r="C54" s="4" t="s">
        <v>16</v>
      </c>
      <c r="D54" s="7"/>
      <c r="E54" s="6"/>
      <c r="F54" s="50"/>
      <c r="G54" s="55">
        <f>G56+G57</f>
        <v>7209.5</v>
      </c>
      <c r="H54" s="50">
        <f t="shared" si="1"/>
        <v>7209.5</v>
      </c>
      <c r="I54" s="55">
        <f>I56+I57</f>
        <v>0</v>
      </c>
      <c r="J54" s="50">
        <f t="shared" si="8"/>
        <v>7209.5</v>
      </c>
      <c r="K54" s="51">
        <f>K56+K57</f>
        <v>0</v>
      </c>
      <c r="L54" s="50">
        <f t="shared" si="9"/>
        <v>7209.5</v>
      </c>
    </row>
    <row r="55" spans="1:14" x14ac:dyDescent="0.25">
      <c r="A55" s="1"/>
      <c r="B55" s="58" t="s">
        <v>2</v>
      </c>
      <c r="C55" s="4"/>
      <c r="D55" s="7"/>
      <c r="E55" s="6"/>
      <c r="F55" s="50"/>
      <c r="G55" s="55"/>
      <c r="H55" s="50"/>
      <c r="I55" s="55"/>
      <c r="J55" s="50"/>
      <c r="K55" s="51"/>
      <c r="L55" s="50"/>
    </row>
    <row r="56" spans="1:14" s="35" customFormat="1" hidden="1" x14ac:dyDescent="0.25">
      <c r="A56" s="29"/>
      <c r="B56" s="38" t="s">
        <v>3</v>
      </c>
      <c r="C56" s="47"/>
      <c r="D56" s="42"/>
      <c r="E56" s="6"/>
      <c r="F56" s="52"/>
      <c r="G56" s="55"/>
      <c r="H56" s="52">
        <f t="shared" si="1"/>
        <v>0</v>
      </c>
      <c r="I56" s="55"/>
      <c r="J56" s="52">
        <f t="shared" ref="J56:J61" si="10">H56+I56</f>
        <v>0</v>
      </c>
      <c r="K56" s="53"/>
      <c r="L56" s="52">
        <f t="shared" ref="L56:L61" si="11">J56+K56</f>
        <v>0</v>
      </c>
      <c r="M56" s="34"/>
      <c r="N56" s="35">
        <v>0</v>
      </c>
    </row>
    <row r="57" spans="1:14" x14ac:dyDescent="0.25">
      <c r="A57" s="1"/>
      <c r="B57" s="58" t="s">
        <v>34</v>
      </c>
      <c r="C57" s="4"/>
      <c r="D57" s="7"/>
      <c r="E57" s="6"/>
      <c r="F57" s="50"/>
      <c r="G57" s="55">
        <v>7209.5</v>
      </c>
      <c r="H57" s="50">
        <f t="shared" si="1"/>
        <v>7209.5</v>
      </c>
      <c r="I57" s="55"/>
      <c r="J57" s="50">
        <f t="shared" si="10"/>
        <v>7209.5</v>
      </c>
      <c r="K57" s="51"/>
      <c r="L57" s="50">
        <f t="shared" si="11"/>
        <v>7209.5</v>
      </c>
      <c r="M57" s="26">
        <v>9190054850</v>
      </c>
    </row>
    <row r="58" spans="1:14" ht="75" x14ac:dyDescent="0.25">
      <c r="A58" s="1" t="s">
        <v>86</v>
      </c>
      <c r="B58" s="58" t="s">
        <v>127</v>
      </c>
      <c r="C58" s="4" t="s">
        <v>6</v>
      </c>
      <c r="D58" s="7"/>
      <c r="E58" s="6"/>
      <c r="F58" s="50"/>
      <c r="G58" s="55">
        <v>8364.9</v>
      </c>
      <c r="H58" s="50">
        <f t="shared" si="1"/>
        <v>8364.9</v>
      </c>
      <c r="I58" s="55"/>
      <c r="J58" s="50">
        <f t="shared" si="10"/>
        <v>8364.9</v>
      </c>
      <c r="K58" s="51"/>
      <c r="L58" s="50">
        <f t="shared" si="11"/>
        <v>8364.9</v>
      </c>
      <c r="M58" s="26">
        <v>1710641310</v>
      </c>
    </row>
    <row r="59" spans="1:14" ht="75" x14ac:dyDescent="0.25">
      <c r="A59" s="1" t="s">
        <v>87</v>
      </c>
      <c r="B59" s="58" t="s">
        <v>147</v>
      </c>
      <c r="C59" s="4" t="s">
        <v>6</v>
      </c>
      <c r="D59" s="7"/>
      <c r="E59" s="6"/>
      <c r="F59" s="50"/>
      <c r="G59" s="55">
        <v>5.3369999999999997</v>
      </c>
      <c r="H59" s="50">
        <f t="shared" si="1"/>
        <v>5.3369999999999997</v>
      </c>
      <c r="I59" s="55"/>
      <c r="J59" s="50">
        <f t="shared" si="10"/>
        <v>5.3369999999999997</v>
      </c>
      <c r="K59" s="51"/>
      <c r="L59" s="50">
        <f t="shared" si="11"/>
        <v>5.3369999999999997</v>
      </c>
      <c r="M59" s="26">
        <v>1710141080</v>
      </c>
    </row>
    <row r="60" spans="1:14" ht="75" x14ac:dyDescent="0.25">
      <c r="A60" s="1" t="s">
        <v>88</v>
      </c>
      <c r="B60" s="58" t="s">
        <v>131</v>
      </c>
      <c r="C60" s="4" t="s">
        <v>6</v>
      </c>
      <c r="D60" s="7"/>
      <c r="E60" s="6"/>
      <c r="F60" s="50"/>
      <c r="G60" s="55">
        <v>3596.3359999999998</v>
      </c>
      <c r="H60" s="50">
        <f t="shared" si="1"/>
        <v>3596.3359999999998</v>
      </c>
      <c r="I60" s="55"/>
      <c r="J60" s="50">
        <f t="shared" si="10"/>
        <v>3596.3359999999998</v>
      </c>
      <c r="K60" s="51"/>
      <c r="L60" s="50">
        <f t="shared" si="11"/>
        <v>3596.3359999999998</v>
      </c>
      <c r="M60" s="26">
        <v>1710141150</v>
      </c>
    </row>
    <row r="61" spans="1:14" x14ac:dyDescent="0.25">
      <c r="A61" s="1"/>
      <c r="B61" s="58" t="s">
        <v>7</v>
      </c>
      <c r="C61" s="4"/>
      <c r="D61" s="25">
        <f>D63+D64</f>
        <v>157172.29999999999</v>
      </c>
      <c r="E61" s="25">
        <f>E63+E64</f>
        <v>-10488.5</v>
      </c>
      <c r="F61" s="48">
        <f t="shared" si="0"/>
        <v>146683.79999999999</v>
      </c>
      <c r="G61" s="49">
        <f>G63+G64</f>
        <v>7063.607</v>
      </c>
      <c r="H61" s="48">
        <f t="shared" si="1"/>
        <v>153747.40699999998</v>
      </c>
      <c r="I61" s="49">
        <f>I63+I64</f>
        <v>0</v>
      </c>
      <c r="J61" s="48">
        <f t="shared" si="10"/>
        <v>153747.40699999998</v>
      </c>
      <c r="K61" s="49">
        <f>K63+K64</f>
        <v>-600</v>
      </c>
      <c r="L61" s="50">
        <f t="shared" si="11"/>
        <v>153147.40699999998</v>
      </c>
      <c r="M61" s="28"/>
      <c r="N61" s="24"/>
    </row>
    <row r="62" spans="1:14" x14ac:dyDescent="0.25">
      <c r="A62" s="1"/>
      <c r="B62" s="58" t="s">
        <v>2</v>
      </c>
      <c r="C62" s="4"/>
      <c r="D62" s="7"/>
      <c r="E62" s="6"/>
      <c r="F62" s="50"/>
      <c r="G62" s="55"/>
      <c r="H62" s="50"/>
      <c r="I62" s="55"/>
      <c r="J62" s="50"/>
      <c r="K62" s="51"/>
      <c r="L62" s="50"/>
    </row>
    <row r="63" spans="1:14" s="35" customFormat="1" hidden="1" x14ac:dyDescent="0.3">
      <c r="A63" s="29"/>
      <c r="B63" s="38" t="s">
        <v>3</v>
      </c>
      <c r="C63" s="37"/>
      <c r="D63" s="39">
        <f>D70+D71+D72+D65+D68</f>
        <v>128022.29999999999</v>
      </c>
      <c r="E63" s="32">
        <f>E65+E68+E70+E71+E72</f>
        <v>-4643.8999999999996</v>
      </c>
      <c r="F63" s="52">
        <f t="shared" si="0"/>
        <v>123378.4</v>
      </c>
      <c r="G63" s="53">
        <f>G65+G68+G70+G71+G72+G73+G74</f>
        <v>7063.607</v>
      </c>
      <c r="H63" s="52">
        <f t="shared" si="1"/>
        <v>130442.007</v>
      </c>
      <c r="I63" s="53">
        <f>I65+I68+I70+I71+I72+I73+I74</f>
        <v>0</v>
      </c>
      <c r="J63" s="52">
        <f t="shared" ref="J63:J66" si="12">H63+I63</f>
        <v>130442.007</v>
      </c>
      <c r="K63" s="53">
        <f>K65+K68+K70+K71+K72+K73+K74</f>
        <v>-600</v>
      </c>
      <c r="L63" s="52">
        <f t="shared" ref="L63:L66" si="13">J63+K63</f>
        <v>129842.007</v>
      </c>
      <c r="M63" s="34"/>
      <c r="N63" s="35">
        <v>0</v>
      </c>
    </row>
    <row r="64" spans="1:14" x14ac:dyDescent="0.25">
      <c r="A64" s="1"/>
      <c r="B64" s="58" t="s">
        <v>22</v>
      </c>
      <c r="C64" s="4"/>
      <c r="D64" s="7">
        <f>D69</f>
        <v>29150</v>
      </c>
      <c r="E64" s="6">
        <f>E69</f>
        <v>-5844.6</v>
      </c>
      <c r="F64" s="50">
        <f t="shared" si="0"/>
        <v>23305.4</v>
      </c>
      <c r="G64" s="55">
        <f>G69</f>
        <v>0</v>
      </c>
      <c r="H64" s="50">
        <f t="shared" si="1"/>
        <v>23305.4</v>
      </c>
      <c r="I64" s="55">
        <f>I69</f>
        <v>0</v>
      </c>
      <c r="J64" s="50">
        <f t="shared" si="12"/>
        <v>23305.4</v>
      </c>
      <c r="K64" s="51">
        <f>K69</f>
        <v>0</v>
      </c>
      <c r="L64" s="50">
        <f t="shared" si="13"/>
        <v>23305.4</v>
      </c>
    </row>
    <row r="65" spans="1:15" ht="75" x14ac:dyDescent="0.25">
      <c r="A65" s="1" t="s">
        <v>89</v>
      </c>
      <c r="B65" s="58" t="s">
        <v>39</v>
      </c>
      <c r="C65" s="57" t="s">
        <v>8</v>
      </c>
      <c r="D65" s="7">
        <v>46750</v>
      </c>
      <c r="E65" s="6"/>
      <c r="F65" s="50">
        <f t="shared" si="0"/>
        <v>46750</v>
      </c>
      <c r="G65" s="55">
        <v>2378.0639999999999</v>
      </c>
      <c r="H65" s="50">
        <f t="shared" si="1"/>
        <v>49128.063999999998</v>
      </c>
      <c r="I65" s="55"/>
      <c r="J65" s="50">
        <f t="shared" si="12"/>
        <v>49128.063999999998</v>
      </c>
      <c r="K65" s="51"/>
      <c r="L65" s="50">
        <f t="shared" si="13"/>
        <v>49128.063999999998</v>
      </c>
      <c r="M65" s="26">
        <v>1020200000</v>
      </c>
    </row>
    <row r="66" spans="1:15" ht="60" customHeight="1" x14ac:dyDescent="0.25">
      <c r="A66" s="1" t="s">
        <v>90</v>
      </c>
      <c r="B66" s="21" t="s">
        <v>106</v>
      </c>
      <c r="C66" s="57" t="s">
        <v>8</v>
      </c>
      <c r="D66" s="6">
        <f>D68+D69</f>
        <v>41562.400000000001</v>
      </c>
      <c r="E66" s="6">
        <f>E68+E69</f>
        <v>-10488.5</v>
      </c>
      <c r="F66" s="50">
        <f t="shared" si="0"/>
        <v>31073.9</v>
      </c>
      <c r="G66" s="55"/>
      <c r="H66" s="50">
        <f t="shared" si="1"/>
        <v>31073.9</v>
      </c>
      <c r="I66" s="55"/>
      <c r="J66" s="50">
        <f t="shared" si="12"/>
        <v>31073.9</v>
      </c>
      <c r="K66" s="51"/>
      <c r="L66" s="50">
        <f t="shared" si="13"/>
        <v>31073.9</v>
      </c>
      <c r="M66" s="26">
        <v>1020141490</v>
      </c>
    </row>
    <row r="67" spans="1:15" x14ac:dyDescent="0.3">
      <c r="A67" s="1"/>
      <c r="B67" s="58" t="s">
        <v>2</v>
      </c>
      <c r="C67" s="11"/>
      <c r="D67" s="9"/>
      <c r="E67" s="9"/>
      <c r="F67" s="50"/>
      <c r="G67" s="55"/>
      <c r="H67" s="50"/>
      <c r="I67" s="55"/>
      <c r="J67" s="50"/>
      <c r="K67" s="51"/>
      <c r="L67" s="50"/>
    </row>
    <row r="68" spans="1:15" s="35" customFormat="1" hidden="1" x14ac:dyDescent="0.3">
      <c r="A68" s="29"/>
      <c r="B68" s="38" t="s">
        <v>3</v>
      </c>
      <c r="C68" s="40"/>
      <c r="D68" s="32">
        <v>12412.4</v>
      </c>
      <c r="E68" s="9">
        <f>-4643.9</f>
        <v>-4643.8999999999996</v>
      </c>
      <c r="F68" s="52">
        <f t="shared" si="0"/>
        <v>7768.5</v>
      </c>
      <c r="G68" s="55"/>
      <c r="H68" s="52">
        <f t="shared" si="1"/>
        <v>7768.5</v>
      </c>
      <c r="I68" s="55"/>
      <c r="J68" s="52">
        <f t="shared" ref="J68:J75" si="14">H68+I68</f>
        <v>7768.5</v>
      </c>
      <c r="K68" s="53"/>
      <c r="L68" s="52">
        <f t="shared" ref="L68:L75" si="15">J68+K68</f>
        <v>7768.5</v>
      </c>
      <c r="M68" s="34" t="s">
        <v>118</v>
      </c>
      <c r="N68" s="35">
        <v>0</v>
      </c>
      <c r="O68" s="35" t="s">
        <v>112</v>
      </c>
    </row>
    <row r="69" spans="1:15" x14ac:dyDescent="0.3">
      <c r="A69" s="1"/>
      <c r="B69" s="58" t="s">
        <v>22</v>
      </c>
      <c r="C69" s="11"/>
      <c r="D69" s="9">
        <v>29150</v>
      </c>
      <c r="E69" s="9">
        <v>-5844.6</v>
      </c>
      <c r="F69" s="50">
        <f t="shared" si="0"/>
        <v>23305.4</v>
      </c>
      <c r="G69" s="55"/>
      <c r="H69" s="50">
        <f t="shared" si="1"/>
        <v>23305.4</v>
      </c>
      <c r="I69" s="55"/>
      <c r="J69" s="50">
        <f t="shared" si="14"/>
        <v>23305.4</v>
      </c>
      <c r="K69" s="51"/>
      <c r="L69" s="50">
        <f t="shared" si="15"/>
        <v>23305.4</v>
      </c>
      <c r="M69" s="26" t="s">
        <v>113</v>
      </c>
    </row>
    <row r="70" spans="1:15" ht="60" customHeight="1" x14ac:dyDescent="0.25">
      <c r="A70" s="1" t="s">
        <v>91</v>
      </c>
      <c r="B70" s="21" t="s">
        <v>104</v>
      </c>
      <c r="C70" s="57" t="s">
        <v>8</v>
      </c>
      <c r="D70" s="6">
        <v>60000</v>
      </c>
      <c r="E70" s="6"/>
      <c r="F70" s="50">
        <f t="shared" si="0"/>
        <v>60000</v>
      </c>
      <c r="G70" s="55"/>
      <c r="H70" s="50">
        <f t="shared" si="1"/>
        <v>60000</v>
      </c>
      <c r="I70" s="55"/>
      <c r="J70" s="50">
        <f t="shared" si="14"/>
        <v>60000</v>
      </c>
      <c r="K70" s="51">
        <v>-600</v>
      </c>
      <c r="L70" s="50">
        <f t="shared" si="15"/>
        <v>59400</v>
      </c>
      <c r="M70" s="26">
        <v>1120441070</v>
      </c>
    </row>
    <row r="71" spans="1:15" ht="60" customHeight="1" x14ac:dyDescent="0.25">
      <c r="A71" s="1" t="s">
        <v>92</v>
      </c>
      <c r="B71" s="21" t="s">
        <v>105</v>
      </c>
      <c r="C71" s="57" t="s">
        <v>8</v>
      </c>
      <c r="D71" s="6">
        <v>5886.2</v>
      </c>
      <c r="E71" s="6"/>
      <c r="F71" s="50">
        <f t="shared" si="0"/>
        <v>5886.2</v>
      </c>
      <c r="G71" s="55">
        <v>1008.223</v>
      </c>
      <c r="H71" s="50">
        <f t="shared" si="1"/>
        <v>6894.4229999999998</v>
      </c>
      <c r="I71" s="55"/>
      <c r="J71" s="50">
        <f t="shared" si="14"/>
        <v>6894.4229999999998</v>
      </c>
      <c r="K71" s="51"/>
      <c r="L71" s="50">
        <f t="shared" si="15"/>
        <v>6894.4229999999998</v>
      </c>
      <c r="M71" s="26">
        <v>1120441540</v>
      </c>
    </row>
    <row r="72" spans="1:15" ht="60" customHeight="1" x14ac:dyDescent="0.25">
      <c r="A72" s="1" t="s">
        <v>93</v>
      </c>
      <c r="B72" s="21" t="s">
        <v>32</v>
      </c>
      <c r="C72" s="57" t="s">
        <v>8</v>
      </c>
      <c r="D72" s="6">
        <v>2973.7</v>
      </c>
      <c r="E72" s="6"/>
      <c r="F72" s="50">
        <f t="shared" si="0"/>
        <v>2973.7</v>
      </c>
      <c r="G72" s="55">
        <v>-2873.86</v>
      </c>
      <c r="H72" s="50">
        <f t="shared" si="1"/>
        <v>99.839999999999691</v>
      </c>
      <c r="I72" s="55"/>
      <c r="J72" s="50">
        <f t="shared" si="14"/>
        <v>99.839999999999691</v>
      </c>
      <c r="K72" s="51"/>
      <c r="L72" s="50">
        <f t="shared" si="15"/>
        <v>99.839999999999691</v>
      </c>
      <c r="M72" s="26">
        <v>1120441060</v>
      </c>
    </row>
    <row r="73" spans="1:15" ht="60" customHeight="1" x14ac:dyDescent="0.25">
      <c r="A73" s="1" t="s">
        <v>94</v>
      </c>
      <c r="B73" s="21" t="s">
        <v>132</v>
      </c>
      <c r="C73" s="57" t="s">
        <v>8</v>
      </c>
      <c r="D73" s="6"/>
      <c r="E73" s="6"/>
      <c r="F73" s="50"/>
      <c r="G73" s="55">
        <f>696.5+4854.68</f>
        <v>5551.18</v>
      </c>
      <c r="H73" s="50">
        <f t="shared" si="1"/>
        <v>5551.18</v>
      </c>
      <c r="I73" s="55"/>
      <c r="J73" s="50">
        <f t="shared" si="14"/>
        <v>5551.18</v>
      </c>
      <c r="K73" s="51"/>
      <c r="L73" s="50">
        <f t="shared" si="15"/>
        <v>5551.18</v>
      </c>
      <c r="M73" s="26">
        <v>1110841780</v>
      </c>
    </row>
    <row r="74" spans="1:15" ht="60" customHeight="1" x14ac:dyDescent="0.25">
      <c r="A74" s="1" t="s">
        <v>95</v>
      </c>
      <c r="B74" s="21" t="s">
        <v>133</v>
      </c>
      <c r="C74" s="57" t="s">
        <v>8</v>
      </c>
      <c r="D74" s="6"/>
      <c r="E74" s="6"/>
      <c r="F74" s="50"/>
      <c r="G74" s="55">
        <v>1000</v>
      </c>
      <c r="H74" s="50">
        <f t="shared" si="1"/>
        <v>1000</v>
      </c>
      <c r="I74" s="55"/>
      <c r="J74" s="50">
        <f t="shared" si="14"/>
        <v>1000</v>
      </c>
      <c r="K74" s="51"/>
      <c r="L74" s="50">
        <f t="shared" si="15"/>
        <v>1000</v>
      </c>
      <c r="M74" s="26">
        <v>1020141790</v>
      </c>
    </row>
    <row r="75" spans="1:15" x14ac:dyDescent="0.25">
      <c r="A75" s="1"/>
      <c r="B75" s="58" t="s">
        <v>9</v>
      </c>
      <c r="C75" s="4"/>
      <c r="D75" s="25">
        <f>D77+D79+D78</f>
        <v>538799.19999999995</v>
      </c>
      <c r="E75" s="25">
        <f>E77+E78+E79</f>
        <v>-6447</v>
      </c>
      <c r="F75" s="48">
        <f t="shared" si="0"/>
        <v>532352.19999999995</v>
      </c>
      <c r="G75" s="49">
        <f>G77+G78+G79</f>
        <v>28728.639000000003</v>
      </c>
      <c r="H75" s="48">
        <f t="shared" si="1"/>
        <v>561080.83899999992</v>
      </c>
      <c r="I75" s="49">
        <f>I77+I78+I79</f>
        <v>0</v>
      </c>
      <c r="J75" s="48">
        <f t="shared" si="14"/>
        <v>561080.83899999992</v>
      </c>
      <c r="K75" s="49">
        <f>K77+K78+K79</f>
        <v>109355.1</v>
      </c>
      <c r="L75" s="50">
        <f t="shared" si="15"/>
        <v>670435.9389999999</v>
      </c>
      <c r="M75" s="28"/>
      <c r="N75" s="24"/>
    </row>
    <row r="76" spans="1:15" x14ac:dyDescent="0.25">
      <c r="A76" s="1"/>
      <c r="B76" s="3" t="s">
        <v>2</v>
      </c>
      <c r="C76" s="57"/>
      <c r="D76" s="7"/>
      <c r="E76" s="6"/>
      <c r="F76" s="50"/>
      <c r="G76" s="55"/>
      <c r="H76" s="50"/>
      <c r="I76" s="55"/>
      <c r="J76" s="50"/>
      <c r="K76" s="51"/>
      <c r="L76" s="50"/>
    </row>
    <row r="77" spans="1:15" s="35" customFormat="1" hidden="1" x14ac:dyDescent="0.3">
      <c r="A77" s="29"/>
      <c r="B77" s="41" t="s">
        <v>3</v>
      </c>
      <c r="C77" s="40"/>
      <c r="D77" s="39">
        <f>D93+D86+D88+D91+D94+D95+D82+D99+D100+D101+D102</f>
        <v>188294.19999999998</v>
      </c>
      <c r="E77" s="9">
        <f>E82+E86+E88+E91+E93+E94+E95+E99+E100+E101+E102</f>
        <v>-6447</v>
      </c>
      <c r="F77" s="52">
        <f t="shared" si="0"/>
        <v>181847.19999999998</v>
      </c>
      <c r="G77" s="55">
        <f>G82+G86+G88+G91+G93+G94+G99+G100+G101+G102+G97+G103+G107</f>
        <v>8851.639000000001</v>
      </c>
      <c r="H77" s="52">
        <f t="shared" si="1"/>
        <v>190698.83899999998</v>
      </c>
      <c r="I77" s="55">
        <f>I82+I86+I88+I91+I93+I94+I99+I100+I101+I102+I97+I103+I107</f>
        <v>0</v>
      </c>
      <c r="J77" s="52">
        <f t="shared" ref="J77:J80" si="16">H77+I77</f>
        <v>190698.83899999998</v>
      </c>
      <c r="K77" s="53">
        <f>K82+K86+K88+K91+K93+K94+K99+K100+K101+K102+K97+K107+K105</f>
        <v>14931</v>
      </c>
      <c r="L77" s="52">
        <f t="shared" ref="L77:L80" si="17">J77+K77</f>
        <v>205629.83899999998</v>
      </c>
      <c r="M77" s="34"/>
      <c r="N77" s="35">
        <v>0</v>
      </c>
    </row>
    <row r="78" spans="1:15" hidden="1" x14ac:dyDescent="0.3">
      <c r="A78" s="1"/>
      <c r="B78" s="3" t="s">
        <v>22</v>
      </c>
      <c r="C78" s="11"/>
      <c r="D78" s="10"/>
      <c r="E78" s="9"/>
      <c r="F78" s="50">
        <f t="shared" si="0"/>
        <v>0</v>
      </c>
      <c r="G78" s="55"/>
      <c r="H78" s="50">
        <f t="shared" si="1"/>
        <v>0</v>
      </c>
      <c r="I78" s="55"/>
      <c r="J78" s="50">
        <f t="shared" si="16"/>
        <v>0</v>
      </c>
      <c r="K78" s="51"/>
      <c r="L78" s="50">
        <f t="shared" si="17"/>
        <v>0</v>
      </c>
      <c r="N78" s="2">
        <v>0</v>
      </c>
    </row>
    <row r="79" spans="1:15" x14ac:dyDescent="0.25">
      <c r="A79" s="1"/>
      <c r="B79" s="58" t="s">
        <v>19</v>
      </c>
      <c r="C79" s="57"/>
      <c r="D79" s="7">
        <f>D83+D87+D92</f>
        <v>350505</v>
      </c>
      <c r="E79" s="6">
        <f>E83+E87+E92</f>
        <v>0</v>
      </c>
      <c r="F79" s="50">
        <f t="shared" si="0"/>
        <v>350505</v>
      </c>
      <c r="G79" s="55">
        <f>G83+G87+G92+G98</f>
        <v>19877</v>
      </c>
      <c r="H79" s="50">
        <f t="shared" si="1"/>
        <v>370382</v>
      </c>
      <c r="I79" s="55">
        <f>I83+I87+I92+I98</f>
        <v>0</v>
      </c>
      <c r="J79" s="50">
        <f t="shared" si="16"/>
        <v>370382</v>
      </c>
      <c r="K79" s="51">
        <f>K83+K87+K92+K98+K106</f>
        <v>94424.1</v>
      </c>
      <c r="L79" s="50">
        <f t="shared" si="17"/>
        <v>464806.1</v>
      </c>
    </row>
    <row r="80" spans="1:15" ht="75" x14ac:dyDescent="0.25">
      <c r="A80" s="1" t="s">
        <v>96</v>
      </c>
      <c r="B80" s="58" t="s">
        <v>27</v>
      </c>
      <c r="C80" s="11" t="s">
        <v>8</v>
      </c>
      <c r="D80" s="7">
        <f>D82+D83</f>
        <v>455038</v>
      </c>
      <c r="E80" s="6"/>
      <c r="F80" s="50">
        <f t="shared" si="0"/>
        <v>455038</v>
      </c>
      <c r="G80" s="55">
        <f>G82+G83</f>
        <v>19877</v>
      </c>
      <c r="H80" s="50">
        <f t="shared" si="1"/>
        <v>474915</v>
      </c>
      <c r="I80" s="55">
        <f>I82+I83</f>
        <v>0</v>
      </c>
      <c r="J80" s="50">
        <f t="shared" si="16"/>
        <v>474915</v>
      </c>
      <c r="K80" s="51">
        <f>K82+K83</f>
        <v>28385.4</v>
      </c>
      <c r="L80" s="50">
        <f t="shared" si="17"/>
        <v>503300.4</v>
      </c>
    </row>
    <row r="81" spans="1:15" x14ac:dyDescent="0.25">
      <c r="A81" s="1"/>
      <c r="B81" s="3" t="s">
        <v>2</v>
      </c>
      <c r="C81" s="11"/>
      <c r="D81" s="7"/>
      <c r="E81" s="6"/>
      <c r="F81" s="50"/>
      <c r="G81" s="55"/>
      <c r="H81" s="50"/>
      <c r="I81" s="55"/>
      <c r="J81" s="50"/>
      <c r="K81" s="51"/>
      <c r="L81" s="50"/>
    </row>
    <row r="82" spans="1:15" s="35" customFormat="1" hidden="1" x14ac:dyDescent="0.3">
      <c r="A82" s="29"/>
      <c r="B82" s="38" t="s">
        <v>3</v>
      </c>
      <c r="C82" s="40"/>
      <c r="D82" s="39">
        <v>113759.5</v>
      </c>
      <c r="E82" s="9"/>
      <c r="F82" s="52">
        <f t="shared" si="0"/>
        <v>113759.5</v>
      </c>
      <c r="G82" s="55">
        <v>12238.5</v>
      </c>
      <c r="H82" s="52">
        <f t="shared" si="1"/>
        <v>125998</v>
      </c>
      <c r="I82" s="55"/>
      <c r="J82" s="52">
        <f t="shared" ref="J82:J84" si="18">H82+I82</f>
        <v>125998</v>
      </c>
      <c r="K82" s="53">
        <v>-3547.8</v>
      </c>
      <c r="L82" s="52">
        <f t="shared" ref="L82:L84" si="19">J82+K82</f>
        <v>122450.2</v>
      </c>
      <c r="M82" s="34" t="s">
        <v>150</v>
      </c>
      <c r="N82" s="35">
        <v>0</v>
      </c>
    </row>
    <row r="83" spans="1:15" x14ac:dyDescent="0.25">
      <c r="A83" s="1"/>
      <c r="B83" s="58" t="s">
        <v>19</v>
      </c>
      <c r="C83" s="11"/>
      <c r="D83" s="7">
        <v>341278.5</v>
      </c>
      <c r="E83" s="6"/>
      <c r="F83" s="50">
        <f t="shared" si="0"/>
        <v>341278.5</v>
      </c>
      <c r="G83" s="55">
        <v>7638.5</v>
      </c>
      <c r="H83" s="50">
        <f t="shared" si="1"/>
        <v>348917</v>
      </c>
      <c r="I83" s="55"/>
      <c r="J83" s="50">
        <f t="shared" si="18"/>
        <v>348917</v>
      </c>
      <c r="K83" s="51">
        <v>31933.200000000001</v>
      </c>
      <c r="L83" s="50">
        <f t="shared" si="19"/>
        <v>380850.2</v>
      </c>
      <c r="M83" s="26" t="s">
        <v>128</v>
      </c>
    </row>
    <row r="84" spans="1:15" ht="75" x14ac:dyDescent="0.25">
      <c r="A84" s="1" t="s">
        <v>97</v>
      </c>
      <c r="B84" s="58" t="s">
        <v>107</v>
      </c>
      <c r="C84" s="11" t="s">
        <v>8</v>
      </c>
      <c r="D84" s="7">
        <f>D86</f>
        <v>20923.2</v>
      </c>
      <c r="E84" s="6"/>
      <c r="F84" s="50">
        <f t="shared" si="0"/>
        <v>20923.2</v>
      </c>
      <c r="G84" s="55">
        <f>G86+G87</f>
        <v>0</v>
      </c>
      <c r="H84" s="50">
        <f t="shared" si="1"/>
        <v>20923.2</v>
      </c>
      <c r="I84" s="55">
        <f>I86+I87</f>
        <v>0</v>
      </c>
      <c r="J84" s="50">
        <f t="shared" si="18"/>
        <v>20923.2</v>
      </c>
      <c r="K84" s="51">
        <f>K86+K87</f>
        <v>73175.199999999997</v>
      </c>
      <c r="L84" s="50">
        <f t="shared" si="19"/>
        <v>94098.4</v>
      </c>
      <c r="M84" s="26">
        <v>1020141500</v>
      </c>
    </row>
    <row r="85" spans="1:15" x14ac:dyDescent="0.25">
      <c r="A85" s="1"/>
      <c r="B85" s="3" t="s">
        <v>2</v>
      </c>
      <c r="C85" s="11"/>
      <c r="D85" s="7"/>
      <c r="E85" s="6"/>
      <c r="F85" s="50"/>
      <c r="G85" s="55"/>
      <c r="H85" s="50"/>
      <c r="I85" s="55"/>
      <c r="J85" s="50"/>
      <c r="K85" s="51"/>
      <c r="L85" s="50"/>
    </row>
    <row r="86" spans="1:15" s="35" customFormat="1" hidden="1" x14ac:dyDescent="0.25">
      <c r="A86" s="29"/>
      <c r="B86" s="38" t="s">
        <v>3</v>
      </c>
      <c r="C86" s="40"/>
      <c r="D86" s="42">
        <v>20923.2</v>
      </c>
      <c r="E86" s="6"/>
      <c r="F86" s="52">
        <f t="shared" si="0"/>
        <v>20923.2</v>
      </c>
      <c r="G86" s="55"/>
      <c r="H86" s="52">
        <f t="shared" si="1"/>
        <v>20923.2</v>
      </c>
      <c r="I86" s="55"/>
      <c r="J86" s="52">
        <f t="shared" ref="J86:J89" si="20">H86+I86</f>
        <v>20923.2</v>
      </c>
      <c r="K86" s="53">
        <v>18293.8</v>
      </c>
      <c r="L86" s="52">
        <f t="shared" ref="L86:L89" si="21">J86+K86</f>
        <v>39217</v>
      </c>
      <c r="M86" s="34" t="s">
        <v>160</v>
      </c>
      <c r="N86" s="35">
        <v>0</v>
      </c>
    </row>
    <row r="87" spans="1:15" x14ac:dyDescent="0.25">
      <c r="A87" s="1"/>
      <c r="B87" s="58" t="s">
        <v>19</v>
      </c>
      <c r="C87" s="11"/>
      <c r="D87" s="7"/>
      <c r="E87" s="6"/>
      <c r="F87" s="50">
        <f t="shared" si="0"/>
        <v>0</v>
      </c>
      <c r="G87" s="55"/>
      <c r="H87" s="50">
        <f t="shared" si="1"/>
        <v>0</v>
      </c>
      <c r="I87" s="55"/>
      <c r="J87" s="50">
        <f t="shared" si="20"/>
        <v>0</v>
      </c>
      <c r="K87" s="51">
        <v>54881.4</v>
      </c>
      <c r="L87" s="50">
        <f t="shared" si="21"/>
        <v>54881.4</v>
      </c>
      <c r="M87" s="26" t="s">
        <v>128</v>
      </c>
    </row>
    <row r="88" spans="1:15" ht="75" x14ac:dyDescent="0.25">
      <c r="A88" s="1" t="s">
        <v>98</v>
      </c>
      <c r="B88" s="58" t="s">
        <v>54</v>
      </c>
      <c r="C88" s="11" t="s">
        <v>8</v>
      </c>
      <c r="D88" s="7">
        <v>8546.2000000000007</v>
      </c>
      <c r="E88" s="6"/>
      <c r="F88" s="50">
        <f t="shared" si="0"/>
        <v>8546.2000000000007</v>
      </c>
      <c r="G88" s="55"/>
      <c r="H88" s="50">
        <f t="shared" ref="H88:H134" si="22">F88+G88</f>
        <v>8546.2000000000007</v>
      </c>
      <c r="I88" s="55"/>
      <c r="J88" s="50">
        <f t="shared" si="20"/>
        <v>8546.2000000000007</v>
      </c>
      <c r="K88" s="51"/>
      <c r="L88" s="50">
        <f t="shared" si="21"/>
        <v>8546.2000000000007</v>
      </c>
      <c r="M88" s="26">
        <v>1020141270</v>
      </c>
    </row>
    <row r="89" spans="1:15" ht="75" x14ac:dyDescent="0.25">
      <c r="A89" s="1" t="s">
        <v>99</v>
      </c>
      <c r="B89" s="58" t="s">
        <v>145</v>
      </c>
      <c r="C89" s="11" t="s">
        <v>8</v>
      </c>
      <c r="D89" s="7">
        <f>D91+D92</f>
        <v>12302</v>
      </c>
      <c r="E89" s="6"/>
      <c r="F89" s="50">
        <f t="shared" si="0"/>
        <v>12302</v>
      </c>
      <c r="G89" s="55">
        <f>G91+G92</f>
        <v>-4902</v>
      </c>
      <c r="H89" s="50">
        <f t="shared" si="22"/>
        <v>7400</v>
      </c>
      <c r="I89" s="55">
        <f>I91+I92</f>
        <v>0</v>
      </c>
      <c r="J89" s="50">
        <f t="shared" si="20"/>
        <v>7400</v>
      </c>
      <c r="K89" s="51">
        <f>K91+K92</f>
        <v>740</v>
      </c>
      <c r="L89" s="50">
        <f t="shared" si="21"/>
        <v>8140</v>
      </c>
    </row>
    <row r="90" spans="1:15" x14ac:dyDescent="0.25">
      <c r="A90" s="1"/>
      <c r="B90" s="3" t="s">
        <v>2</v>
      </c>
      <c r="C90" s="57"/>
      <c r="D90" s="7"/>
      <c r="E90" s="6"/>
      <c r="F90" s="50"/>
      <c r="G90" s="55"/>
      <c r="H90" s="50"/>
      <c r="I90" s="55"/>
      <c r="J90" s="50"/>
      <c r="K90" s="51"/>
      <c r="L90" s="50"/>
    </row>
    <row r="91" spans="1:15" s="35" customFormat="1" hidden="1" x14ac:dyDescent="0.25">
      <c r="A91" s="29"/>
      <c r="B91" s="38" t="s">
        <v>3</v>
      </c>
      <c r="C91" s="43"/>
      <c r="D91" s="42">
        <v>3075.5</v>
      </c>
      <c r="E91" s="6"/>
      <c r="F91" s="52">
        <f t="shared" si="0"/>
        <v>3075.5</v>
      </c>
      <c r="G91" s="55">
        <v>-1225.5</v>
      </c>
      <c r="H91" s="52">
        <f t="shared" si="22"/>
        <v>1850</v>
      </c>
      <c r="I91" s="55"/>
      <c r="J91" s="52">
        <f t="shared" ref="J91:J95" si="23">H91+I91</f>
        <v>1850</v>
      </c>
      <c r="K91" s="53">
        <v>185</v>
      </c>
      <c r="L91" s="52">
        <f t="shared" ref="L91:L95" si="24">J91+K91</f>
        <v>2035</v>
      </c>
      <c r="M91" s="34" t="s">
        <v>110</v>
      </c>
      <c r="N91" s="35">
        <v>0</v>
      </c>
    </row>
    <row r="92" spans="1:15" x14ac:dyDescent="0.25">
      <c r="A92" s="1"/>
      <c r="B92" s="58" t="s">
        <v>19</v>
      </c>
      <c r="C92" s="57"/>
      <c r="D92" s="7">
        <v>9226.5</v>
      </c>
      <c r="E92" s="6"/>
      <c r="F92" s="50">
        <f t="shared" si="0"/>
        <v>9226.5</v>
      </c>
      <c r="G92" s="55">
        <v>-3676.5</v>
      </c>
      <c r="H92" s="50">
        <f t="shared" si="22"/>
        <v>5550</v>
      </c>
      <c r="I92" s="55"/>
      <c r="J92" s="50">
        <f t="shared" si="23"/>
        <v>5550</v>
      </c>
      <c r="K92" s="51">
        <v>555</v>
      </c>
      <c r="L92" s="50">
        <f t="shared" si="24"/>
        <v>6105</v>
      </c>
      <c r="M92" s="26" t="s">
        <v>159</v>
      </c>
    </row>
    <row r="93" spans="1:15" ht="60" customHeight="1" x14ac:dyDescent="0.25">
      <c r="A93" s="1" t="s">
        <v>100</v>
      </c>
      <c r="B93" s="21" t="s">
        <v>55</v>
      </c>
      <c r="C93" s="11" t="s">
        <v>8</v>
      </c>
      <c r="D93" s="6">
        <v>11616</v>
      </c>
      <c r="E93" s="6"/>
      <c r="F93" s="50">
        <f t="shared" ref="F93:F134" si="25">D93+E93</f>
        <v>11616</v>
      </c>
      <c r="G93" s="55"/>
      <c r="H93" s="50">
        <f t="shared" si="22"/>
        <v>11616</v>
      </c>
      <c r="I93" s="55"/>
      <c r="J93" s="50">
        <f t="shared" si="23"/>
        <v>11616</v>
      </c>
      <c r="K93" s="51"/>
      <c r="L93" s="50">
        <f t="shared" si="24"/>
        <v>11616</v>
      </c>
      <c r="M93" s="26">
        <v>1020141480</v>
      </c>
    </row>
    <row r="94" spans="1:15" ht="60" hidden="1" customHeight="1" x14ac:dyDescent="0.25">
      <c r="A94" s="1" t="s">
        <v>100</v>
      </c>
      <c r="B94" s="21" t="s">
        <v>108</v>
      </c>
      <c r="C94" s="11" t="s">
        <v>8</v>
      </c>
      <c r="D94" s="6">
        <v>1348</v>
      </c>
      <c r="E94" s="6">
        <v>-1348</v>
      </c>
      <c r="F94" s="50">
        <f t="shared" si="25"/>
        <v>0</v>
      </c>
      <c r="G94" s="55"/>
      <c r="H94" s="50">
        <f t="shared" si="22"/>
        <v>0</v>
      </c>
      <c r="I94" s="55"/>
      <c r="J94" s="50">
        <f t="shared" si="23"/>
        <v>0</v>
      </c>
      <c r="K94" s="51"/>
      <c r="L94" s="50">
        <f t="shared" si="24"/>
        <v>0</v>
      </c>
      <c r="M94" s="26">
        <v>1020141510</v>
      </c>
      <c r="N94" s="2">
        <v>0</v>
      </c>
      <c r="O94" s="2">
        <v>92</v>
      </c>
    </row>
    <row r="95" spans="1:15" ht="60" customHeight="1" x14ac:dyDescent="0.25">
      <c r="A95" s="1" t="s">
        <v>115</v>
      </c>
      <c r="B95" s="21" t="s">
        <v>56</v>
      </c>
      <c r="C95" s="11" t="s">
        <v>8</v>
      </c>
      <c r="D95" s="6">
        <v>21220</v>
      </c>
      <c r="E95" s="6">
        <v>-4902</v>
      </c>
      <c r="F95" s="50">
        <f>F97+F98</f>
        <v>16318</v>
      </c>
      <c r="G95" s="55">
        <f>G97+G98</f>
        <v>4902</v>
      </c>
      <c r="H95" s="50">
        <f t="shared" si="22"/>
        <v>21220</v>
      </c>
      <c r="I95" s="55">
        <f>I97+I98</f>
        <v>0</v>
      </c>
      <c r="J95" s="50">
        <f t="shared" si="23"/>
        <v>21220</v>
      </c>
      <c r="K95" s="51">
        <f>K97+K98</f>
        <v>0</v>
      </c>
      <c r="L95" s="50">
        <f t="shared" si="24"/>
        <v>21220</v>
      </c>
    </row>
    <row r="96" spans="1:15" x14ac:dyDescent="0.25">
      <c r="A96" s="1"/>
      <c r="B96" s="3" t="s">
        <v>2</v>
      </c>
      <c r="C96" s="11"/>
      <c r="D96" s="6"/>
      <c r="E96" s="6"/>
      <c r="F96" s="50"/>
      <c r="G96" s="55"/>
      <c r="H96" s="50"/>
      <c r="I96" s="55"/>
      <c r="J96" s="50"/>
      <c r="K96" s="51"/>
      <c r="L96" s="50"/>
    </row>
    <row r="97" spans="1:14" s="35" customFormat="1" hidden="1" x14ac:dyDescent="0.25">
      <c r="A97" s="29"/>
      <c r="B97" s="38" t="s">
        <v>3</v>
      </c>
      <c r="C97" s="40"/>
      <c r="D97" s="33"/>
      <c r="E97" s="33"/>
      <c r="F97" s="52">
        <v>16318</v>
      </c>
      <c r="G97" s="53">
        <f>1225.5-12238.5-4079.5+4079.5</f>
        <v>-11013</v>
      </c>
      <c r="H97" s="52">
        <f t="shared" si="22"/>
        <v>5305</v>
      </c>
      <c r="I97" s="53"/>
      <c r="J97" s="52">
        <f t="shared" ref="J97:J119" si="26">H97+I97</f>
        <v>5305</v>
      </c>
      <c r="K97" s="53"/>
      <c r="L97" s="52">
        <f t="shared" ref="L97:L119" si="27">J97+K97</f>
        <v>5305</v>
      </c>
      <c r="M97" s="34" t="s">
        <v>149</v>
      </c>
      <c r="N97" s="35">
        <v>0</v>
      </c>
    </row>
    <row r="98" spans="1:14" x14ac:dyDescent="0.25">
      <c r="A98" s="1"/>
      <c r="B98" s="58" t="s">
        <v>19</v>
      </c>
      <c r="C98" s="11"/>
      <c r="D98" s="6"/>
      <c r="E98" s="6"/>
      <c r="F98" s="50"/>
      <c r="G98" s="55">
        <f>3676.5+12238.5</f>
        <v>15915</v>
      </c>
      <c r="H98" s="50">
        <f t="shared" si="22"/>
        <v>15915</v>
      </c>
      <c r="I98" s="55"/>
      <c r="J98" s="50">
        <f t="shared" si="26"/>
        <v>15915</v>
      </c>
      <c r="K98" s="51"/>
      <c r="L98" s="50">
        <f t="shared" si="27"/>
        <v>15915</v>
      </c>
      <c r="M98" s="26" t="s">
        <v>128</v>
      </c>
    </row>
    <row r="99" spans="1:14" ht="56.25" x14ac:dyDescent="0.25">
      <c r="A99" s="1" t="s">
        <v>125</v>
      </c>
      <c r="B99" s="58" t="s">
        <v>23</v>
      </c>
      <c r="C99" s="57" t="s">
        <v>10</v>
      </c>
      <c r="D99" s="6">
        <v>3000</v>
      </c>
      <c r="E99" s="6">
        <v>-197</v>
      </c>
      <c r="F99" s="50">
        <f t="shared" si="25"/>
        <v>2803</v>
      </c>
      <c r="G99" s="55"/>
      <c r="H99" s="50">
        <f t="shared" si="22"/>
        <v>2803</v>
      </c>
      <c r="I99" s="55"/>
      <c r="J99" s="50">
        <f t="shared" si="26"/>
        <v>2803</v>
      </c>
      <c r="K99" s="51"/>
      <c r="L99" s="50">
        <f t="shared" si="27"/>
        <v>2803</v>
      </c>
      <c r="M99" s="26">
        <v>1210441570</v>
      </c>
    </row>
    <row r="100" spans="1:14" ht="56.25" x14ac:dyDescent="0.25">
      <c r="A100" s="1" t="s">
        <v>136</v>
      </c>
      <c r="B100" s="58" t="s">
        <v>58</v>
      </c>
      <c r="C100" s="57" t="s">
        <v>10</v>
      </c>
      <c r="D100" s="6">
        <v>4332.8</v>
      </c>
      <c r="E100" s="6"/>
      <c r="F100" s="50">
        <f t="shared" si="25"/>
        <v>4332.8</v>
      </c>
      <c r="G100" s="55">
        <v>1078.4590000000001</v>
      </c>
      <c r="H100" s="50">
        <f t="shared" si="22"/>
        <v>5411.259</v>
      </c>
      <c r="I100" s="55"/>
      <c r="J100" s="50">
        <f t="shared" si="26"/>
        <v>5411.259</v>
      </c>
      <c r="K100" s="51"/>
      <c r="L100" s="50">
        <f t="shared" si="27"/>
        <v>5411.259</v>
      </c>
      <c r="M100" s="26">
        <v>1210441560</v>
      </c>
    </row>
    <row r="101" spans="1:14" ht="56.25" x14ac:dyDescent="0.25">
      <c r="A101" s="1" t="s">
        <v>137</v>
      </c>
      <c r="B101" s="58" t="s">
        <v>37</v>
      </c>
      <c r="C101" s="57" t="s">
        <v>10</v>
      </c>
      <c r="D101" s="6">
        <v>151.30000000000001</v>
      </c>
      <c r="E101" s="6"/>
      <c r="F101" s="50">
        <f t="shared" si="25"/>
        <v>151.30000000000001</v>
      </c>
      <c r="G101" s="55"/>
      <c r="H101" s="50">
        <f t="shared" si="22"/>
        <v>151.30000000000001</v>
      </c>
      <c r="I101" s="55"/>
      <c r="J101" s="50">
        <f t="shared" si="26"/>
        <v>151.30000000000001</v>
      </c>
      <c r="K101" s="51"/>
      <c r="L101" s="50">
        <f t="shared" si="27"/>
        <v>151.30000000000001</v>
      </c>
      <c r="M101" s="26">
        <v>220241120</v>
      </c>
    </row>
    <row r="102" spans="1:14" ht="56.25" x14ac:dyDescent="0.25">
      <c r="A102" s="1" t="s">
        <v>138</v>
      </c>
      <c r="B102" s="58" t="s">
        <v>38</v>
      </c>
      <c r="C102" s="57" t="s">
        <v>10</v>
      </c>
      <c r="D102" s="7">
        <v>321.7</v>
      </c>
      <c r="E102" s="6"/>
      <c r="F102" s="50">
        <f t="shared" si="25"/>
        <v>321.7</v>
      </c>
      <c r="G102" s="55"/>
      <c r="H102" s="50">
        <f t="shared" si="22"/>
        <v>321.7</v>
      </c>
      <c r="I102" s="55"/>
      <c r="J102" s="50">
        <f t="shared" si="26"/>
        <v>321.7</v>
      </c>
      <c r="K102" s="51"/>
      <c r="L102" s="50">
        <f t="shared" si="27"/>
        <v>321.7</v>
      </c>
      <c r="M102" s="26">
        <v>220241110</v>
      </c>
    </row>
    <row r="103" spans="1:14" ht="75" x14ac:dyDescent="0.25">
      <c r="A103" s="1" t="s">
        <v>139</v>
      </c>
      <c r="B103" s="58" t="s">
        <v>134</v>
      </c>
      <c r="C103" s="11" t="s">
        <v>8</v>
      </c>
      <c r="D103" s="7"/>
      <c r="E103" s="6"/>
      <c r="F103" s="50"/>
      <c r="G103" s="55">
        <v>2351.5</v>
      </c>
      <c r="H103" s="50">
        <f t="shared" si="22"/>
        <v>2351.5</v>
      </c>
      <c r="I103" s="55"/>
      <c r="J103" s="50">
        <f>J105+J106</f>
        <v>2351.5</v>
      </c>
      <c r="K103" s="51">
        <f>K105+K106</f>
        <v>7054.5</v>
      </c>
      <c r="L103" s="50">
        <f t="shared" si="27"/>
        <v>9406</v>
      </c>
      <c r="M103" s="26" t="s">
        <v>135</v>
      </c>
    </row>
    <row r="104" spans="1:14" x14ac:dyDescent="0.25">
      <c r="A104" s="1"/>
      <c r="B104" s="3" t="s">
        <v>2</v>
      </c>
      <c r="C104" s="11"/>
      <c r="D104" s="7"/>
      <c r="E104" s="6"/>
      <c r="F104" s="50"/>
      <c r="G104" s="55"/>
      <c r="H104" s="50"/>
      <c r="I104" s="55"/>
      <c r="J104" s="50"/>
      <c r="K104" s="51"/>
      <c r="L104" s="50"/>
    </row>
    <row r="105" spans="1:14" s="35" customFormat="1" hidden="1" x14ac:dyDescent="0.25">
      <c r="A105" s="29"/>
      <c r="B105" s="38" t="s">
        <v>3</v>
      </c>
      <c r="C105" s="40"/>
      <c r="D105" s="42"/>
      <c r="E105" s="33"/>
      <c r="F105" s="52"/>
      <c r="G105" s="53"/>
      <c r="H105" s="52"/>
      <c r="I105" s="53"/>
      <c r="J105" s="52">
        <v>2351.5</v>
      </c>
      <c r="K105" s="53"/>
      <c r="L105" s="52">
        <f t="shared" si="27"/>
        <v>2351.5</v>
      </c>
      <c r="M105" s="34"/>
      <c r="N105" s="35">
        <v>0</v>
      </c>
    </row>
    <row r="106" spans="1:14" x14ac:dyDescent="0.25">
      <c r="A106" s="1"/>
      <c r="B106" s="58" t="s">
        <v>19</v>
      </c>
      <c r="C106" s="11"/>
      <c r="D106" s="7"/>
      <c r="E106" s="6"/>
      <c r="F106" s="50"/>
      <c r="G106" s="55"/>
      <c r="H106" s="50"/>
      <c r="I106" s="55"/>
      <c r="J106" s="50"/>
      <c r="K106" s="51">
        <v>7054.5</v>
      </c>
      <c r="L106" s="50">
        <f t="shared" si="27"/>
        <v>7054.5</v>
      </c>
      <c r="M106" s="56" t="s">
        <v>128</v>
      </c>
    </row>
    <row r="107" spans="1:14" ht="75" x14ac:dyDescent="0.25">
      <c r="A107" s="1" t="s">
        <v>140</v>
      </c>
      <c r="B107" s="58" t="s">
        <v>151</v>
      </c>
      <c r="C107" s="11" t="s">
        <v>8</v>
      </c>
      <c r="D107" s="7"/>
      <c r="E107" s="6"/>
      <c r="F107" s="50"/>
      <c r="G107" s="55">
        <v>5421.68</v>
      </c>
      <c r="H107" s="50">
        <f t="shared" si="22"/>
        <v>5421.68</v>
      </c>
      <c r="I107" s="55"/>
      <c r="J107" s="50">
        <f t="shared" si="26"/>
        <v>5421.68</v>
      </c>
      <c r="K107" s="51"/>
      <c r="L107" s="50">
        <f t="shared" si="27"/>
        <v>5421.68</v>
      </c>
      <c r="M107" s="26">
        <v>1110941740</v>
      </c>
    </row>
    <row r="108" spans="1:14" x14ac:dyDescent="0.25">
      <c r="A108" s="1"/>
      <c r="B108" s="60" t="s">
        <v>11</v>
      </c>
      <c r="C108" s="61"/>
      <c r="D108" s="25">
        <f>D109+D110</f>
        <v>93800</v>
      </c>
      <c r="E108" s="25">
        <f>E109+E110</f>
        <v>0</v>
      </c>
      <c r="F108" s="48">
        <f t="shared" si="25"/>
        <v>93800</v>
      </c>
      <c r="G108" s="49">
        <f>G109+G110+G111</f>
        <v>5482.299</v>
      </c>
      <c r="H108" s="48">
        <f t="shared" si="22"/>
        <v>99282.298999999999</v>
      </c>
      <c r="I108" s="49">
        <f>I109+I110+I111</f>
        <v>0</v>
      </c>
      <c r="J108" s="48">
        <f t="shared" si="26"/>
        <v>99282.298999999999</v>
      </c>
      <c r="K108" s="49">
        <f>K109+K110+K111</f>
        <v>-1500</v>
      </c>
      <c r="L108" s="50">
        <f t="shared" si="27"/>
        <v>97782.298999999999</v>
      </c>
      <c r="M108" s="28"/>
      <c r="N108" s="24"/>
    </row>
    <row r="109" spans="1:14" ht="56.25" x14ac:dyDescent="0.25">
      <c r="A109" s="1" t="s">
        <v>141</v>
      </c>
      <c r="B109" s="58" t="s">
        <v>59</v>
      </c>
      <c r="C109" s="4" t="s">
        <v>35</v>
      </c>
      <c r="D109" s="6">
        <v>43800</v>
      </c>
      <c r="E109" s="6"/>
      <c r="F109" s="50">
        <f t="shared" si="25"/>
        <v>43800</v>
      </c>
      <c r="G109" s="55"/>
      <c r="H109" s="50">
        <f t="shared" si="22"/>
        <v>43800</v>
      </c>
      <c r="I109" s="55"/>
      <c r="J109" s="50">
        <f t="shared" si="26"/>
        <v>43800</v>
      </c>
      <c r="K109" s="51">
        <v>-1500</v>
      </c>
      <c r="L109" s="50">
        <f t="shared" si="27"/>
        <v>42300</v>
      </c>
      <c r="M109" s="26" t="s">
        <v>158</v>
      </c>
    </row>
    <row r="110" spans="1:14" ht="56.25" x14ac:dyDescent="0.25">
      <c r="A110" s="1" t="s">
        <v>142</v>
      </c>
      <c r="B110" s="58" t="s">
        <v>60</v>
      </c>
      <c r="C110" s="57" t="s">
        <v>35</v>
      </c>
      <c r="D110" s="6">
        <v>50000</v>
      </c>
      <c r="E110" s="6"/>
      <c r="F110" s="50">
        <f t="shared" si="25"/>
        <v>50000</v>
      </c>
      <c r="G110" s="55">
        <v>3480</v>
      </c>
      <c r="H110" s="50">
        <f t="shared" si="22"/>
        <v>53480</v>
      </c>
      <c r="I110" s="55"/>
      <c r="J110" s="50">
        <f t="shared" si="26"/>
        <v>53480</v>
      </c>
      <c r="K110" s="51"/>
      <c r="L110" s="50">
        <f t="shared" si="27"/>
        <v>53480</v>
      </c>
      <c r="M110" s="26" t="s">
        <v>130</v>
      </c>
    </row>
    <row r="111" spans="1:14" ht="75" x14ac:dyDescent="0.25">
      <c r="A111" s="1" t="s">
        <v>143</v>
      </c>
      <c r="B111" s="58" t="s">
        <v>157</v>
      </c>
      <c r="C111" s="57" t="s">
        <v>155</v>
      </c>
      <c r="D111" s="6"/>
      <c r="E111" s="6"/>
      <c r="F111" s="50"/>
      <c r="G111" s="55">
        <v>2002.299</v>
      </c>
      <c r="H111" s="50">
        <f t="shared" si="22"/>
        <v>2002.299</v>
      </c>
      <c r="I111" s="55"/>
      <c r="J111" s="50">
        <f t="shared" si="26"/>
        <v>2002.299</v>
      </c>
      <c r="K111" s="51"/>
      <c r="L111" s="50">
        <f t="shared" si="27"/>
        <v>2002.299</v>
      </c>
      <c r="M111" s="26" t="s">
        <v>156</v>
      </c>
    </row>
    <row r="112" spans="1:14" ht="19.5" customHeight="1" x14ac:dyDescent="0.25">
      <c r="A112" s="1"/>
      <c r="B112" s="58" t="s">
        <v>24</v>
      </c>
      <c r="C112" s="4"/>
      <c r="D112" s="25">
        <f>D113</f>
        <v>22584.7</v>
      </c>
      <c r="E112" s="25">
        <f>E113</f>
        <v>0</v>
      </c>
      <c r="F112" s="48">
        <f t="shared" si="25"/>
        <v>22584.7</v>
      </c>
      <c r="G112" s="49">
        <f>G113</f>
        <v>0</v>
      </c>
      <c r="H112" s="48">
        <f t="shared" si="22"/>
        <v>22584.7</v>
      </c>
      <c r="I112" s="49">
        <f>I113</f>
        <v>0</v>
      </c>
      <c r="J112" s="48">
        <f t="shared" si="26"/>
        <v>22584.7</v>
      </c>
      <c r="K112" s="49">
        <f>K113</f>
        <v>0</v>
      </c>
      <c r="L112" s="50">
        <f t="shared" si="27"/>
        <v>22584.7</v>
      </c>
      <c r="M112" s="28"/>
      <c r="N112" s="24"/>
    </row>
    <row r="113" spans="1:14" ht="75" x14ac:dyDescent="0.25">
      <c r="A113" s="1" t="s">
        <v>144</v>
      </c>
      <c r="B113" s="58" t="s">
        <v>25</v>
      </c>
      <c r="C113" s="57" t="s">
        <v>26</v>
      </c>
      <c r="D113" s="6">
        <v>22584.7</v>
      </c>
      <c r="E113" s="6"/>
      <c r="F113" s="50">
        <f t="shared" si="25"/>
        <v>22584.7</v>
      </c>
      <c r="G113" s="55"/>
      <c r="H113" s="50">
        <f t="shared" si="22"/>
        <v>22584.7</v>
      </c>
      <c r="I113" s="55"/>
      <c r="J113" s="50">
        <f t="shared" si="26"/>
        <v>22584.7</v>
      </c>
      <c r="K113" s="51"/>
      <c r="L113" s="50">
        <f t="shared" si="27"/>
        <v>22584.7</v>
      </c>
      <c r="M113" s="26">
        <v>320442140</v>
      </c>
    </row>
    <row r="114" spans="1:14" x14ac:dyDescent="0.25">
      <c r="A114" s="1"/>
      <c r="B114" s="58" t="s">
        <v>33</v>
      </c>
      <c r="C114" s="4"/>
      <c r="D114" s="25">
        <f>D115</f>
        <v>4085.7</v>
      </c>
      <c r="E114" s="25">
        <f>E115+E116</f>
        <v>10189.199999999999</v>
      </c>
      <c r="F114" s="48">
        <f t="shared" si="25"/>
        <v>14274.899999999998</v>
      </c>
      <c r="G114" s="49">
        <f>G115+G116+G117</f>
        <v>13182.145</v>
      </c>
      <c r="H114" s="48">
        <f t="shared" si="22"/>
        <v>27457.044999999998</v>
      </c>
      <c r="I114" s="49">
        <f>I115+I116+I117</f>
        <v>-19.161999999999999</v>
      </c>
      <c r="J114" s="48">
        <f t="shared" si="26"/>
        <v>27437.882999999998</v>
      </c>
      <c r="K114" s="49">
        <f>K115+K116+K117+K118</f>
        <v>-145.32899999999972</v>
      </c>
      <c r="L114" s="50">
        <f t="shared" si="27"/>
        <v>27292.553999999996</v>
      </c>
      <c r="M114" s="28"/>
      <c r="N114" s="24"/>
    </row>
    <row r="115" spans="1:14" ht="56.25" x14ac:dyDescent="0.25">
      <c r="A115" s="1" t="s">
        <v>153</v>
      </c>
      <c r="B115" s="58" t="s">
        <v>45</v>
      </c>
      <c r="C115" s="4" t="s">
        <v>30</v>
      </c>
      <c r="D115" s="6">
        <v>4085.7</v>
      </c>
      <c r="E115" s="6">
        <v>-192.6</v>
      </c>
      <c r="F115" s="50">
        <f t="shared" si="25"/>
        <v>3893.1</v>
      </c>
      <c r="G115" s="55">
        <f>4272.656+674.183+36.516</f>
        <v>4983.3549999999996</v>
      </c>
      <c r="H115" s="50">
        <f t="shared" si="22"/>
        <v>8876.4549999999999</v>
      </c>
      <c r="I115" s="55">
        <v>-19.161999999999999</v>
      </c>
      <c r="J115" s="50">
        <f t="shared" si="26"/>
        <v>8857.2929999999997</v>
      </c>
      <c r="K115" s="51">
        <v>-7964.8059999999996</v>
      </c>
      <c r="L115" s="50">
        <f t="shared" si="27"/>
        <v>892.48700000000008</v>
      </c>
      <c r="M115" s="26">
        <v>1420341020</v>
      </c>
    </row>
    <row r="116" spans="1:14" ht="56.25" x14ac:dyDescent="0.25">
      <c r="A116" s="1" t="s">
        <v>154</v>
      </c>
      <c r="B116" s="58" t="s">
        <v>152</v>
      </c>
      <c r="C116" s="4" t="s">
        <v>30</v>
      </c>
      <c r="D116" s="6"/>
      <c r="E116" s="6">
        <v>10381.799999999999</v>
      </c>
      <c r="F116" s="50">
        <f t="shared" si="25"/>
        <v>10381.799999999999</v>
      </c>
      <c r="G116" s="55">
        <v>5000</v>
      </c>
      <c r="H116" s="50">
        <f t="shared" si="22"/>
        <v>15381.8</v>
      </c>
      <c r="I116" s="55"/>
      <c r="J116" s="50">
        <f t="shared" si="26"/>
        <v>15381.8</v>
      </c>
      <c r="K116" s="51"/>
      <c r="L116" s="50">
        <f t="shared" si="27"/>
        <v>15381.8</v>
      </c>
      <c r="M116" s="26">
        <v>1410241030</v>
      </c>
    </row>
    <row r="117" spans="1:14" ht="56.25" x14ac:dyDescent="0.25">
      <c r="A117" s="1" t="s">
        <v>162</v>
      </c>
      <c r="B117" s="58" t="s">
        <v>126</v>
      </c>
      <c r="C117" s="4" t="s">
        <v>30</v>
      </c>
      <c r="D117" s="6"/>
      <c r="E117" s="6"/>
      <c r="F117" s="50"/>
      <c r="G117" s="55">
        <f>398.79+2800</f>
        <v>3198.79</v>
      </c>
      <c r="H117" s="50">
        <f t="shared" si="22"/>
        <v>3198.79</v>
      </c>
      <c r="I117" s="55"/>
      <c r="J117" s="50">
        <f t="shared" si="26"/>
        <v>3198.79</v>
      </c>
      <c r="K117" s="51"/>
      <c r="L117" s="50">
        <f t="shared" si="27"/>
        <v>3198.79</v>
      </c>
      <c r="M117" s="26">
        <v>1410241410</v>
      </c>
    </row>
    <row r="118" spans="1:14" ht="56.25" x14ac:dyDescent="0.25">
      <c r="A118" s="1" t="s">
        <v>163</v>
      </c>
      <c r="B118" s="58" t="s">
        <v>45</v>
      </c>
      <c r="C118" s="4" t="s">
        <v>35</v>
      </c>
      <c r="D118" s="6"/>
      <c r="E118" s="6"/>
      <c r="F118" s="50"/>
      <c r="G118" s="55"/>
      <c r="H118" s="50"/>
      <c r="I118" s="55"/>
      <c r="J118" s="50"/>
      <c r="K118" s="51">
        <v>7819.4769999999999</v>
      </c>
      <c r="L118" s="50">
        <f t="shared" si="27"/>
        <v>7819.4769999999999</v>
      </c>
      <c r="M118" s="26">
        <v>1420341020</v>
      </c>
    </row>
    <row r="119" spans="1:14" x14ac:dyDescent="0.25">
      <c r="A119" s="1"/>
      <c r="B119" s="58" t="s">
        <v>13</v>
      </c>
      <c r="C119" s="4"/>
      <c r="D119" s="6">
        <f>D15+D36+D61+D75+D108+D112+D114</f>
        <v>3005276.5</v>
      </c>
      <c r="E119" s="6">
        <f>E15+E36+E61+E75+E108+E112+E114</f>
        <v>-18288.099999999999</v>
      </c>
      <c r="F119" s="50">
        <f t="shared" si="25"/>
        <v>2986988.4</v>
      </c>
      <c r="G119" s="55">
        <f>G15+G36+G61+G75+G108+G112+G114</f>
        <v>256546.08599999998</v>
      </c>
      <c r="H119" s="50">
        <f t="shared" si="22"/>
        <v>3243534.486</v>
      </c>
      <c r="I119" s="55">
        <f>I15+I36+I61+I75+I108+I112+I114</f>
        <v>-65019.161999999997</v>
      </c>
      <c r="J119" s="50">
        <f t="shared" si="26"/>
        <v>3178515.324</v>
      </c>
      <c r="K119" s="51">
        <f>K15+K36+K61+K75+K108+K112+K114</f>
        <v>104485.76100000001</v>
      </c>
      <c r="L119" s="50">
        <f t="shared" si="27"/>
        <v>3283001.085</v>
      </c>
      <c r="N119" s="44"/>
    </row>
    <row r="120" spans="1:14" x14ac:dyDescent="0.25">
      <c r="A120" s="1"/>
      <c r="B120" s="68" t="s">
        <v>14</v>
      </c>
      <c r="C120" s="69"/>
      <c r="D120" s="6"/>
      <c r="E120" s="6"/>
      <c r="F120" s="50"/>
      <c r="G120" s="55"/>
      <c r="H120" s="50"/>
      <c r="I120" s="55"/>
      <c r="J120" s="50"/>
      <c r="K120" s="51"/>
      <c r="L120" s="50"/>
    </row>
    <row r="121" spans="1:14" x14ac:dyDescent="0.25">
      <c r="A121" s="1"/>
      <c r="B121" s="70" t="s">
        <v>19</v>
      </c>
      <c r="C121" s="71"/>
      <c r="D121" s="6">
        <f>D79</f>
        <v>350505</v>
      </c>
      <c r="E121" s="6">
        <f>E79</f>
        <v>0</v>
      </c>
      <c r="F121" s="50">
        <f t="shared" si="25"/>
        <v>350505</v>
      </c>
      <c r="G121" s="55">
        <f>G79</f>
        <v>19877</v>
      </c>
      <c r="H121" s="50">
        <f t="shared" si="22"/>
        <v>370382</v>
      </c>
      <c r="I121" s="55">
        <f>I79</f>
        <v>0</v>
      </c>
      <c r="J121" s="50">
        <f t="shared" ref="J121:J123" si="28">H121+I121</f>
        <v>370382</v>
      </c>
      <c r="K121" s="51">
        <f>K79</f>
        <v>94424.1</v>
      </c>
      <c r="L121" s="50">
        <f t="shared" ref="L121:L123" si="29">J121+K121</f>
        <v>464806.1</v>
      </c>
    </row>
    <row r="122" spans="1:14" x14ac:dyDescent="0.25">
      <c r="A122" s="1"/>
      <c r="B122" s="59" t="s">
        <v>22</v>
      </c>
      <c r="C122" s="5"/>
      <c r="D122" s="6">
        <f>D64+D39+D18+D78</f>
        <v>163520.1</v>
      </c>
      <c r="E122" s="6">
        <f>E18+E39+E64+E78</f>
        <v>0</v>
      </c>
      <c r="F122" s="50">
        <f t="shared" si="25"/>
        <v>163520.1</v>
      </c>
      <c r="G122" s="55">
        <f>G18+G39+G64+G78</f>
        <v>0</v>
      </c>
      <c r="H122" s="50">
        <f t="shared" si="22"/>
        <v>163520.1</v>
      </c>
      <c r="I122" s="55">
        <f>I18+I39+I64+I78</f>
        <v>0</v>
      </c>
      <c r="J122" s="50">
        <f t="shared" si="28"/>
        <v>163520.1</v>
      </c>
      <c r="K122" s="51">
        <f>K18+K39+K64+K78</f>
        <v>0</v>
      </c>
      <c r="L122" s="50">
        <f t="shared" si="29"/>
        <v>163520.1</v>
      </c>
    </row>
    <row r="123" spans="1:14" x14ac:dyDescent="0.25">
      <c r="A123" s="1"/>
      <c r="B123" s="59" t="s">
        <v>34</v>
      </c>
      <c r="C123" s="5"/>
      <c r="D123" s="6">
        <f>D53</f>
        <v>0</v>
      </c>
      <c r="E123" s="6">
        <f>E40</f>
        <v>0</v>
      </c>
      <c r="F123" s="50">
        <f t="shared" si="25"/>
        <v>0</v>
      </c>
      <c r="G123" s="55">
        <f>G40</f>
        <v>7209.5</v>
      </c>
      <c r="H123" s="50">
        <f t="shared" si="22"/>
        <v>7209.5</v>
      </c>
      <c r="I123" s="55">
        <f>I40</f>
        <v>0</v>
      </c>
      <c r="J123" s="50">
        <f t="shared" si="28"/>
        <v>7209.5</v>
      </c>
      <c r="K123" s="51">
        <f>K40</f>
        <v>0</v>
      </c>
      <c r="L123" s="50">
        <f t="shared" si="29"/>
        <v>7209.5</v>
      </c>
    </row>
    <row r="124" spans="1:14" x14ac:dyDescent="0.25">
      <c r="A124" s="1"/>
      <c r="B124" s="64" t="s">
        <v>20</v>
      </c>
      <c r="C124" s="72"/>
      <c r="D124" s="6"/>
      <c r="E124" s="6"/>
      <c r="F124" s="50"/>
      <c r="G124" s="55"/>
      <c r="H124" s="50"/>
      <c r="I124" s="55"/>
      <c r="J124" s="50"/>
      <c r="K124" s="51"/>
      <c r="L124" s="50"/>
    </row>
    <row r="125" spans="1:14" x14ac:dyDescent="0.25">
      <c r="A125" s="1"/>
      <c r="B125" s="64" t="s">
        <v>6</v>
      </c>
      <c r="C125" s="65"/>
      <c r="D125" s="6">
        <f>D43+D42+D45+D46+D47+D48+D44</f>
        <v>363640.10000000003</v>
      </c>
      <c r="E125" s="6">
        <f>E42+E43+E44+E45+E46+E47+E48</f>
        <v>0</v>
      </c>
      <c r="F125" s="50">
        <f t="shared" si="25"/>
        <v>363640.10000000003</v>
      </c>
      <c r="G125" s="55">
        <f>G42+G43+G44+G45+G46+G47+G48+G58+G59+G60</f>
        <v>118793.06199999998</v>
      </c>
      <c r="H125" s="50">
        <f t="shared" si="22"/>
        <v>482433.16200000001</v>
      </c>
      <c r="I125" s="55">
        <f>I42+I43+I44+I45+I46+I47+I48+I58+I59+I60</f>
        <v>-65000</v>
      </c>
      <c r="J125" s="50">
        <f t="shared" ref="J125:J134" si="30">H125+I125</f>
        <v>417433.16200000001</v>
      </c>
      <c r="K125" s="51">
        <f>K42+K43+K44+K45+K46+K47+K48+K58+K59+K60</f>
        <v>0</v>
      </c>
      <c r="L125" s="50">
        <f t="shared" ref="L125:L134" si="31">J125+K125</f>
        <v>417433.16200000001</v>
      </c>
    </row>
    <row r="126" spans="1:14" x14ac:dyDescent="0.25">
      <c r="A126" s="1"/>
      <c r="B126" s="64" t="s">
        <v>8</v>
      </c>
      <c r="C126" s="65"/>
      <c r="D126" s="6">
        <f>D72+D93+D70+D71+D80+D88+D89+D94+D95+D84+D65+D66</f>
        <v>688165.7</v>
      </c>
      <c r="E126" s="6">
        <f>E65+E66+E70+E71+E72+E80+E84+E88+E89+E93+E94+E95</f>
        <v>-16738.5</v>
      </c>
      <c r="F126" s="50">
        <f t="shared" si="25"/>
        <v>671427.2</v>
      </c>
      <c r="G126" s="55">
        <f>G65+G66+G70+G71+G72+G80+G84+G88+G89+G93+G94+G95+G73+G74+G103+G107</f>
        <v>34713.786999999997</v>
      </c>
      <c r="H126" s="50">
        <f t="shared" si="22"/>
        <v>706140.98699999996</v>
      </c>
      <c r="I126" s="55">
        <f>I65+I66+I70+I71+I72+I80+I84+I88+I89+I93+I94+I95+I73+I74+I103+I107</f>
        <v>0</v>
      </c>
      <c r="J126" s="50">
        <f t="shared" si="30"/>
        <v>706140.98699999996</v>
      </c>
      <c r="K126" s="51">
        <f>K65+K66+K70+K71+K72+K80+K84+K88+K89+K93+K94+K95+K73+K74+K103+K107</f>
        <v>108755.1</v>
      </c>
      <c r="L126" s="50">
        <f t="shared" si="31"/>
        <v>814896.08699999994</v>
      </c>
    </row>
    <row r="127" spans="1:14" x14ac:dyDescent="0.25">
      <c r="A127" s="1"/>
      <c r="B127" s="64" t="s">
        <v>15</v>
      </c>
      <c r="C127" s="65"/>
      <c r="D127" s="6">
        <f>D26+D30+D31</f>
        <v>42522.9</v>
      </c>
      <c r="E127" s="6">
        <f>E26+E30+E31</f>
        <v>0</v>
      </c>
      <c r="F127" s="50">
        <f t="shared" si="25"/>
        <v>42522.9</v>
      </c>
      <c r="G127" s="55">
        <f>G26+G30+G31</f>
        <v>0</v>
      </c>
      <c r="H127" s="50">
        <f t="shared" si="22"/>
        <v>42522.9</v>
      </c>
      <c r="I127" s="55">
        <f>I26+I30+I31</f>
        <v>0</v>
      </c>
      <c r="J127" s="50">
        <f t="shared" si="30"/>
        <v>42522.9</v>
      </c>
      <c r="K127" s="51">
        <f>K26+K30+K31+K35</f>
        <v>622.99</v>
      </c>
      <c r="L127" s="50">
        <f t="shared" si="31"/>
        <v>43145.89</v>
      </c>
    </row>
    <row r="128" spans="1:14" x14ac:dyDescent="0.25">
      <c r="A128" s="1"/>
      <c r="B128" s="73" t="s">
        <v>12</v>
      </c>
      <c r="C128" s="65"/>
      <c r="D128" s="6"/>
      <c r="E128" s="6"/>
      <c r="F128" s="50">
        <f t="shared" si="25"/>
        <v>0</v>
      </c>
      <c r="G128" s="55">
        <f>G111</f>
        <v>2002.299</v>
      </c>
      <c r="H128" s="50">
        <f t="shared" si="22"/>
        <v>2002.299</v>
      </c>
      <c r="I128" s="55">
        <f>I111</f>
        <v>0</v>
      </c>
      <c r="J128" s="50">
        <f t="shared" si="30"/>
        <v>2002.299</v>
      </c>
      <c r="K128" s="51">
        <f>K111</f>
        <v>0</v>
      </c>
      <c r="L128" s="50">
        <f t="shared" si="31"/>
        <v>2002.299</v>
      </c>
    </row>
    <row r="129" spans="1:12" x14ac:dyDescent="0.25">
      <c r="A129" s="1"/>
      <c r="B129" s="66" t="s">
        <v>10</v>
      </c>
      <c r="C129" s="67"/>
      <c r="D129" s="6">
        <f>D99+D100+D101+D102</f>
        <v>7805.8</v>
      </c>
      <c r="E129" s="6">
        <f>E99+E100+E101+E102</f>
        <v>-197</v>
      </c>
      <c r="F129" s="50">
        <f t="shared" si="25"/>
        <v>7608.8</v>
      </c>
      <c r="G129" s="55">
        <f>G99+G100+G101+G102</f>
        <v>1078.4590000000001</v>
      </c>
      <c r="H129" s="50">
        <f t="shared" si="22"/>
        <v>8687.259</v>
      </c>
      <c r="I129" s="55">
        <f>I99+I100+I101+I102</f>
        <v>0</v>
      </c>
      <c r="J129" s="50">
        <f t="shared" si="30"/>
        <v>8687.259</v>
      </c>
      <c r="K129" s="51">
        <f>K99+K100+K101+K102</f>
        <v>0</v>
      </c>
      <c r="L129" s="50">
        <f t="shared" si="31"/>
        <v>8687.259</v>
      </c>
    </row>
    <row r="130" spans="1:12" x14ac:dyDescent="0.25">
      <c r="A130" s="23"/>
      <c r="B130" s="66" t="s">
        <v>21</v>
      </c>
      <c r="C130" s="67"/>
      <c r="D130" s="6">
        <f>D19+D23</f>
        <v>409800</v>
      </c>
      <c r="E130" s="6">
        <f>E19+E23</f>
        <v>-19853</v>
      </c>
      <c r="F130" s="50">
        <f t="shared" si="25"/>
        <v>389947</v>
      </c>
      <c r="G130" s="55">
        <f>G19+G23+G34</f>
        <v>1000</v>
      </c>
      <c r="H130" s="50">
        <f t="shared" si="22"/>
        <v>390947</v>
      </c>
      <c r="I130" s="55">
        <f>I19+I23+I34</f>
        <v>0</v>
      </c>
      <c r="J130" s="50">
        <f t="shared" si="30"/>
        <v>390947</v>
      </c>
      <c r="K130" s="51">
        <f>K19+K23+K34</f>
        <v>-2947</v>
      </c>
      <c r="L130" s="50">
        <f t="shared" si="31"/>
        <v>388000</v>
      </c>
    </row>
    <row r="131" spans="1:12" x14ac:dyDescent="0.25">
      <c r="A131" s="23"/>
      <c r="B131" s="66" t="s">
        <v>16</v>
      </c>
      <c r="C131" s="67"/>
      <c r="D131" s="6">
        <f>D41+D49</f>
        <v>896438.10000000009</v>
      </c>
      <c r="E131" s="6">
        <f>E41+E49</f>
        <v>0</v>
      </c>
      <c r="F131" s="50">
        <f t="shared" si="25"/>
        <v>896438.10000000009</v>
      </c>
      <c r="G131" s="55">
        <f>G41+G49+G54</f>
        <v>43042.281000000003</v>
      </c>
      <c r="H131" s="50">
        <f t="shared" si="22"/>
        <v>939480.38100000005</v>
      </c>
      <c r="I131" s="55">
        <f>I41+I49+I54</f>
        <v>0</v>
      </c>
      <c r="J131" s="50">
        <f t="shared" si="30"/>
        <v>939480.38100000005</v>
      </c>
      <c r="K131" s="51">
        <f>K41+K49+K54</f>
        <v>-300</v>
      </c>
      <c r="L131" s="50">
        <f t="shared" si="31"/>
        <v>939180.38100000005</v>
      </c>
    </row>
    <row r="132" spans="1:12" x14ac:dyDescent="0.25">
      <c r="A132" s="23"/>
      <c r="B132" s="66" t="s">
        <v>26</v>
      </c>
      <c r="C132" s="67"/>
      <c r="D132" s="6">
        <f>D113</f>
        <v>22584.7</v>
      </c>
      <c r="E132" s="6">
        <f>E113</f>
        <v>0</v>
      </c>
      <c r="F132" s="50">
        <f t="shared" si="25"/>
        <v>22584.7</v>
      </c>
      <c r="G132" s="55">
        <f>G113</f>
        <v>0</v>
      </c>
      <c r="H132" s="50">
        <f t="shared" si="22"/>
        <v>22584.7</v>
      </c>
      <c r="I132" s="55">
        <f>I113</f>
        <v>0</v>
      </c>
      <c r="J132" s="50">
        <f t="shared" si="30"/>
        <v>22584.7</v>
      </c>
      <c r="K132" s="51">
        <f>K113</f>
        <v>0</v>
      </c>
      <c r="L132" s="50">
        <f t="shared" si="31"/>
        <v>22584.7</v>
      </c>
    </row>
    <row r="133" spans="1:12" x14ac:dyDescent="0.25">
      <c r="A133" s="23"/>
      <c r="B133" s="62" t="s">
        <v>30</v>
      </c>
      <c r="C133" s="63"/>
      <c r="D133" s="6">
        <f>D115</f>
        <v>4085.7</v>
      </c>
      <c r="E133" s="6">
        <f>E115+E116</f>
        <v>10189.199999999999</v>
      </c>
      <c r="F133" s="50">
        <f t="shared" si="25"/>
        <v>14274.899999999998</v>
      </c>
      <c r="G133" s="55">
        <f>G115+G116+G117</f>
        <v>13182.145</v>
      </c>
      <c r="H133" s="50">
        <f t="shared" si="22"/>
        <v>27457.044999999998</v>
      </c>
      <c r="I133" s="55">
        <f>I115+I116+I117</f>
        <v>-19.161999999999999</v>
      </c>
      <c r="J133" s="50">
        <f t="shared" si="30"/>
        <v>27437.882999999998</v>
      </c>
      <c r="K133" s="51">
        <f>K115+K116+K117</f>
        <v>-7964.8059999999996</v>
      </c>
      <c r="L133" s="50">
        <f t="shared" si="31"/>
        <v>19473.076999999997</v>
      </c>
    </row>
    <row r="134" spans="1:12" x14ac:dyDescent="0.25">
      <c r="A134" s="23"/>
      <c r="B134" s="62" t="s">
        <v>31</v>
      </c>
      <c r="C134" s="63"/>
      <c r="D134" s="6">
        <f>D24+D25+D29+D27+D28+D109+D110</f>
        <v>570233.5</v>
      </c>
      <c r="E134" s="6">
        <f>E24+E25+E27+E28+E29+E109+E110+E32</f>
        <v>8311.2000000000044</v>
      </c>
      <c r="F134" s="50">
        <f t="shared" si="25"/>
        <v>578544.69999999995</v>
      </c>
      <c r="G134" s="55">
        <f>G24+G25+G27+G28+G29+G32+G33+G109+G110</f>
        <v>42734.053</v>
      </c>
      <c r="H134" s="50">
        <f t="shared" si="22"/>
        <v>621278.75299999991</v>
      </c>
      <c r="I134" s="55">
        <f>I24+I25+I27+I28+I29+I32+I33+I109+I110</f>
        <v>0</v>
      </c>
      <c r="J134" s="50">
        <f t="shared" si="30"/>
        <v>621278.75299999991</v>
      </c>
      <c r="K134" s="51">
        <f>K24+K25+K27+K28+K29+K32+K33+K109+K110+K118</f>
        <v>6319.4769999999999</v>
      </c>
      <c r="L134" s="50">
        <f t="shared" si="31"/>
        <v>627598.22999999986</v>
      </c>
    </row>
  </sheetData>
  <autoFilter ref="A14:N134">
    <filterColumn colId="13">
      <filters blank="1"/>
    </filterColumn>
  </autoFilter>
  <mergeCells count="26">
    <mergeCell ref="K13:K14"/>
    <mergeCell ref="L13:L14"/>
    <mergeCell ref="A9:L11"/>
    <mergeCell ref="I13:I14"/>
    <mergeCell ref="J13:J14"/>
    <mergeCell ref="G13:G14"/>
    <mergeCell ref="H13:H14"/>
    <mergeCell ref="A13:A14"/>
    <mergeCell ref="B13:B14"/>
    <mergeCell ref="C13:C14"/>
    <mergeCell ref="D13:D14"/>
    <mergeCell ref="E13:E14"/>
    <mergeCell ref="F13:F14"/>
    <mergeCell ref="B120:C120"/>
    <mergeCell ref="B129:C129"/>
    <mergeCell ref="B121:C121"/>
    <mergeCell ref="B124:C124"/>
    <mergeCell ref="B128:C128"/>
    <mergeCell ref="B134:C134"/>
    <mergeCell ref="B126:C126"/>
    <mergeCell ref="B127:C127"/>
    <mergeCell ref="B125:C125"/>
    <mergeCell ref="B133:C133"/>
    <mergeCell ref="B132:C132"/>
    <mergeCell ref="B130:C130"/>
    <mergeCell ref="B131:C131"/>
  </mergeCells>
  <pageMargins left="0.98425196850393704" right="0.39370078740157483" top="0.78740157480314965" bottom="0.78740157480314965" header="0.31496062992125984" footer="0.31496062992125984"/>
  <pageSetup paperSize="9" scale="87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2017</vt:lpstr>
      <vt:lpstr>'2017'!Заголовки_для_печати</vt:lpstr>
      <vt:lpstr>'2017'!Область_печати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2017-04-04T12:02:16Z</cp:lastPrinted>
  <dcterms:created xsi:type="dcterms:W3CDTF">2013-10-12T06:09:22Z</dcterms:created>
  <dcterms:modified xsi:type="dcterms:W3CDTF">2017-04-04T12:05:00Z</dcterms:modified>
</cp:coreProperties>
</file>