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132"/>
  </bookViews>
  <sheets>
    <sheet name="приложение 9" sheetId="2" r:id="rId1"/>
  </sheets>
  <definedNames>
    <definedName name="_xlnm._FilterDatabase" localSheetId="0" hidden="1">'приложение 9'!$A$17:$R$145</definedName>
    <definedName name="_xlnm.Print_Titles" localSheetId="0">'приложение 9'!$16:$17</definedName>
    <definedName name="_xlnm.Print_Area" localSheetId="0">'приложение 9'!$A$1:$R$145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4" i="2" l="1"/>
  <c r="O70" i="2"/>
  <c r="O72" i="2" l="1"/>
  <c r="P81" i="2" l="1"/>
  <c r="P117" i="2" l="1"/>
  <c r="P116" i="2"/>
  <c r="O54" i="2" l="1"/>
  <c r="O42" i="2" l="1"/>
  <c r="O41" i="2"/>
  <c r="O64" i="2"/>
  <c r="P64" i="2" s="1"/>
  <c r="P66" i="2"/>
  <c r="P67" i="2"/>
  <c r="P115" i="2" l="1"/>
  <c r="O145" i="2" l="1"/>
  <c r="O144" i="2"/>
  <c r="O143" i="2"/>
  <c r="O140" i="2"/>
  <c r="O139" i="2"/>
  <c r="O138" i="2"/>
  <c r="O136" i="2"/>
  <c r="O125" i="2"/>
  <c r="O123" i="2"/>
  <c r="O119" i="2"/>
  <c r="O110" i="2"/>
  <c r="O102" i="2"/>
  <c r="O96" i="2"/>
  <c r="O91" i="2"/>
  <c r="O87" i="2"/>
  <c r="O86" i="2"/>
  <c r="O82" i="2" s="1"/>
  <c r="O71" i="2"/>
  <c r="O57" i="2"/>
  <c r="O52" i="2"/>
  <c r="O142" i="2" s="1"/>
  <c r="O43" i="2"/>
  <c r="O22" i="2"/>
  <c r="O141" i="2" s="1"/>
  <c r="O21" i="2"/>
  <c r="O20" i="2"/>
  <c r="O137" i="2" l="1"/>
  <c r="O18" i="2"/>
  <c r="O39" i="2"/>
  <c r="O68" i="2"/>
  <c r="O133" i="2"/>
  <c r="O132" i="2"/>
  <c r="O134" i="2"/>
  <c r="M145" i="2"/>
  <c r="M144" i="2"/>
  <c r="M143" i="2"/>
  <c r="M140" i="2"/>
  <c r="M139" i="2"/>
  <c r="M138" i="2"/>
  <c r="M136" i="2"/>
  <c r="M125" i="2"/>
  <c r="M123" i="2"/>
  <c r="M119" i="2"/>
  <c r="M110" i="2"/>
  <c r="M102" i="2"/>
  <c r="M96" i="2"/>
  <c r="M91" i="2"/>
  <c r="M87" i="2"/>
  <c r="M86" i="2"/>
  <c r="M132" i="2" s="1"/>
  <c r="M84" i="2"/>
  <c r="M71" i="2"/>
  <c r="M70" i="2"/>
  <c r="M57" i="2"/>
  <c r="M52" i="2"/>
  <c r="M43" i="2"/>
  <c r="M42" i="2"/>
  <c r="M41" i="2"/>
  <c r="M22" i="2"/>
  <c r="M141" i="2" s="1"/>
  <c r="M21" i="2"/>
  <c r="M20" i="2"/>
  <c r="M142" i="2" l="1"/>
  <c r="M68" i="2"/>
  <c r="M39" i="2"/>
  <c r="M82" i="2"/>
  <c r="O130" i="2"/>
  <c r="M133" i="2"/>
  <c r="M18" i="2"/>
  <c r="M134" i="2"/>
  <c r="M137" i="2"/>
  <c r="K86" i="2"/>
  <c r="M130" i="2" l="1"/>
  <c r="K145" i="2"/>
  <c r="K125" i="2"/>
  <c r="L129" i="2"/>
  <c r="N129" i="2" s="1"/>
  <c r="P129" i="2" s="1"/>
  <c r="K138" i="2" l="1"/>
  <c r="K20" i="2"/>
  <c r="L38" i="2"/>
  <c r="N38" i="2" s="1"/>
  <c r="P38" i="2" s="1"/>
  <c r="K132" i="2" l="1"/>
  <c r="K84" i="2"/>
  <c r="K144" i="2"/>
  <c r="J110" i="2"/>
  <c r="L112" i="2"/>
  <c r="N112" i="2" s="1"/>
  <c r="P112" i="2" s="1"/>
  <c r="L113" i="2"/>
  <c r="N113" i="2" s="1"/>
  <c r="P113" i="2" s="1"/>
  <c r="K110" i="2"/>
  <c r="K143" i="2" l="1"/>
  <c r="K140" i="2"/>
  <c r="K139" i="2"/>
  <c r="K136" i="2"/>
  <c r="K123" i="2"/>
  <c r="K119" i="2"/>
  <c r="K102" i="2"/>
  <c r="K96" i="2"/>
  <c r="K91" i="2"/>
  <c r="K87" i="2"/>
  <c r="K71" i="2"/>
  <c r="K70" i="2"/>
  <c r="K57" i="2"/>
  <c r="K52" i="2"/>
  <c r="K43" i="2"/>
  <c r="K42" i="2"/>
  <c r="K41" i="2"/>
  <c r="K22" i="2"/>
  <c r="K141" i="2" s="1"/>
  <c r="K21" i="2"/>
  <c r="K137" i="2" l="1"/>
  <c r="K68" i="2"/>
  <c r="K18" i="2"/>
  <c r="K82" i="2"/>
  <c r="K39" i="2"/>
  <c r="K133" i="2"/>
  <c r="K142" i="2"/>
  <c r="K134" i="2"/>
  <c r="I145" i="2"/>
  <c r="I143" i="2"/>
  <c r="I140" i="2"/>
  <c r="I139" i="2"/>
  <c r="I138" i="2"/>
  <c r="I136" i="2"/>
  <c r="I144" i="2"/>
  <c r="I125" i="2"/>
  <c r="I123" i="2"/>
  <c r="I119" i="2"/>
  <c r="I102" i="2"/>
  <c r="I96" i="2"/>
  <c r="I91" i="2"/>
  <c r="I87" i="2"/>
  <c r="I84" i="2"/>
  <c r="I71" i="2"/>
  <c r="I57" i="2"/>
  <c r="I41" i="2"/>
  <c r="I43" i="2"/>
  <c r="I42" i="2"/>
  <c r="I22" i="2"/>
  <c r="I21" i="2"/>
  <c r="I20" i="2"/>
  <c r="I18" i="2" l="1"/>
  <c r="K130" i="2"/>
  <c r="I86" i="2"/>
  <c r="I132" i="2" s="1"/>
  <c r="I133" i="2"/>
  <c r="I39" i="2"/>
  <c r="I52" i="2"/>
  <c r="I134" i="2"/>
  <c r="I137" i="2"/>
  <c r="I141" i="2"/>
  <c r="I70" i="2"/>
  <c r="G139" i="2"/>
  <c r="G119" i="2"/>
  <c r="H122" i="2"/>
  <c r="J122" i="2" s="1"/>
  <c r="L122" i="2" s="1"/>
  <c r="N122" i="2" s="1"/>
  <c r="P122" i="2" s="1"/>
  <c r="I82" i="2" l="1"/>
  <c r="I142" i="2"/>
  <c r="I68" i="2"/>
  <c r="G126" i="2"/>
  <c r="I130" i="2" l="1"/>
  <c r="H114" i="2"/>
  <c r="J114" i="2" s="1"/>
  <c r="L114" i="2" s="1"/>
  <c r="N114" i="2" s="1"/>
  <c r="P114" i="2" s="1"/>
  <c r="G80" i="2"/>
  <c r="G20" i="2" l="1"/>
  <c r="H37" i="2"/>
  <c r="J37" i="2" s="1"/>
  <c r="L37" i="2" s="1"/>
  <c r="N37" i="2" s="1"/>
  <c r="P37" i="2" s="1"/>
  <c r="G104" i="2" l="1"/>
  <c r="G84" i="2" s="1"/>
  <c r="H110" i="2"/>
  <c r="L110" i="2" s="1"/>
  <c r="N110" i="2" s="1"/>
  <c r="P110" i="2" s="1"/>
  <c r="G70" i="2" l="1"/>
  <c r="G42" i="2"/>
  <c r="G145" i="2"/>
  <c r="G143" i="2"/>
  <c r="G140" i="2"/>
  <c r="G138" i="2"/>
  <c r="G136" i="2"/>
  <c r="G144" i="2"/>
  <c r="G128" i="2"/>
  <c r="H118" i="2"/>
  <c r="J118" i="2" s="1"/>
  <c r="L118" i="2" s="1"/>
  <c r="N118" i="2" s="1"/>
  <c r="P118" i="2" s="1"/>
  <c r="H80" i="2"/>
  <c r="J80" i="2" s="1"/>
  <c r="L80" i="2" s="1"/>
  <c r="N80" i="2" s="1"/>
  <c r="P80" i="2" s="1"/>
  <c r="H36" i="2"/>
  <c r="J36" i="2" s="1"/>
  <c r="L36" i="2" s="1"/>
  <c r="N36" i="2" s="1"/>
  <c r="P36" i="2" s="1"/>
  <c r="H63" i="2"/>
  <c r="J63" i="2" s="1"/>
  <c r="L63" i="2" s="1"/>
  <c r="N63" i="2" s="1"/>
  <c r="P63" i="2" s="1"/>
  <c r="H62" i="2"/>
  <c r="J62" i="2" s="1"/>
  <c r="L62" i="2" s="1"/>
  <c r="N62" i="2" s="1"/>
  <c r="P62" i="2" s="1"/>
  <c r="G54" i="2" l="1"/>
  <c r="G41" i="2" s="1"/>
  <c r="G105" i="2"/>
  <c r="G86" i="2" s="1"/>
  <c r="F102" i="2" l="1"/>
  <c r="H104" i="2"/>
  <c r="J104" i="2" s="1"/>
  <c r="L104" i="2" s="1"/>
  <c r="N104" i="2" s="1"/>
  <c r="P104" i="2" s="1"/>
  <c r="H105" i="2"/>
  <c r="J105" i="2" s="1"/>
  <c r="L105" i="2" s="1"/>
  <c r="N105" i="2" s="1"/>
  <c r="P105" i="2" s="1"/>
  <c r="G102" i="2"/>
  <c r="G96" i="2"/>
  <c r="G91" i="2"/>
  <c r="G87" i="2"/>
  <c r="G137" i="2" l="1"/>
  <c r="H61" i="2"/>
  <c r="J61" i="2" s="1"/>
  <c r="L61" i="2" s="1"/>
  <c r="N61" i="2" s="1"/>
  <c r="P61" i="2" s="1"/>
  <c r="H128" i="2" l="1"/>
  <c r="J128" i="2" s="1"/>
  <c r="L128" i="2" s="1"/>
  <c r="N128" i="2" s="1"/>
  <c r="P128" i="2" s="1"/>
  <c r="G125" i="2"/>
  <c r="G52" i="2" l="1"/>
  <c r="G123" i="2" l="1"/>
  <c r="G132" i="2"/>
  <c r="G71" i="2"/>
  <c r="G43" i="2"/>
  <c r="G134" i="2" s="1"/>
  <c r="G22" i="2"/>
  <c r="G141" i="2" s="1"/>
  <c r="H59" i="2"/>
  <c r="J59" i="2" s="1"/>
  <c r="L59" i="2" s="1"/>
  <c r="N59" i="2" s="1"/>
  <c r="P59" i="2" s="1"/>
  <c r="H60" i="2"/>
  <c r="J60" i="2" s="1"/>
  <c r="L60" i="2" s="1"/>
  <c r="N60" i="2" s="1"/>
  <c r="P60" i="2" s="1"/>
  <c r="G21" i="2"/>
  <c r="G57" i="2"/>
  <c r="H57" i="2" s="1"/>
  <c r="J57" i="2" s="1"/>
  <c r="L57" i="2" s="1"/>
  <c r="N57" i="2" s="1"/>
  <c r="P57" i="2" s="1"/>
  <c r="G142" i="2" l="1"/>
  <c r="G133" i="2"/>
  <c r="G82" i="2"/>
  <c r="G68" i="2"/>
  <c r="G39" i="2"/>
  <c r="G18" i="2" l="1"/>
  <c r="G130" i="2" s="1"/>
  <c r="E75" i="2" l="1"/>
  <c r="E24" i="2" l="1"/>
  <c r="E20" i="2" s="1"/>
  <c r="E73" i="2" l="1"/>
  <c r="E137" i="2" s="1"/>
  <c r="E22" i="2"/>
  <c r="E141" i="2" s="1"/>
  <c r="E145" i="2"/>
  <c r="E144" i="2"/>
  <c r="E143" i="2"/>
  <c r="E142" i="2"/>
  <c r="E140" i="2"/>
  <c r="E138" i="2"/>
  <c r="E136" i="2"/>
  <c r="E125" i="2"/>
  <c r="F127" i="2"/>
  <c r="H127" i="2" s="1"/>
  <c r="J127" i="2" s="1"/>
  <c r="L127" i="2" s="1"/>
  <c r="N127" i="2" s="1"/>
  <c r="P127" i="2" s="1"/>
  <c r="E123" i="2" l="1"/>
  <c r="E119" i="2"/>
  <c r="E86" i="2"/>
  <c r="E132" i="2" s="1"/>
  <c r="E84" i="2"/>
  <c r="E71" i="2"/>
  <c r="E70" i="2"/>
  <c r="E43" i="2"/>
  <c r="E134" i="2" s="1"/>
  <c r="E42" i="2"/>
  <c r="E41" i="2"/>
  <c r="E21" i="2"/>
  <c r="E18" i="2" s="1"/>
  <c r="F35" i="2"/>
  <c r="H35" i="2" s="1"/>
  <c r="J35" i="2" s="1"/>
  <c r="L35" i="2" s="1"/>
  <c r="N35" i="2" s="1"/>
  <c r="P35" i="2" s="1"/>
  <c r="E39" i="2" l="1"/>
  <c r="E133" i="2"/>
  <c r="E68" i="2"/>
  <c r="E82" i="2"/>
  <c r="E130" i="2" l="1"/>
  <c r="F24" i="2" l="1"/>
  <c r="H24" i="2" s="1"/>
  <c r="J24" i="2" s="1"/>
  <c r="L24" i="2" s="1"/>
  <c r="N24" i="2" s="1"/>
  <c r="P24" i="2" s="1"/>
  <c r="F25" i="2"/>
  <c r="H25" i="2" s="1"/>
  <c r="J25" i="2" s="1"/>
  <c r="L25" i="2" s="1"/>
  <c r="N25" i="2" s="1"/>
  <c r="P25" i="2" s="1"/>
  <c r="F26" i="2"/>
  <c r="H26" i="2" s="1"/>
  <c r="J26" i="2" s="1"/>
  <c r="L26" i="2" s="1"/>
  <c r="N26" i="2" s="1"/>
  <c r="P26" i="2" s="1"/>
  <c r="F27" i="2"/>
  <c r="H27" i="2" s="1"/>
  <c r="J27" i="2" s="1"/>
  <c r="L27" i="2" s="1"/>
  <c r="N27" i="2" s="1"/>
  <c r="P27" i="2" s="1"/>
  <c r="F28" i="2"/>
  <c r="H28" i="2" s="1"/>
  <c r="J28" i="2" s="1"/>
  <c r="L28" i="2" s="1"/>
  <c r="N28" i="2" s="1"/>
  <c r="P28" i="2" s="1"/>
  <c r="F29" i="2"/>
  <c r="H29" i="2" s="1"/>
  <c r="J29" i="2" s="1"/>
  <c r="L29" i="2" s="1"/>
  <c r="N29" i="2" s="1"/>
  <c r="P29" i="2" s="1"/>
  <c r="F30" i="2"/>
  <c r="H30" i="2" s="1"/>
  <c r="J30" i="2" s="1"/>
  <c r="L30" i="2" s="1"/>
  <c r="N30" i="2" s="1"/>
  <c r="P30" i="2" s="1"/>
  <c r="F31" i="2"/>
  <c r="H31" i="2" s="1"/>
  <c r="J31" i="2" s="1"/>
  <c r="L31" i="2" s="1"/>
  <c r="N31" i="2" s="1"/>
  <c r="P31" i="2" s="1"/>
  <c r="F32" i="2"/>
  <c r="H32" i="2" s="1"/>
  <c r="J32" i="2" s="1"/>
  <c r="L32" i="2" s="1"/>
  <c r="N32" i="2" s="1"/>
  <c r="P32" i="2" s="1"/>
  <c r="F33" i="2"/>
  <c r="H33" i="2" s="1"/>
  <c r="J33" i="2" s="1"/>
  <c r="L33" i="2" s="1"/>
  <c r="N33" i="2" s="1"/>
  <c r="P33" i="2" s="1"/>
  <c r="F34" i="2"/>
  <c r="H34" i="2" s="1"/>
  <c r="J34" i="2" s="1"/>
  <c r="L34" i="2" s="1"/>
  <c r="N34" i="2" s="1"/>
  <c r="P34" i="2" s="1"/>
  <c r="F44" i="2"/>
  <c r="H44" i="2" s="1"/>
  <c r="J44" i="2" s="1"/>
  <c r="L44" i="2" s="1"/>
  <c r="N44" i="2" s="1"/>
  <c r="P44" i="2" s="1"/>
  <c r="F45" i="2"/>
  <c r="H45" i="2" s="1"/>
  <c r="J45" i="2" s="1"/>
  <c r="L45" i="2" s="1"/>
  <c r="N45" i="2" s="1"/>
  <c r="P45" i="2" s="1"/>
  <c r="F46" i="2"/>
  <c r="H46" i="2" s="1"/>
  <c r="J46" i="2" s="1"/>
  <c r="L46" i="2" s="1"/>
  <c r="N46" i="2" s="1"/>
  <c r="P46" i="2" s="1"/>
  <c r="F47" i="2"/>
  <c r="H47" i="2" s="1"/>
  <c r="J47" i="2" s="1"/>
  <c r="L47" i="2" s="1"/>
  <c r="N47" i="2" s="1"/>
  <c r="P47" i="2" s="1"/>
  <c r="F48" i="2"/>
  <c r="H48" i="2" s="1"/>
  <c r="J48" i="2" s="1"/>
  <c r="L48" i="2" s="1"/>
  <c r="N48" i="2" s="1"/>
  <c r="P48" i="2" s="1"/>
  <c r="F49" i="2"/>
  <c r="H49" i="2" s="1"/>
  <c r="J49" i="2" s="1"/>
  <c r="L49" i="2" s="1"/>
  <c r="N49" i="2" s="1"/>
  <c r="P49" i="2" s="1"/>
  <c r="F50" i="2"/>
  <c r="H50" i="2" s="1"/>
  <c r="J50" i="2" s="1"/>
  <c r="L50" i="2" s="1"/>
  <c r="N50" i="2" s="1"/>
  <c r="P50" i="2" s="1"/>
  <c r="F51" i="2"/>
  <c r="H51" i="2" s="1"/>
  <c r="J51" i="2" s="1"/>
  <c r="L51" i="2" s="1"/>
  <c r="N51" i="2" s="1"/>
  <c r="P51" i="2" s="1"/>
  <c r="F54" i="2"/>
  <c r="H54" i="2" s="1"/>
  <c r="J54" i="2" s="1"/>
  <c r="L54" i="2" s="1"/>
  <c r="N54" i="2" s="1"/>
  <c r="P54" i="2" s="1"/>
  <c r="F55" i="2"/>
  <c r="H55" i="2" s="1"/>
  <c r="J55" i="2" s="1"/>
  <c r="L55" i="2" s="1"/>
  <c r="N55" i="2" s="1"/>
  <c r="P55" i="2" s="1"/>
  <c r="F56" i="2"/>
  <c r="H56" i="2" s="1"/>
  <c r="J56" i="2" s="1"/>
  <c r="L56" i="2" s="1"/>
  <c r="N56" i="2" s="1"/>
  <c r="P56" i="2" s="1"/>
  <c r="F72" i="2"/>
  <c r="H72" i="2" s="1"/>
  <c r="J72" i="2" s="1"/>
  <c r="L72" i="2" s="1"/>
  <c r="N72" i="2" s="1"/>
  <c r="P72" i="2" s="1"/>
  <c r="F75" i="2"/>
  <c r="H75" i="2" s="1"/>
  <c r="J75" i="2" s="1"/>
  <c r="L75" i="2" s="1"/>
  <c r="N75" i="2" s="1"/>
  <c r="P75" i="2" s="1"/>
  <c r="F76" i="2"/>
  <c r="H76" i="2" s="1"/>
  <c r="J76" i="2" s="1"/>
  <c r="L76" i="2" s="1"/>
  <c r="N76" i="2" s="1"/>
  <c r="P76" i="2" s="1"/>
  <c r="F77" i="2"/>
  <c r="H77" i="2" s="1"/>
  <c r="J77" i="2" s="1"/>
  <c r="L77" i="2" s="1"/>
  <c r="N77" i="2" s="1"/>
  <c r="P77" i="2" s="1"/>
  <c r="F78" i="2"/>
  <c r="H78" i="2" s="1"/>
  <c r="J78" i="2" s="1"/>
  <c r="L78" i="2" s="1"/>
  <c r="N78" i="2" s="1"/>
  <c r="P78" i="2" s="1"/>
  <c r="F79" i="2"/>
  <c r="H79" i="2" s="1"/>
  <c r="J79" i="2" s="1"/>
  <c r="L79" i="2" s="1"/>
  <c r="N79" i="2" s="1"/>
  <c r="P79" i="2" s="1"/>
  <c r="F85" i="2"/>
  <c r="H85" i="2" s="1"/>
  <c r="J85" i="2" s="1"/>
  <c r="L85" i="2" s="1"/>
  <c r="N85" i="2" s="1"/>
  <c r="P85" i="2" s="1"/>
  <c r="F89" i="2"/>
  <c r="H89" i="2" s="1"/>
  <c r="J89" i="2" s="1"/>
  <c r="L89" i="2" s="1"/>
  <c r="N89" i="2" s="1"/>
  <c r="P89" i="2" s="1"/>
  <c r="F90" i="2"/>
  <c r="H90" i="2" s="1"/>
  <c r="J90" i="2" s="1"/>
  <c r="L90" i="2" s="1"/>
  <c r="N90" i="2" s="1"/>
  <c r="P90" i="2" s="1"/>
  <c r="F93" i="2"/>
  <c r="H93" i="2" s="1"/>
  <c r="J93" i="2" s="1"/>
  <c r="L93" i="2" s="1"/>
  <c r="N93" i="2" s="1"/>
  <c r="P93" i="2" s="1"/>
  <c r="F94" i="2"/>
  <c r="H94" i="2" s="1"/>
  <c r="J94" i="2" s="1"/>
  <c r="L94" i="2" s="1"/>
  <c r="N94" i="2" s="1"/>
  <c r="P94" i="2" s="1"/>
  <c r="F95" i="2"/>
  <c r="H95" i="2" s="1"/>
  <c r="J95" i="2" s="1"/>
  <c r="L95" i="2" s="1"/>
  <c r="N95" i="2" s="1"/>
  <c r="P95" i="2" s="1"/>
  <c r="F98" i="2"/>
  <c r="H98" i="2" s="1"/>
  <c r="J98" i="2" s="1"/>
  <c r="L98" i="2" s="1"/>
  <c r="N98" i="2" s="1"/>
  <c r="P98" i="2" s="1"/>
  <c r="F99" i="2"/>
  <c r="H99" i="2" s="1"/>
  <c r="J99" i="2" s="1"/>
  <c r="L99" i="2" s="1"/>
  <c r="N99" i="2" s="1"/>
  <c r="P99" i="2" s="1"/>
  <c r="F100" i="2"/>
  <c r="H100" i="2" s="1"/>
  <c r="J100" i="2" s="1"/>
  <c r="L100" i="2" s="1"/>
  <c r="N100" i="2" s="1"/>
  <c r="P100" i="2" s="1"/>
  <c r="F101" i="2"/>
  <c r="H101" i="2" s="1"/>
  <c r="J101" i="2" s="1"/>
  <c r="L101" i="2" s="1"/>
  <c r="N101" i="2" s="1"/>
  <c r="P101" i="2" s="1"/>
  <c r="H102" i="2"/>
  <c r="J102" i="2" s="1"/>
  <c r="L102" i="2" s="1"/>
  <c r="N102" i="2" s="1"/>
  <c r="P102" i="2" s="1"/>
  <c r="F106" i="2"/>
  <c r="H106" i="2" s="1"/>
  <c r="J106" i="2" s="1"/>
  <c r="L106" i="2" s="1"/>
  <c r="N106" i="2" s="1"/>
  <c r="P106" i="2" s="1"/>
  <c r="F107" i="2"/>
  <c r="H107" i="2" s="1"/>
  <c r="J107" i="2" s="1"/>
  <c r="L107" i="2" s="1"/>
  <c r="N107" i="2" s="1"/>
  <c r="P107" i="2" s="1"/>
  <c r="F108" i="2"/>
  <c r="H108" i="2" s="1"/>
  <c r="J108" i="2" s="1"/>
  <c r="L108" i="2" s="1"/>
  <c r="N108" i="2" s="1"/>
  <c r="P108" i="2" s="1"/>
  <c r="F109" i="2"/>
  <c r="H109" i="2" s="1"/>
  <c r="J109" i="2" s="1"/>
  <c r="L109" i="2" s="1"/>
  <c r="N109" i="2" s="1"/>
  <c r="P109" i="2" s="1"/>
  <c r="F120" i="2"/>
  <c r="H120" i="2" s="1"/>
  <c r="J120" i="2" s="1"/>
  <c r="L120" i="2" s="1"/>
  <c r="N120" i="2" s="1"/>
  <c r="P120" i="2" s="1"/>
  <c r="F121" i="2"/>
  <c r="H121" i="2" s="1"/>
  <c r="J121" i="2" s="1"/>
  <c r="L121" i="2" s="1"/>
  <c r="N121" i="2" s="1"/>
  <c r="P121" i="2" s="1"/>
  <c r="F124" i="2"/>
  <c r="H124" i="2" s="1"/>
  <c r="J124" i="2" s="1"/>
  <c r="L124" i="2" s="1"/>
  <c r="N124" i="2" s="1"/>
  <c r="P124" i="2" s="1"/>
  <c r="F126" i="2"/>
  <c r="H126" i="2" s="1"/>
  <c r="J126" i="2" s="1"/>
  <c r="L126" i="2" s="1"/>
  <c r="N126" i="2" s="1"/>
  <c r="P126" i="2" s="1"/>
  <c r="F139" i="2"/>
  <c r="H139" i="2" s="1"/>
  <c r="J139" i="2" s="1"/>
  <c r="L139" i="2" s="1"/>
  <c r="N139" i="2" s="1"/>
  <c r="P139" i="2" s="1"/>
  <c r="D140" i="2" l="1"/>
  <c r="F140" i="2" s="1"/>
  <c r="H140" i="2" s="1"/>
  <c r="J140" i="2" s="1"/>
  <c r="L140" i="2" s="1"/>
  <c r="N140" i="2" s="1"/>
  <c r="P140" i="2" s="1"/>
  <c r="D84" i="2"/>
  <c r="F84" i="2" s="1"/>
  <c r="H84" i="2" s="1"/>
  <c r="J84" i="2" s="1"/>
  <c r="L84" i="2" s="1"/>
  <c r="N84" i="2" s="1"/>
  <c r="P84" i="2" s="1"/>
  <c r="D71" i="2" l="1"/>
  <c r="F71" i="2" s="1"/>
  <c r="H71" i="2" s="1"/>
  <c r="J71" i="2" s="1"/>
  <c r="L71" i="2" s="1"/>
  <c r="N71" i="2" s="1"/>
  <c r="P71" i="2" s="1"/>
  <c r="D70" i="2"/>
  <c r="F70" i="2" s="1"/>
  <c r="H70" i="2" s="1"/>
  <c r="J70" i="2" s="1"/>
  <c r="L70" i="2" s="1"/>
  <c r="N70" i="2" s="1"/>
  <c r="P70" i="2" s="1"/>
  <c r="D73" i="2"/>
  <c r="F73" i="2" s="1"/>
  <c r="H73" i="2" s="1"/>
  <c r="J73" i="2" s="1"/>
  <c r="L73" i="2" s="1"/>
  <c r="N73" i="2" s="1"/>
  <c r="P73" i="2" s="1"/>
  <c r="D145" i="2" l="1"/>
  <c r="F145" i="2" s="1"/>
  <c r="H145" i="2" s="1"/>
  <c r="J145" i="2" s="1"/>
  <c r="L145" i="2" s="1"/>
  <c r="N145" i="2" s="1"/>
  <c r="P145" i="2" s="1"/>
  <c r="D143" i="2"/>
  <c r="F143" i="2" s="1"/>
  <c r="H143" i="2" s="1"/>
  <c r="J143" i="2" s="1"/>
  <c r="L143" i="2" s="1"/>
  <c r="N143" i="2" s="1"/>
  <c r="P143" i="2" s="1"/>
  <c r="D119" i="2"/>
  <c r="F119" i="2" s="1"/>
  <c r="H119" i="2" s="1"/>
  <c r="J119" i="2" s="1"/>
  <c r="L119" i="2" s="1"/>
  <c r="N119" i="2" s="1"/>
  <c r="P119" i="2" s="1"/>
  <c r="D138" i="2"/>
  <c r="F138" i="2" s="1"/>
  <c r="H138" i="2" s="1"/>
  <c r="J138" i="2" s="1"/>
  <c r="L138" i="2" s="1"/>
  <c r="N138" i="2" s="1"/>
  <c r="P138" i="2" s="1"/>
  <c r="D136" i="2"/>
  <c r="F136" i="2" s="1"/>
  <c r="H136" i="2" s="1"/>
  <c r="J136" i="2" s="1"/>
  <c r="L136" i="2" s="1"/>
  <c r="N136" i="2" s="1"/>
  <c r="P136" i="2" s="1"/>
  <c r="D144" i="2"/>
  <c r="F144" i="2" s="1"/>
  <c r="H144" i="2" s="1"/>
  <c r="J144" i="2" s="1"/>
  <c r="L144" i="2" s="1"/>
  <c r="N144" i="2" s="1"/>
  <c r="P144" i="2" s="1"/>
  <c r="D125" i="2"/>
  <c r="F125" i="2" s="1"/>
  <c r="H125" i="2" s="1"/>
  <c r="J125" i="2" s="1"/>
  <c r="L125" i="2" s="1"/>
  <c r="N125" i="2" s="1"/>
  <c r="P125" i="2" s="1"/>
  <c r="D86" i="2"/>
  <c r="D20" i="2"/>
  <c r="F20" i="2" s="1"/>
  <c r="H20" i="2" s="1"/>
  <c r="J20" i="2" s="1"/>
  <c r="L20" i="2" s="1"/>
  <c r="N20" i="2" s="1"/>
  <c r="P20" i="2" s="1"/>
  <c r="D21" i="2"/>
  <c r="F21" i="2" s="1"/>
  <c r="H21" i="2" s="1"/>
  <c r="J21" i="2" s="1"/>
  <c r="L21" i="2" s="1"/>
  <c r="N21" i="2" s="1"/>
  <c r="P21" i="2" s="1"/>
  <c r="D132" i="2" l="1"/>
  <c r="F132" i="2" s="1"/>
  <c r="H132" i="2" s="1"/>
  <c r="J132" i="2" s="1"/>
  <c r="L132" i="2" s="1"/>
  <c r="N132" i="2" s="1"/>
  <c r="P132" i="2" s="1"/>
  <c r="F86" i="2"/>
  <c r="H86" i="2" s="1"/>
  <c r="J86" i="2" s="1"/>
  <c r="L86" i="2" s="1"/>
  <c r="N86" i="2" s="1"/>
  <c r="P86" i="2" s="1"/>
  <c r="D82" i="2"/>
  <c r="F82" i="2" s="1"/>
  <c r="H82" i="2" s="1"/>
  <c r="J82" i="2" s="1"/>
  <c r="L82" i="2" s="1"/>
  <c r="N82" i="2" s="1"/>
  <c r="P82" i="2" s="1"/>
  <c r="D96" i="2"/>
  <c r="F96" i="2" s="1"/>
  <c r="H96" i="2" s="1"/>
  <c r="J96" i="2" s="1"/>
  <c r="L96" i="2" s="1"/>
  <c r="N96" i="2" s="1"/>
  <c r="P96" i="2" s="1"/>
  <c r="D91" i="2"/>
  <c r="F91" i="2" s="1"/>
  <c r="H91" i="2" s="1"/>
  <c r="J91" i="2" s="1"/>
  <c r="L91" i="2" s="1"/>
  <c r="N91" i="2" s="1"/>
  <c r="P91" i="2" s="1"/>
  <c r="D41" i="2" l="1"/>
  <c r="F41" i="2" s="1"/>
  <c r="H41" i="2" s="1"/>
  <c r="J41" i="2" s="1"/>
  <c r="L41" i="2" s="1"/>
  <c r="N41" i="2" s="1"/>
  <c r="P41" i="2" s="1"/>
  <c r="D22" i="2" l="1"/>
  <c r="D141" i="2" l="1"/>
  <c r="F141" i="2" s="1"/>
  <c r="H141" i="2" s="1"/>
  <c r="J141" i="2" s="1"/>
  <c r="L141" i="2" s="1"/>
  <c r="N141" i="2" s="1"/>
  <c r="P141" i="2" s="1"/>
  <c r="F22" i="2"/>
  <c r="H22" i="2" s="1"/>
  <c r="J22" i="2" s="1"/>
  <c r="L22" i="2" s="1"/>
  <c r="N22" i="2" s="1"/>
  <c r="P22" i="2" s="1"/>
  <c r="D134" i="2"/>
  <c r="F134" i="2" s="1"/>
  <c r="H134" i="2" s="1"/>
  <c r="J134" i="2" s="1"/>
  <c r="L134" i="2" s="1"/>
  <c r="N134" i="2" s="1"/>
  <c r="P134" i="2" s="1"/>
  <c r="D18" i="2" l="1"/>
  <c r="F18" i="2" s="1"/>
  <c r="H18" i="2" s="1"/>
  <c r="J18" i="2" s="1"/>
  <c r="L18" i="2" s="1"/>
  <c r="N18" i="2" s="1"/>
  <c r="P18" i="2" s="1"/>
  <c r="D68" i="2" l="1"/>
  <c r="F68" i="2" s="1"/>
  <c r="H68" i="2" s="1"/>
  <c r="J68" i="2" s="1"/>
  <c r="L68" i="2" s="1"/>
  <c r="N68" i="2" s="1"/>
  <c r="P68" i="2" s="1"/>
  <c r="D43" i="2" l="1"/>
  <c r="F43" i="2" s="1"/>
  <c r="H43" i="2" s="1"/>
  <c r="J43" i="2" s="1"/>
  <c r="L43" i="2" s="1"/>
  <c r="N43" i="2" s="1"/>
  <c r="P43" i="2" s="1"/>
  <c r="D42" i="2" l="1"/>
  <c r="D52" i="2"/>
  <c r="D87" i="2"/>
  <c r="D142" i="2" l="1"/>
  <c r="F142" i="2" s="1"/>
  <c r="H142" i="2" s="1"/>
  <c r="J142" i="2" s="1"/>
  <c r="L142" i="2" s="1"/>
  <c r="N142" i="2" s="1"/>
  <c r="P142" i="2" s="1"/>
  <c r="F52" i="2"/>
  <c r="H52" i="2" s="1"/>
  <c r="J52" i="2" s="1"/>
  <c r="L52" i="2" s="1"/>
  <c r="N52" i="2" s="1"/>
  <c r="P52" i="2" s="1"/>
  <c r="D137" i="2"/>
  <c r="F137" i="2" s="1"/>
  <c r="H137" i="2" s="1"/>
  <c r="J137" i="2" s="1"/>
  <c r="L137" i="2" s="1"/>
  <c r="N137" i="2" s="1"/>
  <c r="P137" i="2" s="1"/>
  <c r="F87" i="2"/>
  <c r="H87" i="2" s="1"/>
  <c r="J87" i="2" s="1"/>
  <c r="L87" i="2" s="1"/>
  <c r="N87" i="2" s="1"/>
  <c r="P87" i="2" s="1"/>
  <c r="D133" i="2"/>
  <c r="F133" i="2" s="1"/>
  <c r="H133" i="2" s="1"/>
  <c r="J133" i="2" s="1"/>
  <c r="L133" i="2" s="1"/>
  <c r="N133" i="2" s="1"/>
  <c r="P133" i="2" s="1"/>
  <c r="F42" i="2"/>
  <c r="H42" i="2" s="1"/>
  <c r="J42" i="2" s="1"/>
  <c r="L42" i="2" s="1"/>
  <c r="N42" i="2" s="1"/>
  <c r="P42" i="2" s="1"/>
  <c r="D39" i="2"/>
  <c r="F39" i="2" s="1"/>
  <c r="H39" i="2" s="1"/>
  <c r="J39" i="2" s="1"/>
  <c r="L39" i="2" s="1"/>
  <c r="N39" i="2" s="1"/>
  <c r="P39" i="2" s="1"/>
  <c r="D123" i="2"/>
  <c r="F123" i="2" s="1"/>
  <c r="H123" i="2" s="1"/>
  <c r="J123" i="2" s="1"/>
  <c r="L123" i="2" s="1"/>
  <c r="N123" i="2" s="1"/>
  <c r="P123" i="2" s="1"/>
  <c r="D130" i="2" l="1"/>
  <c r="F130" i="2" s="1"/>
  <c r="H130" i="2" s="1"/>
  <c r="J130" i="2" s="1"/>
  <c r="L130" i="2" s="1"/>
  <c r="N130" i="2" s="1"/>
  <c r="P130" i="2" s="1"/>
</calcChain>
</file>

<file path=xl/sharedStrings.xml><?xml version="1.0" encoding="utf-8"?>
<sst xmlns="http://schemas.openxmlformats.org/spreadsheetml/2006/main" count="294" uniqueCount="174">
  <si>
    <t>№ п/п</t>
  </si>
  <si>
    <t>Образование</t>
  </si>
  <si>
    <t>в том числе:</t>
  </si>
  <si>
    <t>местный бюджет</t>
  </si>
  <si>
    <t xml:space="preserve">Департамент образования </t>
  </si>
  <si>
    <t>Жилищно-коммунальное хозяйство</t>
  </si>
  <si>
    <t>Департамент жилищно-коммунального хозяйства</t>
  </si>
  <si>
    <t>Внешнее благоустройство</t>
  </si>
  <si>
    <t>Управление внешнего благоустройства</t>
  </si>
  <si>
    <t>Дорожное хозяйство</t>
  </si>
  <si>
    <t>Департамент дорог и транспорта</t>
  </si>
  <si>
    <t>Физическая культура и спорт</t>
  </si>
  <si>
    <t xml:space="preserve">Комитет по физической культуре и спорту </t>
  </si>
  <si>
    <t>Всего:</t>
  </si>
  <si>
    <t>Департамент образования</t>
  </si>
  <si>
    <t>Управление жилищных отношений</t>
  </si>
  <si>
    <t>Реконструкция системы очистки сточных вод в микрорайоне Крым Кировского района города Перми</t>
  </si>
  <si>
    <t>Исполнитель</t>
  </si>
  <si>
    <t>в разрезе исполнителей</t>
  </si>
  <si>
    <t>Департамент имущественных отношений</t>
  </si>
  <si>
    <t>краевой бюджет</t>
  </si>
  <si>
    <t>Реконструкция светофорных объектов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</si>
  <si>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</si>
  <si>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</si>
  <si>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</si>
  <si>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Реконструкция пересечения ул. Героев Хасана и Транссибирской магистрали (включая тоннель)</t>
  </si>
  <si>
    <t>Объект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</si>
  <si>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</si>
  <si>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Департамент общественной безопасности</t>
  </si>
  <si>
    <t xml:space="preserve">Управление капитального строительства </t>
  </si>
  <si>
    <t>Строительство кладбища «Восточное» с крематорием</t>
  </si>
  <si>
    <t>Общественная безопасность</t>
  </si>
  <si>
    <t>федеральный бюджет</t>
  </si>
  <si>
    <t>Управление капитального строительства</t>
  </si>
  <si>
    <t>Приобретение в собственность муниципального образования здания для размещения дошкольного образовательного учреждения по ул. Чернышевского,17 в</t>
  </si>
  <si>
    <t>Реконструкция светофорных объектов в части устройства голосового и звукового сопровождения</t>
  </si>
  <si>
    <t>Реконструкция светофорных объектов в части устройства звукового сопровождения</t>
  </si>
  <si>
    <t>Строительство (реконструкция) сетей наружного освещения</t>
  </si>
  <si>
    <t>Расширение и реконструкция (3 очередь) канализации города Перми</t>
  </si>
  <si>
    <t>Строительство сетей водоснабжения и водоотведения микрорайона «Заозерье» для земельных участков многодетных семей</t>
  </si>
  <si>
    <t>Строительство канализационной сети в микрорайоне «Кислотные дачи» Орджоникидзевского района города Перми</t>
  </si>
  <si>
    <t>Строительство водопроводных сетей в микрорайоне «Висим» Мотовилихинского района города Перми</t>
  </si>
  <si>
    <t>Строительство водопроводных сетей в микрорайоне «Вышка-1» Мотовилихинского района города Перми</t>
  </si>
  <si>
    <t>Строительство источников противопожарного водоснабжения</t>
  </si>
  <si>
    <t>к решению</t>
  </si>
  <si>
    <t>Пермской городской Думы</t>
  </si>
  <si>
    <t>тыс. руб.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</si>
  <si>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2017 год</t>
  </si>
  <si>
    <t>Строительство нового корпуса МАОУ «СОШ № 129» г. Перми</t>
  </si>
  <si>
    <t>Строительство межшкольного стадиона МАОУ «Средняя общеобразовательная школа «Мастерград»  г. Перми</t>
  </si>
  <si>
    <t>Строительство спортивной площадки МАОУ «Средняя общеобразовательная школа № 41» г. Перми</t>
  </si>
  <si>
    <t>Строительство газопроводов в микрорайонах индивидуальной застройки города Перми</t>
  </si>
  <si>
    <t>Строительство автомобильной дороги по ул. Журналиста Дементьева от ул. Лядовская до дома № 147 по ул. Журналиста Дементьева</t>
  </si>
  <si>
    <t>Строительство транспортной инфраструктуры на земельных участках, предоставляемых на бесплатной основе многодетным семьям, включая затраты на технологическое присоединение</t>
  </si>
  <si>
    <t>Реконструкция ул. Карпинского от ул. Мира до шоссе Космонавтов</t>
  </si>
  <si>
    <t>Строительство многоквартирного жилого дома по адресу: ул. Баранчинская, 10 для обеспечения жильем граждан</t>
  </si>
  <si>
    <t>Строительство  светофорных объектов</t>
  </si>
  <si>
    <t>Строительство спортивной  базы «Летающий лыжник» г. Перми, ул. Тихая, 22</t>
  </si>
  <si>
    <t>Строительство плавательного бассейна по адресу: ул. Сысольская, 10/5</t>
  </si>
  <si>
    <t>2017 год</t>
  </si>
  <si>
    <t>1.</t>
  </si>
  <si>
    <t>7.</t>
  </si>
  <si>
    <t>4.</t>
  </si>
  <si>
    <t>8.</t>
  </si>
  <si>
    <t>5.</t>
  </si>
  <si>
    <t>9.</t>
  </si>
  <si>
    <t>6.</t>
  </si>
  <si>
    <t>2.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</si>
  <si>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</si>
  <si>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</si>
  <si>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</si>
  <si>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</si>
  <si>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</si>
  <si>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</si>
  <si>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</si>
  <si>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</si>
  <si>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</si>
  <si>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</si>
  <si>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</si>
  <si>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</si>
  <si>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</si>
  <si>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</si>
  <si>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</si>
  <si>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</si>
  <si>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</si>
  <si>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</si>
  <si>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</si>
  <si>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</si>
  <si>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</si>
  <si>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</si>
  <si>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</si>
  <si>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</si>
  <si>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</si>
  <si>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</si>
  <si>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</si>
  <si>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</si>
  <si>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</si>
  <si>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</si>
  <si>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</si>
  <si>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Строительство нового корпуса МАОУ «СОШ № 59» г. Перми</t>
  </si>
  <si>
    <t>Реконструкция здания МАОУ «СОШ № 93» г. Перми (пристройка нового корпуса)</t>
  </si>
  <si>
    <t>Реконструкция здания МАУ ДО «ДЮЦ им. В. Соломина»  г. Перми</t>
  </si>
  <si>
    <t>Реконструкция кладбища «Банная гора» (новое)</t>
  </si>
  <si>
    <t>Реконструкция кладбища «Северное»</t>
  </si>
  <si>
    <t>Строительство системы очистных сооружений и водоотвода ливневых стоков на набережной реки Камы</t>
  </si>
  <si>
    <t>Реконструкция ул. Революции от ЦКР до ул. Сибирской с обустройством трамвайной линии</t>
  </si>
  <si>
    <t>Реконструкция ул. Карпинского от ул. Архитектора Свиязева до ул. Советской Армии</t>
  </si>
  <si>
    <t>Изменение ко 2 чтению</t>
  </si>
  <si>
    <t>Реконструкция здания МАДОУ "Детский сад № 409" г.Перми</t>
  </si>
  <si>
    <t>софинансирование</t>
  </si>
  <si>
    <t>102012Р050</t>
  </si>
  <si>
    <t>241012Р050</t>
  </si>
  <si>
    <t>40.</t>
  </si>
  <si>
    <t>Строительство спортивной площадки МАОУ «Школа дизайна «Точка» г. Пермь»</t>
  </si>
  <si>
    <t>2410141650, 24101SP050, 24101SP051</t>
  </si>
  <si>
    <t>10201SP050, 10201SР054</t>
  </si>
  <si>
    <t>от 20.12.2016 № 265</t>
  </si>
  <si>
    <t>ПРИЛОЖЕНИЕ 13</t>
  </si>
  <si>
    <t>Изменение</t>
  </si>
  <si>
    <t>Строительство нового корпуса МАОУ «СОШ № 42» г. Перми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</si>
  <si>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 43а</t>
  </si>
  <si>
    <t>Обеспечение жильем граждан, уволенных с военной службы (службы), и приравненных к ним лиц</t>
  </si>
  <si>
    <t>41.</t>
  </si>
  <si>
    <t>Строительство берегоукрепительного сооружения в районе жилых домов  по ул. Куфонина 30,32</t>
  </si>
  <si>
    <t>Обеспечение котельной поселка Новые Ляды вторым независимым источником электроснабжения</t>
  </si>
  <si>
    <t>102012Т070</t>
  </si>
  <si>
    <t>153010000, 1510121480, 15101S9602</t>
  </si>
  <si>
    <t>Строительство резервуара для воды емкостью 5000 кубических метров на территории насосной станции «Заречная» города Перми</t>
  </si>
  <si>
    <t>Строительство сквера по ул. Гашкова, 20</t>
  </si>
  <si>
    <t>Строительство тротуара по ул. Таежной в микрорайоне Соболи</t>
  </si>
  <si>
    <t>Строительство автомобильной дороги Переход ул. Строителей – площадь Гайдара (проектно-изыскательские работы)</t>
  </si>
  <si>
    <t>10201ST075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</si>
  <si>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</si>
  <si>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</si>
  <si>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</si>
  <si>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</si>
  <si>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</si>
  <si>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</si>
  <si>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</si>
  <si>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</si>
  <si>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</si>
  <si>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Реконструкция здания МАОУ «СОШ № 32 имени Г.А. Сборщикова» г. Перми (пристройка спортивного зала)</t>
  </si>
  <si>
    <t>Расширение и реконструкция (2 очередь) канализации города Перми</t>
  </si>
  <si>
    <t>Приобретение в собственность муниципального образования здания для размещения дошкольного образовательного учреждения по ул. Красногвардейской, 42</t>
  </si>
  <si>
    <t>1020141520, 10201ST074</t>
  </si>
  <si>
    <t>10201ST071</t>
  </si>
  <si>
    <t>Строительство пешеходного перехода из микрорайона Владимирский в микрорайон Юбилейный</t>
  </si>
  <si>
    <t>Строительство противооползневого сооружения в районе жилых домов по ул. КИМ, 5, 7, ул. Ивановской, 19 и ул. Чехова, 2, 4, 6, 8, 10</t>
  </si>
  <si>
    <t>51.</t>
  </si>
  <si>
    <t>Комитет по физической культуре и спорту</t>
  </si>
  <si>
    <t>Строительство объектов недвижимого имущества и инженерной инфраструктуры на территории Экстрим-парка</t>
  </si>
  <si>
    <t>102012T070</t>
  </si>
  <si>
    <t>Строительство спортивной площадки МАОУ «СОШ №135» г. Перми</t>
  </si>
  <si>
    <t>краевой дорожной фонд</t>
  </si>
  <si>
    <t>Строительство мостового перехода через реку Кама в г. Перми</t>
  </si>
  <si>
    <t>Приобретение в собственность муниципального образования город Перми жилых помещений</t>
  </si>
  <si>
    <t>151042P050</t>
  </si>
  <si>
    <t>15104SP055</t>
  </si>
  <si>
    <t>15104SP055,151042P050</t>
  </si>
  <si>
    <t>Реконструкция площади Восстания, 1-й этап</t>
  </si>
  <si>
    <t>Реконструкция центральной площадки города Перми - эспланада, 64-й квартал, участок 1 (от здания Пермского академического Театра-Театра ул.Борчанинова)</t>
  </si>
  <si>
    <t>10201ST073</t>
  </si>
  <si>
    <t>0220241120</t>
  </si>
  <si>
    <t>0220241110</t>
  </si>
  <si>
    <t>1020141500, 10201ST072</t>
  </si>
  <si>
    <t>0510141440</t>
  </si>
  <si>
    <t>0510141420</t>
  </si>
  <si>
    <t>0510141430</t>
  </si>
  <si>
    <t>0320442140</t>
  </si>
  <si>
    <t>ПРИЛОЖЕНИЕ 9</t>
  </si>
  <si>
    <t>55.</t>
  </si>
  <si>
    <t>Строительство надземного пешеходного перехода по ул.Соликамской в районе остановки общественного транспорта "Промкомбинат"</t>
  </si>
  <si>
    <t>Реконструкция ул.Макаренко от бульвара Гагарина до ул.Уинской</t>
  </si>
  <si>
    <t>от 27.06.2017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</si>
</sst>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/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/>
    <xf numFmtId="164" fontId="3" fillId="0" borderId="2" xfId="0" applyNumberFormat="1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164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4" xfId="0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165" fontId="1" fillId="0" borderId="0" xfId="0" applyNumberFormat="1" applyFont="1" applyFill="1"/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6F2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45"/>
  <sheetViews>
    <sheetView tabSelected="1" zoomScale="77" zoomScaleNormal="77" workbookViewId="0">
      <selection activeCell="B14" sqref="B14"/>
    </sheetView>
  </sheetViews>
  <sheetFormatPr defaultColWidth="9.109375" defaultRowHeight="18" x14ac:dyDescent="0.3"/>
  <cols>
    <col min="1" max="1" width="5.44140625" style="1" customWidth="1"/>
    <col min="2" max="2" width="76.88671875" style="1" customWidth="1"/>
    <col min="3" max="3" width="20.33203125" style="2" customWidth="1"/>
    <col min="4" max="6" width="17.5546875" style="3" hidden="1" customWidth="1"/>
    <col min="7" max="7" width="17.5546875" style="4" hidden="1" customWidth="1"/>
    <col min="8" max="8" width="17.5546875" style="3" hidden="1" customWidth="1"/>
    <col min="9" max="9" width="17.5546875" style="4" hidden="1" customWidth="1"/>
    <col min="10" max="10" width="17.5546875" style="3" hidden="1" customWidth="1"/>
    <col min="11" max="11" width="17.5546875" style="4" hidden="1" customWidth="1"/>
    <col min="12" max="12" width="17.5546875" style="3" hidden="1" customWidth="1"/>
    <col min="13" max="13" width="17.5546875" style="4" hidden="1" customWidth="1"/>
    <col min="14" max="14" width="17.5546875" style="3" hidden="1" customWidth="1"/>
    <col min="15" max="15" width="17.5546875" style="4" hidden="1" customWidth="1"/>
    <col min="16" max="16" width="17.5546875" style="3" customWidth="1"/>
    <col min="17" max="17" width="33.88671875" style="6" hidden="1" customWidth="1"/>
    <col min="18" max="18" width="11.44140625" style="1" hidden="1" customWidth="1"/>
    <col min="19" max="36" width="20.88671875" style="1" customWidth="1"/>
    <col min="37" max="16384" width="9.109375" style="1"/>
  </cols>
  <sheetData>
    <row r="1" spans="1:21" x14ac:dyDescent="0.3">
      <c r="H1" s="5"/>
      <c r="J1" s="5"/>
      <c r="L1" s="5"/>
      <c r="N1" s="5"/>
      <c r="P1" s="5" t="s">
        <v>169</v>
      </c>
    </row>
    <row r="2" spans="1:21" x14ac:dyDescent="0.3">
      <c r="H2" s="5"/>
      <c r="J2" s="5"/>
      <c r="L2" s="5"/>
      <c r="N2" s="5"/>
      <c r="P2" s="5" t="s">
        <v>44</v>
      </c>
    </row>
    <row r="3" spans="1:21" x14ac:dyDescent="0.3">
      <c r="H3" s="5"/>
      <c r="J3" s="5"/>
      <c r="L3" s="5"/>
      <c r="N3" s="5"/>
      <c r="P3" s="5" t="s">
        <v>45</v>
      </c>
    </row>
    <row r="4" spans="1:21" ht="18" customHeight="1" x14ac:dyDescent="0.3">
      <c r="C4" s="52" t="s">
        <v>173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6" spans="1:21" x14ac:dyDescent="0.3">
      <c r="D6" s="5"/>
      <c r="E6" s="5"/>
      <c r="F6" s="5"/>
      <c r="H6" s="5"/>
      <c r="J6" s="5"/>
      <c r="L6" s="5"/>
      <c r="N6" s="5"/>
      <c r="P6" s="5" t="s">
        <v>117</v>
      </c>
      <c r="U6" s="5"/>
    </row>
    <row r="7" spans="1:21" x14ac:dyDescent="0.3">
      <c r="B7" s="7"/>
      <c r="D7" s="5"/>
      <c r="E7" s="5"/>
      <c r="F7" s="5"/>
      <c r="H7" s="5"/>
      <c r="J7" s="5"/>
      <c r="L7" s="5"/>
      <c r="N7" s="5"/>
      <c r="P7" s="5" t="s">
        <v>44</v>
      </c>
      <c r="U7" s="5"/>
    </row>
    <row r="8" spans="1:21" x14ac:dyDescent="0.3">
      <c r="B8" s="7"/>
      <c r="D8" s="5"/>
      <c r="E8" s="5"/>
      <c r="F8" s="5"/>
      <c r="H8" s="5"/>
      <c r="J8" s="5"/>
      <c r="L8" s="5"/>
      <c r="N8" s="5"/>
      <c r="P8" s="5" t="s">
        <v>45</v>
      </c>
    </row>
    <row r="9" spans="1:21" x14ac:dyDescent="0.3">
      <c r="B9" s="7"/>
      <c r="F9" s="5"/>
      <c r="H9" s="5"/>
      <c r="J9" s="5"/>
      <c r="L9" s="5"/>
      <c r="N9" s="5"/>
      <c r="P9" s="5" t="s">
        <v>116</v>
      </c>
    </row>
    <row r="10" spans="1:21" x14ac:dyDescent="0.3">
      <c r="B10" s="7"/>
      <c r="F10" s="5"/>
      <c r="H10" s="5"/>
      <c r="J10" s="5"/>
      <c r="L10" s="5"/>
      <c r="N10" s="5"/>
      <c r="P10" s="5"/>
    </row>
    <row r="11" spans="1:21" ht="18.75" customHeight="1" x14ac:dyDescent="0.3">
      <c r="A11" s="55" t="s">
        <v>47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21" ht="13.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21" ht="9" customHeight="1" x14ac:dyDescent="0.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21" ht="19.5" customHeight="1" x14ac:dyDescent="0.3">
      <c r="A14" s="40"/>
      <c r="B14" s="40"/>
      <c r="C14" s="40"/>
      <c r="D14" s="40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21" x14ac:dyDescent="0.3">
      <c r="A15" s="8"/>
      <c r="B15" s="9"/>
      <c r="E15" s="5"/>
      <c r="F15" s="1"/>
      <c r="H15" s="5"/>
      <c r="J15" s="5"/>
      <c r="L15" s="5"/>
      <c r="N15" s="5"/>
      <c r="P15" s="5" t="s">
        <v>46</v>
      </c>
      <c r="Q15" s="10"/>
    </row>
    <row r="16" spans="1:21" ht="36" customHeight="1" x14ac:dyDescent="0.3">
      <c r="A16" s="47" t="s">
        <v>0</v>
      </c>
      <c r="B16" s="47" t="s">
        <v>26</v>
      </c>
      <c r="C16" s="47" t="s">
        <v>17</v>
      </c>
      <c r="D16" s="43" t="s">
        <v>59</v>
      </c>
      <c r="E16" s="50" t="s">
        <v>107</v>
      </c>
      <c r="F16" s="43" t="s">
        <v>59</v>
      </c>
      <c r="G16" s="43" t="s">
        <v>118</v>
      </c>
      <c r="H16" s="41">
        <v>2017</v>
      </c>
      <c r="I16" s="43" t="s">
        <v>118</v>
      </c>
      <c r="J16" s="41">
        <v>2017</v>
      </c>
      <c r="K16" s="43" t="s">
        <v>118</v>
      </c>
      <c r="L16" s="41">
        <v>2017</v>
      </c>
      <c r="M16" s="43" t="s">
        <v>118</v>
      </c>
      <c r="N16" s="41">
        <v>2017</v>
      </c>
      <c r="O16" s="43" t="s">
        <v>118</v>
      </c>
      <c r="P16" s="41" t="s">
        <v>59</v>
      </c>
    </row>
    <row r="17" spans="1:18" ht="18" hidden="1" customHeight="1" x14ac:dyDescent="0.3">
      <c r="A17" s="48"/>
      <c r="B17" s="49"/>
      <c r="C17" s="46"/>
      <c r="D17" s="44"/>
      <c r="E17" s="51"/>
      <c r="F17" s="44"/>
      <c r="G17" s="44"/>
      <c r="H17" s="42"/>
      <c r="I17" s="44"/>
      <c r="J17" s="42"/>
      <c r="K17" s="44"/>
      <c r="L17" s="42"/>
      <c r="M17" s="44"/>
      <c r="N17" s="42"/>
      <c r="O17" s="44"/>
      <c r="P17" s="42"/>
    </row>
    <row r="18" spans="1:18" x14ac:dyDescent="0.3">
      <c r="A18" s="11"/>
      <c r="B18" s="12" t="s">
        <v>1</v>
      </c>
      <c r="C18" s="13"/>
      <c r="D18" s="14">
        <f>D20+D21</f>
        <v>928756.4</v>
      </c>
      <c r="E18" s="14">
        <f>E20+E21</f>
        <v>-11541.799999999994</v>
      </c>
      <c r="F18" s="15">
        <f>D18+E18</f>
        <v>917214.6</v>
      </c>
      <c r="G18" s="16">
        <f>G20+G21</f>
        <v>40254.053</v>
      </c>
      <c r="H18" s="15">
        <f>F18+G18</f>
        <v>957468.65299999993</v>
      </c>
      <c r="I18" s="16">
        <f>I20+I21</f>
        <v>0</v>
      </c>
      <c r="J18" s="15">
        <f>H18+I18</f>
        <v>957468.65299999993</v>
      </c>
      <c r="K18" s="16">
        <f>K20+K21</f>
        <v>-2324.0100000000002</v>
      </c>
      <c r="L18" s="15">
        <f>J18+K18</f>
        <v>955144.64299999992</v>
      </c>
      <c r="M18" s="16">
        <f>M20+M21</f>
        <v>0</v>
      </c>
      <c r="N18" s="15">
        <f>L18+M18</f>
        <v>955144.64299999992</v>
      </c>
      <c r="O18" s="16">
        <f>O20+O21</f>
        <v>85410.642000000022</v>
      </c>
      <c r="P18" s="15">
        <f>N18+O18</f>
        <v>1040555.2849999999</v>
      </c>
    </row>
    <row r="19" spans="1:18" x14ac:dyDescent="0.3">
      <c r="A19" s="11"/>
      <c r="B19" s="17" t="s">
        <v>2</v>
      </c>
      <c r="C19" s="13"/>
      <c r="D19" s="14"/>
      <c r="E19" s="14"/>
      <c r="F19" s="15"/>
      <c r="G19" s="16"/>
      <c r="H19" s="15"/>
      <c r="I19" s="16"/>
      <c r="J19" s="15"/>
      <c r="K19" s="16"/>
      <c r="L19" s="15"/>
      <c r="M19" s="16"/>
      <c r="N19" s="15"/>
      <c r="O19" s="16"/>
      <c r="P19" s="15"/>
    </row>
    <row r="20" spans="1:18" hidden="1" x14ac:dyDescent="0.35">
      <c r="A20" s="11"/>
      <c r="B20" s="17" t="s">
        <v>3</v>
      </c>
      <c r="C20" s="18"/>
      <c r="D20" s="19">
        <f>D24+D26+D27+D28+D29+D32+D30+D31+D33+D34</f>
        <v>794386.3</v>
      </c>
      <c r="E20" s="19">
        <f>E24+E26+E27+E28+E29+E30+E31+E32+E33+E34+E35</f>
        <v>-17386.399999999994</v>
      </c>
      <c r="F20" s="15">
        <f t="shared" ref="F20:F99" si="0">D20+E20</f>
        <v>776999.9</v>
      </c>
      <c r="G20" s="16">
        <f>G24+G26+G27+G28+G29+G30+G31+G32+G33+G34+G35+G36+G37</f>
        <v>40254.053</v>
      </c>
      <c r="H20" s="15">
        <f t="shared" ref="H20:H94" si="1">F20+G20</f>
        <v>817253.95299999998</v>
      </c>
      <c r="I20" s="16">
        <f>I24+I26+I27+I28+I29+I30+I31+I32+I33+I34+I35+I36+I37</f>
        <v>0</v>
      </c>
      <c r="J20" s="15">
        <f t="shared" ref="J20:J22" si="2">H20+I20</f>
        <v>817253.95299999998</v>
      </c>
      <c r="K20" s="16">
        <f>K24+K26+K27+K28+K29+K30+K31+K32+K33+K34+K35+K36+K37+K38</f>
        <v>-2324.0100000000002</v>
      </c>
      <c r="L20" s="15">
        <f t="shared" ref="L20:L22" si="3">J20+K20</f>
        <v>814929.94299999997</v>
      </c>
      <c r="M20" s="16">
        <f>M24+M26+M27+M28+M29+M30+M31+M32+M33+M34+M35+M36+M37+M38</f>
        <v>0</v>
      </c>
      <c r="N20" s="15">
        <f t="shared" ref="N20:N22" si="4">L20+M20</f>
        <v>814929.94299999997</v>
      </c>
      <c r="O20" s="16">
        <f>O24+O26+O27+O28+O29+O30+O31+O32+O33+O34+O35+O36+O37+O38</f>
        <v>85410.642000000022</v>
      </c>
      <c r="P20" s="15">
        <f t="shared" ref="P20:P22" si="5">N20+O20</f>
        <v>900340.58499999996</v>
      </c>
      <c r="R20" s="1">
        <v>0</v>
      </c>
    </row>
    <row r="21" spans="1:18" x14ac:dyDescent="0.3">
      <c r="A21" s="11"/>
      <c r="B21" s="17" t="s">
        <v>20</v>
      </c>
      <c r="C21" s="13"/>
      <c r="D21" s="14">
        <f>D25</f>
        <v>134370.1</v>
      </c>
      <c r="E21" s="14">
        <f>E25</f>
        <v>5844.6</v>
      </c>
      <c r="F21" s="15">
        <f t="shared" si="0"/>
        <v>140214.70000000001</v>
      </c>
      <c r="G21" s="16">
        <f>G25</f>
        <v>0</v>
      </c>
      <c r="H21" s="15">
        <f t="shared" si="1"/>
        <v>140214.70000000001</v>
      </c>
      <c r="I21" s="16">
        <f>I25</f>
        <v>0</v>
      </c>
      <c r="J21" s="15">
        <f t="shared" si="2"/>
        <v>140214.70000000001</v>
      </c>
      <c r="K21" s="16">
        <f>K25</f>
        <v>0</v>
      </c>
      <c r="L21" s="15">
        <f t="shared" si="3"/>
        <v>140214.70000000001</v>
      </c>
      <c r="M21" s="16">
        <f>M25</f>
        <v>0</v>
      </c>
      <c r="N21" s="15">
        <f t="shared" si="4"/>
        <v>140214.70000000001</v>
      </c>
      <c r="O21" s="16">
        <f>O25</f>
        <v>0</v>
      </c>
      <c r="P21" s="15">
        <f t="shared" si="5"/>
        <v>140214.70000000001</v>
      </c>
    </row>
    <row r="22" spans="1:18" ht="54" x14ac:dyDescent="0.3">
      <c r="A22" s="11" t="s">
        <v>60</v>
      </c>
      <c r="B22" s="20" t="s">
        <v>120</v>
      </c>
      <c r="C22" s="21" t="s">
        <v>19</v>
      </c>
      <c r="D22" s="14">
        <f>D24+D25</f>
        <v>301800</v>
      </c>
      <c r="E22" s="14">
        <f>E24+E25</f>
        <v>-19853</v>
      </c>
      <c r="F22" s="15">
        <f t="shared" si="0"/>
        <v>281947</v>
      </c>
      <c r="G22" s="16">
        <f>G24+G25</f>
        <v>0</v>
      </c>
      <c r="H22" s="15">
        <f t="shared" si="1"/>
        <v>281947</v>
      </c>
      <c r="I22" s="16">
        <f>I24+I25</f>
        <v>0</v>
      </c>
      <c r="J22" s="15">
        <f t="shared" si="2"/>
        <v>281947</v>
      </c>
      <c r="K22" s="16">
        <f>K24+K25</f>
        <v>-2947</v>
      </c>
      <c r="L22" s="15">
        <f t="shared" si="3"/>
        <v>279000</v>
      </c>
      <c r="M22" s="16">
        <f>M24+M25</f>
        <v>0</v>
      </c>
      <c r="N22" s="15">
        <f t="shared" si="4"/>
        <v>279000</v>
      </c>
      <c r="O22" s="16">
        <f>O24+O25</f>
        <v>0</v>
      </c>
      <c r="P22" s="15">
        <f t="shared" si="5"/>
        <v>279000</v>
      </c>
    </row>
    <row r="23" spans="1:18" x14ac:dyDescent="0.3">
      <c r="A23" s="11"/>
      <c r="B23" s="20" t="s">
        <v>2</v>
      </c>
      <c r="C23" s="21"/>
      <c r="D23" s="22"/>
      <c r="E23" s="22"/>
      <c r="F23" s="15"/>
      <c r="G23" s="16"/>
      <c r="H23" s="15"/>
      <c r="I23" s="16"/>
      <c r="J23" s="15"/>
      <c r="K23" s="16"/>
      <c r="L23" s="15"/>
      <c r="M23" s="16"/>
      <c r="N23" s="15"/>
      <c r="O23" s="16"/>
      <c r="P23" s="15"/>
    </row>
    <row r="24" spans="1:18" hidden="1" x14ac:dyDescent="0.35">
      <c r="A24" s="11"/>
      <c r="B24" s="20" t="s">
        <v>3</v>
      </c>
      <c r="C24" s="23"/>
      <c r="D24" s="19">
        <v>167429.9</v>
      </c>
      <c r="E24" s="19">
        <f>-7792.8-19853+1948.2</f>
        <v>-25697.599999999999</v>
      </c>
      <c r="F24" s="15">
        <f t="shared" si="0"/>
        <v>141732.29999999999</v>
      </c>
      <c r="G24" s="16"/>
      <c r="H24" s="15">
        <f t="shared" si="1"/>
        <v>141732.29999999999</v>
      </c>
      <c r="I24" s="16"/>
      <c r="J24" s="15">
        <f t="shared" ref="J24:J39" si="6">H24+I24</f>
        <v>141732.29999999999</v>
      </c>
      <c r="K24" s="16">
        <v>-2947</v>
      </c>
      <c r="L24" s="15">
        <f t="shared" ref="L24:L39" si="7">J24+K24</f>
        <v>138785.29999999999</v>
      </c>
      <c r="M24" s="16"/>
      <c r="N24" s="15">
        <f t="shared" ref="N24:N39" si="8">L24+M24</f>
        <v>138785.29999999999</v>
      </c>
      <c r="O24" s="16"/>
      <c r="P24" s="15">
        <f t="shared" ref="P24:P39" si="9">N24+O24</f>
        <v>138785.29999999999</v>
      </c>
      <c r="Q24" s="24" t="s">
        <v>114</v>
      </c>
      <c r="R24" s="1">
        <v>0</v>
      </c>
    </row>
    <row r="25" spans="1:18" x14ac:dyDescent="0.3">
      <c r="A25" s="11"/>
      <c r="B25" s="20" t="s">
        <v>20</v>
      </c>
      <c r="C25" s="21"/>
      <c r="D25" s="14">
        <v>134370.1</v>
      </c>
      <c r="E25" s="14">
        <v>5844.6</v>
      </c>
      <c r="F25" s="15">
        <f t="shared" si="0"/>
        <v>140214.70000000001</v>
      </c>
      <c r="G25" s="16"/>
      <c r="H25" s="15">
        <f t="shared" si="1"/>
        <v>140214.70000000001</v>
      </c>
      <c r="I25" s="16"/>
      <c r="J25" s="15">
        <f t="shared" si="6"/>
        <v>140214.70000000001</v>
      </c>
      <c r="K25" s="16"/>
      <c r="L25" s="15">
        <f t="shared" si="7"/>
        <v>140214.70000000001</v>
      </c>
      <c r="M25" s="16"/>
      <c r="N25" s="15">
        <f t="shared" si="8"/>
        <v>140214.70000000001</v>
      </c>
      <c r="O25" s="16"/>
      <c r="P25" s="15">
        <f t="shared" si="9"/>
        <v>140214.70000000001</v>
      </c>
      <c r="Q25" s="6" t="s">
        <v>111</v>
      </c>
    </row>
    <row r="26" spans="1:18" ht="60.75" customHeight="1" x14ac:dyDescent="0.3">
      <c r="A26" s="11" t="s">
        <v>67</v>
      </c>
      <c r="B26" s="20" t="s">
        <v>34</v>
      </c>
      <c r="C26" s="21" t="s">
        <v>19</v>
      </c>
      <c r="D26" s="14">
        <v>108000</v>
      </c>
      <c r="E26" s="14"/>
      <c r="F26" s="15">
        <f t="shared" si="0"/>
        <v>108000</v>
      </c>
      <c r="G26" s="16"/>
      <c r="H26" s="15">
        <f t="shared" si="1"/>
        <v>108000</v>
      </c>
      <c r="I26" s="16"/>
      <c r="J26" s="15">
        <f t="shared" si="6"/>
        <v>108000</v>
      </c>
      <c r="K26" s="16"/>
      <c r="L26" s="15">
        <f t="shared" si="7"/>
        <v>108000</v>
      </c>
      <c r="M26" s="16"/>
      <c r="N26" s="15">
        <f t="shared" si="8"/>
        <v>108000</v>
      </c>
      <c r="O26" s="16"/>
      <c r="P26" s="15">
        <f t="shared" si="9"/>
        <v>108000</v>
      </c>
      <c r="Q26" s="6">
        <v>2410141660</v>
      </c>
    </row>
    <row r="27" spans="1:18" ht="54" x14ac:dyDescent="0.3">
      <c r="A27" s="11" t="s">
        <v>68</v>
      </c>
      <c r="B27" s="20" t="s">
        <v>99</v>
      </c>
      <c r="C27" s="21" t="s">
        <v>29</v>
      </c>
      <c r="D27" s="14">
        <v>85649.2</v>
      </c>
      <c r="E27" s="14">
        <v>-12049</v>
      </c>
      <c r="F27" s="15">
        <f t="shared" si="0"/>
        <v>73600.2</v>
      </c>
      <c r="G27" s="16"/>
      <c r="H27" s="15">
        <f t="shared" si="1"/>
        <v>73600.2</v>
      </c>
      <c r="I27" s="16"/>
      <c r="J27" s="15">
        <f t="shared" si="6"/>
        <v>73600.2</v>
      </c>
      <c r="K27" s="16"/>
      <c r="L27" s="15">
        <f t="shared" si="7"/>
        <v>73600.2</v>
      </c>
      <c r="M27" s="16"/>
      <c r="N27" s="15">
        <f t="shared" si="8"/>
        <v>73600.2</v>
      </c>
      <c r="O27" s="16">
        <v>84000</v>
      </c>
      <c r="P27" s="15">
        <f t="shared" si="9"/>
        <v>157600.20000000001</v>
      </c>
      <c r="Q27" s="6">
        <v>2420141170</v>
      </c>
    </row>
    <row r="28" spans="1:18" ht="54" x14ac:dyDescent="0.3">
      <c r="A28" s="11" t="s">
        <v>62</v>
      </c>
      <c r="B28" s="20" t="s">
        <v>119</v>
      </c>
      <c r="C28" s="21" t="s">
        <v>29</v>
      </c>
      <c r="D28" s="14">
        <v>315700.2</v>
      </c>
      <c r="E28" s="14">
        <v>-12242.5</v>
      </c>
      <c r="F28" s="15">
        <f t="shared" si="0"/>
        <v>303457.7</v>
      </c>
      <c r="G28" s="16"/>
      <c r="H28" s="15">
        <f t="shared" si="1"/>
        <v>303457.7</v>
      </c>
      <c r="I28" s="16"/>
      <c r="J28" s="15">
        <f t="shared" si="6"/>
        <v>303457.7</v>
      </c>
      <c r="K28" s="16"/>
      <c r="L28" s="15">
        <f t="shared" si="7"/>
        <v>303457.7</v>
      </c>
      <c r="M28" s="16"/>
      <c r="N28" s="15">
        <f t="shared" si="8"/>
        <v>303457.7</v>
      </c>
      <c r="O28" s="16">
        <v>-88.858000000000004</v>
      </c>
      <c r="P28" s="15">
        <f t="shared" si="9"/>
        <v>303368.842</v>
      </c>
      <c r="Q28" s="6">
        <v>2420141180</v>
      </c>
    </row>
    <row r="29" spans="1:18" ht="36" x14ac:dyDescent="0.3">
      <c r="A29" s="11" t="s">
        <v>64</v>
      </c>
      <c r="B29" s="25" t="s">
        <v>50</v>
      </c>
      <c r="C29" s="21" t="s">
        <v>4</v>
      </c>
      <c r="D29" s="14">
        <v>15000</v>
      </c>
      <c r="E29" s="14"/>
      <c r="F29" s="15">
        <f t="shared" si="0"/>
        <v>15000</v>
      </c>
      <c r="G29" s="16"/>
      <c r="H29" s="15">
        <f t="shared" si="1"/>
        <v>15000</v>
      </c>
      <c r="I29" s="16"/>
      <c r="J29" s="15">
        <f t="shared" si="6"/>
        <v>15000</v>
      </c>
      <c r="K29" s="16"/>
      <c r="L29" s="15">
        <f t="shared" si="7"/>
        <v>15000</v>
      </c>
      <c r="M29" s="16"/>
      <c r="N29" s="15">
        <f t="shared" si="8"/>
        <v>15000</v>
      </c>
      <c r="O29" s="16"/>
      <c r="P29" s="15">
        <f t="shared" si="9"/>
        <v>15000</v>
      </c>
      <c r="Q29" s="6">
        <v>2420141550</v>
      </c>
    </row>
    <row r="30" spans="1:18" ht="54" x14ac:dyDescent="0.3">
      <c r="A30" s="11" t="s">
        <v>66</v>
      </c>
      <c r="B30" s="25" t="s">
        <v>48</v>
      </c>
      <c r="C30" s="21" t="s">
        <v>33</v>
      </c>
      <c r="D30" s="14">
        <v>4912.5</v>
      </c>
      <c r="E30" s="14">
        <v>-2462.5</v>
      </c>
      <c r="F30" s="15">
        <f t="shared" si="0"/>
        <v>2450</v>
      </c>
      <c r="G30" s="16"/>
      <c r="H30" s="15">
        <f t="shared" si="1"/>
        <v>2450</v>
      </c>
      <c r="I30" s="16"/>
      <c r="J30" s="15">
        <f t="shared" si="6"/>
        <v>2450</v>
      </c>
      <c r="K30" s="16"/>
      <c r="L30" s="15">
        <f t="shared" si="7"/>
        <v>2450</v>
      </c>
      <c r="M30" s="16"/>
      <c r="N30" s="15">
        <f t="shared" si="8"/>
        <v>2450</v>
      </c>
      <c r="O30" s="16">
        <v>13212.562</v>
      </c>
      <c r="P30" s="15">
        <f t="shared" si="9"/>
        <v>15662.562</v>
      </c>
      <c r="Q30" s="6">
        <v>2420141580</v>
      </c>
    </row>
    <row r="31" spans="1:18" ht="54" x14ac:dyDescent="0.3">
      <c r="A31" s="11" t="s">
        <v>61</v>
      </c>
      <c r="B31" s="25" t="s">
        <v>100</v>
      </c>
      <c r="C31" s="21" t="s">
        <v>33</v>
      </c>
      <c r="D31" s="14">
        <v>9649.9</v>
      </c>
      <c r="E31" s="14">
        <v>-307</v>
      </c>
      <c r="F31" s="15">
        <f t="shared" si="0"/>
        <v>9342.9</v>
      </c>
      <c r="G31" s="16"/>
      <c r="H31" s="15">
        <f t="shared" si="1"/>
        <v>9342.9</v>
      </c>
      <c r="I31" s="16"/>
      <c r="J31" s="15">
        <f t="shared" si="6"/>
        <v>9342.9</v>
      </c>
      <c r="K31" s="16"/>
      <c r="L31" s="15">
        <f t="shared" si="7"/>
        <v>9342.9</v>
      </c>
      <c r="M31" s="16"/>
      <c r="N31" s="15">
        <f t="shared" si="8"/>
        <v>9342.9</v>
      </c>
      <c r="O31" s="16"/>
      <c r="P31" s="15">
        <f t="shared" si="9"/>
        <v>9342.9</v>
      </c>
      <c r="Q31" s="6">
        <v>2420141590</v>
      </c>
    </row>
    <row r="32" spans="1:18" ht="54" x14ac:dyDescent="0.3">
      <c r="A32" s="11" t="s">
        <v>63</v>
      </c>
      <c r="B32" s="25" t="s">
        <v>101</v>
      </c>
      <c r="C32" s="21" t="s">
        <v>33</v>
      </c>
      <c r="D32" s="14">
        <v>60521.7</v>
      </c>
      <c r="E32" s="14">
        <v>1201.9000000000001</v>
      </c>
      <c r="F32" s="15">
        <f t="shared" si="0"/>
        <v>61723.6</v>
      </c>
      <c r="G32" s="16">
        <v>2995</v>
      </c>
      <c r="H32" s="15">
        <f t="shared" si="1"/>
        <v>64718.6</v>
      </c>
      <c r="I32" s="16"/>
      <c r="J32" s="15">
        <f t="shared" si="6"/>
        <v>64718.6</v>
      </c>
      <c r="K32" s="16"/>
      <c r="L32" s="15">
        <f t="shared" si="7"/>
        <v>64718.6</v>
      </c>
      <c r="M32" s="16"/>
      <c r="N32" s="15">
        <f t="shared" si="8"/>
        <v>64718.6</v>
      </c>
      <c r="O32" s="16">
        <v>-61713.061999999998</v>
      </c>
      <c r="P32" s="15">
        <f t="shared" si="9"/>
        <v>3005.5380000000005</v>
      </c>
      <c r="Q32" s="6">
        <v>2420141390</v>
      </c>
    </row>
    <row r="33" spans="1:18" ht="36" x14ac:dyDescent="0.3">
      <c r="A33" s="11" t="s">
        <v>65</v>
      </c>
      <c r="B33" s="25" t="s">
        <v>49</v>
      </c>
      <c r="C33" s="21" t="s">
        <v>4</v>
      </c>
      <c r="D33" s="14">
        <v>18000</v>
      </c>
      <c r="E33" s="14"/>
      <c r="F33" s="15">
        <f t="shared" si="0"/>
        <v>18000</v>
      </c>
      <c r="G33" s="16"/>
      <c r="H33" s="15">
        <f t="shared" si="1"/>
        <v>18000</v>
      </c>
      <c r="I33" s="16"/>
      <c r="J33" s="15">
        <f t="shared" si="6"/>
        <v>18000</v>
      </c>
      <c r="K33" s="16"/>
      <c r="L33" s="15">
        <f t="shared" si="7"/>
        <v>18000</v>
      </c>
      <c r="M33" s="16"/>
      <c r="N33" s="15">
        <f t="shared" si="8"/>
        <v>18000</v>
      </c>
      <c r="O33" s="16"/>
      <c r="P33" s="15">
        <f t="shared" si="9"/>
        <v>18000</v>
      </c>
      <c r="Q33" s="6">
        <v>2420141700</v>
      </c>
    </row>
    <row r="34" spans="1:18" ht="36" x14ac:dyDescent="0.3">
      <c r="A34" s="11" t="s">
        <v>69</v>
      </c>
      <c r="B34" s="25" t="s">
        <v>113</v>
      </c>
      <c r="C34" s="21" t="s">
        <v>4</v>
      </c>
      <c r="D34" s="14">
        <v>9522.9</v>
      </c>
      <c r="E34" s="14"/>
      <c r="F34" s="15">
        <f t="shared" si="0"/>
        <v>9522.9</v>
      </c>
      <c r="G34" s="16"/>
      <c r="H34" s="15">
        <f t="shared" si="1"/>
        <v>9522.9</v>
      </c>
      <c r="I34" s="16"/>
      <c r="J34" s="15">
        <f t="shared" si="6"/>
        <v>9522.9</v>
      </c>
      <c r="K34" s="16"/>
      <c r="L34" s="15">
        <f t="shared" si="7"/>
        <v>9522.9</v>
      </c>
      <c r="M34" s="16"/>
      <c r="N34" s="15">
        <f t="shared" si="8"/>
        <v>9522.9</v>
      </c>
      <c r="O34" s="16"/>
      <c r="P34" s="15">
        <f t="shared" si="9"/>
        <v>9522.9</v>
      </c>
      <c r="Q34" s="6">
        <v>2420141630</v>
      </c>
    </row>
    <row r="35" spans="1:18" ht="54" x14ac:dyDescent="0.3">
      <c r="A35" s="11" t="s">
        <v>70</v>
      </c>
      <c r="B35" s="25" t="s">
        <v>108</v>
      </c>
      <c r="C35" s="21" t="s">
        <v>33</v>
      </c>
      <c r="D35" s="14"/>
      <c r="E35" s="14">
        <v>34170.300000000003</v>
      </c>
      <c r="F35" s="15">
        <f t="shared" si="0"/>
        <v>34170.300000000003</v>
      </c>
      <c r="G35" s="16">
        <v>7068.5940000000001</v>
      </c>
      <c r="H35" s="15">
        <f t="shared" si="1"/>
        <v>41238.894</v>
      </c>
      <c r="I35" s="16"/>
      <c r="J35" s="15">
        <f t="shared" si="6"/>
        <v>41238.894</v>
      </c>
      <c r="K35" s="16"/>
      <c r="L35" s="15">
        <f t="shared" si="7"/>
        <v>41238.894</v>
      </c>
      <c r="M35" s="16"/>
      <c r="N35" s="15">
        <f t="shared" si="8"/>
        <v>41238.894</v>
      </c>
      <c r="O35" s="16"/>
      <c r="P35" s="15">
        <f t="shared" si="9"/>
        <v>41238.894</v>
      </c>
      <c r="Q35" s="6">
        <v>2410141690</v>
      </c>
    </row>
    <row r="36" spans="1:18" ht="54" x14ac:dyDescent="0.3">
      <c r="A36" s="11" t="s">
        <v>71</v>
      </c>
      <c r="B36" s="25" t="s">
        <v>141</v>
      </c>
      <c r="C36" s="21" t="s">
        <v>33</v>
      </c>
      <c r="D36" s="14"/>
      <c r="E36" s="14"/>
      <c r="F36" s="15"/>
      <c r="G36" s="16">
        <v>29190.458999999999</v>
      </c>
      <c r="H36" s="15">
        <f t="shared" si="1"/>
        <v>29190.458999999999</v>
      </c>
      <c r="I36" s="16"/>
      <c r="J36" s="15">
        <f t="shared" si="6"/>
        <v>29190.458999999999</v>
      </c>
      <c r="K36" s="16"/>
      <c r="L36" s="15">
        <f t="shared" si="7"/>
        <v>29190.458999999999</v>
      </c>
      <c r="M36" s="16"/>
      <c r="N36" s="15">
        <f t="shared" si="8"/>
        <v>29190.458999999999</v>
      </c>
      <c r="O36" s="16">
        <v>50000</v>
      </c>
      <c r="P36" s="15">
        <f t="shared" si="9"/>
        <v>79190.459000000003</v>
      </c>
      <c r="Q36" s="6">
        <v>2420141330</v>
      </c>
    </row>
    <row r="37" spans="1:18" ht="54" x14ac:dyDescent="0.3">
      <c r="A37" s="11" t="s">
        <v>72</v>
      </c>
      <c r="B37" s="25" t="s">
        <v>143</v>
      </c>
      <c r="C37" s="21" t="s">
        <v>19</v>
      </c>
      <c r="D37" s="14"/>
      <c r="E37" s="14"/>
      <c r="F37" s="15"/>
      <c r="G37" s="16">
        <v>1000</v>
      </c>
      <c r="H37" s="15">
        <f t="shared" si="1"/>
        <v>1000</v>
      </c>
      <c r="I37" s="16"/>
      <c r="J37" s="15">
        <f t="shared" si="6"/>
        <v>1000</v>
      </c>
      <c r="K37" s="16"/>
      <c r="L37" s="15">
        <f t="shared" si="7"/>
        <v>1000</v>
      </c>
      <c r="M37" s="16"/>
      <c r="N37" s="15">
        <f t="shared" si="8"/>
        <v>1000</v>
      </c>
      <c r="O37" s="16"/>
      <c r="P37" s="15">
        <f t="shared" si="9"/>
        <v>1000</v>
      </c>
      <c r="Q37" s="6">
        <v>2410141620</v>
      </c>
    </row>
    <row r="38" spans="1:18" ht="36" x14ac:dyDescent="0.3">
      <c r="A38" s="11" t="s">
        <v>73</v>
      </c>
      <c r="B38" s="25" t="s">
        <v>152</v>
      </c>
      <c r="C38" s="21" t="s">
        <v>4</v>
      </c>
      <c r="D38" s="14"/>
      <c r="E38" s="14"/>
      <c r="F38" s="15"/>
      <c r="G38" s="16"/>
      <c r="H38" s="15"/>
      <c r="I38" s="16"/>
      <c r="J38" s="15"/>
      <c r="K38" s="16">
        <v>622.99</v>
      </c>
      <c r="L38" s="15">
        <f t="shared" si="7"/>
        <v>622.99</v>
      </c>
      <c r="M38" s="16"/>
      <c r="N38" s="15">
        <f t="shared" si="8"/>
        <v>622.99</v>
      </c>
      <c r="O38" s="16"/>
      <c r="P38" s="15">
        <f t="shared" si="9"/>
        <v>622.99</v>
      </c>
      <c r="Q38" s="6">
        <v>2420141190</v>
      </c>
    </row>
    <row r="39" spans="1:18" x14ac:dyDescent="0.3">
      <c r="A39" s="11"/>
      <c r="B39" s="25" t="s">
        <v>5</v>
      </c>
      <c r="C39" s="21"/>
      <c r="D39" s="14">
        <f>D44+D45+D48+D49+D50+D51+D52+D46+D47</f>
        <v>1260078.2</v>
      </c>
      <c r="E39" s="14">
        <f>E41+E42+E43</f>
        <v>0</v>
      </c>
      <c r="F39" s="15">
        <f t="shared" si="0"/>
        <v>1260078.2</v>
      </c>
      <c r="G39" s="16">
        <f>G41+G42+G43</f>
        <v>161835.34299999999</v>
      </c>
      <c r="H39" s="15">
        <f t="shared" si="1"/>
        <v>1421913.5430000001</v>
      </c>
      <c r="I39" s="16">
        <f>I41+I42+I43</f>
        <v>-65000</v>
      </c>
      <c r="J39" s="15">
        <f t="shared" si="6"/>
        <v>1356913.5430000001</v>
      </c>
      <c r="K39" s="16">
        <f>K41+K42+K43</f>
        <v>-300</v>
      </c>
      <c r="L39" s="15">
        <f t="shared" si="7"/>
        <v>1356613.5430000001</v>
      </c>
      <c r="M39" s="16">
        <f>M41+M42+M43</f>
        <v>0</v>
      </c>
      <c r="N39" s="15">
        <f t="shared" si="8"/>
        <v>1356613.5430000001</v>
      </c>
      <c r="O39" s="16">
        <f>O41+O42+O43</f>
        <v>-108015.01199999999</v>
      </c>
      <c r="P39" s="15">
        <f t="shared" si="9"/>
        <v>1248598.531</v>
      </c>
    </row>
    <row r="40" spans="1:18" x14ac:dyDescent="0.3">
      <c r="A40" s="11"/>
      <c r="B40" s="12" t="s">
        <v>2</v>
      </c>
      <c r="C40" s="21"/>
      <c r="D40" s="14"/>
      <c r="E40" s="14"/>
      <c r="F40" s="15"/>
      <c r="G40" s="16"/>
      <c r="H40" s="15"/>
      <c r="I40" s="16"/>
      <c r="J40" s="15"/>
      <c r="K40" s="16"/>
      <c r="L40" s="15"/>
      <c r="M40" s="16"/>
      <c r="N40" s="15"/>
      <c r="O40" s="16"/>
      <c r="P40" s="15"/>
    </row>
    <row r="41" spans="1:18" hidden="1" x14ac:dyDescent="0.35">
      <c r="A41" s="11"/>
      <c r="B41" s="25" t="s">
        <v>3</v>
      </c>
      <c r="C41" s="23"/>
      <c r="D41" s="19">
        <f>D44+D45+D48+D49+D50+D51+D54+D46+D47</f>
        <v>1260078.2</v>
      </c>
      <c r="E41" s="19">
        <f>E44+E45+E46+E47+E48+E49+E50+E51+E54</f>
        <v>0</v>
      </c>
      <c r="F41" s="15">
        <f t="shared" si="0"/>
        <v>1260078.2</v>
      </c>
      <c r="G41" s="16">
        <f>G44+G45+G46+G47+G48+G49+G50+G51+G54+G59+G61+G62+G63</f>
        <v>154625.84299999999</v>
      </c>
      <c r="H41" s="15">
        <f t="shared" si="1"/>
        <v>1414704.0430000001</v>
      </c>
      <c r="I41" s="16">
        <f>I44+I45+I46+I47+I48+I49+I50+I51+I54+I59+I61+I62+I63</f>
        <v>-65000</v>
      </c>
      <c r="J41" s="15">
        <f t="shared" ref="J41:J52" si="10">H41+I41</f>
        <v>1349704.0430000001</v>
      </c>
      <c r="K41" s="16">
        <f>K44+K45+K46+K47+K48+K49+K50+K51+K54+K59+K61+K62+K63</f>
        <v>-300</v>
      </c>
      <c r="L41" s="15">
        <f t="shared" ref="L41:L52" si="11">J41+K41</f>
        <v>1349404.0430000001</v>
      </c>
      <c r="M41" s="16">
        <f>M44+M45+M46+M47+M48+M49+M50+M51+M54+M59+M61+M62+M63</f>
        <v>0</v>
      </c>
      <c r="N41" s="15">
        <f t="shared" ref="N41:N52" si="12">L41+M41</f>
        <v>1349404.0430000001</v>
      </c>
      <c r="O41" s="16">
        <f>O44+O45+O46+O47+O48+O49+O50+O51+O54+O59+O61+O62+O63+O66</f>
        <v>-132024.12099999998</v>
      </c>
      <c r="P41" s="15">
        <f t="shared" ref="P41:P52" si="13">N41+O41</f>
        <v>1217379.922</v>
      </c>
      <c r="R41" s="1">
        <v>0</v>
      </c>
    </row>
    <row r="42" spans="1:18" x14ac:dyDescent="0.3">
      <c r="A42" s="11"/>
      <c r="B42" s="25" t="s">
        <v>20</v>
      </c>
      <c r="C42" s="21"/>
      <c r="D42" s="14">
        <f>D55</f>
        <v>0</v>
      </c>
      <c r="E42" s="14">
        <f>E55</f>
        <v>0</v>
      </c>
      <c r="F42" s="15">
        <f t="shared" si="0"/>
        <v>0</v>
      </c>
      <c r="G42" s="16">
        <f>G55</f>
        <v>0</v>
      </c>
      <c r="H42" s="15">
        <f t="shared" si="1"/>
        <v>0</v>
      </c>
      <c r="I42" s="16">
        <f>I55</f>
        <v>0</v>
      </c>
      <c r="J42" s="15">
        <f t="shared" si="10"/>
        <v>0</v>
      </c>
      <c r="K42" s="16">
        <f>K55</f>
        <v>0</v>
      </c>
      <c r="L42" s="15">
        <f t="shared" si="11"/>
        <v>0</v>
      </c>
      <c r="M42" s="16">
        <f>M55</f>
        <v>0</v>
      </c>
      <c r="N42" s="15">
        <f t="shared" si="12"/>
        <v>0</v>
      </c>
      <c r="O42" s="16">
        <f>O55+O67</f>
        <v>24009.109</v>
      </c>
      <c r="P42" s="15">
        <f t="shared" si="13"/>
        <v>24009.109</v>
      </c>
    </row>
    <row r="43" spans="1:18" x14ac:dyDescent="0.3">
      <c r="A43" s="11"/>
      <c r="B43" s="25" t="s">
        <v>32</v>
      </c>
      <c r="C43" s="21"/>
      <c r="D43" s="14">
        <f>D56</f>
        <v>0</v>
      </c>
      <c r="E43" s="14">
        <f>E56</f>
        <v>0</v>
      </c>
      <c r="F43" s="15">
        <f t="shared" si="0"/>
        <v>0</v>
      </c>
      <c r="G43" s="16">
        <f>G56+G60</f>
        <v>7209.5</v>
      </c>
      <c r="H43" s="15">
        <f t="shared" si="1"/>
        <v>7209.5</v>
      </c>
      <c r="I43" s="16">
        <f>I56+I60</f>
        <v>0</v>
      </c>
      <c r="J43" s="15">
        <f t="shared" si="10"/>
        <v>7209.5</v>
      </c>
      <c r="K43" s="16">
        <f>K56+K60</f>
        <v>0</v>
      </c>
      <c r="L43" s="15">
        <f t="shared" si="11"/>
        <v>7209.5</v>
      </c>
      <c r="M43" s="16">
        <f>M56+M60</f>
        <v>0</v>
      </c>
      <c r="N43" s="15">
        <f t="shared" si="12"/>
        <v>7209.5</v>
      </c>
      <c r="O43" s="16">
        <f>O56+O60</f>
        <v>0</v>
      </c>
      <c r="P43" s="15">
        <f t="shared" si="13"/>
        <v>7209.5</v>
      </c>
    </row>
    <row r="44" spans="1:18" ht="74.25" customHeight="1" x14ac:dyDescent="0.3">
      <c r="A44" s="11" t="s">
        <v>74</v>
      </c>
      <c r="B44" s="26" t="s">
        <v>55</v>
      </c>
      <c r="C44" s="21" t="s">
        <v>15</v>
      </c>
      <c r="D44" s="14">
        <v>332437.7</v>
      </c>
      <c r="E44" s="14"/>
      <c r="F44" s="15">
        <f t="shared" si="0"/>
        <v>332437.7</v>
      </c>
      <c r="G44" s="16">
        <v>1951.847</v>
      </c>
      <c r="H44" s="15">
        <f t="shared" si="1"/>
        <v>334389.54700000002</v>
      </c>
      <c r="I44" s="16"/>
      <c r="J44" s="15">
        <f t="shared" si="10"/>
        <v>334389.54700000002</v>
      </c>
      <c r="K44" s="16"/>
      <c r="L44" s="15">
        <f t="shared" si="11"/>
        <v>334389.54700000002</v>
      </c>
      <c r="M44" s="16"/>
      <c r="N44" s="15">
        <f t="shared" si="12"/>
        <v>334389.54700000002</v>
      </c>
      <c r="O44" s="16"/>
      <c r="P44" s="15">
        <f t="shared" si="13"/>
        <v>334389.54700000002</v>
      </c>
      <c r="Q44" s="6">
        <v>1530241800</v>
      </c>
    </row>
    <row r="45" spans="1:18" ht="72" x14ac:dyDescent="0.3">
      <c r="A45" s="11" t="s">
        <v>75</v>
      </c>
      <c r="B45" s="25" t="s">
        <v>16</v>
      </c>
      <c r="C45" s="21" t="s">
        <v>6</v>
      </c>
      <c r="D45" s="14">
        <v>2066.9</v>
      </c>
      <c r="E45" s="14"/>
      <c r="F45" s="15">
        <f t="shared" si="0"/>
        <v>2066.9</v>
      </c>
      <c r="G45" s="16">
        <v>48394.082999999999</v>
      </c>
      <c r="H45" s="15">
        <f t="shared" si="1"/>
        <v>50460.983</v>
      </c>
      <c r="I45" s="16"/>
      <c r="J45" s="15">
        <f t="shared" si="10"/>
        <v>50460.983</v>
      </c>
      <c r="K45" s="16"/>
      <c r="L45" s="15">
        <f t="shared" si="11"/>
        <v>50460.983</v>
      </c>
      <c r="M45" s="16"/>
      <c r="N45" s="15">
        <f t="shared" si="12"/>
        <v>50460.983</v>
      </c>
      <c r="O45" s="16"/>
      <c r="P45" s="15">
        <f t="shared" si="13"/>
        <v>50460.983</v>
      </c>
      <c r="Q45" s="6">
        <v>1710141090</v>
      </c>
    </row>
    <row r="46" spans="1:18" ht="72" x14ac:dyDescent="0.3">
      <c r="A46" s="11" t="s">
        <v>76</v>
      </c>
      <c r="B46" s="25" t="s">
        <v>38</v>
      </c>
      <c r="C46" s="21" t="s">
        <v>6</v>
      </c>
      <c r="D46" s="14">
        <v>196942.2</v>
      </c>
      <c r="E46" s="14"/>
      <c r="F46" s="15">
        <f t="shared" si="0"/>
        <v>196942.2</v>
      </c>
      <c r="G46" s="16">
        <v>4470.357</v>
      </c>
      <c r="H46" s="15">
        <f t="shared" si="1"/>
        <v>201412.557</v>
      </c>
      <c r="I46" s="16">
        <v>-65000</v>
      </c>
      <c r="J46" s="15">
        <f t="shared" si="10"/>
        <v>136412.557</v>
      </c>
      <c r="K46" s="16"/>
      <c r="L46" s="15">
        <f t="shared" si="11"/>
        <v>136412.557</v>
      </c>
      <c r="M46" s="16"/>
      <c r="N46" s="15">
        <f t="shared" si="12"/>
        <v>136412.557</v>
      </c>
      <c r="O46" s="16">
        <v>-57500</v>
      </c>
      <c r="P46" s="15">
        <f t="shared" si="13"/>
        <v>78912.557000000001</v>
      </c>
      <c r="Q46" s="6">
        <v>1710141130</v>
      </c>
    </row>
    <row r="47" spans="1:18" ht="72" x14ac:dyDescent="0.3">
      <c r="A47" s="11" t="s">
        <v>77</v>
      </c>
      <c r="B47" s="25" t="s">
        <v>51</v>
      </c>
      <c r="C47" s="21" t="s">
        <v>6</v>
      </c>
      <c r="D47" s="14">
        <v>43898.9</v>
      </c>
      <c r="E47" s="14"/>
      <c r="F47" s="15">
        <f t="shared" si="0"/>
        <v>43898.9</v>
      </c>
      <c r="G47" s="16">
        <v>36635.930999999997</v>
      </c>
      <c r="H47" s="15">
        <f t="shared" si="1"/>
        <v>80534.831000000006</v>
      </c>
      <c r="I47" s="16"/>
      <c r="J47" s="15">
        <f t="shared" si="10"/>
        <v>80534.831000000006</v>
      </c>
      <c r="K47" s="16"/>
      <c r="L47" s="15">
        <f t="shared" si="11"/>
        <v>80534.831000000006</v>
      </c>
      <c r="M47" s="16"/>
      <c r="N47" s="15">
        <f t="shared" si="12"/>
        <v>80534.831000000006</v>
      </c>
      <c r="O47" s="16">
        <v>-16975.784</v>
      </c>
      <c r="P47" s="15">
        <f t="shared" si="13"/>
        <v>63559.047000000006</v>
      </c>
      <c r="Q47" s="6">
        <v>1710241100</v>
      </c>
    </row>
    <row r="48" spans="1:18" ht="72" x14ac:dyDescent="0.3">
      <c r="A48" s="11" t="s">
        <v>78</v>
      </c>
      <c r="B48" s="25" t="s">
        <v>39</v>
      </c>
      <c r="C48" s="21" t="s">
        <v>6</v>
      </c>
      <c r="D48" s="14">
        <v>46857</v>
      </c>
      <c r="E48" s="14"/>
      <c r="F48" s="15">
        <f t="shared" si="0"/>
        <v>46857</v>
      </c>
      <c r="G48" s="16">
        <v>7677.2830000000004</v>
      </c>
      <c r="H48" s="15">
        <f t="shared" si="1"/>
        <v>54534.283000000003</v>
      </c>
      <c r="I48" s="16"/>
      <c r="J48" s="15">
        <f t="shared" si="10"/>
        <v>54534.283000000003</v>
      </c>
      <c r="K48" s="16"/>
      <c r="L48" s="15">
        <f t="shared" si="11"/>
        <v>54534.283000000003</v>
      </c>
      <c r="M48" s="16"/>
      <c r="N48" s="15">
        <f t="shared" si="12"/>
        <v>54534.283000000003</v>
      </c>
      <c r="O48" s="16"/>
      <c r="P48" s="15">
        <f t="shared" si="13"/>
        <v>54534.283000000003</v>
      </c>
      <c r="Q48" s="6">
        <v>1710141140</v>
      </c>
    </row>
    <row r="49" spans="1:18" ht="72" x14ac:dyDescent="0.3">
      <c r="A49" s="11" t="s">
        <v>79</v>
      </c>
      <c r="B49" s="25" t="s">
        <v>40</v>
      </c>
      <c r="C49" s="21" t="s">
        <v>6</v>
      </c>
      <c r="D49" s="27">
        <v>25000</v>
      </c>
      <c r="E49" s="14"/>
      <c r="F49" s="15">
        <f t="shared" si="0"/>
        <v>25000</v>
      </c>
      <c r="G49" s="16">
        <v>6506.37</v>
      </c>
      <c r="H49" s="15">
        <f t="shared" si="1"/>
        <v>31506.37</v>
      </c>
      <c r="I49" s="16"/>
      <c r="J49" s="15">
        <f t="shared" si="10"/>
        <v>31506.37</v>
      </c>
      <c r="K49" s="16"/>
      <c r="L49" s="15">
        <f t="shared" si="11"/>
        <v>31506.37</v>
      </c>
      <c r="M49" s="16"/>
      <c r="N49" s="15">
        <f t="shared" si="12"/>
        <v>31506.37</v>
      </c>
      <c r="O49" s="16"/>
      <c r="P49" s="15">
        <f t="shared" si="13"/>
        <v>31506.37</v>
      </c>
      <c r="Q49" s="6">
        <v>1710141200</v>
      </c>
    </row>
    <row r="50" spans="1:18" ht="72" x14ac:dyDescent="0.3">
      <c r="A50" s="11" t="s">
        <v>80</v>
      </c>
      <c r="B50" s="25" t="s">
        <v>41</v>
      </c>
      <c r="C50" s="21" t="s">
        <v>6</v>
      </c>
      <c r="D50" s="27">
        <v>33374.199999999997</v>
      </c>
      <c r="E50" s="14"/>
      <c r="F50" s="15">
        <f t="shared" si="0"/>
        <v>33374.199999999997</v>
      </c>
      <c r="G50" s="16">
        <v>1757.943</v>
      </c>
      <c r="H50" s="15">
        <f t="shared" si="1"/>
        <v>35132.142999999996</v>
      </c>
      <c r="I50" s="16"/>
      <c r="J50" s="15">
        <f t="shared" si="10"/>
        <v>35132.142999999996</v>
      </c>
      <c r="K50" s="16"/>
      <c r="L50" s="15">
        <f t="shared" si="11"/>
        <v>35132.142999999996</v>
      </c>
      <c r="M50" s="16"/>
      <c r="N50" s="15">
        <f t="shared" si="12"/>
        <v>35132.142999999996</v>
      </c>
      <c r="O50" s="16">
        <v>-33374.199999999997</v>
      </c>
      <c r="P50" s="15">
        <f t="shared" si="13"/>
        <v>1757.9429999999993</v>
      </c>
      <c r="Q50" s="6">
        <v>1710141210</v>
      </c>
    </row>
    <row r="51" spans="1:18" ht="72" x14ac:dyDescent="0.3">
      <c r="A51" s="11" t="s">
        <v>81</v>
      </c>
      <c r="B51" s="25" t="s">
        <v>42</v>
      </c>
      <c r="C51" s="21" t="s">
        <v>6</v>
      </c>
      <c r="D51" s="27">
        <v>15500.9</v>
      </c>
      <c r="E51" s="14"/>
      <c r="F51" s="15">
        <f t="shared" si="0"/>
        <v>15500.9</v>
      </c>
      <c r="G51" s="16">
        <v>1384.5219999999999</v>
      </c>
      <c r="H51" s="15">
        <f t="shared" si="1"/>
        <v>16885.421999999999</v>
      </c>
      <c r="I51" s="16"/>
      <c r="J51" s="15">
        <f t="shared" si="10"/>
        <v>16885.421999999999</v>
      </c>
      <c r="K51" s="16"/>
      <c r="L51" s="15">
        <f t="shared" si="11"/>
        <v>16885.421999999999</v>
      </c>
      <c r="M51" s="16"/>
      <c r="N51" s="15">
        <f t="shared" si="12"/>
        <v>16885.421999999999</v>
      </c>
      <c r="O51" s="16">
        <v>-15500.9</v>
      </c>
      <c r="P51" s="15">
        <f t="shared" si="13"/>
        <v>1384.521999999999</v>
      </c>
      <c r="Q51" s="6">
        <v>1710141220</v>
      </c>
    </row>
    <row r="52" spans="1:18" ht="54" x14ac:dyDescent="0.3">
      <c r="A52" s="11" t="s">
        <v>82</v>
      </c>
      <c r="B52" s="25" t="s">
        <v>27</v>
      </c>
      <c r="C52" s="21" t="s">
        <v>15</v>
      </c>
      <c r="D52" s="27">
        <f>D54+D55+D56</f>
        <v>564000.4</v>
      </c>
      <c r="E52" s="14"/>
      <c r="F52" s="15">
        <f t="shared" si="0"/>
        <v>564000.4</v>
      </c>
      <c r="G52" s="16">
        <f>G54+G55+G56</f>
        <v>33880.934000000001</v>
      </c>
      <c r="H52" s="15">
        <f t="shared" si="1"/>
        <v>597881.33400000003</v>
      </c>
      <c r="I52" s="16">
        <f>I54+I55+I56</f>
        <v>0</v>
      </c>
      <c r="J52" s="15">
        <f t="shared" si="10"/>
        <v>597881.33400000003</v>
      </c>
      <c r="K52" s="16">
        <f>K54+K55+K56</f>
        <v>-300</v>
      </c>
      <c r="L52" s="15">
        <f t="shared" si="11"/>
        <v>597581.33400000003</v>
      </c>
      <c r="M52" s="16">
        <f>M54+M55+M56</f>
        <v>0</v>
      </c>
      <c r="N52" s="15">
        <f t="shared" si="12"/>
        <v>597581.33400000003</v>
      </c>
      <c r="O52" s="16">
        <f>O54+O55+O56</f>
        <v>-8306.0370000000003</v>
      </c>
      <c r="P52" s="15">
        <f t="shared" si="13"/>
        <v>589275.29700000002</v>
      </c>
    </row>
    <row r="53" spans="1:18" hidden="1" x14ac:dyDescent="0.3">
      <c r="A53" s="11"/>
      <c r="B53" s="12" t="s">
        <v>2</v>
      </c>
      <c r="C53" s="21"/>
      <c r="D53" s="27"/>
      <c r="E53" s="14"/>
      <c r="F53" s="15"/>
      <c r="G53" s="16"/>
      <c r="H53" s="15"/>
      <c r="I53" s="16"/>
      <c r="J53" s="15"/>
      <c r="K53" s="16"/>
      <c r="L53" s="15"/>
      <c r="M53" s="16"/>
      <c r="N53" s="15"/>
      <c r="O53" s="16"/>
      <c r="P53" s="15"/>
      <c r="R53" s="1">
        <v>0</v>
      </c>
    </row>
    <row r="54" spans="1:18" hidden="1" x14ac:dyDescent="0.35">
      <c r="A54" s="11"/>
      <c r="B54" s="25" t="s">
        <v>3</v>
      </c>
      <c r="C54" s="23"/>
      <c r="D54" s="28">
        <v>564000.4</v>
      </c>
      <c r="E54" s="19"/>
      <c r="F54" s="15">
        <f t="shared" si="0"/>
        <v>564000.4</v>
      </c>
      <c r="G54" s="16">
        <f>-300+22846.149+11334.785</f>
        <v>33880.934000000001</v>
      </c>
      <c r="H54" s="15">
        <f t="shared" si="1"/>
        <v>597881.33400000003</v>
      </c>
      <c r="I54" s="16"/>
      <c r="J54" s="15">
        <f t="shared" ref="J54:J57" si="14">H54+I54</f>
        <v>597881.33400000003</v>
      </c>
      <c r="K54" s="16">
        <v>-300</v>
      </c>
      <c r="L54" s="15">
        <f t="shared" ref="L54:L57" si="15">J54+K54</f>
        <v>597581.33400000003</v>
      </c>
      <c r="M54" s="16"/>
      <c r="N54" s="15">
        <f t="shared" ref="N54:N57" si="16">L54+M54</f>
        <v>597581.33400000003</v>
      </c>
      <c r="O54" s="16">
        <f>-8003.037-303</f>
        <v>-8306.0370000000003</v>
      </c>
      <c r="P54" s="15">
        <f t="shared" ref="P54:P57" si="17">N54+O54</f>
        <v>589275.29700000002</v>
      </c>
      <c r="Q54" s="24" t="s">
        <v>126</v>
      </c>
      <c r="R54" s="1">
        <v>0</v>
      </c>
    </row>
    <row r="55" spans="1:18" hidden="1" x14ac:dyDescent="0.3">
      <c r="A55" s="11"/>
      <c r="B55" s="25" t="s">
        <v>20</v>
      </c>
      <c r="C55" s="21"/>
      <c r="D55" s="27"/>
      <c r="E55" s="14"/>
      <c r="F55" s="15">
        <f t="shared" si="0"/>
        <v>0</v>
      </c>
      <c r="G55" s="16"/>
      <c r="H55" s="15">
        <f t="shared" si="1"/>
        <v>0</v>
      </c>
      <c r="I55" s="16"/>
      <c r="J55" s="15">
        <f t="shared" si="14"/>
        <v>0</v>
      </c>
      <c r="K55" s="16"/>
      <c r="L55" s="15">
        <f t="shared" si="15"/>
        <v>0</v>
      </c>
      <c r="M55" s="16"/>
      <c r="N55" s="15">
        <f t="shared" si="16"/>
        <v>0</v>
      </c>
      <c r="O55" s="16"/>
      <c r="P55" s="15">
        <f t="shared" si="17"/>
        <v>0</v>
      </c>
      <c r="R55" s="1">
        <v>0</v>
      </c>
    </row>
    <row r="56" spans="1:18" hidden="1" x14ac:dyDescent="0.3">
      <c r="A56" s="11"/>
      <c r="B56" s="25" t="s">
        <v>32</v>
      </c>
      <c r="C56" s="21"/>
      <c r="D56" s="27"/>
      <c r="E56" s="14"/>
      <c r="F56" s="15">
        <f t="shared" si="0"/>
        <v>0</v>
      </c>
      <c r="G56" s="16"/>
      <c r="H56" s="15">
        <f t="shared" si="1"/>
        <v>0</v>
      </c>
      <c r="I56" s="16"/>
      <c r="J56" s="15">
        <f t="shared" si="14"/>
        <v>0</v>
      </c>
      <c r="K56" s="16"/>
      <c r="L56" s="15">
        <f t="shared" si="15"/>
        <v>0</v>
      </c>
      <c r="M56" s="16"/>
      <c r="N56" s="15">
        <f t="shared" si="16"/>
        <v>0</v>
      </c>
      <c r="O56" s="16"/>
      <c r="P56" s="15">
        <f t="shared" si="17"/>
        <v>0</v>
      </c>
      <c r="R56" s="1">
        <v>0</v>
      </c>
    </row>
    <row r="57" spans="1:18" ht="57.75" customHeight="1" x14ac:dyDescent="0.3">
      <c r="A57" s="11" t="s">
        <v>83</v>
      </c>
      <c r="B57" s="25" t="s">
        <v>121</v>
      </c>
      <c r="C57" s="21" t="s">
        <v>15</v>
      </c>
      <c r="D57" s="27"/>
      <c r="E57" s="14"/>
      <c r="F57" s="15"/>
      <c r="G57" s="16">
        <f>G59+G60</f>
        <v>7209.5</v>
      </c>
      <c r="H57" s="15">
        <f t="shared" si="1"/>
        <v>7209.5</v>
      </c>
      <c r="I57" s="16">
        <f>I59+I60</f>
        <v>0</v>
      </c>
      <c r="J57" s="15">
        <f t="shared" si="14"/>
        <v>7209.5</v>
      </c>
      <c r="K57" s="16">
        <f>K59+K60</f>
        <v>0</v>
      </c>
      <c r="L57" s="15">
        <f t="shared" si="15"/>
        <v>7209.5</v>
      </c>
      <c r="M57" s="16">
        <f>M59+M60</f>
        <v>0</v>
      </c>
      <c r="N57" s="15">
        <f t="shared" si="16"/>
        <v>7209.5</v>
      </c>
      <c r="O57" s="16">
        <f>O59+O60</f>
        <v>0</v>
      </c>
      <c r="P57" s="15">
        <f t="shared" si="17"/>
        <v>7209.5</v>
      </c>
    </row>
    <row r="58" spans="1:18" x14ac:dyDescent="0.3">
      <c r="A58" s="11"/>
      <c r="B58" s="25" t="s">
        <v>2</v>
      </c>
      <c r="C58" s="21"/>
      <c r="D58" s="27"/>
      <c r="E58" s="14"/>
      <c r="F58" s="15"/>
      <c r="G58" s="16"/>
      <c r="H58" s="15"/>
      <c r="I58" s="16"/>
      <c r="J58" s="15"/>
      <c r="K58" s="16"/>
      <c r="L58" s="15"/>
      <c r="M58" s="16"/>
      <c r="N58" s="15"/>
      <c r="O58" s="16"/>
      <c r="P58" s="15"/>
    </row>
    <row r="59" spans="1:18" hidden="1" x14ac:dyDescent="0.3">
      <c r="A59" s="11"/>
      <c r="B59" s="25" t="s">
        <v>3</v>
      </c>
      <c r="C59" s="21"/>
      <c r="D59" s="27"/>
      <c r="E59" s="14"/>
      <c r="F59" s="15"/>
      <c r="G59" s="16"/>
      <c r="H59" s="15">
        <f t="shared" si="1"/>
        <v>0</v>
      </c>
      <c r="I59" s="16"/>
      <c r="J59" s="15">
        <f t="shared" ref="J59:J68" si="18">H59+I59</f>
        <v>0</v>
      </c>
      <c r="K59" s="16"/>
      <c r="L59" s="15">
        <f t="shared" ref="L59:L68" si="19">J59+K59</f>
        <v>0</v>
      </c>
      <c r="M59" s="16"/>
      <c r="N59" s="15">
        <f t="shared" ref="N59:N68" si="20">L59+M59</f>
        <v>0</v>
      </c>
      <c r="O59" s="16"/>
      <c r="P59" s="15">
        <f t="shared" ref="P59:P63" si="21">N59+O59</f>
        <v>0</v>
      </c>
      <c r="R59" s="1">
        <v>0</v>
      </c>
    </row>
    <row r="60" spans="1:18" x14ac:dyDescent="0.3">
      <c r="A60" s="11"/>
      <c r="B60" s="25" t="s">
        <v>32</v>
      </c>
      <c r="C60" s="21"/>
      <c r="D60" s="27"/>
      <c r="E60" s="14"/>
      <c r="F60" s="15"/>
      <c r="G60" s="16">
        <v>7209.5</v>
      </c>
      <c r="H60" s="15">
        <f t="shared" si="1"/>
        <v>7209.5</v>
      </c>
      <c r="I60" s="16"/>
      <c r="J60" s="15">
        <f t="shared" si="18"/>
        <v>7209.5</v>
      </c>
      <c r="K60" s="16"/>
      <c r="L60" s="15">
        <f t="shared" si="19"/>
        <v>7209.5</v>
      </c>
      <c r="M60" s="16"/>
      <c r="N60" s="15">
        <f t="shared" si="20"/>
        <v>7209.5</v>
      </c>
      <c r="O60" s="16"/>
      <c r="P60" s="15">
        <f t="shared" si="21"/>
        <v>7209.5</v>
      </c>
      <c r="Q60" s="6">
        <v>9190054850</v>
      </c>
    </row>
    <row r="61" spans="1:18" ht="72" hidden="1" x14ac:dyDescent="0.3">
      <c r="A61" s="11" t="s">
        <v>84</v>
      </c>
      <c r="B61" s="25" t="s">
        <v>124</v>
      </c>
      <c r="C61" s="21" t="s">
        <v>6</v>
      </c>
      <c r="D61" s="27"/>
      <c r="E61" s="14"/>
      <c r="F61" s="15"/>
      <c r="G61" s="16">
        <v>8364.9</v>
      </c>
      <c r="H61" s="15">
        <f t="shared" si="1"/>
        <v>8364.9</v>
      </c>
      <c r="I61" s="16"/>
      <c r="J61" s="15">
        <f t="shared" si="18"/>
        <v>8364.9</v>
      </c>
      <c r="K61" s="16"/>
      <c r="L61" s="15">
        <f t="shared" si="19"/>
        <v>8364.9</v>
      </c>
      <c r="M61" s="16"/>
      <c r="N61" s="15">
        <f t="shared" si="20"/>
        <v>8364.9</v>
      </c>
      <c r="O61" s="16">
        <v>-8364.9</v>
      </c>
      <c r="P61" s="15">
        <f t="shared" si="21"/>
        <v>0</v>
      </c>
      <c r="Q61" s="6">
        <v>1710641310</v>
      </c>
      <c r="R61" s="1">
        <v>0</v>
      </c>
    </row>
    <row r="62" spans="1:18" ht="72" hidden="1" x14ac:dyDescent="0.3">
      <c r="A62" s="11" t="s">
        <v>85</v>
      </c>
      <c r="B62" s="25" t="s">
        <v>142</v>
      </c>
      <c r="C62" s="21" t="s">
        <v>6</v>
      </c>
      <c r="D62" s="27"/>
      <c r="E62" s="14"/>
      <c r="F62" s="15"/>
      <c r="G62" s="16">
        <v>5.3369999999999997</v>
      </c>
      <c r="H62" s="15">
        <f t="shared" si="1"/>
        <v>5.3369999999999997</v>
      </c>
      <c r="I62" s="16"/>
      <c r="J62" s="15">
        <f t="shared" si="18"/>
        <v>5.3369999999999997</v>
      </c>
      <c r="K62" s="16"/>
      <c r="L62" s="15">
        <f t="shared" si="19"/>
        <v>5.3369999999999997</v>
      </c>
      <c r="M62" s="16"/>
      <c r="N62" s="15">
        <f t="shared" si="20"/>
        <v>5.3369999999999997</v>
      </c>
      <c r="O62" s="16">
        <v>-5.3369999999999997</v>
      </c>
      <c r="P62" s="15">
        <f t="shared" si="21"/>
        <v>0</v>
      </c>
      <c r="Q62" s="6">
        <v>1710141080</v>
      </c>
      <c r="R62" s="1">
        <v>0</v>
      </c>
    </row>
    <row r="63" spans="1:18" ht="72" x14ac:dyDescent="0.3">
      <c r="A63" s="11" t="s">
        <v>84</v>
      </c>
      <c r="B63" s="25" t="s">
        <v>127</v>
      </c>
      <c r="C63" s="21" t="s">
        <v>6</v>
      </c>
      <c r="D63" s="27"/>
      <c r="E63" s="14"/>
      <c r="F63" s="15"/>
      <c r="G63" s="16">
        <v>3596.3359999999998</v>
      </c>
      <c r="H63" s="15">
        <f t="shared" si="1"/>
        <v>3596.3359999999998</v>
      </c>
      <c r="I63" s="16"/>
      <c r="J63" s="15">
        <f t="shared" si="18"/>
        <v>3596.3359999999998</v>
      </c>
      <c r="K63" s="16"/>
      <c r="L63" s="15">
        <f t="shared" si="19"/>
        <v>3596.3359999999998</v>
      </c>
      <c r="M63" s="16"/>
      <c r="N63" s="15">
        <f t="shared" si="20"/>
        <v>3596.3359999999998</v>
      </c>
      <c r="O63" s="16"/>
      <c r="P63" s="15">
        <f t="shared" si="21"/>
        <v>3596.3359999999998</v>
      </c>
      <c r="Q63" s="6">
        <v>1710141150</v>
      </c>
    </row>
    <row r="64" spans="1:18" ht="54" x14ac:dyDescent="0.3">
      <c r="A64" s="11"/>
      <c r="B64" s="26" t="s">
        <v>155</v>
      </c>
      <c r="C64" s="29" t="s">
        <v>15</v>
      </c>
      <c r="D64" s="14"/>
      <c r="E64" s="14"/>
      <c r="F64" s="15"/>
      <c r="G64" s="16"/>
      <c r="H64" s="15"/>
      <c r="I64" s="16"/>
      <c r="J64" s="15"/>
      <c r="K64" s="16"/>
      <c r="L64" s="15"/>
      <c r="M64" s="16"/>
      <c r="N64" s="15">
        <v>0</v>
      </c>
      <c r="O64" s="16">
        <f>O66+O67</f>
        <v>32012.146000000001</v>
      </c>
      <c r="P64" s="15">
        <f>N64+O64</f>
        <v>32012.146000000001</v>
      </c>
      <c r="Q64" s="6" t="s">
        <v>158</v>
      </c>
    </row>
    <row r="65" spans="1:19" x14ac:dyDescent="0.3">
      <c r="A65" s="11"/>
      <c r="B65" s="26" t="s">
        <v>2</v>
      </c>
      <c r="C65" s="29"/>
      <c r="D65" s="14"/>
      <c r="E65" s="14"/>
      <c r="F65" s="15"/>
      <c r="G65" s="16"/>
      <c r="H65" s="15"/>
      <c r="I65" s="16"/>
      <c r="J65" s="15"/>
      <c r="K65" s="16"/>
      <c r="L65" s="15"/>
      <c r="M65" s="16"/>
      <c r="N65" s="15"/>
      <c r="O65" s="16"/>
      <c r="P65" s="15"/>
    </row>
    <row r="66" spans="1:19" hidden="1" x14ac:dyDescent="0.3">
      <c r="A66" s="11"/>
      <c r="B66" s="12" t="s">
        <v>3</v>
      </c>
      <c r="C66" s="29"/>
      <c r="D66" s="14"/>
      <c r="E66" s="14"/>
      <c r="F66" s="15"/>
      <c r="G66" s="16"/>
      <c r="H66" s="15"/>
      <c r="I66" s="16"/>
      <c r="J66" s="15"/>
      <c r="K66" s="16"/>
      <c r="L66" s="15"/>
      <c r="M66" s="16"/>
      <c r="N66" s="15">
        <v>0</v>
      </c>
      <c r="O66" s="16">
        <v>8003.0370000000003</v>
      </c>
      <c r="P66" s="15">
        <f>N66+O66</f>
        <v>8003.0370000000003</v>
      </c>
      <c r="Q66" s="6" t="s">
        <v>157</v>
      </c>
      <c r="R66" s="1">
        <v>0</v>
      </c>
    </row>
    <row r="67" spans="1:19" x14ac:dyDescent="0.3">
      <c r="A67" s="11"/>
      <c r="B67" s="12" t="s">
        <v>20</v>
      </c>
      <c r="C67" s="29"/>
      <c r="D67" s="14"/>
      <c r="E67" s="14"/>
      <c r="F67" s="15"/>
      <c r="G67" s="16"/>
      <c r="H67" s="15"/>
      <c r="I67" s="16"/>
      <c r="J67" s="15"/>
      <c r="K67" s="16"/>
      <c r="L67" s="15"/>
      <c r="M67" s="16"/>
      <c r="N67" s="15">
        <v>0</v>
      </c>
      <c r="O67" s="16">
        <v>24009.109</v>
      </c>
      <c r="P67" s="15">
        <f>N67+O67</f>
        <v>24009.109</v>
      </c>
      <c r="Q67" s="6" t="s">
        <v>156</v>
      </c>
    </row>
    <row r="68" spans="1:19" x14ac:dyDescent="0.3">
      <c r="A68" s="11"/>
      <c r="B68" s="25" t="s">
        <v>7</v>
      </c>
      <c r="C68" s="21"/>
      <c r="D68" s="14">
        <f>D70+D71</f>
        <v>157172.29999999999</v>
      </c>
      <c r="E68" s="14">
        <f>E70+E71</f>
        <v>-10488.5</v>
      </c>
      <c r="F68" s="15">
        <f t="shared" si="0"/>
        <v>146683.79999999999</v>
      </c>
      <c r="G68" s="16">
        <f>G70+G71</f>
        <v>7063.607</v>
      </c>
      <c r="H68" s="15">
        <f t="shared" si="1"/>
        <v>153747.40699999998</v>
      </c>
      <c r="I68" s="16">
        <f>I70+I71</f>
        <v>0</v>
      </c>
      <c r="J68" s="15">
        <f t="shared" si="18"/>
        <v>153747.40699999998</v>
      </c>
      <c r="K68" s="16">
        <f>K70+K71</f>
        <v>-600</v>
      </c>
      <c r="L68" s="15">
        <f t="shared" si="19"/>
        <v>153147.40699999998</v>
      </c>
      <c r="M68" s="16">
        <f>M70+M71</f>
        <v>0</v>
      </c>
      <c r="N68" s="15">
        <f t="shared" si="20"/>
        <v>153147.40699999998</v>
      </c>
      <c r="O68" s="16">
        <f>O70+O71</f>
        <v>-9864.869999999999</v>
      </c>
      <c r="P68" s="15">
        <f>N68+O68-1000</f>
        <v>142282.53699999998</v>
      </c>
    </row>
    <row r="69" spans="1:19" x14ac:dyDescent="0.3">
      <c r="A69" s="11"/>
      <c r="B69" s="25" t="s">
        <v>2</v>
      </c>
      <c r="C69" s="21"/>
      <c r="D69" s="27"/>
      <c r="E69" s="14"/>
      <c r="F69" s="15"/>
      <c r="G69" s="16"/>
      <c r="H69" s="15"/>
      <c r="I69" s="16"/>
      <c r="J69" s="15"/>
      <c r="K69" s="16"/>
      <c r="L69" s="15"/>
      <c r="M69" s="16"/>
      <c r="N69" s="15"/>
      <c r="O69" s="16"/>
      <c r="P69" s="15"/>
    </row>
    <row r="70" spans="1:19" hidden="1" x14ac:dyDescent="0.35">
      <c r="A70" s="11"/>
      <c r="B70" s="25" t="s">
        <v>3</v>
      </c>
      <c r="C70" s="23"/>
      <c r="D70" s="28">
        <f>D77+D78+D79+D72+D75</f>
        <v>128022.29999999999</v>
      </c>
      <c r="E70" s="19">
        <f>E72+E75+E77+E78+E79</f>
        <v>-4643.8999999999996</v>
      </c>
      <c r="F70" s="15">
        <f t="shared" si="0"/>
        <v>123378.4</v>
      </c>
      <c r="G70" s="16">
        <f>G72+G75+G77+G78+G79+G80+G118</f>
        <v>7063.607</v>
      </c>
      <c r="H70" s="15">
        <f t="shared" si="1"/>
        <v>130442.007</v>
      </c>
      <c r="I70" s="16">
        <f>I72+I75+I77+I78+I79+I80+I118</f>
        <v>0</v>
      </c>
      <c r="J70" s="15">
        <f t="shared" ref="J70:J73" si="22">H70+I70</f>
        <v>130442.007</v>
      </c>
      <c r="K70" s="16">
        <f>K72+K75+K77+K78+K79+K80+K118</f>
        <v>-600</v>
      </c>
      <c r="L70" s="15">
        <f t="shared" ref="L70:L73" si="23">J70+K70</f>
        <v>129842.007</v>
      </c>
      <c r="M70" s="16">
        <f>M72+M75+M77+M78+M79+M80+M118</f>
        <v>0</v>
      </c>
      <c r="N70" s="15">
        <f t="shared" ref="N70:N73" si="24">L70+M70</f>
        <v>129842.007</v>
      </c>
      <c r="O70" s="16">
        <f>O72+O75+O77+O78+O79+O80+O81</f>
        <v>-9864.869999999999</v>
      </c>
      <c r="P70" s="15">
        <f>N70+O70-1000</f>
        <v>118977.137</v>
      </c>
      <c r="R70" s="1">
        <v>0</v>
      </c>
    </row>
    <row r="71" spans="1:19" x14ac:dyDescent="0.3">
      <c r="A71" s="11"/>
      <c r="B71" s="25" t="s">
        <v>20</v>
      </c>
      <c r="C71" s="21"/>
      <c r="D71" s="27">
        <f>D76</f>
        <v>29150</v>
      </c>
      <c r="E71" s="14">
        <f>E76</f>
        <v>-5844.6</v>
      </c>
      <c r="F71" s="15">
        <f t="shared" si="0"/>
        <v>23305.4</v>
      </c>
      <c r="G71" s="16">
        <f>G76</f>
        <v>0</v>
      </c>
      <c r="H71" s="15">
        <f t="shared" si="1"/>
        <v>23305.4</v>
      </c>
      <c r="I71" s="16">
        <f>I76</f>
        <v>0</v>
      </c>
      <c r="J71" s="15">
        <f t="shared" si="22"/>
        <v>23305.4</v>
      </c>
      <c r="K71" s="16">
        <f>K76</f>
        <v>0</v>
      </c>
      <c r="L71" s="15">
        <f t="shared" si="23"/>
        <v>23305.4</v>
      </c>
      <c r="M71" s="16">
        <f>M76</f>
        <v>0</v>
      </c>
      <c r="N71" s="15">
        <f t="shared" si="24"/>
        <v>23305.4</v>
      </c>
      <c r="O71" s="16">
        <f>O76</f>
        <v>0</v>
      </c>
      <c r="P71" s="15">
        <f t="shared" ref="P71:P73" si="25">N71+O71</f>
        <v>23305.4</v>
      </c>
    </row>
    <row r="72" spans="1:19" ht="54" x14ac:dyDescent="0.3">
      <c r="A72" s="11" t="s">
        <v>85</v>
      </c>
      <c r="B72" s="25" t="s">
        <v>37</v>
      </c>
      <c r="C72" s="29" t="s">
        <v>8</v>
      </c>
      <c r="D72" s="27">
        <v>46750</v>
      </c>
      <c r="E72" s="14"/>
      <c r="F72" s="15">
        <f t="shared" si="0"/>
        <v>46750</v>
      </c>
      <c r="G72" s="16">
        <v>2378.0639999999999</v>
      </c>
      <c r="H72" s="15">
        <f t="shared" si="1"/>
        <v>49128.063999999998</v>
      </c>
      <c r="I72" s="16"/>
      <c r="J72" s="15">
        <f t="shared" si="22"/>
        <v>49128.063999999998</v>
      </c>
      <c r="K72" s="16"/>
      <c r="L72" s="15">
        <f t="shared" si="23"/>
        <v>49128.063999999998</v>
      </c>
      <c r="M72" s="16"/>
      <c r="N72" s="15">
        <f t="shared" si="24"/>
        <v>49128.063999999998</v>
      </c>
      <c r="O72" s="16">
        <f>-90.943-9668.91</f>
        <v>-9759.8529999999992</v>
      </c>
      <c r="P72" s="15">
        <f t="shared" si="25"/>
        <v>39368.210999999996</v>
      </c>
      <c r="Q72" s="6">
        <v>1020200000</v>
      </c>
    </row>
    <row r="73" spans="1:19" ht="60" customHeight="1" x14ac:dyDescent="0.3">
      <c r="A73" s="11" t="s">
        <v>86</v>
      </c>
      <c r="B73" s="26" t="s">
        <v>104</v>
      </c>
      <c r="C73" s="29" t="s">
        <v>8</v>
      </c>
      <c r="D73" s="14">
        <f>D75+D76</f>
        <v>41562.400000000001</v>
      </c>
      <c r="E73" s="14">
        <f>E75+E76</f>
        <v>-10488.5</v>
      </c>
      <c r="F73" s="15">
        <f t="shared" si="0"/>
        <v>31073.9</v>
      </c>
      <c r="G73" s="16"/>
      <c r="H73" s="15">
        <f t="shared" si="1"/>
        <v>31073.9</v>
      </c>
      <c r="I73" s="16"/>
      <c r="J73" s="15">
        <f t="shared" si="22"/>
        <v>31073.9</v>
      </c>
      <c r="K73" s="16"/>
      <c r="L73" s="15">
        <f t="shared" si="23"/>
        <v>31073.9</v>
      </c>
      <c r="M73" s="16"/>
      <c r="N73" s="15">
        <f t="shared" si="24"/>
        <v>31073.9</v>
      </c>
      <c r="O73" s="16"/>
      <c r="P73" s="15">
        <f t="shared" si="25"/>
        <v>31073.9</v>
      </c>
      <c r="Q73" s="6">
        <v>1020141490</v>
      </c>
    </row>
    <row r="74" spans="1:19" x14ac:dyDescent="0.35">
      <c r="A74" s="11"/>
      <c r="B74" s="25" t="s">
        <v>2</v>
      </c>
      <c r="C74" s="30"/>
      <c r="D74" s="19"/>
      <c r="E74" s="19"/>
      <c r="F74" s="15"/>
      <c r="G74" s="16"/>
      <c r="H74" s="15"/>
      <c r="I74" s="16"/>
      <c r="J74" s="15"/>
      <c r="K74" s="16"/>
      <c r="L74" s="15"/>
      <c r="M74" s="16"/>
      <c r="N74" s="15"/>
      <c r="O74" s="16"/>
      <c r="P74" s="15"/>
    </row>
    <row r="75" spans="1:19" hidden="1" x14ac:dyDescent="0.35">
      <c r="A75" s="11"/>
      <c r="B75" s="25" t="s">
        <v>3</v>
      </c>
      <c r="C75" s="30"/>
      <c r="D75" s="19">
        <v>12412.4</v>
      </c>
      <c r="E75" s="19">
        <f>-4643.9</f>
        <v>-4643.8999999999996</v>
      </c>
      <c r="F75" s="15">
        <f t="shared" si="0"/>
        <v>7768.5</v>
      </c>
      <c r="G75" s="16"/>
      <c r="H75" s="15">
        <f t="shared" si="1"/>
        <v>7768.5</v>
      </c>
      <c r="I75" s="16"/>
      <c r="J75" s="15">
        <f t="shared" ref="J75:J82" si="26">H75+I75</f>
        <v>7768.5</v>
      </c>
      <c r="K75" s="16"/>
      <c r="L75" s="15">
        <f t="shared" ref="L75:L82" si="27">J75+K75</f>
        <v>7768.5</v>
      </c>
      <c r="M75" s="16"/>
      <c r="N75" s="15">
        <f t="shared" ref="N75:N82" si="28">L75+M75</f>
        <v>7768.5</v>
      </c>
      <c r="O75" s="16"/>
      <c r="P75" s="15">
        <f t="shared" ref="P75:P81" si="29">N75+O75</f>
        <v>7768.5</v>
      </c>
      <c r="Q75" s="6" t="s">
        <v>115</v>
      </c>
      <c r="R75" s="1">
        <v>0</v>
      </c>
      <c r="S75" s="1" t="s">
        <v>109</v>
      </c>
    </row>
    <row r="76" spans="1:19" x14ac:dyDescent="0.35">
      <c r="A76" s="11"/>
      <c r="B76" s="25" t="s">
        <v>20</v>
      </c>
      <c r="C76" s="30"/>
      <c r="D76" s="19">
        <v>29150</v>
      </c>
      <c r="E76" s="19">
        <v>-5844.6</v>
      </c>
      <c r="F76" s="15">
        <f t="shared" si="0"/>
        <v>23305.4</v>
      </c>
      <c r="G76" s="16"/>
      <c r="H76" s="15">
        <f t="shared" si="1"/>
        <v>23305.4</v>
      </c>
      <c r="I76" s="16"/>
      <c r="J76" s="15">
        <f t="shared" si="26"/>
        <v>23305.4</v>
      </c>
      <c r="K76" s="16"/>
      <c r="L76" s="15">
        <f t="shared" si="27"/>
        <v>23305.4</v>
      </c>
      <c r="M76" s="16"/>
      <c r="N76" s="15">
        <f t="shared" si="28"/>
        <v>23305.4</v>
      </c>
      <c r="O76" s="16"/>
      <c r="P76" s="15">
        <f t="shared" si="29"/>
        <v>23305.4</v>
      </c>
      <c r="Q76" s="6" t="s">
        <v>110</v>
      </c>
    </row>
    <row r="77" spans="1:19" ht="60" customHeight="1" x14ac:dyDescent="0.3">
      <c r="A77" s="11" t="s">
        <v>87</v>
      </c>
      <c r="B77" s="26" t="s">
        <v>102</v>
      </c>
      <c r="C77" s="29" t="s">
        <v>8</v>
      </c>
      <c r="D77" s="14">
        <v>60000</v>
      </c>
      <c r="E77" s="14"/>
      <c r="F77" s="15">
        <f t="shared" si="0"/>
        <v>60000</v>
      </c>
      <c r="G77" s="16"/>
      <c r="H77" s="15">
        <f t="shared" si="1"/>
        <v>60000</v>
      </c>
      <c r="I77" s="16"/>
      <c r="J77" s="15">
        <f t="shared" si="26"/>
        <v>60000</v>
      </c>
      <c r="K77" s="16">
        <v>-600</v>
      </c>
      <c r="L77" s="15">
        <f t="shared" si="27"/>
        <v>59400</v>
      </c>
      <c r="M77" s="16"/>
      <c r="N77" s="15">
        <f t="shared" si="28"/>
        <v>59400</v>
      </c>
      <c r="O77" s="16"/>
      <c r="P77" s="15">
        <f t="shared" si="29"/>
        <v>59400</v>
      </c>
      <c r="Q77" s="6">
        <v>1120441070</v>
      </c>
    </row>
    <row r="78" spans="1:19" ht="60" customHeight="1" x14ac:dyDescent="0.3">
      <c r="A78" s="11" t="s">
        <v>88</v>
      </c>
      <c r="B78" s="26" t="s">
        <v>103</v>
      </c>
      <c r="C78" s="29" t="s">
        <v>8</v>
      </c>
      <c r="D78" s="14">
        <v>5886.2</v>
      </c>
      <c r="E78" s="14"/>
      <c r="F78" s="15">
        <f t="shared" si="0"/>
        <v>5886.2</v>
      </c>
      <c r="G78" s="16">
        <v>1008.223</v>
      </c>
      <c r="H78" s="15">
        <f t="shared" si="1"/>
        <v>6894.4229999999998</v>
      </c>
      <c r="I78" s="16"/>
      <c r="J78" s="15">
        <f t="shared" si="26"/>
        <v>6894.4229999999998</v>
      </c>
      <c r="K78" s="16"/>
      <c r="L78" s="15">
        <f t="shared" si="27"/>
        <v>6894.4229999999998</v>
      </c>
      <c r="M78" s="16"/>
      <c r="N78" s="15">
        <f t="shared" si="28"/>
        <v>6894.4229999999998</v>
      </c>
      <c r="O78" s="16">
        <v>-500.3</v>
      </c>
      <c r="P78" s="15">
        <f t="shared" si="29"/>
        <v>6394.1229999999996</v>
      </c>
      <c r="Q78" s="6">
        <v>1120441540</v>
      </c>
    </row>
    <row r="79" spans="1:19" ht="60" customHeight="1" x14ac:dyDescent="0.3">
      <c r="A79" s="11" t="s">
        <v>89</v>
      </c>
      <c r="B79" s="26" t="s">
        <v>30</v>
      </c>
      <c r="C79" s="29" t="s">
        <v>8</v>
      </c>
      <c r="D79" s="14">
        <v>2973.7</v>
      </c>
      <c r="E79" s="14"/>
      <c r="F79" s="15">
        <f t="shared" si="0"/>
        <v>2973.7</v>
      </c>
      <c r="G79" s="16">
        <v>-2873.86</v>
      </c>
      <c r="H79" s="15">
        <f t="shared" si="1"/>
        <v>99.839999999999691</v>
      </c>
      <c r="I79" s="16"/>
      <c r="J79" s="15">
        <f t="shared" si="26"/>
        <v>99.839999999999691</v>
      </c>
      <c r="K79" s="16"/>
      <c r="L79" s="15">
        <f t="shared" si="27"/>
        <v>99.839999999999691</v>
      </c>
      <c r="M79" s="16"/>
      <c r="N79" s="15">
        <f t="shared" si="28"/>
        <v>99.839999999999691</v>
      </c>
      <c r="O79" s="16"/>
      <c r="P79" s="15">
        <f t="shared" si="29"/>
        <v>99.839999999999691</v>
      </c>
      <c r="Q79" s="6">
        <v>1120441060</v>
      </c>
    </row>
    <row r="80" spans="1:19" ht="60" customHeight="1" x14ac:dyDescent="0.3">
      <c r="A80" s="11" t="s">
        <v>90</v>
      </c>
      <c r="B80" s="26" t="s">
        <v>128</v>
      </c>
      <c r="C80" s="29" t="s">
        <v>8</v>
      </c>
      <c r="D80" s="14"/>
      <c r="E80" s="14"/>
      <c r="F80" s="15"/>
      <c r="G80" s="16">
        <f>696.5+4854.68</f>
        <v>5551.18</v>
      </c>
      <c r="H80" s="15">
        <f t="shared" si="1"/>
        <v>5551.18</v>
      </c>
      <c r="I80" s="16"/>
      <c r="J80" s="15">
        <f t="shared" si="26"/>
        <v>5551.18</v>
      </c>
      <c r="K80" s="16"/>
      <c r="L80" s="15">
        <f t="shared" si="27"/>
        <v>5551.18</v>
      </c>
      <c r="M80" s="16"/>
      <c r="N80" s="15">
        <f t="shared" si="28"/>
        <v>5551.18</v>
      </c>
      <c r="O80" s="16"/>
      <c r="P80" s="15">
        <f t="shared" si="29"/>
        <v>5551.18</v>
      </c>
      <c r="Q80" s="6">
        <v>1110841780</v>
      </c>
    </row>
    <row r="81" spans="1:18" ht="60" customHeight="1" x14ac:dyDescent="0.3">
      <c r="A81" s="11" t="s">
        <v>91</v>
      </c>
      <c r="B81" s="31" t="s">
        <v>160</v>
      </c>
      <c r="C81" s="29" t="s">
        <v>8</v>
      </c>
      <c r="D81" s="14"/>
      <c r="E81" s="14"/>
      <c r="F81" s="15"/>
      <c r="G81" s="16"/>
      <c r="H81" s="15"/>
      <c r="I81" s="16"/>
      <c r="J81" s="15"/>
      <c r="K81" s="16"/>
      <c r="L81" s="15"/>
      <c r="M81" s="16"/>
      <c r="N81" s="15">
        <v>0</v>
      </c>
      <c r="O81" s="16">
        <v>395.28300000000002</v>
      </c>
      <c r="P81" s="15">
        <f t="shared" si="29"/>
        <v>395.28300000000002</v>
      </c>
      <c r="Q81" s="6">
        <v>1110841710</v>
      </c>
    </row>
    <row r="82" spans="1:18" x14ac:dyDescent="0.3">
      <c r="A82" s="11"/>
      <c r="B82" s="25" t="s">
        <v>9</v>
      </c>
      <c r="C82" s="21"/>
      <c r="D82" s="14">
        <f>D84+D86+D85</f>
        <v>538799.19999999995</v>
      </c>
      <c r="E82" s="14">
        <f>E84+E85+E86</f>
        <v>-6447</v>
      </c>
      <c r="F82" s="15">
        <f t="shared" si="0"/>
        <v>532352.19999999995</v>
      </c>
      <c r="G82" s="16">
        <f>G84+G85+G86</f>
        <v>28728.639000000003</v>
      </c>
      <c r="H82" s="15">
        <f t="shared" si="1"/>
        <v>561080.83899999992</v>
      </c>
      <c r="I82" s="16">
        <f>I84+I85+I86</f>
        <v>0</v>
      </c>
      <c r="J82" s="15">
        <f t="shared" si="26"/>
        <v>561080.83899999992</v>
      </c>
      <c r="K82" s="16">
        <f>K84+K85+K86</f>
        <v>109355.1</v>
      </c>
      <c r="L82" s="15">
        <f t="shared" si="27"/>
        <v>670435.9389999999</v>
      </c>
      <c r="M82" s="16">
        <f>M84+M85+M86</f>
        <v>0</v>
      </c>
      <c r="N82" s="15">
        <f t="shared" si="28"/>
        <v>670435.9389999999</v>
      </c>
      <c r="O82" s="16">
        <f>O84+O85+O86</f>
        <v>-6626.71</v>
      </c>
      <c r="P82" s="15">
        <f>N82+O82+1000</f>
        <v>664809.22899999993</v>
      </c>
    </row>
    <row r="83" spans="1:18" x14ac:dyDescent="0.3">
      <c r="A83" s="11"/>
      <c r="B83" s="12" t="s">
        <v>2</v>
      </c>
      <c r="C83" s="29"/>
      <c r="D83" s="27"/>
      <c r="E83" s="14"/>
      <c r="F83" s="15"/>
      <c r="G83" s="16"/>
      <c r="H83" s="15"/>
      <c r="I83" s="16"/>
      <c r="J83" s="15"/>
      <c r="K83" s="16"/>
      <c r="L83" s="15"/>
      <c r="M83" s="16"/>
      <c r="N83" s="15"/>
      <c r="O83" s="16"/>
      <c r="P83" s="15"/>
    </row>
    <row r="84" spans="1:18" hidden="1" x14ac:dyDescent="0.35">
      <c r="A84" s="11"/>
      <c r="B84" s="12" t="s">
        <v>3</v>
      </c>
      <c r="C84" s="30"/>
      <c r="D84" s="28">
        <f>D100+D93+D95+D98+D101+D102+D89+D106+D107+D108+D109</f>
        <v>188294.19999999998</v>
      </c>
      <c r="E84" s="19">
        <f>E89+E93+E95+E98+E100+E101+E102+E106+E107+E108+E109</f>
        <v>-6447</v>
      </c>
      <c r="F84" s="15">
        <f t="shared" si="0"/>
        <v>181847.19999999998</v>
      </c>
      <c r="G84" s="16">
        <f>G89+G93+G95+G98+G100+G101+G106+G107+G108+G109+G104+G110+G114</f>
        <v>8851.639000000001</v>
      </c>
      <c r="H84" s="15">
        <f t="shared" si="1"/>
        <v>190698.83899999998</v>
      </c>
      <c r="I84" s="16">
        <f>I89+I93+I95+I98+I100+I101+I106+I107+I108+I109+I104+I110+I114</f>
        <v>0</v>
      </c>
      <c r="J84" s="15">
        <f t="shared" ref="J84:J87" si="30">H84+I84</f>
        <v>190698.83899999998</v>
      </c>
      <c r="K84" s="16">
        <f>K89+K93+K95+K98+K100+K101+K106+K107+K108+K109+K104+K114+K112</f>
        <v>14931</v>
      </c>
      <c r="L84" s="15">
        <f t="shared" ref="L84:L87" si="31">J84+K84</f>
        <v>205629.83899999998</v>
      </c>
      <c r="M84" s="16">
        <f>M89+M93+M95+M98+M100+M101+M106+M107+M108+M109+M104+M114+M112</f>
        <v>0</v>
      </c>
      <c r="N84" s="15">
        <f t="shared" ref="N84:N87" si="32">L84+M84</f>
        <v>205629.83899999998</v>
      </c>
      <c r="O84" s="16">
        <f>O89+O93+O95+O98+O100+O101+O106+O107+O108+O109+O104+O114+O112+O115+O116+O117+O118</f>
        <v>-6626.71</v>
      </c>
      <c r="P84" s="15">
        <f>N84+O84+1000</f>
        <v>200003.12899999999</v>
      </c>
      <c r="R84" s="1">
        <v>0</v>
      </c>
    </row>
    <row r="85" spans="1:18" hidden="1" x14ac:dyDescent="0.35">
      <c r="A85" s="11"/>
      <c r="B85" s="12" t="s">
        <v>20</v>
      </c>
      <c r="C85" s="30"/>
      <c r="D85" s="28"/>
      <c r="E85" s="19"/>
      <c r="F85" s="15">
        <f t="shared" si="0"/>
        <v>0</v>
      </c>
      <c r="G85" s="16"/>
      <c r="H85" s="15">
        <f t="shared" si="1"/>
        <v>0</v>
      </c>
      <c r="I85" s="16"/>
      <c r="J85" s="15">
        <f t="shared" si="30"/>
        <v>0</v>
      </c>
      <c r="K85" s="16"/>
      <c r="L85" s="15">
        <f t="shared" si="31"/>
        <v>0</v>
      </c>
      <c r="M85" s="16"/>
      <c r="N85" s="15">
        <f t="shared" si="32"/>
        <v>0</v>
      </c>
      <c r="O85" s="16"/>
      <c r="P85" s="15">
        <f>N85+O85</f>
        <v>0</v>
      </c>
      <c r="R85" s="1">
        <v>0</v>
      </c>
    </row>
    <row r="86" spans="1:18" x14ac:dyDescent="0.3">
      <c r="A86" s="11"/>
      <c r="B86" s="25" t="s">
        <v>153</v>
      </c>
      <c r="C86" s="29"/>
      <c r="D86" s="27">
        <f>D90+D94+D99</f>
        <v>350505</v>
      </c>
      <c r="E86" s="14">
        <f>E90+E94+E99</f>
        <v>0</v>
      </c>
      <c r="F86" s="15">
        <f t="shared" si="0"/>
        <v>350505</v>
      </c>
      <c r="G86" s="16">
        <f>G90+G94+G99+G105</f>
        <v>19877</v>
      </c>
      <c r="H86" s="15">
        <f t="shared" si="1"/>
        <v>370382</v>
      </c>
      <c r="I86" s="16">
        <f>I90+I94+I99+I105</f>
        <v>0</v>
      </c>
      <c r="J86" s="15">
        <f t="shared" si="30"/>
        <v>370382</v>
      </c>
      <c r="K86" s="16">
        <f>K90+K94+K99+K105+K113</f>
        <v>94424.1</v>
      </c>
      <c r="L86" s="15">
        <f t="shared" si="31"/>
        <v>464806.1</v>
      </c>
      <c r="M86" s="16">
        <f>M90+M94+M99+M105+M113</f>
        <v>0</v>
      </c>
      <c r="N86" s="15">
        <f t="shared" si="32"/>
        <v>464806.1</v>
      </c>
      <c r="O86" s="16">
        <f>O90+O94+O99+O105+O113</f>
        <v>0</v>
      </c>
      <c r="P86" s="15">
        <f>N86+O86</f>
        <v>464806.1</v>
      </c>
    </row>
    <row r="87" spans="1:18" ht="54" x14ac:dyDescent="0.3">
      <c r="A87" s="11" t="s">
        <v>92</v>
      </c>
      <c r="B87" s="25" t="s">
        <v>25</v>
      </c>
      <c r="C87" s="30" t="s">
        <v>8</v>
      </c>
      <c r="D87" s="27">
        <f>D89+D90</f>
        <v>455038</v>
      </c>
      <c r="E87" s="14"/>
      <c r="F87" s="15">
        <f t="shared" si="0"/>
        <v>455038</v>
      </c>
      <c r="G87" s="16">
        <f>G89+G90</f>
        <v>19877</v>
      </c>
      <c r="H87" s="15">
        <f t="shared" si="1"/>
        <v>474915</v>
      </c>
      <c r="I87" s="16">
        <f>I89+I90</f>
        <v>0</v>
      </c>
      <c r="J87" s="15">
        <f t="shared" si="30"/>
        <v>474915</v>
      </c>
      <c r="K87" s="16">
        <f>K89+K90</f>
        <v>28385.4</v>
      </c>
      <c r="L87" s="15">
        <f t="shared" si="31"/>
        <v>503300.4</v>
      </c>
      <c r="M87" s="16">
        <f>M89+M90</f>
        <v>0</v>
      </c>
      <c r="N87" s="15">
        <f t="shared" si="32"/>
        <v>503300.4</v>
      </c>
      <c r="O87" s="16">
        <f>O89+O90</f>
        <v>0</v>
      </c>
      <c r="P87" s="15">
        <f t="shared" ref="P87" si="33">N87+O87</f>
        <v>503300.4</v>
      </c>
    </row>
    <row r="88" spans="1:18" x14ac:dyDescent="0.3">
      <c r="A88" s="11"/>
      <c r="B88" s="12" t="s">
        <v>2</v>
      </c>
      <c r="C88" s="30"/>
      <c r="D88" s="27"/>
      <c r="E88" s="14"/>
      <c r="F88" s="15"/>
      <c r="G88" s="16"/>
      <c r="H88" s="15"/>
      <c r="I88" s="16"/>
      <c r="J88" s="15"/>
      <c r="K88" s="16"/>
      <c r="L88" s="15"/>
      <c r="M88" s="16"/>
      <c r="N88" s="15"/>
      <c r="O88" s="16"/>
      <c r="P88" s="15"/>
    </row>
    <row r="89" spans="1:18" hidden="1" x14ac:dyDescent="0.35">
      <c r="A89" s="11"/>
      <c r="B89" s="25" t="s">
        <v>3</v>
      </c>
      <c r="C89" s="30"/>
      <c r="D89" s="28">
        <v>113759.5</v>
      </c>
      <c r="E89" s="19"/>
      <c r="F89" s="15">
        <f t="shared" si="0"/>
        <v>113759.5</v>
      </c>
      <c r="G89" s="16">
        <v>12238.5</v>
      </c>
      <c r="H89" s="15">
        <f t="shared" si="1"/>
        <v>125998</v>
      </c>
      <c r="I89" s="16"/>
      <c r="J89" s="15">
        <f t="shared" ref="J89:J91" si="34">H89+I89</f>
        <v>125998</v>
      </c>
      <c r="K89" s="16">
        <v>-3547.8</v>
      </c>
      <c r="L89" s="15">
        <f t="shared" ref="L89:L91" si="35">J89+K89</f>
        <v>122450.2</v>
      </c>
      <c r="M89" s="16"/>
      <c r="N89" s="15">
        <f t="shared" ref="N89:N91" si="36">L89+M89</f>
        <v>122450.2</v>
      </c>
      <c r="O89" s="16"/>
      <c r="P89" s="15">
        <f t="shared" ref="P89:P91" si="37">N89+O89</f>
        <v>122450.2</v>
      </c>
      <c r="Q89" s="6" t="s">
        <v>145</v>
      </c>
      <c r="R89" s="1">
        <v>0</v>
      </c>
    </row>
    <row r="90" spans="1:18" x14ac:dyDescent="0.3">
      <c r="A90" s="11"/>
      <c r="B90" s="25" t="s">
        <v>153</v>
      </c>
      <c r="C90" s="30"/>
      <c r="D90" s="27">
        <v>341278.5</v>
      </c>
      <c r="E90" s="14"/>
      <c r="F90" s="15">
        <f t="shared" si="0"/>
        <v>341278.5</v>
      </c>
      <c r="G90" s="16">
        <v>7638.5</v>
      </c>
      <c r="H90" s="15">
        <f t="shared" si="1"/>
        <v>348917</v>
      </c>
      <c r="I90" s="16"/>
      <c r="J90" s="15">
        <f t="shared" si="34"/>
        <v>348917</v>
      </c>
      <c r="K90" s="16">
        <v>31933.200000000001</v>
      </c>
      <c r="L90" s="15">
        <f t="shared" si="35"/>
        <v>380850.2</v>
      </c>
      <c r="M90" s="16"/>
      <c r="N90" s="15">
        <f t="shared" si="36"/>
        <v>380850.2</v>
      </c>
      <c r="O90" s="16"/>
      <c r="P90" s="15">
        <f t="shared" si="37"/>
        <v>380850.2</v>
      </c>
      <c r="Q90" s="6" t="s">
        <v>125</v>
      </c>
    </row>
    <row r="91" spans="1:18" ht="54" x14ac:dyDescent="0.3">
      <c r="A91" s="11" t="s">
        <v>93</v>
      </c>
      <c r="B91" s="25" t="s">
        <v>105</v>
      </c>
      <c r="C91" s="30" t="s">
        <v>8</v>
      </c>
      <c r="D91" s="27">
        <f>D93</f>
        <v>20923.2</v>
      </c>
      <c r="E91" s="14"/>
      <c r="F91" s="15">
        <f t="shared" si="0"/>
        <v>20923.2</v>
      </c>
      <c r="G91" s="16">
        <f>G93+G94</f>
        <v>0</v>
      </c>
      <c r="H91" s="15">
        <f t="shared" si="1"/>
        <v>20923.2</v>
      </c>
      <c r="I91" s="16">
        <f>I93+I94</f>
        <v>0</v>
      </c>
      <c r="J91" s="15">
        <f t="shared" si="34"/>
        <v>20923.2</v>
      </c>
      <c r="K91" s="16">
        <f>K93+K94</f>
        <v>73175.199999999997</v>
      </c>
      <c r="L91" s="15">
        <f t="shared" si="35"/>
        <v>94098.4</v>
      </c>
      <c r="M91" s="16">
        <f>M93+M94</f>
        <v>0</v>
      </c>
      <c r="N91" s="15">
        <f t="shared" si="36"/>
        <v>94098.4</v>
      </c>
      <c r="O91" s="16">
        <f>O93+O94</f>
        <v>0</v>
      </c>
      <c r="P91" s="15">
        <f t="shared" si="37"/>
        <v>94098.4</v>
      </c>
    </row>
    <row r="92" spans="1:18" x14ac:dyDescent="0.3">
      <c r="A92" s="11"/>
      <c r="B92" s="12" t="s">
        <v>2</v>
      </c>
      <c r="C92" s="30"/>
      <c r="D92" s="27"/>
      <c r="E92" s="14"/>
      <c r="F92" s="15"/>
      <c r="G92" s="16"/>
      <c r="H92" s="15"/>
      <c r="I92" s="16"/>
      <c r="J92" s="15"/>
      <c r="K92" s="16"/>
      <c r="L92" s="15"/>
      <c r="M92" s="16"/>
      <c r="N92" s="15"/>
      <c r="O92" s="16"/>
      <c r="P92" s="15"/>
    </row>
    <row r="93" spans="1:18" hidden="1" x14ac:dyDescent="0.3">
      <c r="A93" s="11"/>
      <c r="B93" s="25" t="s">
        <v>3</v>
      </c>
      <c r="C93" s="30"/>
      <c r="D93" s="27">
        <v>20923.2</v>
      </c>
      <c r="E93" s="14"/>
      <c r="F93" s="15">
        <f t="shared" si="0"/>
        <v>20923.2</v>
      </c>
      <c r="G93" s="16"/>
      <c r="H93" s="15">
        <f t="shared" si="1"/>
        <v>20923.2</v>
      </c>
      <c r="I93" s="16"/>
      <c r="J93" s="15">
        <f t="shared" ref="J93:J96" si="38">H93+I93</f>
        <v>20923.2</v>
      </c>
      <c r="K93" s="16">
        <v>18293.8</v>
      </c>
      <c r="L93" s="15">
        <f t="shared" ref="L93:L96" si="39">J93+K93</f>
        <v>39217</v>
      </c>
      <c r="M93" s="16"/>
      <c r="N93" s="15">
        <f t="shared" ref="N93:N96" si="40">L93+M93</f>
        <v>39217</v>
      </c>
      <c r="O93" s="16"/>
      <c r="P93" s="15">
        <f t="shared" ref="P93:P96" si="41">N93+O93</f>
        <v>39217</v>
      </c>
      <c r="Q93" s="6" t="s">
        <v>164</v>
      </c>
      <c r="R93" s="1">
        <v>0</v>
      </c>
    </row>
    <row r="94" spans="1:18" x14ac:dyDescent="0.3">
      <c r="A94" s="11"/>
      <c r="B94" s="25" t="s">
        <v>153</v>
      </c>
      <c r="C94" s="30"/>
      <c r="D94" s="27"/>
      <c r="E94" s="14"/>
      <c r="F94" s="15">
        <f t="shared" si="0"/>
        <v>0</v>
      </c>
      <c r="G94" s="16"/>
      <c r="H94" s="15">
        <f t="shared" si="1"/>
        <v>0</v>
      </c>
      <c r="I94" s="16"/>
      <c r="J94" s="15">
        <f t="shared" si="38"/>
        <v>0</v>
      </c>
      <c r="K94" s="16">
        <v>54881.4</v>
      </c>
      <c r="L94" s="15">
        <f t="shared" si="39"/>
        <v>54881.4</v>
      </c>
      <c r="M94" s="16"/>
      <c r="N94" s="15">
        <f t="shared" si="40"/>
        <v>54881.4</v>
      </c>
      <c r="O94" s="16"/>
      <c r="P94" s="15">
        <f t="shared" si="41"/>
        <v>54881.4</v>
      </c>
      <c r="Q94" s="6" t="s">
        <v>125</v>
      </c>
    </row>
    <row r="95" spans="1:18" ht="54" x14ac:dyDescent="0.3">
      <c r="A95" s="11" t="s">
        <v>94</v>
      </c>
      <c r="B95" s="25" t="s">
        <v>52</v>
      </c>
      <c r="C95" s="30" t="s">
        <v>8</v>
      </c>
      <c r="D95" s="27">
        <v>8546.2000000000007</v>
      </c>
      <c r="E95" s="14"/>
      <c r="F95" s="15">
        <f t="shared" si="0"/>
        <v>8546.2000000000007</v>
      </c>
      <c r="G95" s="16"/>
      <c r="H95" s="15">
        <f t="shared" ref="H95:H145" si="42">F95+G95</f>
        <v>8546.2000000000007</v>
      </c>
      <c r="I95" s="16"/>
      <c r="J95" s="15">
        <f t="shared" si="38"/>
        <v>8546.2000000000007</v>
      </c>
      <c r="K95" s="16"/>
      <c r="L95" s="15">
        <f t="shared" si="39"/>
        <v>8546.2000000000007</v>
      </c>
      <c r="M95" s="16"/>
      <c r="N95" s="15">
        <f t="shared" si="40"/>
        <v>8546.2000000000007</v>
      </c>
      <c r="O95" s="16">
        <v>-1025.5</v>
      </c>
      <c r="P95" s="15">
        <f t="shared" si="41"/>
        <v>7520.7000000000007</v>
      </c>
      <c r="Q95" s="6">
        <v>1020141270</v>
      </c>
    </row>
    <row r="96" spans="1:18" ht="54" x14ac:dyDescent="0.3">
      <c r="A96" s="11" t="s">
        <v>95</v>
      </c>
      <c r="B96" s="25" t="s">
        <v>154</v>
      </c>
      <c r="C96" s="30" t="s">
        <v>8</v>
      </c>
      <c r="D96" s="27">
        <f>D98+D99</f>
        <v>12302</v>
      </c>
      <c r="E96" s="14"/>
      <c r="F96" s="15">
        <f t="shared" si="0"/>
        <v>12302</v>
      </c>
      <c r="G96" s="16">
        <f>G98+G99</f>
        <v>-4902</v>
      </c>
      <c r="H96" s="15">
        <f t="shared" si="42"/>
        <v>7400</v>
      </c>
      <c r="I96" s="16">
        <f>I98+I99</f>
        <v>0</v>
      </c>
      <c r="J96" s="15">
        <f t="shared" si="38"/>
        <v>7400</v>
      </c>
      <c r="K96" s="16">
        <f>K98+K99</f>
        <v>740</v>
      </c>
      <c r="L96" s="15">
        <f t="shared" si="39"/>
        <v>8140</v>
      </c>
      <c r="M96" s="16">
        <f>M98+M99</f>
        <v>0</v>
      </c>
      <c r="N96" s="15">
        <f t="shared" si="40"/>
        <v>8140</v>
      </c>
      <c r="O96" s="16">
        <f>O98+O99</f>
        <v>0</v>
      </c>
      <c r="P96" s="15">
        <f t="shared" si="41"/>
        <v>8140</v>
      </c>
    </row>
    <row r="97" spans="1:18" x14ac:dyDescent="0.3">
      <c r="A97" s="11"/>
      <c r="B97" s="12" t="s">
        <v>2</v>
      </c>
      <c r="C97" s="29"/>
      <c r="D97" s="27"/>
      <c r="E97" s="14"/>
      <c r="F97" s="15"/>
      <c r="G97" s="16"/>
      <c r="H97" s="15"/>
      <c r="I97" s="16"/>
      <c r="J97" s="15"/>
      <c r="K97" s="16"/>
      <c r="L97" s="15"/>
      <c r="M97" s="16"/>
      <c r="N97" s="15"/>
      <c r="O97" s="16"/>
      <c r="P97" s="15"/>
    </row>
    <row r="98" spans="1:18" hidden="1" x14ac:dyDescent="0.3">
      <c r="A98" s="11"/>
      <c r="B98" s="25" t="s">
        <v>3</v>
      </c>
      <c r="C98" s="29"/>
      <c r="D98" s="27">
        <v>3075.5</v>
      </c>
      <c r="E98" s="14"/>
      <c r="F98" s="15">
        <f t="shared" si="0"/>
        <v>3075.5</v>
      </c>
      <c r="G98" s="16">
        <v>-1225.5</v>
      </c>
      <c r="H98" s="15">
        <f t="shared" si="42"/>
        <v>1850</v>
      </c>
      <c r="I98" s="16"/>
      <c r="J98" s="15">
        <f t="shared" ref="J98:J102" si="43">H98+I98</f>
        <v>1850</v>
      </c>
      <c r="K98" s="16">
        <v>185</v>
      </c>
      <c r="L98" s="15">
        <f t="shared" ref="L98:L102" si="44">J98+K98</f>
        <v>2035</v>
      </c>
      <c r="M98" s="16"/>
      <c r="N98" s="15">
        <f t="shared" ref="N98:N102" si="45">L98+M98</f>
        <v>2035</v>
      </c>
      <c r="O98" s="16"/>
      <c r="P98" s="15">
        <f t="shared" ref="P98:P102" si="46">N98+O98</f>
        <v>2035</v>
      </c>
      <c r="Q98" s="6" t="s">
        <v>161</v>
      </c>
      <c r="R98" s="1">
        <v>0</v>
      </c>
    </row>
    <row r="99" spans="1:18" x14ac:dyDescent="0.3">
      <c r="A99" s="11"/>
      <c r="B99" s="25" t="s">
        <v>153</v>
      </c>
      <c r="C99" s="29"/>
      <c r="D99" s="27">
        <v>9226.5</v>
      </c>
      <c r="E99" s="14"/>
      <c r="F99" s="15">
        <f t="shared" si="0"/>
        <v>9226.5</v>
      </c>
      <c r="G99" s="16">
        <v>-3676.5</v>
      </c>
      <c r="H99" s="15">
        <f t="shared" si="42"/>
        <v>5550</v>
      </c>
      <c r="I99" s="16"/>
      <c r="J99" s="15">
        <f t="shared" si="43"/>
        <v>5550</v>
      </c>
      <c r="K99" s="16">
        <v>555</v>
      </c>
      <c r="L99" s="15">
        <f t="shared" si="44"/>
        <v>6105</v>
      </c>
      <c r="M99" s="16"/>
      <c r="N99" s="15">
        <f t="shared" si="45"/>
        <v>6105</v>
      </c>
      <c r="O99" s="16"/>
      <c r="P99" s="15">
        <f t="shared" si="46"/>
        <v>6105</v>
      </c>
      <c r="Q99" s="6" t="s">
        <v>151</v>
      </c>
    </row>
    <row r="100" spans="1:18" ht="60" customHeight="1" x14ac:dyDescent="0.3">
      <c r="A100" s="11" t="s">
        <v>96</v>
      </c>
      <c r="B100" s="26" t="s">
        <v>53</v>
      </c>
      <c r="C100" s="30" t="s">
        <v>8</v>
      </c>
      <c r="D100" s="14">
        <v>11616</v>
      </c>
      <c r="E100" s="14"/>
      <c r="F100" s="15">
        <f t="shared" ref="F100:F145" si="47">D100+E100</f>
        <v>11616</v>
      </c>
      <c r="G100" s="16"/>
      <c r="H100" s="15">
        <f t="shared" si="42"/>
        <v>11616</v>
      </c>
      <c r="I100" s="16"/>
      <c r="J100" s="15">
        <f t="shared" si="43"/>
        <v>11616</v>
      </c>
      <c r="K100" s="16"/>
      <c r="L100" s="15">
        <f t="shared" si="44"/>
        <v>11616</v>
      </c>
      <c r="M100" s="16"/>
      <c r="N100" s="15">
        <f t="shared" si="45"/>
        <v>11616</v>
      </c>
      <c r="O100" s="16"/>
      <c r="P100" s="15">
        <f t="shared" si="46"/>
        <v>11616</v>
      </c>
      <c r="Q100" s="6">
        <v>1020141480</v>
      </c>
    </row>
    <row r="101" spans="1:18" ht="60" hidden="1" customHeight="1" x14ac:dyDescent="0.3">
      <c r="A101" s="11" t="s">
        <v>112</v>
      </c>
      <c r="B101" s="26" t="s">
        <v>106</v>
      </c>
      <c r="C101" s="30" t="s">
        <v>8</v>
      </c>
      <c r="D101" s="14">
        <v>1348</v>
      </c>
      <c r="E101" s="14">
        <v>-1348</v>
      </c>
      <c r="F101" s="15">
        <f t="shared" si="47"/>
        <v>0</v>
      </c>
      <c r="G101" s="16"/>
      <c r="H101" s="15">
        <f t="shared" si="42"/>
        <v>0</v>
      </c>
      <c r="I101" s="16"/>
      <c r="J101" s="15">
        <f t="shared" si="43"/>
        <v>0</v>
      </c>
      <c r="K101" s="16"/>
      <c r="L101" s="15">
        <f t="shared" si="44"/>
        <v>0</v>
      </c>
      <c r="M101" s="16"/>
      <c r="N101" s="15">
        <f t="shared" si="45"/>
        <v>0</v>
      </c>
      <c r="O101" s="16"/>
      <c r="P101" s="15">
        <f t="shared" si="46"/>
        <v>0</v>
      </c>
      <c r="Q101" s="6">
        <v>1020141510</v>
      </c>
      <c r="R101" s="1">
        <v>0</v>
      </c>
    </row>
    <row r="102" spans="1:18" ht="60" customHeight="1" x14ac:dyDescent="0.3">
      <c r="A102" s="11" t="s">
        <v>97</v>
      </c>
      <c r="B102" s="26" t="s">
        <v>54</v>
      </c>
      <c r="C102" s="30" t="s">
        <v>8</v>
      </c>
      <c r="D102" s="14">
        <v>21220</v>
      </c>
      <c r="E102" s="14">
        <v>-4902</v>
      </c>
      <c r="F102" s="15">
        <f>F104+F105</f>
        <v>16318</v>
      </c>
      <c r="G102" s="16">
        <f>G104+G105</f>
        <v>4902</v>
      </c>
      <c r="H102" s="15">
        <f t="shared" si="42"/>
        <v>21220</v>
      </c>
      <c r="I102" s="16">
        <f>I104+I105</f>
        <v>0</v>
      </c>
      <c r="J102" s="15">
        <f t="shared" si="43"/>
        <v>21220</v>
      </c>
      <c r="K102" s="16">
        <f>K104+K105</f>
        <v>0</v>
      </c>
      <c r="L102" s="15">
        <f t="shared" si="44"/>
        <v>21220</v>
      </c>
      <c r="M102" s="16">
        <f>M104+M105</f>
        <v>0</v>
      </c>
      <c r="N102" s="15">
        <f t="shared" si="45"/>
        <v>21220</v>
      </c>
      <c r="O102" s="16">
        <f>O104+O105</f>
        <v>0</v>
      </c>
      <c r="P102" s="15">
        <f t="shared" si="46"/>
        <v>21220</v>
      </c>
    </row>
    <row r="103" spans="1:18" x14ac:dyDescent="0.3">
      <c r="A103" s="11"/>
      <c r="B103" s="12" t="s">
        <v>2</v>
      </c>
      <c r="C103" s="30"/>
      <c r="D103" s="14"/>
      <c r="E103" s="14"/>
      <c r="F103" s="15"/>
      <c r="G103" s="16"/>
      <c r="H103" s="15"/>
      <c r="I103" s="16"/>
      <c r="J103" s="15"/>
      <c r="K103" s="16"/>
      <c r="L103" s="15"/>
      <c r="M103" s="16"/>
      <c r="N103" s="15"/>
      <c r="O103" s="16"/>
      <c r="P103" s="15"/>
    </row>
    <row r="104" spans="1:18" hidden="1" x14ac:dyDescent="0.3">
      <c r="A104" s="11"/>
      <c r="B104" s="25" t="s">
        <v>3</v>
      </c>
      <c r="C104" s="30"/>
      <c r="D104" s="14"/>
      <c r="E104" s="14"/>
      <c r="F104" s="15">
        <v>16318</v>
      </c>
      <c r="G104" s="16">
        <f>1225.5-12238.5-4079.5+4079.5</f>
        <v>-11013</v>
      </c>
      <c r="H104" s="15">
        <f t="shared" si="42"/>
        <v>5305</v>
      </c>
      <c r="I104" s="16"/>
      <c r="J104" s="15">
        <f t="shared" ref="J104:J130" si="48">H104+I104</f>
        <v>5305</v>
      </c>
      <c r="K104" s="16"/>
      <c r="L104" s="15">
        <f t="shared" ref="L104:L130" si="49">J104+K104</f>
        <v>5305</v>
      </c>
      <c r="M104" s="16"/>
      <c r="N104" s="15">
        <f t="shared" ref="N104:N110" si="50">L104+M104</f>
        <v>5305</v>
      </c>
      <c r="O104" s="16"/>
      <c r="P104" s="15">
        <f t="shared" ref="P104:P110" si="51">N104+O104</f>
        <v>5305</v>
      </c>
      <c r="Q104" s="6" t="s">
        <v>144</v>
      </c>
      <c r="R104" s="1">
        <v>0</v>
      </c>
    </row>
    <row r="105" spans="1:18" x14ac:dyDescent="0.3">
      <c r="A105" s="11"/>
      <c r="B105" s="25" t="s">
        <v>153</v>
      </c>
      <c r="C105" s="30"/>
      <c r="D105" s="14"/>
      <c r="E105" s="14"/>
      <c r="F105" s="15"/>
      <c r="G105" s="16">
        <f>3676.5+12238.5</f>
        <v>15915</v>
      </c>
      <c r="H105" s="15">
        <f t="shared" si="42"/>
        <v>15915</v>
      </c>
      <c r="I105" s="16"/>
      <c r="J105" s="15">
        <f t="shared" si="48"/>
        <v>15915</v>
      </c>
      <c r="K105" s="16"/>
      <c r="L105" s="15">
        <f t="shared" si="49"/>
        <v>15915</v>
      </c>
      <c r="M105" s="16"/>
      <c r="N105" s="15">
        <f t="shared" si="50"/>
        <v>15915</v>
      </c>
      <c r="O105" s="16"/>
      <c r="P105" s="15">
        <f t="shared" si="51"/>
        <v>15915</v>
      </c>
      <c r="Q105" s="6" t="s">
        <v>125</v>
      </c>
    </row>
    <row r="106" spans="1:18" ht="54" hidden="1" x14ac:dyDescent="0.3">
      <c r="A106" s="11" t="s">
        <v>132</v>
      </c>
      <c r="B106" s="25" t="s">
        <v>21</v>
      </c>
      <c r="C106" s="29" t="s">
        <v>10</v>
      </c>
      <c r="D106" s="14">
        <v>3000</v>
      </c>
      <c r="E106" s="14">
        <v>-197</v>
      </c>
      <c r="F106" s="15">
        <f t="shared" si="47"/>
        <v>2803</v>
      </c>
      <c r="G106" s="16"/>
      <c r="H106" s="15">
        <f t="shared" si="42"/>
        <v>2803</v>
      </c>
      <c r="I106" s="16"/>
      <c r="J106" s="15">
        <f t="shared" si="48"/>
        <v>2803</v>
      </c>
      <c r="K106" s="16"/>
      <c r="L106" s="15">
        <f t="shared" si="49"/>
        <v>2803</v>
      </c>
      <c r="M106" s="16"/>
      <c r="N106" s="15">
        <f t="shared" si="50"/>
        <v>2803</v>
      </c>
      <c r="O106" s="16">
        <v>-2803</v>
      </c>
      <c r="P106" s="15">
        <f t="shared" si="51"/>
        <v>0</v>
      </c>
      <c r="Q106" s="6">
        <v>1210441570</v>
      </c>
      <c r="R106" s="1">
        <v>0</v>
      </c>
    </row>
    <row r="107" spans="1:18" ht="54" hidden="1" x14ac:dyDescent="0.3">
      <c r="A107" s="11" t="s">
        <v>133</v>
      </c>
      <c r="B107" s="25" t="s">
        <v>56</v>
      </c>
      <c r="C107" s="29" t="s">
        <v>10</v>
      </c>
      <c r="D107" s="14">
        <v>4332.8</v>
      </c>
      <c r="E107" s="14"/>
      <c r="F107" s="15">
        <f t="shared" si="47"/>
        <v>4332.8</v>
      </c>
      <c r="G107" s="16">
        <v>1078.4590000000001</v>
      </c>
      <c r="H107" s="15">
        <f t="shared" si="42"/>
        <v>5411.259</v>
      </c>
      <c r="I107" s="16"/>
      <c r="J107" s="15">
        <f t="shared" si="48"/>
        <v>5411.259</v>
      </c>
      <c r="K107" s="16"/>
      <c r="L107" s="15">
        <f t="shared" si="49"/>
        <v>5411.259</v>
      </c>
      <c r="M107" s="16"/>
      <c r="N107" s="15">
        <f t="shared" si="50"/>
        <v>5411.259</v>
      </c>
      <c r="O107" s="16">
        <v>-5411.259</v>
      </c>
      <c r="P107" s="15">
        <f t="shared" si="51"/>
        <v>0</v>
      </c>
      <c r="Q107" s="6">
        <v>1210441560</v>
      </c>
      <c r="R107" s="1">
        <v>0</v>
      </c>
    </row>
    <row r="108" spans="1:18" ht="54" hidden="1" x14ac:dyDescent="0.3">
      <c r="A108" s="11" t="s">
        <v>134</v>
      </c>
      <c r="B108" s="25" t="s">
        <v>35</v>
      </c>
      <c r="C108" s="29" t="s">
        <v>10</v>
      </c>
      <c r="D108" s="14">
        <v>151.30000000000001</v>
      </c>
      <c r="E108" s="14"/>
      <c r="F108" s="15">
        <f t="shared" si="47"/>
        <v>151.30000000000001</v>
      </c>
      <c r="G108" s="16"/>
      <c r="H108" s="15">
        <f t="shared" si="42"/>
        <v>151.30000000000001</v>
      </c>
      <c r="I108" s="16"/>
      <c r="J108" s="15">
        <f t="shared" si="48"/>
        <v>151.30000000000001</v>
      </c>
      <c r="K108" s="16"/>
      <c r="L108" s="15">
        <f t="shared" si="49"/>
        <v>151.30000000000001</v>
      </c>
      <c r="M108" s="16"/>
      <c r="N108" s="15">
        <f t="shared" si="50"/>
        <v>151.30000000000001</v>
      </c>
      <c r="O108" s="16">
        <v>-151.30000000000001</v>
      </c>
      <c r="P108" s="15">
        <f t="shared" si="51"/>
        <v>0</v>
      </c>
      <c r="Q108" s="32" t="s">
        <v>162</v>
      </c>
      <c r="R108" s="1">
        <v>0</v>
      </c>
    </row>
    <row r="109" spans="1:18" ht="54" hidden="1" x14ac:dyDescent="0.3">
      <c r="A109" s="11" t="s">
        <v>135</v>
      </c>
      <c r="B109" s="25" t="s">
        <v>36</v>
      </c>
      <c r="C109" s="29" t="s">
        <v>10</v>
      </c>
      <c r="D109" s="27">
        <v>321.7</v>
      </c>
      <c r="E109" s="14"/>
      <c r="F109" s="15">
        <f t="shared" si="47"/>
        <v>321.7</v>
      </c>
      <c r="G109" s="16"/>
      <c r="H109" s="15">
        <f t="shared" si="42"/>
        <v>321.7</v>
      </c>
      <c r="I109" s="16"/>
      <c r="J109" s="15">
        <f t="shared" si="48"/>
        <v>321.7</v>
      </c>
      <c r="K109" s="16"/>
      <c r="L109" s="15">
        <f t="shared" si="49"/>
        <v>321.7</v>
      </c>
      <c r="M109" s="16"/>
      <c r="N109" s="15">
        <f t="shared" si="50"/>
        <v>321.7</v>
      </c>
      <c r="O109" s="16">
        <v>-321.7</v>
      </c>
      <c r="P109" s="15">
        <f t="shared" si="51"/>
        <v>0</v>
      </c>
      <c r="Q109" s="32" t="s">
        <v>163</v>
      </c>
      <c r="R109" s="1">
        <v>0</v>
      </c>
    </row>
    <row r="110" spans="1:18" ht="54" x14ac:dyDescent="0.3">
      <c r="A110" s="11" t="s">
        <v>98</v>
      </c>
      <c r="B110" s="25" t="s">
        <v>130</v>
      </c>
      <c r="C110" s="30" t="s">
        <v>8</v>
      </c>
      <c r="D110" s="27"/>
      <c r="E110" s="14"/>
      <c r="F110" s="15"/>
      <c r="G110" s="16">
        <v>2351.5</v>
      </c>
      <c r="H110" s="15">
        <f t="shared" si="42"/>
        <v>2351.5</v>
      </c>
      <c r="I110" s="16"/>
      <c r="J110" s="15">
        <f>J112+J113</f>
        <v>2351.5</v>
      </c>
      <c r="K110" s="16">
        <f>K112+K113</f>
        <v>7054.5</v>
      </c>
      <c r="L110" s="15">
        <f t="shared" si="49"/>
        <v>9406</v>
      </c>
      <c r="M110" s="16">
        <f>M112+M113</f>
        <v>0</v>
      </c>
      <c r="N110" s="15">
        <f t="shared" si="50"/>
        <v>9406</v>
      </c>
      <c r="O110" s="16">
        <f>O112+O113</f>
        <v>0</v>
      </c>
      <c r="P110" s="15">
        <f t="shared" si="51"/>
        <v>9406</v>
      </c>
    </row>
    <row r="111" spans="1:18" x14ac:dyDescent="0.3">
      <c r="A111" s="11"/>
      <c r="B111" s="12" t="s">
        <v>2</v>
      </c>
      <c r="C111" s="30"/>
      <c r="D111" s="27"/>
      <c r="E111" s="14"/>
      <c r="F111" s="15"/>
      <c r="G111" s="16"/>
      <c r="H111" s="15"/>
      <c r="I111" s="16"/>
      <c r="J111" s="15"/>
      <c r="K111" s="16"/>
      <c r="L111" s="15"/>
      <c r="M111" s="16"/>
      <c r="N111" s="15"/>
      <c r="O111" s="16"/>
      <c r="P111" s="15"/>
    </row>
    <row r="112" spans="1:18" hidden="1" x14ac:dyDescent="0.3">
      <c r="A112" s="11"/>
      <c r="B112" s="25" t="s">
        <v>3</v>
      </c>
      <c r="C112" s="30"/>
      <c r="D112" s="27"/>
      <c r="E112" s="14"/>
      <c r="F112" s="15"/>
      <c r="G112" s="16"/>
      <c r="H112" s="15"/>
      <c r="I112" s="16"/>
      <c r="J112" s="15">
        <v>2351.5</v>
      </c>
      <c r="K112" s="16"/>
      <c r="L112" s="15">
        <f t="shared" si="49"/>
        <v>2351.5</v>
      </c>
      <c r="M112" s="16"/>
      <c r="N112" s="15">
        <f t="shared" ref="N112:N130" si="52">L112+M112</f>
        <v>2351.5</v>
      </c>
      <c r="O112" s="16"/>
      <c r="P112" s="15">
        <f t="shared" ref="P112:P130" si="53">N112+O112</f>
        <v>2351.5</v>
      </c>
      <c r="Q112" s="6" t="s">
        <v>131</v>
      </c>
      <c r="R112" s="1">
        <v>0</v>
      </c>
    </row>
    <row r="113" spans="1:18" x14ac:dyDescent="0.3">
      <c r="A113" s="11"/>
      <c r="B113" s="25" t="s">
        <v>153</v>
      </c>
      <c r="C113" s="30"/>
      <c r="D113" s="27"/>
      <c r="E113" s="14"/>
      <c r="F113" s="15"/>
      <c r="G113" s="16"/>
      <c r="H113" s="15"/>
      <c r="I113" s="16"/>
      <c r="J113" s="15"/>
      <c r="K113" s="16">
        <v>7054.5</v>
      </c>
      <c r="L113" s="15">
        <f t="shared" si="49"/>
        <v>7054.5</v>
      </c>
      <c r="M113" s="16"/>
      <c r="N113" s="15">
        <f t="shared" si="52"/>
        <v>7054.5</v>
      </c>
      <c r="O113" s="16"/>
      <c r="P113" s="15">
        <f t="shared" si="53"/>
        <v>7054.5</v>
      </c>
      <c r="Q113" s="6" t="s">
        <v>125</v>
      </c>
    </row>
    <row r="114" spans="1:18" ht="54" x14ac:dyDescent="0.3">
      <c r="A114" s="11" t="s">
        <v>112</v>
      </c>
      <c r="B114" s="25" t="s">
        <v>146</v>
      </c>
      <c r="C114" s="30" t="s">
        <v>8</v>
      </c>
      <c r="D114" s="27"/>
      <c r="E114" s="14"/>
      <c r="F114" s="15"/>
      <c r="G114" s="16">
        <v>5421.68</v>
      </c>
      <c r="H114" s="15">
        <f t="shared" si="42"/>
        <v>5421.68</v>
      </c>
      <c r="I114" s="16"/>
      <c r="J114" s="15">
        <f t="shared" si="48"/>
        <v>5421.68</v>
      </c>
      <c r="K114" s="16"/>
      <c r="L114" s="15">
        <f t="shared" si="49"/>
        <v>5421.68</v>
      </c>
      <c r="M114" s="16"/>
      <c r="N114" s="15">
        <f t="shared" si="52"/>
        <v>5421.68</v>
      </c>
      <c r="O114" s="16"/>
      <c r="P114" s="15">
        <f t="shared" si="53"/>
        <v>5421.68</v>
      </c>
      <c r="Q114" s="6">
        <v>1110941740</v>
      </c>
    </row>
    <row r="115" spans="1:18" ht="54" x14ac:dyDescent="0.3">
      <c r="A115" s="11" t="s">
        <v>122</v>
      </c>
      <c r="B115" s="25" t="s">
        <v>171</v>
      </c>
      <c r="C115" s="30" t="s">
        <v>8</v>
      </c>
      <c r="D115" s="27"/>
      <c r="E115" s="14"/>
      <c r="F115" s="15"/>
      <c r="G115" s="16"/>
      <c r="H115" s="15"/>
      <c r="I115" s="16"/>
      <c r="J115" s="15"/>
      <c r="K115" s="16"/>
      <c r="L115" s="15"/>
      <c r="M115" s="16"/>
      <c r="N115" s="15">
        <v>0</v>
      </c>
      <c r="O115" s="16">
        <v>2387.5529999999999</v>
      </c>
      <c r="P115" s="15">
        <f t="shared" si="53"/>
        <v>2387.5529999999999</v>
      </c>
      <c r="Q115" s="6">
        <v>1020341290</v>
      </c>
    </row>
    <row r="116" spans="1:18" ht="54" x14ac:dyDescent="0.3">
      <c r="A116" s="11" t="s">
        <v>132</v>
      </c>
      <c r="B116" s="25" t="s">
        <v>159</v>
      </c>
      <c r="C116" s="30" t="s">
        <v>8</v>
      </c>
      <c r="D116" s="27"/>
      <c r="E116" s="14"/>
      <c r="F116" s="15"/>
      <c r="G116" s="16"/>
      <c r="H116" s="15"/>
      <c r="I116" s="16"/>
      <c r="J116" s="15"/>
      <c r="K116" s="16"/>
      <c r="L116" s="15"/>
      <c r="M116" s="16"/>
      <c r="N116" s="15">
        <v>0</v>
      </c>
      <c r="O116" s="16">
        <v>598.49599999999998</v>
      </c>
      <c r="P116" s="15">
        <f t="shared" si="53"/>
        <v>598.49599999999998</v>
      </c>
      <c r="Q116" s="6">
        <v>1020141530</v>
      </c>
    </row>
    <row r="117" spans="1:18" ht="54" x14ac:dyDescent="0.3">
      <c r="A117" s="11" t="s">
        <v>133</v>
      </c>
      <c r="B117" s="25" t="s">
        <v>172</v>
      </c>
      <c r="C117" s="30" t="s">
        <v>8</v>
      </c>
      <c r="D117" s="27"/>
      <c r="E117" s="14"/>
      <c r="F117" s="15"/>
      <c r="G117" s="16"/>
      <c r="H117" s="15"/>
      <c r="I117" s="16"/>
      <c r="J117" s="15"/>
      <c r="K117" s="16"/>
      <c r="L117" s="15"/>
      <c r="M117" s="16"/>
      <c r="N117" s="15">
        <v>0</v>
      </c>
      <c r="O117" s="16">
        <v>100</v>
      </c>
      <c r="P117" s="15">
        <f t="shared" si="53"/>
        <v>100</v>
      </c>
      <c r="Q117" s="6">
        <v>1020141450</v>
      </c>
    </row>
    <row r="118" spans="1:18" ht="60" customHeight="1" x14ac:dyDescent="0.3">
      <c r="A118" s="11" t="s">
        <v>134</v>
      </c>
      <c r="B118" s="26" t="s">
        <v>129</v>
      </c>
      <c r="C118" s="29" t="s">
        <v>8</v>
      </c>
      <c r="D118" s="14"/>
      <c r="E118" s="14"/>
      <c r="F118" s="15"/>
      <c r="G118" s="16">
        <v>1000</v>
      </c>
      <c r="H118" s="15">
        <f>F118+G118</f>
        <v>1000</v>
      </c>
      <c r="I118" s="16"/>
      <c r="J118" s="15">
        <f>H118+I118</f>
        <v>1000</v>
      </c>
      <c r="K118" s="16"/>
      <c r="L118" s="15">
        <f>J118+K118</f>
        <v>1000</v>
      </c>
      <c r="M118" s="16"/>
      <c r="N118" s="15">
        <f>L118+M118</f>
        <v>1000</v>
      </c>
      <c r="O118" s="16"/>
      <c r="P118" s="15">
        <f>N118+O118</f>
        <v>1000</v>
      </c>
      <c r="Q118" s="6">
        <v>1020141790</v>
      </c>
    </row>
    <row r="119" spans="1:18" x14ac:dyDescent="0.3">
      <c r="A119" s="11"/>
      <c r="B119" s="33" t="s">
        <v>11</v>
      </c>
      <c r="C119" s="34"/>
      <c r="D119" s="14">
        <f>D120+D121</f>
        <v>93800</v>
      </c>
      <c r="E119" s="14">
        <f>E120+E121</f>
        <v>0</v>
      </c>
      <c r="F119" s="15">
        <f t="shared" si="47"/>
        <v>93800</v>
      </c>
      <c r="G119" s="16">
        <f>G120+G121+G122</f>
        <v>5482.299</v>
      </c>
      <c r="H119" s="15">
        <f t="shared" si="42"/>
        <v>99282.298999999999</v>
      </c>
      <c r="I119" s="16">
        <f>I120+I121+I122</f>
        <v>0</v>
      </c>
      <c r="J119" s="15">
        <f t="shared" si="48"/>
        <v>99282.298999999999</v>
      </c>
      <c r="K119" s="16">
        <f>K120+K121+K122</f>
        <v>-1500</v>
      </c>
      <c r="L119" s="15">
        <f t="shared" si="49"/>
        <v>97782.298999999999</v>
      </c>
      <c r="M119" s="16">
        <f>M120+M121+M122</f>
        <v>-13.494</v>
      </c>
      <c r="N119" s="15">
        <f t="shared" si="52"/>
        <v>97768.804999999993</v>
      </c>
      <c r="O119" s="16">
        <f>O120+O121+O122</f>
        <v>-35410.642</v>
      </c>
      <c r="P119" s="15">
        <f t="shared" si="53"/>
        <v>62358.162999999993</v>
      </c>
    </row>
    <row r="120" spans="1:18" ht="54" x14ac:dyDescent="0.3">
      <c r="A120" s="11" t="s">
        <v>135</v>
      </c>
      <c r="B120" s="25" t="s">
        <v>57</v>
      </c>
      <c r="C120" s="21" t="s">
        <v>33</v>
      </c>
      <c r="D120" s="14">
        <v>43800</v>
      </c>
      <c r="E120" s="14"/>
      <c r="F120" s="15">
        <f t="shared" si="47"/>
        <v>43800</v>
      </c>
      <c r="G120" s="16"/>
      <c r="H120" s="15">
        <f t="shared" si="42"/>
        <v>43800</v>
      </c>
      <c r="I120" s="16"/>
      <c r="J120" s="15">
        <f t="shared" si="48"/>
        <v>43800</v>
      </c>
      <c r="K120" s="16">
        <v>-1500</v>
      </c>
      <c r="L120" s="15">
        <f t="shared" si="49"/>
        <v>42300</v>
      </c>
      <c r="M120" s="16">
        <v>-13.494</v>
      </c>
      <c r="N120" s="15">
        <f t="shared" si="52"/>
        <v>42286.506000000001</v>
      </c>
      <c r="O120" s="16">
        <v>-35410.642</v>
      </c>
      <c r="P120" s="15">
        <f t="shared" si="53"/>
        <v>6875.8640000000014</v>
      </c>
      <c r="Q120" s="32" t="s">
        <v>165</v>
      </c>
    </row>
    <row r="121" spans="1:18" ht="54" x14ac:dyDescent="0.3">
      <c r="A121" s="11" t="s">
        <v>136</v>
      </c>
      <c r="B121" s="25" t="s">
        <v>58</v>
      </c>
      <c r="C121" s="29" t="s">
        <v>33</v>
      </c>
      <c r="D121" s="14">
        <v>50000</v>
      </c>
      <c r="E121" s="14"/>
      <c r="F121" s="15">
        <f t="shared" si="47"/>
        <v>50000</v>
      </c>
      <c r="G121" s="16">
        <v>3480</v>
      </c>
      <c r="H121" s="15">
        <f t="shared" si="42"/>
        <v>53480</v>
      </c>
      <c r="I121" s="16"/>
      <c r="J121" s="15">
        <f t="shared" si="48"/>
        <v>53480</v>
      </c>
      <c r="K121" s="16"/>
      <c r="L121" s="15">
        <f t="shared" si="49"/>
        <v>53480</v>
      </c>
      <c r="M121" s="16"/>
      <c r="N121" s="15">
        <f t="shared" si="52"/>
        <v>53480</v>
      </c>
      <c r="O121" s="16"/>
      <c r="P121" s="15">
        <f t="shared" si="53"/>
        <v>53480</v>
      </c>
      <c r="Q121" s="32" t="s">
        <v>166</v>
      </c>
    </row>
    <row r="122" spans="1:18" ht="72" x14ac:dyDescent="0.3">
      <c r="A122" s="11" t="s">
        <v>137</v>
      </c>
      <c r="B122" s="25" t="s">
        <v>150</v>
      </c>
      <c r="C122" s="29" t="s">
        <v>149</v>
      </c>
      <c r="D122" s="14"/>
      <c r="E122" s="14"/>
      <c r="F122" s="15"/>
      <c r="G122" s="16">
        <v>2002.299</v>
      </c>
      <c r="H122" s="15">
        <f t="shared" si="42"/>
        <v>2002.299</v>
      </c>
      <c r="I122" s="16"/>
      <c r="J122" s="15">
        <f t="shared" si="48"/>
        <v>2002.299</v>
      </c>
      <c r="K122" s="16"/>
      <c r="L122" s="15">
        <f t="shared" si="49"/>
        <v>2002.299</v>
      </c>
      <c r="M122" s="16"/>
      <c r="N122" s="15">
        <f t="shared" si="52"/>
        <v>2002.299</v>
      </c>
      <c r="O122" s="16"/>
      <c r="P122" s="15">
        <f t="shared" si="53"/>
        <v>2002.299</v>
      </c>
      <c r="Q122" s="32" t="s">
        <v>167</v>
      </c>
    </row>
    <row r="123" spans="1:18" ht="19.5" hidden="1" customHeight="1" x14ac:dyDescent="0.3">
      <c r="A123" s="11"/>
      <c r="B123" s="25" t="s">
        <v>22</v>
      </c>
      <c r="C123" s="21"/>
      <c r="D123" s="14">
        <f>D124</f>
        <v>22584.7</v>
      </c>
      <c r="E123" s="14">
        <f>E124</f>
        <v>0</v>
      </c>
      <c r="F123" s="15">
        <f t="shared" si="47"/>
        <v>22584.7</v>
      </c>
      <c r="G123" s="16">
        <f>G124</f>
        <v>0</v>
      </c>
      <c r="H123" s="15">
        <f t="shared" si="42"/>
        <v>22584.7</v>
      </c>
      <c r="I123" s="16">
        <f>I124</f>
        <v>0</v>
      </c>
      <c r="J123" s="15">
        <f t="shared" si="48"/>
        <v>22584.7</v>
      </c>
      <c r="K123" s="16">
        <f>K124</f>
        <v>0</v>
      </c>
      <c r="L123" s="15">
        <f t="shared" si="49"/>
        <v>22584.7</v>
      </c>
      <c r="M123" s="16">
        <f>M124</f>
        <v>0</v>
      </c>
      <c r="N123" s="15">
        <f t="shared" si="52"/>
        <v>22584.7</v>
      </c>
      <c r="O123" s="16">
        <f>O124</f>
        <v>-22584.7</v>
      </c>
      <c r="P123" s="15">
        <f t="shared" si="53"/>
        <v>0</v>
      </c>
      <c r="R123" s="1">
        <v>0</v>
      </c>
    </row>
    <row r="124" spans="1:18" ht="72" hidden="1" x14ac:dyDescent="0.3">
      <c r="A124" s="11" t="s">
        <v>170</v>
      </c>
      <c r="B124" s="25" t="s">
        <v>23</v>
      </c>
      <c r="C124" s="29" t="s">
        <v>24</v>
      </c>
      <c r="D124" s="14">
        <v>22584.7</v>
      </c>
      <c r="E124" s="14"/>
      <c r="F124" s="15">
        <f t="shared" si="47"/>
        <v>22584.7</v>
      </c>
      <c r="G124" s="16"/>
      <c r="H124" s="15">
        <f t="shared" si="42"/>
        <v>22584.7</v>
      </c>
      <c r="I124" s="16"/>
      <c r="J124" s="15">
        <f t="shared" si="48"/>
        <v>22584.7</v>
      </c>
      <c r="K124" s="16"/>
      <c r="L124" s="15">
        <f t="shared" si="49"/>
        <v>22584.7</v>
      </c>
      <c r="M124" s="16"/>
      <c r="N124" s="15">
        <f t="shared" si="52"/>
        <v>22584.7</v>
      </c>
      <c r="O124" s="16">
        <v>-22584.7</v>
      </c>
      <c r="P124" s="15">
        <f t="shared" si="53"/>
        <v>0</v>
      </c>
      <c r="Q124" s="32" t="s">
        <v>168</v>
      </c>
      <c r="R124" s="1">
        <v>0</v>
      </c>
    </row>
    <row r="125" spans="1:18" x14ac:dyDescent="0.3">
      <c r="A125" s="11"/>
      <c r="B125" s="25" t="s">
        <v>31</v>
      </c>
      <c r="C125" s="21"/>
      <c r="D125" s="14">
        <f>D126</f>
        <v>4085.7</v>
      </c>
      <c r="E125" s="14">
        <f>E126+E127</f>
        <v>10189.199999999999</v>
      </c>
      <c r="F125" s="15">
        <f t="shared" si="47"/>
        <v>14274.899999999998</v>
      </c>
      <c r="G125" s="16">
        <f>G126+G127+G128</f>
        <v>13182.145</v>
      </c>
      <c r="H125" s="15">
        <f t="shared" si="42"/>
        <v>27457.044999999998</v>
      </c>
      <c r="I125" s="16">
        <f>I126+I127+I128</f>
        <v>-19.161999999999999</v>
      </c>
      <c r="J125" s="15">
        <f t="shared" si="48"/>
        <v>27437.882999999998</v>
      </c>
      <c r="K125" s="16">
        <f>K126+K127+K128+K129</f>
        <v>-145.32899999999972</v>
      </c>
      <c r="L125" s="15">
        <f t="shared" si="49"/>
        <v>27292.553999999996</v>
      </c>
      <c r="M125" s="16">
        <f>M126+M127+M128+M129</f>
        <v>0</v>
      </c>
      <c r="N125" s="15">
        <f t="shared" si="52"/>
        <v>27292.553999999996</v>
      </c>
      <c r="O125" s="16">
        <f>O126+O127+O128+O129</f>
        <v>141.65</v>
      </c>
      <c r="P125" s="15">
        <f t="shared" si="53"/>
        <v>27434.203999999998</v>
      </c>
    </row>
    <row r="126" spans="1:18" ht="54" x14ac:dyDescent="0.3">
      <c r="A126" s="11" t="s">
        <v>138</v>
      </c>
      <c r="B126" s="25" t="s">
        <v>43</v>
      </c>
      <c r="C126" s="21" t="s">
        <v>28</v>
      </c>
      <c r="D126" s="14">
        <v>4085.7</v>
      </c>
      <c r="E126" s="14">
        <v>-192.6</v>
      </c>
      <c r="F126" s="15">
        <f t="shared" si="47"/>
        <v>3893.1</v>
      </c>
      <c r="G126" s="16">
        <f>4272.656+674.183+36.516</f>
        <v>4983.3549999999996</v>
      </c>
      <c r="H126" s="15">
        <f t="shared" si="42"/>
        <v>8876.4549999999999</v>
      </c>
      <c r="I126" s="16">
        <v>-19.161999999999999</v>
      </c>
      <c r="J126" s="15">
        <f t="shared" si="48"/>
        <v>8857.2929999999997</v>
      </c>
      <c r="K126" s="16">
        <v>-7964.8059999999996</v>
      </c>
      <c r="L126" s="15">
        <f t="shared" si="49"/>
        <v>892.48700000000008</v>
      </c>
      <c r="M126" s="16"/>
      <c r="N126" s="15">
        <f t="shared" si="52"/>
        <v>892.48700000000008</v>
      </c>
      <c r="O126" s="16">
        <v>11.215</v>
      </c>
      <c r="P126" s="15">
        <f t="shared" si="53"/>
        <v>903.70200000000011</v>
      </c>
      <c r="Q126" s="6">
        <v>1420341020</v>
      </c>
    </row>
    <row r="127" spans="1:18" ht="54" x14ac:dyDescent="0.3">
      <c r="A127" s="11" t="s">
        <v>139</v>
      </c>
      <c r="B127" s="25" t="s">
        <v>147</v>
      </c>
      <c r="C127" s="21" t="s">
        <v>28</v>
      </c>
      <c r="D127" s="14"/>
      <c r="E127" s="14">
        <v>10381.799999999999</v>
      </c>
      <c r="F127" s="15">
        <f t="shared" si="47"/>
        <v>10381.799999999999</v>
      </c>
      <c r="G127" s="16">
        <v>5000</v>
      </c>
      <c r="H127" s="15">
        <f t="shared" si="42"/>
        <v>15381.8</v>
      </c>
      <c r="I127" s="16"/>
      <c r="J127" s="15">
        <f t="shared" si="48"/>
        <v>15381.8</v>
      </c>
      <c r="K127" s="16"/>
      <c r="L127" s="15">
        <f t="shared" si="49"/>
        <v>15381.8</v>
      </c>
      <c r="M127" s="16"/>
      <c r="N127" s="15">
        <f t="shared" si="52"/>
        <v>15381.8</v>
      </c>
      <c r="O127" s="16"/>
      <c r="P127" s="15">
        <f t="shared" si="53"/>
        <v>15381.8</v>
      </c>
      <c r="Q127" s="6">
        <v>1410241030</v>
      </c>
    </row>
    <row r="128" spans="1:18" ht="54" x14ac:dyDescent="0.3">
      <c r="A128" s="11" t="s">
        <v>140</v>
      </c>
      <c r="B128" s="25" t="s">
        <v>123</v>
      </c>
      <c r="C128" s="21" t="s">
        <v>28</v>
      </c>
      <c r="D128" s="14"/>
      <c r="E128" s="14"/>
      <c r="F128" s="15"/>
      <c r="G128" s="16">
        <f>398.79+2800</f>
        <v>3198.79</v>
      </c>
      <c r="H128" s="15">
        <f t="shared" si="42"/>
        <v>3198.79</v>
      </c>
      <c r="I128" s="16"/>
      <c r="J128" s="15">
        <f t="shared" si="48"/>
        <v>3198.79</v>
      </c>
      <c r="K128" s="16"/>
      <c r="L128" s="15">
        <f t="shared" si="49"/>
        <v>3198.79</v>
      </c>
      <c r="M128" s="16"/>
      <c r="N128" s="15">
        <f t="shared" si="52"/>
        <v>3198.79</v>
      </c>
      <c r="O128" s="16">
        <v>130.435</v>
      </c>
      <c r="P128" s="15">
        <f t="shared" si="53"/>
        <v>3329.2249999999999</v>
      </c>
      <c r="Q128" s="6">
        <v>1410241410</v>
      </c>
    </row>
    <row r="129" spans="1:18" ht="54" x14ac:dyDescent="0.3">
      <c r="A129" s="11" t="s">
        <v>148</v>
      </c>
      <c r="B129" s="25" t="s">
        <v>43</v>
      </c>
      <c r="C129" s="21" t="s">
        <v>33</v>
      </c>
      <c r="D129" s="14"/>
      <c r="E129" s="14"/>
      <c r="F129" s="15"/>
      <c r="G129" s="16"/>
      <c r="H129" s="15"/>
      <c r="I129" s="16"/>
      <c r="J129" s="15"/>
      <c r="K129" s="16">
        <v>7819.4769999999999</v>
      </c>
      <c r="L129" s="15">
        <f t="shared" si="49"/>
        <v>7819.4769999999999</v>
      </c>
      <c r="M129" s="16"/>
      <c r="N129" s="15">
        <f t="shared" si="52"/>
        <v>7819.4769999999999</v>
      </c>
      <c r="O129" s="16"/>
      <c r="P129" s="15">
        <f t="shared" si="53"/>
        <v>7819.4769999999999</v>
      </c>
      <c r="Q129" s="6">
        <v>1420341020</v>
      </c>
    </row>
    <row r="130" spans="1:18" x14ac:dyDescent="0.3">
      <c r="A130" s="11"/>
      <c r="B130" s="25" t="s">
        <v>13</v>
      </c>
      <c r="C130" s="21"/>
      <c r="D130" s="14">
        <f>D18+D39+D68+D82+D119+D123+D125</f>
        <v>3005276.5</v>
      </c>
      <c r="E130" s="14">
        <f>E18+E39+E68+E82+E119+E123+E125</f>
        <v>-18288.099999999999</v>
      </c>
      <c r="F130" s="15">
        <f t="shared" si="47"/>
        <v>2986988.4</v>
      </c>
      <c r="G130" s="16">
        <f>G18+G39+G68+G82+G119+G123+G125</f>
        <v>256546.08599999998</v>
      </c>
      <c r="H130" s="15">
        <f t="shared" si="42"/>
        <v>3243534.486</v>
      </c>
      <c r="I130" s="16">
        <f>I18+I39+I68+I82+I119+I123+I125</f>
        <v>-65019.161999999997</v>
      </c>
      <c r="J130" s="15">
        <f t="shared" si="48"/>
        <v>3178515.324</v>
      </c>
      <c r="K130" s="16">
        <f>K18+K39+K68+K82+K119+K123+K125</f>
        <v>104485.76100000001</v>
      </c>
      <c r="L130" s="15">
        <f t="shared" si="49"/>
        <v>3283001.085</v>
      </c>
      <c r="M130" s="16">
        <f>M18+M39+M68+M82+M119+M123+M125</f>
        <v>-13.494</v>
      </c>
      <c r="N130" s="15">
        <f t="shared" si="52"/>
        <v>3282987.591</v>
      </c>
      <c r="O130" s="16">
        <f>O18+O39+O68+O82+O119+O123+O125</f>
        <v>-96949.641999999978</v>
      </c>
      <c r="P130" s="15">
        <f t="shared" si="53"/>
        <v>3186037.949</v>
      </c>
      <c r="R130" s="35"/>
    </row>
    <row r="131" spans="1:18" x14ac:dyDescent="0.3">
      <c r="A131" s="11"/>
      <c r="B131" s="60" t="s">
        <v>2</v>
      </c>
      <c r="C131" s="61"/>
      <c r="D131" s="14"/>
      <c r="E131" s="14"/>
      <c r="F131" s="15"/>
      <c r="G131" s="16"/>
      <c r="H131" s="15"/>
      <c r="I131" s="16"/>
      <c r="J131" s="15"/>
      <c r="K131" s="16"/>
      <c r="L131" s="15"/>
      <c r="M131" s="16"/>
      <c r="N131" s="15"/>
      <c r="O131" s="16"/>
      <c r="P131" s="15"/>
    </row>
    <row r="132" spans="1:18" x14ac:dyDescent="0.3">
      <c r="A132" s="11"/>
      <c r="B132" s="62" t="s">
        <v>153</v>
      </c>
      <c r="C132" s="63"/>
      <c r="D132" s="14">
        <f>D86</f>
        <v>350505</v>
      </c>
      <c r="E132" s="14">
        <f>E86</f>
        <v>0</v>
      </c>
      <c r="F132" s="15">
        <f t="shared" si="47"/>
        <v>350505</v>
      </c>
      <c r="G132" s="16">
        <f>G86</f>
        <v>19877</v>
      </c>
      <c r="H132" s="15">
        <f t="shared" si="42"/>
        <v>370382</v>
      </c>
      <c r="I132" s="16">
        <f>I86</f>
        <v>0</v>
      </c>
      <c r="J132" s="15">
        <f t="shared" ref="J132:J134" si="54">H132+I132</f>
        <v>370382</v>
      </c>
      <c r="K132" s="16">
        <f>K86</f>
        <v>94424.1</v>
      </c>
      <c r="L132" s="15">
        <f t="shared" ref="L132:L134" si="55">J132+K132</f>
        <v>464806.1</v>
      </c>
      <c r="M132" s="16">
        <f>M86</f>
        <v>0</v>
      </c>
      <c r="N132" s="15">
        <f t="shared" ref="N132:N134" si="56">L132+M132</f>
        <v>464806.1</v>
      </c>
      <c r="O132" s="16">
        <f>O86</f>
        <v>0</v>
      </c>
      <c r="P132" s="15">
        <f>N132+O132</f>
        <v>464806.1</v>
      </c>
    </row>
    <row r="133" spans="1:18" x14ac:dyDescent="0.3">
      <c r="A133" s="11"/>
      <c r="B133" s="36" t="s">
        <v>20</v>
      </c>
      <c r="C133" s="37"/>
      <c r="D133" s="14">
        <f>D71+D42+D21+D85</f>
        <v>163520.1</v>
      </c>
      <c r="E133" s="14">
        <f>E21+E42+E71+E85</f>
        <v>0</v>
      </c>
      <c r="F133" s="15">
        <f t="shared" si="47"/>
        <v>163520.1</v>
      </c>
      <c r="G133" s="16">
        <f>G21+G42+G71+G85</f>
        <v>0</v>
      </c>
      <c r="H133" s="15">
        <f t="shared" si="42"/>
        <v>163520.1</v>
      </c>
      <c r="I133" s="16">
        <f>I21+I42+I71+I85</f>
        <v>0</v>
      </c>
      <c r="J133" s="15">
        <f t="shared" si="54"/>
        <v>163520.1</v>
      </c>
      <c r="K133" s="16">
        <f>K21+K42+K71+K85</f>
        <v>0</v>
      </c>
      <c r="L133" s="15">
        <f t="shared" si="55"/>
        <v>163520.1</v>
      </c>
      <c r="M133" s="16">
        <f>M21+M42+M71+M85</f>
        <v>0</v>
      </c>
      <c r="N133" s="15">
        <f t="shared" si="56"/>
        <v>163520.1</v>
      </c>
      <c r="O133" s="16">
        <f>O21+O42+O71+O85</f>
        <v>24009.109</v>
      </c>
      <c r="P133" s="15">
        <f t="shared" ref="P133:P134" si="57">N133+O133</f>
        <v>187529.209</v>
      </c>
    </row>
    <row r="134" spans="1:18" x14ac:dyDescent="0.3">
      <c r="A134" s="11"/>
      <c r="B134" s="36" t="s">
        <v>32</v>
      </c>
      <c r="C134" s="37"/>
      <c r="D134" s="14">
        <f>D56</f>
        <v>0</v>
      </c>
      <c r="E134" s="14">
        <f>E43</f>
        <v>0</v>
      </c>
      <c r="F134" s="15">
        <f t="shared" si="47"/>
        <v>0</v>
      </c>
      <c r="G134" s="16">
        <f>G43</f>
        <v>7209.5</v>
      </c>
      <c r="H134" s="15">
        <f t="shared" si="42"/>
        <v>7209.5</v>
      </c>
      <c r="I134" s="16">
        <f>I43</f>
        <v>0</v>
      </c>
      <c r="J134" s="15">
        <f t="shared" si="54"/>
        <v>7209.5</v>
      </c>
      <c r="K134" s="16">
        <f>K43</f>
        <v>0</v>
      </c>
      <c r="L134" s="15">
        <f t="shared" si="55"/>
        <v>7209.5</v>
      </c>
      <c r="M134" s="16">
        <f>M43</f>
        <v>0</v>
      </c>
      <c r="N134" s="15">
        <f t="shared" si="56"/>
        <v>7209.5</v>
      </c>
      <c r="O134" s="16">
        <f>O43</f>
        <v>0</v>
      </c>
      <c r="P134" s="15">
        <f t="shared" si="57"/>
        <v>7209.5</v>
      </c>
    </row>
    <row r="135" spans="1:18" x14ac:dyDescent="0.3">
      <c r="A135" s="11"/>
      <c r="B135" s="57" t="s">
        <v>18</v>
      </c>
      <c r="C135" s="64"/>
      <c r="D135" s="14"/>
      <c r="E135" s="14"/>
      <c r="F135" s="15"/>
      <c r="G135" s="16"/>
      <c r="H135" s="15"/>
      <c r="I135" s="16"/>
      <c r="J135" s="15"/>
      <c r="K135" s="16"/>
      <c r="L135" s="15"/>
      <c r="M135" s="16"/>
      <c r="N135" s="15"/>
      <c r="O135" s="16"/>
      <c r="P135" s="15"/>
    </row>
    <row r="136" spans="1:18" x14ac:dyDescent="0.3">
      <c r="A136" s="11"/>
      <c r="B136" s="57" t="s">
        <v>6</v>
      </c>
      <c r="C136" s="46"/>
      <c r="D136" s="14">
        <f>D46+D45+D48+D49+D50+D51+D47</f>
        <v>363640.10000000003</v>
      </c>
      <c r="E136" s="14">
        <f>E45+E46+E47+E48+E49+E50+E51</f>
        <v>0</v>
      </c>
      <c r="F136" s="15">
        <f t="shared" si="47"/>
        <v>363640.10000000003</v>
      </c>
      <c r="G136" s="16">
        <f>G45+G46+G47+G48+G49+G50+G51+G61+G62+G63</f>
        <v>118793.06199999998</v>
      </c>
      <c r="H136" s="15">
        <f t="shared" si="42"/>
        <v>482433.16200000001</v>
      </c>
      <c r="I136" s="16">
        <f>I45+I46+I47+I48+I49+I50+I51+I61+I62+I63</f>
        <v>-65000</v>
      </c>
      <c r="J136" s="15">
        <f t="shared" ref="J136:J145" si="58">H136+I136</f>
        <v>417433.16200000001</v>
      </c>
      <c r="K136" s="16">
        <f>K45+K46+K47+K48+K49+K50+K51+K61+K62+K63</f>
        <v>0</v>
      </c>
      <c r="L136" s="15">
        <f t="shared" ref="L136:L145" si="59">J136+K136</f>
        <v>417433.16200000001</v>
      </c>
      <c r="M136" s="16">
        <f>M45+M46+M47+M48+M49+M50+M51+M61+M62+M63</f>
        <v>0</v>
      </c>
      <c r="N136" s="15">
        <f t="shared" ref="N136:N145" si="60">L136+M136</f>
        <v>417433.16200000001</v>
      </c>
      <c r="O136" s="16">
        <f>O45+O46+O47+O48+O49+O50+O51+O61+O62+O63</f>
        <v>-131721.12099999998</v>
      </c>
      <c r="P136" s="15">
        <f t="shared" ref="P136:P145" si="61">N136+O136</f>
        <v>285712.04100000003</v>
      </c>
    </row>
    <row r="137" spans="1:18" x14ac:dyDescent="0.3">
      <c r="A137" s="11"/>
      <c r="B137" s="57" t="s">
        <v>8</v>
      </c>
      <c r="C137" s="46"/>
      <c r="D137" s="14">
        <f>D79+D100+D77+D78+D87+D95+D96+D101+D102+D91+D72+D73</f>
        <v>688165.7</v>
      </c>
      <c r="E137" s="14">
        <f>E72+E73+E77+E78+E79+E87+E91+E95+E96+E100+E101+E102</f>
        <v>-16738.5</v>
      </c>
      <c r="F137" s="15">
        <f t="shared" si="47"/>
        <v>671427.2</v>
      </c>
      <c r="G137" s="16">
        <f>G72+G73+G77+G78+G79+G87+G91+G95+G96+G100+G101+G102+G80+G118+G110+G114</f>
        <v>34713.786999999997</v>
      </c>
      <c r="H137" s="15">
        <f t="shared" si="42"/>
        <v>706140.98699999996</v>
      </c>
      <c r="I137" s="16">
        <f>I72+I73+I77+I78+I79+I87+I91+I95+I96+I100+I101+I102+I80+I118+I110+I114</f>
        <v>0</v>
      </c>
      <c r="J137" s="15">
        <f t="shared" si="58"/>
        <v>706140.98699999996</v>
      </c>
      <c r="K137" s="16">
        <f>K72+K73+K77+K78+K79+K87+K91+K95+K96+K100+K101+K102+K80+K118+K110+K114</f>
        <v>108755.1</v>
      </c>
      <c r="L137" s="15">
        <f t="shared" si="59"/>
        <v>814896.08699999994</v>
      </c>
      <c r="M137" s="16">
        <f>M72+M73+M77+M78+M79+M87+M91+M95+M96+M100+M101+M102+M80+M118+M110+M114</f>
        <v>0</v>
      </c>
      <c r="N137" s="15">
        <f t="shared" si="60"/>
        <v>814896.08699999994</v>
      </c>
      <c r="O137" s="16">
        <f>O72+O73+O77+O78+O79+O87+O91+O95+O96+O100+O101+O102+O80+O118+O110+O114+O115+O116+O117+O81</f>
        <v>-7804.320999999999</v>
      </c>
      <c r="P137" s="15">
        <f t="shared" si="61"/>
        <v>807091.76599999995</v>
      </c>
    </row>
    <row r="138" spans="1:18" x14ac:dyDescent="0.3">
      <c r="A138" s="11"/>
      <c r="B138" s="57" t="s">
        <v>14</v>
      </c>
      <c r="C138" s="46"/>
      <c r="D138" s="14">
        <f>D29+D33+D34</f>
        <v>42522.9</v>
      </c>
      <c r="E138" s="14">
        <f>E29+E33+E34</f>
        <v>0</v>
      </c>
      <c r="F138" s="15">
        <f t="shared" si="47"/>
        <v>42522.9</v>
      </c>
      <c r="G138" s="16">
        <f>G29+G33+G34</f>
        <v>0</v>
      </c>
      <c r="H138" s="15">
        <f t="shared" si="42"/>
        <v>42522.9</v>
      </c>
      <c r="I138" s="16">
        <f>I29+I33+I34</f>
        <v>0</v>
      </c>
      <c r="J138" s="15">
        <f t="shared" si="58"/>
        <v>42522.9</v>
      </c>
      <c r="K138" s="16">
        <f>K29+K33+K34+K38</f>
        <v>622.99</v>
      </c>
      <c r="L138" s="15">
        <f t="shared" si="59"/>
        <v>43145.89</v>
      </c>
      <c r="M138" s="16">
        <f>M29+M33+M34+M38</f>
        <v>0</v>
      </c>
      <c r="N138" s="15">
        <f t="shared" si="60"/>
        <v>43145.89</v>
      </c>
      <c r="O138" s="16">
        <f>O29+O33+O34+O38</f>
        <v>0</v>
      </c>
      <c r="P138" s="15">
        <f t="shared" si="61"/>
        <v>43145.89</v>
      </c>
    </row>
    <row r="139" spans="1:18" x14ac:dyDescent="0.3">
      <c r="A139" s="11"/>
      <c r="B139" s="45" t="s">
        <v>12</v>
      </c>
      <c r="C139" s="46"/>
      <c r="D139" s="14"/>
      <c r="E139" s="14"/>
      <c r="F139" s="15">
        <f t="shared" si="47"/>
        <v>0</v>
      </c>
      <c r="G139" s="16">
        <f>G122</f>
        <v>2002.299</v>
      </c>
      <c r="H139" s="15">
        <f t="shared" si="42"/>
        <v>2002.299</v>
      </c>
      <c r="I139" s="16">
        <f>I122</f>
        <v>0</v>
      </c>
      <c r="J139" s="15">
        <f t="shared" si="58"/>
        <v>2002.299</v>
      </c>
      <c r="K139" s="16">
        <f>K122</f>
        <v>0</v>
      </c>
      <c r="L139" s="15">
        <f t="shared" si="59"/>
        <v>2002.299</v>
      </c>
      <c r="M139" s="16">
        <f>M122</f>
        <v>0</v>
      </c>
      <c r="N139" s="15">
        <f t="shared" si="60"/>
        <v>2002.299</v>
      </c>
      <c r="O139" s="16">
        <f>O122</f>
        <v>0</v>
      </c>
      <c r="P139" s="15">
        <f t="shared" si="61"/>
        <v>2002.299</v>
      </c>
    </row>
    <row r="140" spans="1:18" hidden="1" x14ac:dyDescent="0.3">
      <c r="A140" s="11"/>
      <c r="B140" s="58" t="s">
        <v>10</v>
      </c>
      <c r="C140" s="59"/>
      <c r="D140" s="14">
        <f>D106+D107+D108+D109</f>
        <v>7805.8</v>
      </c>
      <c r="E140" s="14">
        <f>E106+E107+E108+E109</f>
        <v>-197</v>
      </c>
      <c r="F140" s="15">
        <f t="shared" si="47"/>
        <v>7608.8</v>
      </c>
      <c r="G140" s="16">
        <f>G106+G107+G108+G109</f>
        <v>1078.4590000000001</v>
      </c>
      <c r="H140" s="15">
        <f t="shared" si="42"/>
        <v>8687.259</v>
      </c>
      <c r="I140" s="16">
        <f>I106+I107+I108+I109</f>
        <v>0</v>
      </c>
      <c r="J140" s="15">
        <f t="shared" si="58"/>
        <v>8687.259</v>
      </c>
      <c r="K140" s="16">
        <f>K106+K107+K108+K109</f>
        <v>0</v>
      </c>
      <c r="L140" s="15">
        <f t="shared" si="59"/>
        <v>8687.259</v>
      </c>
      <c r="M140" s="16">
        <f>M106+M107+M108+M109</f>
        <v>0</v>
      </c>
      <c r="N140" s="15">
        <f t="shared" si="60"/>
        <v>8687.259</v>
      </c>
      <c r="O140" s="16">
        <f>O106+O107+O108+O109</f>
        <v>-8687.259</v>
      </c>
      <c r="P140" s="15">
        <f t="shared" si="61"/>
        <v>0</v>
      </c>
      <c r="R140" s="1">
        <v>0</v>
      </c>
    </row>
    <row r="141" spans="1:18" x14ac:dyDescent="0.3">
      <c r="A141" s="38"/>
      <c r="B141" s="58" t="s">
        <v>19</v>
      </c>
      <c r="C141" s="59"/>
      <c r="D141" s="14">
        <f>D22+D26</f>
        <v>409800</v>
      </c>
      <c r="E141" s="14">
        <f>E22+E26</f>
        <v>-19853</v>
      </c>
      <c r="F141" s="15">
        <f t="shared" si="47"/>
        <v>389947</v>
      </c>
      <c r="G141" s="16">
        <f>G22+G26+G37</f>
        <v>1000</v>
      </c>
      <c r="H141" s="15">
        <f t="shared" si="42"/>
        <v>390947</v>
      </c>
      <c r="I141" s="16">
        <f>I22+I26+I37</f>
        <v>0</v>
      </c>
      <c r="J141" s="15">
        <f t="shared" si="58"/>
        <v>390947</v>
      </c>
      <c r="K141" s="16">
        <f>K22+K26+K37</f>
        <v>-2947</v>
      </c>
      <c r="L141" s="15">
        <f t="shared" si="59"/>
        <v>388000</v>
      </c>
      <c r="M141" s="16">
        <f>M22+M26+M37</f>
        <v>0</v>
      </c>
      <c r="N141" s="15">
        <f t="shared" si="60"/>
        <v>388000</v>
      </c>
      <c r="O141" s="16">
        <f>O22+O26+O37</f>
        <v>0</v>
      </c>
      <c r="P141" s="15">
        <f t="shared" si="61"/>
        <v>388000</v>
      </c>
    </row>
    <row r="142" spans="1:18" x14ac:dyDescent="0.3">
      <c r="A142" s="38"/>
      <c r="B142" s="58" t="s">
        <v>15</v>
      </c>
      <c r="C142" s="59"/>
      <c r="D142" s="14">
        <f>D44+D52</f>
        <v>896438.10000000009</v>
      </c>
      <c r="E142" s="14">
        <f>E44+E52</f>
        <v>0</v>
      </c>
      <c r="F142" s="15">
        <f t="shared" si="47"/>
        <v>896438.10000000009</v>
      </c>
      <c r="G142" s="16">
        <f>G44+G52+G57</f>
        <v>43042.281000000003</v>
      </c>
      <c r="H142" s="15">
        <f t="shared" si="42"/>
        <v>939480.38100000005</v>
      </c>
      <c r="I142" s="16">
        <f>I44+I52+I57</f>
        <v>0</v>
      </c>
      <c r="J142" s="15">
        <f t="shared" si="58"/>
        <v>939480.38100000005</v>
      </c>
      <c r="K142" s="16">
        <f>K44+K52+K57</f>
        <v>-300</v>
      </c>
      <c r="L142" s="15">
        <f t="shared" si="59"/>
        <v>939180.38100000005</v>
      </c>
      <c r="M142" s="16">
        <f>M44+M52+M57</f>
        <v>0</v>
      </c>
      <c r="N142" s="15">
        <f t="shared" si="60"/>
        <v>939180.38100000005</v>
      </c>
      <c r="O142" s="16">
        <f>O44+O52+O57+O64</f>
        <v>23706.109</v>
      </c>
      <c r="P142" s="15">
        <f t="shared" si="61"/>
        <v>962886.49000000011</v>
      </c>
    </row>
    <row r="143" spans="1:18" hidden="1" x14ac:dyDescent="0.3">
      <c r="A143" s="38"/>
      <c r="B143" s="58" t="s">
        <v>24</v>
      </c>
      <c r="C143" s="59"/>
      <c r="D143" s="14">
        <f>D124</f>
        <v>22584.7</v>
      </c>
      <c r="E143" s="14">
        <f>E124</f>
        <v>0</v>
      </c>
      <c r="F143" s="15">
        <f t="shared" si="47"/>
        <v>22584.7</v>
      </c>
      <c r="G143" s="16">
        <f>G124</f>
        <v>0</v>
      </c>
      <c r="H143" s="15">
        <f t="shared" si="42"/>
        <v>22584.7</v>
      </c>
      <c r="I143" s="16">
        <f>I124</f>
        <v>0</v>
      </c>
      <c r="J143" s="15">
        <f t="shared" si="58"/>
        <v>22584.7</v>
      </c>
      <c r="K143" s="16">
        <f>K124</f>
        <v>0</v>
      </c>
      <c r="L143" s="15">
        <f t="shared" si="59"/>
        <v>22584.7</v>
      </c>
      <c r="M143" s="16">
        <f>M124</f>
        <v>0</v>
      </c>
      <c r="N143" s="15">
        <f t="shared" si="60"/>
        <v>22584.7</v>
      </c>
      <c r="O143" s="16">
        <f>O124</f>
        <v>-22584.7</v>
      </c>
      <c r="P143" s="15">
        <f t="shared" si="61"/>
        <v>0</v>
      </c>
      <c r="R143" s="1">
        <v>0</v>
      </c>
    </row>
    <row r="144" spans="1:18" x14ac:dyDescent="0.3">
      <c r="A144" s="38"/>
      <c r="B144" s="56" t="s">
        <v>28</v>
      </c>
      <c r="C144" s="47"/>
      <c r="D144" s="14">
        <f>D126</f>
        <v>4085.7</v>
      </c>
      <c r="E144" s="14">
        <f>E126+E127</f>
        <v>10189.199999999999</v>
      </c>
      <c r="F144" s="15">
        <f t="shared" si="47"/>
        <v>14274.899999999998</v>
      </c>
      <c r="G144" s="16">
        <f>G126+G127+G128</f>
        <v>13182.145</v>
      </c>
      <c r="H144" s="15">
        <f t="shared" si="42"/>
        <v>27457.044999999998</v>
      </c>
      <c r="I144" s="16">
        <f>I126+I127+I128</f>
        <v>-19.161999999999999</v>
      </c>
      <c r="J144" s="15">
        <f t="shared" si="58"/>
        <v>27437.882999999998</v>
      </c>
      <c r="K144" s="16">
        <f>K126+K127+K128</f>
        <v>-7964.8059999999996</v>
      </c>
      <c r="L144" s="15">
        <f t="shared" si="59"/>
        <v>19473.076999999997</v>
      </c>
      <c r="M144" s="16">
        <f>M126+M127+M128</f>
        <v>0</v>
      </c>
      <c r="N144" s="15">
        <f t="shared" si="60"/>
        <v>19473.076999999997</v>
      </c>
      <c r="O144" s="16">
        <f>O126+O127+O128</f>
        <v>141.65</v>
      </c>
      <c r="P144" s="15">
        <f t="shared" si="61"/>
        <v>19614.726999999999</v>
      </c>
    </row>
    <row r="145" spans="1:16" x14ac:dyDescent="0.3">
      <c r="A145" s="38"/>
      <c r="B145" s="56" t="s">
        <v>29</v>
      </c>
      <c r="C145" s="47"/>
      <c r="D145" s="14">
        <f>D27+D28+D32+D30+D31+D120+D121</f>
        <v>570233.5</v>
      </c>
      <c r="E145" s="14">
        <f>E27+E28+E30+E31+E32+E120+E121+E35</f>
        <v>8311.2000000000044</v>
      </c>
      <c r="F145" s="15">
        <f t="shared" si="47"/>
        <v>578544.69999999995</v>
      </c>
      <c r="G145" s="16">
        <f>G27+G28+G30+G31+G32+G35+G36+G120+G121</f>
        <v>42734.053</v>
      </c>
      <c r="H145" s="15">
        <f t="shared" si="42"/>
        <v>621278.75299999991</v>
      </c>
      <c r="I145" s="16">
        <f>I27+I28+I30+I31+I32+I35+I36+I120+I121</f>
        <v>0</v>
      </c>
      <c r="J145" s="15">
        <f t="shared" si="58"/>
        <v>621278.75299999991</v>
      </c>
      <c r="K145" s="16">
        <f>K27+K28+K30+K31+K32+K35+K36+K120+K121+K129</f>
        <v>6319.4769999999999</v>
      </c>
      <c r="L145" s="15">
        <f t="shared" si="59"/>
        <v>627598.22999999986</v>
      </c>
      <c r="M145" s="16">
        <f>M27+M28+M30+M31+M32+M35+M36+M120+M121+M129</f>
        <v>-13.494</v>
      </c>
      <c r="N145" s="15">
        <f t="shared" si="60"/>
        <v>627584.73599999992</v>
      </c>
      <c r="O145" s="16">
        <f>O27+O28+O30+O31+O32+O35+O36+O120+O121+O129</f>
        <v>50000.000000000022</v>
      </c>
      <c r="P145" s="15">
        <f t="shared" si="61"/>
        <v>677584.73599999992</v>
      </c>
    </row>
  </sheetData>
  <sheetProtection password="CF5C" sheet="1" objects="1" scenarios="1"/>
  <autoFilter ref="A17:R145">
    <filterColumn colId="17">
      <filters blank="1"/>
    </filterColumn>
  </autoFilter>
  <mergeCells count="31">
    <mergeCell ref="C4:P4"/>
    <mergeCell ref="A11:P13"/>
    <mergeCell ref="O16:O17"/>
    <mergeCell ref="P16:P17"/>
    <mergeCell ref="B145:C145"/>
    <mergeCell ref="B137:C137"/>
    <mergeCell ref="B138:C138"/>
    <mergeCell ref="B136:C136"/>
    <mergeCell ref="B144:C144"/>
    <mergeCell ref="B143:C143"/>
    <mergeCell ref="B141:C141"/>
    <mergeCell ref="B142:C142"/>
    <mergeCell ref="B131:C131"/>
    <mergeCell ref="B140:C140"/>
    <mergeCell ref="B132:C132"/>
    <mergeCell ref="B135:C135"/>
    <mergeCell ref="B139:C139"/>
    <mergeCell ref="G16:G17"/>
    <mergeCell ref="H16:H17"/>
    <mergeCell ref="A16:A17"/>
    <mergeCell ref="B16:B17"/>
    <mergeCell ref="C16:C17"/>
    <mergeCell ref="D16:D17"/>
    <mergeCell ref="E16:E17"/>
    <mergeCell ref="F16:F17"/>
    <mergeCell ref="N16:N17"/>
    <mergeCell ref="K16:K17"/>
    <mergeCell ref="L16:L17"/>
    <mergeCell ref="I16:I17"/>
    <mergeCell ref="J16:J17"/>
    <mergeCell ref="M16:M17"/>
  </mergeCells>
  <pageMargins left="0.98425196850393704" right="0.39370078740157483" top="0.42" bottom="0.78740157480314965" header="0.31496062992125984" footer="0.31496062992125984"/>
  <pageSetup paperSize="9" scale="74" fitToHeight="0" orientation="portrait" verticalDpi="4294967294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Колышкина Елена Владимировна</cp:lastModifiedBy>
  <cp:lastPrinted>2017-06-27T06:16:23Z</cp:lastPrinted>
  <dcterms:created xsi:type="dcterms:W3CDTF">2013-10-12T06:09:22Z</dcterms:created>
  <dcterms:modified xsi:type="dcterms:W3CDTF">2017-06-28T04:54:44Z</dcterms:modified>
</cp:coreProperties>
</file>