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915" windowWidth="15180" windowHeight="7680"/>
  </bookViews>
  <sheets>
    <sheet name="Приложение №1 (август)" sheetId="6" r:id="rId1"/>
  </sheets>
  <calcPr calcId="144525"/>
</workbook>
</file>

<file path=xl/calcChain.xml><?xml version="1.0" encoding="utf-8"?>
<calcChain xmlns="http://schemas.openxmlformats.org/spreadsheetml/2006/main">
  <c r="E47" i="6" l="1"/>
  <c r="E48" i="6"/>
  <c r="D48" i="6"/>
  <c r="E36" i="6"/>
  <c r="D36" i="6"/>
  <c r="E25" i="6"/>
  <c r="E17" i="6"/>
  <c r="E41" i="6"/>
  <c r="D41" i="6"/>
  <c r="E26" i="6"/>
  <c r="E19" i="6"/>
  <c r="E33" i="6"/>
  <c r="D33" i="6"/>
  <c r="E18" i="6"/>
  <c r="D18" i="6"/>
  <c r="D25" i="6"/>
  <c r="E35" i="6"/>
  <c r="E34" i="6"/>
  <c r="D34" i="6"/>
  <c r="E40" i="6"/>
  <c r="E39" i="6"/>
  <c r="D39" i="6"/>
  <c r="E29" i="6"/>
  <c r="D29" i="6"/>
  <c r="E24" i="6"/>
  <c r="E22" i="6"/>
  <c r="D22" i="6"/>
  <c r="E49" i="6"/>
  <c r="E46" i="6"/>
  <c r="E45" i="6"/>
  <c r="C49" i="6"/>
  <c r="C45" i="6"/>
  <c r="C44" i="6"/>
  <c r="D43" i="6"/>
  <c r="E42" i="6"/>
  <c r="D42" i="6"/>
  <c r="C42" i="6"/>
  <c r="D40" i="6"/>
  <c r="D38" i="6"/>
  <c r="C37" i="6"/>
  <c r="C34" i="6"/>
  <c r="C32" i="6"/>
  <c r="D31" i="6"/>
  <c r="D30" i="6"/>
  <c r="D28" i="6"/>
  <c r="C27" i="6"/>
  <c r="D27" i="6"/>
  <c r="D26" i="6"/>
  <c r="E23" i="6"/>
  <c r="C22" i="6"/>
  <c r="D20" i="6"/>
  <c r="D19" i="6"/>
  <c r="C18" i="6"/>
  <c r="C15" i="6"/>
  <c r="C17" i="6"/>
  <c r="D17" i="6"/>
  <c r="C16" i="6"/>
  <c r="D46" i="6"/>
  <c r="E16" i="6"/>
  <c r="D16" i="6"/>
  <c r="D23" i="6"/>
  <c r="E27" i="6"/>
  <c r="D47" i="6"/>
  <c r="C51" i="6"/>
  <c r="D45" i="6"/>
  <c r="E44" i="6"/>
  <c r="D44" i="6"/>
  <c r="E37" i="6"/>
  <c r="D37" i="6"/>
  <c r="D24" i="6"/>
  <c r="D49" i="6"/>
  <c r="E32" i="6"/>
  <c r="D32" i="6"/>
  <c r="D35" i="6"/>
  <c r="E15" i="6"/>
  <c r="D15" i="6"/>
  <c r="E51" i="6"/>
  <c r="D51" i="6"/>
</calcChain>
</file>

<file path=xl/sharedStrings.xml><?xml version="1.0" encoding="utf-8"?>
<sst xmlns="http://schemas.openxmlformats.org/spreadsheetml/2006/main" count="88" uniqueCount="85">
  <si>
    <t>Пермской городской Думы</t>
  </si>
  <si>
    <t>Плата за негативное воздействие на окружающую среду</t>
  </si>
  <si>
    <t>Единый налог на вмененный доход для отдельных видов деятельности</t>
  </si>
  <si>
    <t>Единый сельскохозяйственный налог</t>
  </si>
  <si>
    <t>Код бюджетной классификации Российской Федерации</t>
  </si>
  <si>
    <t>Наименование доходов</t>
  </si>
  <si>
    <t>1 00 00 00 0 00 0 000 000</t>
  </si>
  <si>
    <t>НАЛОГОВЫЕ И НЕНАЛОГОВЫЕ ДОХОДЫ</t>
  </si>
  <si>
    <t>1 01 00 00 0 00 0 000 000</t>
  </si>
  <si>
    <t>НАЛОГИ НА ПРИБЫЛЬ, ДОХОДЫ</t>
  </si>
  <si>
    <t>1 01 02 00 0 01 0 000 110</t>
  </si>
  <si>
    <t>Налог на доходы физических лиц</t>
  </si>
  <si>
    <t>1 05 00 00 0 00 0 000 000</t>
  </si>
  <si>
    <t>НАЛОГИ НА СОВОКУПНЫЙ ДОХОД</t>
  </si>
  <si>
    <t>1 05 02 00 0 02 0 000 110</t>
  </si>
  <si>
    <t>1 05 03 00 0 01 0 000 110</t>
  </si>
  <si>
    <t>1 06 00 00 0 00 0 000 000</t>
  </si>
  <si>
    <t>НАЛОГИ НА ИМУЩЕСТВО</t>
  </si>
  <si>
    <t>1 06 01 00 0 00 0 000 110</t>
  </si>
  <si>
    <t>Налог на имущество физических лиц</t>
  </si>
  <si>
    <t>1 06 04 00 0 02 0 000 110</t>
  </si>
  <si>
    <t>Транспортный налог</t>
  </si>
  <si>
    <t>1 06 06 00 0 00 0 000 110</t>
  </si>
  <si>
    <t>Земельный налог</t>
  </si>
  <si>
    <t>1 08 00 00 0 00 0 000 000</t>
  </si>
  <si>
    <t>ГОСУДАРСТВЕННАЯ ПОШЛИНА</t>
  </si>
  <si>
    <t>1 11 00 00 0 00 0 000 000</t>
  </si>
  <si>
    <t>ДОХОДЫ ОТ ИСПОЛЬЗОВАНИЯ ИМУЩЕСТВА, НАХОДЯЩЕГОСЯ В ГОСУДАРСТВЕННОЙ И МУНИЦИПАЛЬНОЙ СОБСТВЕННОСТИ</t>
  </si>
  <si>
    <t>1 11 01 00 0 00 0 000 120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</si>
  <si>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</si>
  <si>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1 11 05 00 0 00 0 000 120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</si>
  <si>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</si>
  <si>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1 11 07 00 0 00 0 000 120</t>
  </si>
  <si>
    <t>Платежи от государственных и муниципальных унитарных предприятий</t>
  </si>
  <si>
    <t>1 11 09 00 0 00 0 000 120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</si>
  <si>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</si>
  <si>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1 12 00 00 0 00 0 000 000</t>
  </si>
  <si>
    <t>ПЛАТЕЖИ ПРИ ПОЛЬЗОВАНИИ ПРИРОДНЫМИ РЕСУРСАМИ</t>
  </si>
  <si>
    <t>1 12 01 00 0 01 0 000 120</t>
  </si>
  <si>
    <t>1 13 00 00 0 00 0 000 000</t>
  </si>
  <si>
    <t>ДОХОДЫ ОТ ОКАЗАНИЯ ПЛАТНЫХ УСЛУГ (РАБОТ) И КОМПЕНСАЦИИ ЗАТРАТ ГОСУДАРСТВА</t>
  </si>
  <si>
    <t>1 13 01 00 0 00 0 000 130</t>
  </si>
  <si>
    <t xml:space="preserve">Доходы от оказания платных услуг (работ) </t>
  </si>
  <si>
    <t>1 13 02 00 0 00 0 000 130</t>
  </si>
  <si>
    <t>Доходы от компенсации затрат государства</t>
  </si>
  <si>
    <t>1 14 00 00 0 00 0 000 000</t>
  </si>
  <si>
    <t>ДОХОДЫ ОТ ПРОДАЖИ МАТЕРИАЛЬНЫХ И НЕМАТЕРИАЛЬНЫХ АКТИВОВ</t>
  </si>
  <si>
    <t>1 14 01 00 0 00 0 000 410</t>
  </si>
  <si>
    <t>Доходы от продажи квартир</t>
  </si>
  <si>
    <t>1 14 02 00 0 00 0 000 000</t>
  </si>
  <si>
    <t>1 14 06 00 0 00 0 000 430</t>
  </si>
  <si>
    <t>1 16 00 00 0 00 0 000 000</t>
  </si>
  <si>
    <t>ШТРАФЫ, САНКЦИИ, ВОЗМЕЩЕНИЕ УЩЕРБА</t>
  </si>
  <si>
    <t>1 17 00 00 0 00 0 000 000</t>
  </si>
  <si>
    <t>ПРОЧИЕ НЕНАЛОГОВЫЕ ДОХОДЫ</t>
  </si>
  <si>
    <t>1 17 05 00 0 00 0 000 180</t>
  </si>
  <si>
    <t>Прочие неналоговые доходы</t>
  </si>
  <si>
    <t>2 00 00 00 0 00 0 000 000</t>
  </si>
  <si>
    <t>БЕЗВОЗМЕЗДНЫЕ ПОСТУПЛЕНИЯ</t>
  </si>
  <si>
    <t>2 02 00 00 0 00 0 000 000</t>
  </si>
  <si>
    <t>БЕЗВОЗМЕЗДНЫЕ ПОСТУПЛЕНИЯ ОТ ДРУГИХ БЮДЖЕТОВ БЮДЖЕТНОЙ СИСТЕМЫ РОССИЙСКОЙ ФЕДЕРАЦИИ</t>
  </si>
  <si>
    <t>2 02 01 00 0 00 0 000 151</t>
  </si>
  <si>
    <t>Дотации бюджетам субъектов Российской Федерации и муниципальных образований</t>
  </si>
  <si>
    <t>2 02 02 00 0 00 0 000 151</t>
  </si>
  <si>
    <t>Субсидии бюджетам субъектов Российской Федерации и муниципальных образований (межбюджетные субсидии)</t>
  </si>
  <si>
    <t>2 02 03 00 0 00 0 000 151</t>
  </si>
  <si>
    <t>Субвенции бюджетам субъектов Российской Федерации и муниципальных образований</t>
  </si>
  <si>
    <t>2 02 04 00 0 00 0 000 151</t>
  </si>
  <si>
    <t>Иные межбюджетные трансферты</t>
  </si>
  <si>
    <t>ИТОГО ДОХОДОВ:</t>
  </si>
  <si>
    <t>тыс. руб.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</si>
  <si>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</si>
  <si>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</si>
  <si>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Уточненный бюджет (решение ПГД № 190 от 25.09.2012)</t>
  </si>
  <si>
    <t>2013 год</t>
  </si>
  <si>
    <t>изменения</t>
  </si>
  <si>
    <t xml:space="preserve">ДОХОДЫ БЮДЖЕТА ГОРОДА ПЕРМИ НА 2013 ГОД </t>
  </si>
  <si>
    <t>от 18.12.2012 № 300</t>
  </si>
  <si>
    <t>Налог, взимаемый в связи с применением патентной системы налогообложения</t>
  </si>
  <si>
    <t>1 05 04 00 0 02 0 000 110</t>
  </si>
  <si>
    <t>Доходы бюджетов городских округов от возврата бюджетными учреждениями остатков субсидий прошлых лет</t>
  </si>
  <si>
    <t>2 18 04 01 0 00 0 000 180</t>
  </si>
  <si>
    <t>ПРИЛОЖЕНИЕ № 1</t>
  </si>
  <si>
    <t>к решению</t>
  </si>
  <si>
    <t>от 27.08.2013 № 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</si>
</sst>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?"/>
    <numFmt numFmtId="166" formatCode="#,##0.0"/>
  </numFmts>
  <fonts count="9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sz val="14"/>
      <name val="Arial Cyr"/>
      <charset val="204"/>
    </font>
    <font>
      <sz val="11"/>
      <name val="Arial Cyr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2" fillId="0" borderId="0" xfId="2" applyFont="1" applyFill="1"/>
    <xf numFmtId="0" fontId="4" fillId="0" borderId="0" xfId="2" applyFont="1" applyFill="1"/>
    <xf numFmtId="49" fontId="5" fillId="0" borderId="1" xfId="2" applyNumberFormat="1" applyFont="1" applyFill="1" applyBorder="1" applyAlignment="1">
      <alignment horizontal="center" vertical="center" wrapText="1"/>
    </xf>
    <xf numFmtId="165" fontId="4" fillId="0" borderId="1" xfId="2" applyNumberFormat="1" applyFont="1" applyFill="1" applyBorder="1" applyAlignment="1">
      <alignment horizontal="justify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166" fontId="3" fillId="0" borderId="0" xfId="2" applyNumberFormat="1" applyFont="1" applyFill="1" applyAlignment="1">
      <alignment horizontal="right"/>
    </xf>
    <xf numFmtId="166" fontId="6" fillId="0" borderId="0" xfId="2" applyNumberFormat="1" applyFont="1" applyFill="1"/>
    <xf numFmtId="166" fontId="4" fillId="0" borderId="0" xfId="2" applyNumberFormat="1" applyFont="1" applyFill="1" applyAlignment="1">
      <alignment horizontal="right"/>
    </xf>
    <xf numFmtId="166" fontId="5" fillId="0" borderId="2" xfId="2" applyNumberFormat="1" applyFont="1" applyFill="1" applyBorder="1" applyAlignment="1">
      <alignment horizontal="center" vertical="center" wrapText="1"/>
    </xf>
    <xf numFmtId="166" fontId="4" fillId="0" borderId="1" xfId="2" applyNumberFormat="1" applyFont="1" applyFill="1" applyBorder="1" applyAlignment="1">
      <alignment horizontal="right"/>
    </xf>
    <xf numFmtId="0" fontId="7" fillId="0" borderId="0" xfId="2" applyFont="1" applyFill="1" applyAlignment="1">
      <alignment horizontal="right"/>
    </xf>
    <xf numFmtId="0" fontId="7" fillId="0" borderId="0" xfId="2" applyFont="1" applyFill="1"/>
    <xf numFmtId="166" fontId="7" fillId="0" borderId="0" xfId="2" applyNumberFormat="1" applyFont="1" applyFill="1"/>
    <xf numFmtId="165" fontId="4" fillId="0" borderId="1" xfId="2" applyNumberFormat="1" applyFont="1" applyFill="1" applyBorder="1" applyAlignment="1">
      <alignment horizontal="left" vertical="center" wrapText="1"/>
    </xf>
    <xf numFmtId="166" fontId="5" fillId="0" borderId="1" xfId="2" applyNumberFormat="1" applyFont="1" applyFill="1" applyBorder="1" applyAlignment="1">
      <alignment horizontal="right"/>
    </xf>
    <xf numFmtId="164" fontId="3" fillId="0" borderId="0" xfId="2" applyNumberFormat="1" applyFont="1" applyFill="1" applyAlignment="1">
      <alignment horizontal="right"/>
    </xf>
    <xf numFmtId="164" fontId="4" fillId="0" borderId="0" xfId="2" applyNumberFormat="1" applyFont="1" applyFill="1" applyAlignment="1">
      <alignment horizontal="right"/>
    </xf>
    <xf numFmtId="164" fontId="4" fillId="0" borderId="1" xfId="2" applyNumberFormat="1" applyFont="1" applyFill="1" applyBorder="1" applyAlignment="1">
      <alignment horizontal="right"/>
    </xf>
    <xf numFmtId="164" fontId="7" fillId="0" borderId="0" xfId="2" applyNumberFormat="1" applyFont="1" applyFill="1"/>
    <xf numFmtId="164" fontId="6" fillId="0" borderId="0" xfId="2" applyNumberFormat="1" applyFont="1" applyFill="1"/>
    <xf numFmtId="165" fontId="4" fillId="0" borderId="1" xfId="2" applyNumberFormat="1" applyFont="1" applyFill="1" applyBorder="1" applyAlignment="1">
      <alignment horizontal="justify" wrapText="1"/>
    </xf>
    <xf numFmtId="164" fontId="4" fillId="0" borderId="1" xfId="2" applyNumberFormat="1" applyFont="1" applyFill="1" applyBorder="1" applyAlignment="1">
      <alignment horizontal="right" vertical="center"/>
    </xf>
    <xf numFmtId="164" fontId="5" fillId="0" borderId="1" xfId="2" applyNumberFormat="1" applyFont="1" applyFill="1" applyBorder="1" applyAlignment="1">
      <alignment horizontal="right" vertical="center"/>
    </xf>
    <xf numFmtId="164" fontId="5" fillId="0" borderId="1" xfId="2" applyNumberFormat="1" applyFont="1" applyFill="1" applyBorder="1" applyAlignment="1">
      <alignment horizontal="right"/>
    </xf>
    <xf numFmtId="0" fontId="8" fillId="0" borderId="0" xfId="2" applyFont="1" applyFill="1" applyAlignment="1">
      <alignment horizontal="center" vertical="justify" wrapText="1"/>
    </xf>
    <xf numFmtId="165" fontId="5" fillId="0" borderId="2" xfId="2" applyNumberFormat="1" applyFont="1" applyFill="1" applyBorder="1" applyAlignment="1">
      <alignment horizontal="center" vertical="center" wrapText="1"/>
    </xf>
    <xf numFmtId="165" fontId="5" fillId="0" borderId="3" xfId="2" applyNumberFormat="1" applyFont="1" applyFill="1" applyBorder="1" applyAlignment="1">
      <alignment horizontal="center" vertical="center" wrapText="1"/>
    </xf>
    <xf numFmtId="166" fontId="3" fillId="0" borderId="2" xfId="2" applyNumberFormat="1" applyFont="1" applyFill="1" applyBorder="1" applyAlignment="1">
      <alignment horizontal="center" vertical="center" wrapText="1"/>
    </xf>
    <xf numFmtId="166" fontId="3" fillId="0" borderId="3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7"/>
  <sheetViews>
    <sheetView showGridLines="0" tabSelected="1" zoomScale="85" zoomScaleNormal="85" workbookViewId="0">
      <pane ySplit="14" topLeftCell="A45" activePane="bottomLeft" state="frozen"/>
      <selection pane="bottomLeft" activeCell="B17" sqref="B17"/>
    </sheetView>
  </sheetViews>
  <sheetFormatPr defaultColWidth="8.85546875" defaultRowHeight="18" x14ac:dyDescent="0.25"/>
  <cols>
    <col min="1" max="1" width="36.140625" style="1" customWidth="1"/>
    <col min="2" max="2" width="91" style="1" customWidth="1"/>
    <col min="3" max="3" width="20.5703125" style="7" hidden="1" customWidth="1"/>
    <col min="4" max="4" width="19.7109375" style="7" hidden="1" customWidth="1"/>
    <col min="5" max="5" width="22" style="20" customWidth="1"/>
    <col min="6" max="16384" width="8.85546875" style="1"/>
  </cols>
  <sheetData>
    <row r="1" spans="1:5" ht="18.75" x14ac:dyDescent="0.3">
      <c r="C1" s="6"/>
      <c r="D1" s="6"/>
      <c r="E1" s="16" t="s">
        <v>82</v>
      </c>
    </row>
    <row r="2" spans="1:5" ht="18.75" x14ac:dyDescent="0.3">
      <c r="C2" s="6"/>
      <c r="D2" s="6"/>
      <c r="E2" s="16" t="s">
        <v>83</v>
      </c>
    </row>
    <row r="3" spans="1:5" ht="18.75" x14ac:dyDescent="0.3">
      <c r="C3" s="6"/>
      <c r="D3" s="6"/>
      <c r="E3" s="16" t="s">
        <v>0</v>
      </c>
    </row>
    <row r="4" spans="1:5" ht="18.75" x14ac:dyDescent="0.3">
      <c r="C4" s="6"/>
      <c r="D4" s="6"/>
      <c r="E4" s="16" t="s">
        <v>84</v>
      </c>
    </row>
    <row r="6" spans="1:5" ht="18.75" x14ac:dyDescent="0.3">
      <c r="E6" s="16" t="s">
        <v>82</v>
      </c>
    </row>
    <row r="7" spans="1:5" ht="18.75" x14ac:dyDescent="0.3">
      <c r="E7" s="16" t="s">
        <v>83</v>
      </c>
    </row>
    <row r="8" spans="1:5" ht="18.75" x14ac:dyDescent="0.3">
      <c r="E8" s="16" t="s">
        <v>0</v>
      </c>
    </row>
    <row r="9" spans="1:5" ht="18.75" x14ac:dyDescent="0.3">
      <c r="E9" s="16" t="s">
        <v>77</v>
      </c>
    </row>
    <row r="11" spans="1:5" ht="21" customHeight="1" x14ac:dyDescent="0.2">
      <c r="A11" s="25" t="s">
        <v>76</v>
      </c>
      <c r="B11" s="25"/>
      <c r="C11" s="25"/>
      <c r="D11" s="25"/>
      <c r="E11" s="25"/>
    </row>
    <row r="12" spans="1:5" ht="18" customHeight="1" x14ac:dyDescent="0.3">
      <c r="A12" s="2"/>
      <c r="B12" s="2"/>
      <c r="C12" s="8"/>
      <c r="D12" s="8"/>
      <c r="E12" s="17" t="s">
        <v>70</v>
      </c>
    </row>
    <row r="13" spans="1:5" ht="28.5" customHeight="1" x14ac:dyDescent="0.25">
      <c r="A13" s="26" t="s">
        <v>4</v>
      </c>
      <c r="B13" s="26" t="s">
        <v>5</v>
      </c>
      <c r="C13" s="28" t="s">
        <v>73</v>
      </c>
      <c r="E13" s="28" t="s">
        <v>74</v>
      </c>
    </row>
    <row r="14" spans="1:5" ht="30.6" customHeight="1" x14ac:dyDescent="0.2">
      <c r="A14" s="27"/>
      <c r="B14" s="27"/>
      <c r="C14" s="29"/>
      <c r="D14" s="9" t="s">
        <v>75</v>
      </c>
      <c r="E14" s="29"/>
    </row>
    <row r="15" spans="1:5" ht="29.45" customHeight="1" x14ac:dyDescent="0.3">
      <c r="A15" s="3" t="s">
        <v>6</v>
      </c>
      <c r="B15" s="4" t="s">
        <v>7</v>
      </c>
      <c r="C15" s="10">
        <f>C16+C18+C22+C26+C27+C32+C34+C37+C41+C42</f>
        <v>14234009.300000001</v>
      </c>
      <c r="D15" s="10">
        <f>E15-C15</f>
        <v>2307896.7949999981</v>
      </c>
      <c r="E15" s="22">
        <f>E16+E18+E22+E26+E27+E32+E34+E37+E41+E42</f>
        <v>16541906.094999999</v>
      </c>
    </row>
    <row r="16" spans="1:5" ht="18.75" x14ac:dyDescent="0.3">
      <c r="A16" s="5" t="s">
        <v>8</v>
      </c>
      <c r="B16" s="4" t="s">
        <v>9</v>
      </c>
      <c r="C16" s="10">
        <f>C17</f>
        <v>7392308.8000000007</v>
      </c>
      <c r="D16" s="10">
        <f t="shared" ref="D16:D51" si="0">E16-C16</f>
        <v>1914963.5999999978</v>
      </c>
      <c r="E16" s="18">
        <f>E17</f>
        <v>9307272.3999999985</v>
      </c>
    </row>
    <row r="17" spans="1:5" ht="18.75" x14ac:dyDescent="0.3">
      <c r="A17" s="5" t="s">
        <v>10</v>
      </c>
      <c r="B17" s="4" t="s">
        <v>11</v>
      </c>
      <c r="C17" s="10">
        <f>7390264.9+2043.9</f>
        <v>7392308.8000000007</v>
      </c>
      <c r="D17" s="10">
        <f t="shared" si="0"/>
        <v>1914963.5999999978</v>
      </c>
      <c r="E17" s="18">
        <f>8877720.2+103642.7+1266.6+50000+98642.9+176000</f>
        <v>9307272.3999999985</v>
      </c>
    </row>
    <row r="18" spans="1:5" ht="18.75" x14ac:dyDescent="0.3">
      <c r="A18" s="5" t="s">
        <v>12</v>
      </c>
      <c r="B18" s="4" t="s">
        <v>13</v>
      </c>
      <c r="C18" s="10">
        <f>C19+C20</f>
        <v>480580.89999999997</v>
      </c>
      <c r="D18" s="10">
        <f t="shared" si="0"/>
        <v>110767.10000000003</v>
      </c>
      <c r="E18" s="18">
        <f>E19+E20+E21</f>
        <v>591348</v>
      </c>
    </row>
    <row r="19" spans="1:5" ht="19.5" customHeight="1" x14ac:dyDescent="0.3">
      <c r="A19" s="5" t="s">
        <v>14</v>
      </c>
      <c r="B19" s="4" t="s">
        <v>2</v>
      </c>
      <c r="C19" s="10">
        <v>479753.3</v>
      </c>
      <c r="D19" s="10">
        <f t="shared" si="0"/>
        <v>99023.500000000058</v>
      </c>
      <c r="E19" s="18">
        <f>591102.8-12326</f>
        <v>578776.80000000005</v>
      </c>
    </row>
    <row r="20" spans="1:5" ht="18.75" x14ac:dyDescent="0.3">
      <c r="A20" s="5" t="s">
        <v>15</v>
      </c>
      <c r="B20" s="4" t="s">
        <v>3</v>
      </c>
      <c r="C20" s="10">
        <v>827.6</v>
      </c>
      <c r="D20" s="10">
        <f t="shared" si="0"/>
        <v>433.99999999999989</v>
      </c>
      <c r="E20" s="18">
        <v>1261.5999999999999</v>
      </c>
    </row>
    <row r="21" spans="1:5" ht="37.5" x14ac:dyDescent="0.3">
      <c r="A21" s="5" t="s">
        <v>79</v>
      </c>
      <c r="B21" s="4" t="s">
        <v>78</v>
      </c>
      <c r="C21" s="10"/>
      <c r="D21" s="10"/>
      <c r="E21" s="18">
        <v>11309.6</v>
      </c>
    </row>
    <row r="22" spans="1:5" ht="18.75" x14ac:dyDescent="0.3">
      <c r="A22" s="5" t="s">
        <v>16</v>
      </c>
      <c r="B22" s="4" t="s">
        <v>17</v>
      </c>
      <c r="C22" s="10">
        <f>C23+C24+C25</f>
        <v>4417587.5999999996</v>
      </c>
      <c r="D22" s="10">
        <f t="shared" si="0"/>
        <v>-149871.68200000003</v>
      </c>
      <c r="E22" s="18">
        <f>E23+E24+E25</f>
        <v>4267715.9179999996</v>
      </c>
    </row>
    <row r="23" spans="1:5" ht="18.75" x14ac:dyDescent="0.3">
      <c r="A23" s="5" t="s">
        <v>18</v>
      </c>
      <c r="B23" s="4" t="s">
        <v>19</v>
      </c>
      <c r="C23" s="10">
        <v>196020.9</v>
      </c>
      <c r="D23" s="10">
        <f t="shared" si="0"/>
        <v>29357.100000000006</v>
      </c>
      <c r="E23" s="18">
        <f>225378</f>
        <v>225378</v>
      </c>
    </row>
    <row r="24" spans="1:5" ht="18.75" x14ac:dyDescent="0.3">
      <c r="A24" s="5" t="s">
        <v>20</v>
      </c>
      <c r="B24" s="4" t="s">
        <v>21</v>
      </c>
      <c r="C24" s="10">
        <v>908540.1</v>
      </c>
      <c r="D24" s="10">
        <f t="shared" si="0"/>
        <v>9129.829000000027</v>
      </c>
      <c r="E24" s="18">
        <f>917604.2+65.729</f>
        <v>917669.929</v>
      </c>
    </row>
    <row r="25" spans="1:5" ht="18.75" x14ac:dyDescent="0.3">
      <c r="A25" s="5" t="s">
        <v>22</v>
      </c>
      <c r="B25" s="4" t="s">
        <v>23</v>
      </c>
      <c r="C25" s="10">
        <v>3313026.6</v>
      </c>
      <c r="D25" s="10">
        <f t="shared" si="0"/>
        <v>-188358.61100000003</v>
      </c>
      <c r="E25" s="18">
        <f>2981839.9-5690.9+19002.361+122009.358+7507.27</f>
        <v>3124667.9890000001</v>
      </c>
    </row>
    <row r="26" spans="1:5" ht="18.75" x14ac:dyDescent="0.3">
      <c r="A26" s="5" t="s">
        <v>24</v>
      </c>
      <c r="B26" s="4" t="s">
        <v>25</v>
      </c>
      <c r="C26" s="10">
        <v>143213.29999999999</v>
      </c>
      <c r="D26" s="10">
        <f t="shared" si="0"/>
        <v>-34028.299999999988</v>
      </c>
      <c r="E26" s="18">
        <f>103497.3+5687.7</f>
        <v>109185</v>
      </c>
    </row>
    <row r="27" spans="1:5" ht="49.5" customHeight="1" x14ac:dyDescent="0.3">
      <c r="A27" s="5" t="s">
        <v>26</v>
      </c>
      <c r="B27" s="4" t="s">
        <v>27</v>
      </c>
      <c r="C27" s="10">
        <f>C28+C29+C30+C31</f>
        <v>1174893.5</v>
      </c>
      <c r="D27" s="10">
        <f t="shared" si="0"/>
        <v>-109289.39999999991</v>
      </c>
      <c r="E27" s="18">
        <f>E28+E29+E30+E31</f>
        <v>1065604.1000000001</v>
      </c>
    </row>
    <row r="28" spans="1:5" ht="75" x14ac:dyDescent="0.3">
      <c r="A28" s="5" t="s">
        <v>28</v>
      </c>
      <c r="B28" s="4" t="s">
        <v>29</v>
      </c>
      <c r="C28" s="10">
        <v>821.9</v>
      </c>
      <c r="D28" s="10">
        <f t="shared" si="0"/>
        <v>567.50000000000011</v>
      </c>
      <c r="E28" s="18">
        <v>1389.4</v>
      </c>
    </row>
    <row r="29" spans="1:5" ht="100.5" customHeight="1" x14ac:dyDescent="0.3">
      <c r="A29" s="5" t="s">
        <v>30</v>
      </c>
      <c r="B29" s="4" t="s">
        <v>31</v>
      </c>
      <c r="C29" s="10">
        <v>1028456.5</v>
      </c>
      <c r="D29" s="10">
        <f t="shared" si="0"/>
        <v>-191657.89999999991</v>
      </c>
      <c r="E29" s="18">
        <f>813166.8-4070.2+12326+15376</f>
        <v>836798.60000000009</v>
      </c>
    </row>
    <row r="30" spans="1:5" ht="18.75" x14ac:dyDescent="0.3">
      <c r="A30" s="5" t="s">
        <v>32</v>
      </c>
      <c r="B30" s="4" t="s">
        <v>33</v>
      </c>
      <c r="C30" s="10">
        <v>2437.1999999999998</v>
      </c>
      <c r="D30" s="10">
        <f t="shared" si="0"/>
        <v>3513.3</v>
      </c>
      <c r="E30" s="18">
        <v>5950.5</v>
      </c>
    </row>
    <row r="31" spans="1:5" ht="93.75" x14ac:dyDescent="0.3">
      <c r="A31" s="5" t="s">
        <v>34</v>
      </c>
      <c r="B31" s="4" t="s">
        <v>35</v>
      </c>
      <c r="C31" s="10">
        <v>143177.9</v>
      </c>
      <c r="D31" s="10">
        <f t="shared" si="0"/>
        <v>78287.700000000012</v>
      </c>
      <c r="E31" s="18">
        <v>221465.60000000001</v>
      </c>
    </row>
    <row r="32" spans="1:5" ht="18.75" x14ac:dyDescent="0.3">
      <c r="A32" s="5" t="s">
        <v>36</v>
      </c>
      <c r="B32" s="4" t="s">
        <v>37</v>
      </c>
      <c r="C32" s="10">
        <f>C33</f>
        <v>20933</v>
      </c>
      <c r="D32" s="10">
        <f t="shared" si="0"/>
        <v>-8300.2000000000007</v>
      </c>
      <c r="E32" s="18">
        <f>E33</f>
        <v>12632.8</v>
      </c>
    </row>
    <row r="33" spans="1:5" ht="18.75" x14ac:dyDescent="0.3">
      <c r="A33" s="5" t="s">
        <v>38</v>
      </c>
      <c r="B33" s="4" t="s">
        <v>1</v>
      </c>
      <c r="C33" s="10">
        <v>20933</v>
      </c>
      <c r="D33" s="10">
        <f t="shared" si="0"/>
        <v>-8300.2000000000007</v>
      </c>
      <c r="E33" s="18">
        <f>16363.4-3730.6</f>
        <v>12632.8</v>
      </c>
    </row>
    <row r="34" spans="1:5" ht="37.5" x14ac:dyDescent="0.3">
      <c r="A34" s="5" t="s">
        <v>39</v>
      </c>
      <c r="B34" s="14" t="s">
        <v>40</v>
      </c>
      <c r="C34" s="10">
        <f>C35+C36</f>
        <v>10476.1</v>
      </c>
      <c r="D34" s="10">
        <f t="shared" si="0"/>
        <v>81549.2</v>
      </c>
      <c r="E34" s="18">
        <f>E35+E36</f>
        <v>92025.3</v>
      </c>
    </row>
    <row r="35" spans="1:5" ht="18.75" x14ac:dyDescent="0.3">
      <c r="A35" s="5" t="s">
        <v>41</v>
      </c>
      <c r="B35" s="4" t="s">
        <v>42</v>
      </c>
      <c r="C35" s="10">
        <v>1530</v>
      </c>
      <c r="D35" s="10">
        <f t="shared" si="0"/>
        <v>6769.7999999999993</v>
      </c>
      <c r="E35" s="18">
        <f>600+180+7519.8</f>
        <v>8299.7999999999993</v>
      </c>
    </row>
    <row r="36" spans="1:5" ht="18.75" x14ac:dyDescent="0.3">
      <c r="A36" s="5" t="s">
        <v>43</v>
      </c>
      <c r="B36" s="4" t="s">
        <v>44</v>
      </c>
      <c r="C36" s="10">
        <v>8946.1</v>
      </c>
      <c r="D36" s="10">
        <f t="shared" si="0"/>
        <v>74779.399999999994</v>
      </c>
      <c r="E36" s="18">
        <f>9089.5+7519.8-7519.8+74636</f>
        <v>83725.5</v>
      </c>
    </row>
    <row r="37" spans="1:5" ht="37.5" x14ac:dyDescent="0.3">
      <c r="A37" s="5" t="s">
        <v>45</v>
      </c>
      <c r="B37" s="14" t="s">
        <v>46</v>
      </c>
      <c r="C37" s="10">
        <f>C38+C39+C40</f>
        <v>520610.5</v>
      </c>
      <c r="D37" s="10">
        <f t="shared" si="0"/>
        <v>423276.80000000005</v>
      </c>
      <c r="E37" s="18">
        <f>E38+E39+E40</f>
        <v>943887.3</v>
      </c>
    </row>
    <row r="38" spans="1:5" ht="18.75" x14ac:dyDescent="0.3">
      <c r="A38" s="5" t="s">
        <v>47</v>
      </c>
      <c r="B38" s="4" t="s">
        <v>48</v>
      </c>
      <c r="C38" s="10"/>
      <c r="D38" s="10">
        <f t="shared" si="0"/>
        <v>0</v>
      </c>
      <c r="E38" s="18"/>
    </row>
    <row r="39" spans="1:5" ht="75" x14ac:dyDescent="0.3">
      <c r="A39" s="5" t="s">
        <v>49</v>
      </c>
      <c r="B39" s="4" t="s">
        <v>71</v>
      </c>
      <c r="C39" s="10">
        <v>409786</v>
      </c>
      <c r="D39" s="10">
        <f t="shared" si="0"/>
        <v>314904.40000000002</v>
      </c>
      <c r="E39" s="18">
        <f>652071.6+50000+22618.8</f>
        <v>724690.4</v>
      </c>
    </row>
    <row r="40" spans="1:5" ht="56.25" x14ac:dyDescent="0.3">
      <c r="A40" s="5" t="s">
        <v>50</v>
      </c>
      <c r="B40" s="4" t="s">
        <v>72</v>
      </c>
      <c r="C40" s="10">
        <v>110824.5</v>
      </c>
      <c r="D40" s="10">
        <f t="shared" si="0"/>
        <v>108372.40000000002</v>
      </c>
      <c r="E40" s="18">
        <f>184175.2+35021.7</f>
        <v>219196.90000000002</v>
      </c>
    </row>
    <row r="41" spans="1:5" ht="18.75" x14ac:dyDescent="0.3">
      <c r="A41" s="5" t="s">
        <v>51</v>
      </c>
      <c r="B41" s="4" t="s">
        <v>52</v>
      </c>
      <c r="C41" s="10">
        <v>70312.5</v>
      </c>
      <c r="D41" s="10">
        <f t="shared" si="0"/>
        <v>52045.676999999996</v>
      </c>
      <c r="E41" s="18">
        <f>93632.9+7173.9+21345.8-112+317.577</f>
        <v>122358.177</v>
      </c>
    </row>
    <row r="42" spans="1:5" ht="18.75" x14ac:dyDescent="0.3">
      <c r="A42" s="5" t="s">
        <v>53</v>
      </c>
      <c r="B42" s="4" t="s">
        <v>54</v>
      </c>
      <c r="C42" s="10">
        <f>C43</f>
        <v>3093.1</v>
      </c>
      <c r="D42" s="10">
        <f t="shared" si="0"/>
        <v>26784</v>
      </c>
      <c r="E42" s="18">
        <f>E43</f>
        <v>29877.1</v>
      </c>
    </row>
    <row r="43" spans="1:5" ht="18.75" x14ac:dyDescent="0.3">
      <c r="A43" s="5" t="s">
        <v>55</v>
      </c>
      <c r="B43" s="4" t="s">
        <v>56</v>
      </c>
      <c r="C43" s="10">
        <v>3093.1</v>
      </c>
      <c r="D43" s="10">
        <f t="shared" si="0"/>
        <v>26784</v>
      </c>
      <c r="E43" s="18">
        <v>29877.1</v>
      </c>
    </row>
    <row r="44" spans="1:5" ht="39" customHeight="1" x14ac:dyDescent="0.3">
      <c r="A44" s="5" t="s">
        <v>57</v>
      </c>
      <c r="B44" s="4" t="s">
        <v>58</v>
      </c>
      <c r="C44" s="15">
        <f>C45</f>
        <v>4769014.3669999996</v>
      </c>
      <c r="D44" s="15">
        <f t="shared" si="0"/>
        <v>1729042.6031799996</v>
      </c>
      <c r="E44" s="23">
        <f>E45+E50</f>
        <v>6498056.9701799992</v>
      </c>
    </row>
    <row r="45" spans="1:5" ht="37.5" x14ac:dyDescent="0.3">
      <c r="A45" s="5" t="s">
        <v>59</v>
      </c>
      <c r="B45" s="4" t="s">
        <v>60</v>
      </c>
      <c r="C45" s="10">
        <f>C46+C47+C48+C49</f>
        <v>4769014.3669999996</v>
      </c>
      <c r="D45" s="10">
        <f t="shared" si="0"/>
        <v>1715884.48618</v>
      </c>
      <c r="E45" s="18">
        <f>E46+E47+E48+E49</f>
        <v>6484898.8531799996</v>
      </c>
    </row>
    <row r="46" spans="1:5" ht="37.5" x14ac:dyDescent="0.3">
      <c r="A46" s="5" t="s">
        <v>61</v>
      </c>
      <c r="B46" s="4" t="s">
        <v>62</v>
      </c>
      <c r="C46" s="10">
        <v>224446.1</v>
      </c>
      <c r="D46" s="10">
        <f t="shared" si="0"/>
        <v>-11090.400000000023</v>
      </c>
      <c r="E46" s="18">
        <f>212936.8+418.9</f>
        <v>213355.69999999998</v>
      </c>
    </row>
    <row r="47" spans="1:5" ht="37.5" x14ac:dyDescent="0.3">
      <c r="A47" s="5" t="s">
        <v>63</v>
      </c>
      <c r="B47" s="4" t="s">
        <v>64</v>
      </c>
      <c r="C47" s="10"/>
      <c r="D47" s="10">
        <f t="shared" si="0"/>
        <v>1054526.8438800001</v>
      </c>
      <c r="E47" s="18">
        <f>644155.2+103514.391-233180.1+229445.248+80838.533+4786.21+154096.02+70871.34188</f>
        <v>1054526.8438800001</v>
      </c>
    </row>
    <row r="48" spans="1:5" ht="37.5" x14ac:dyDescent="0.3">
      <c r="A48" s="5" t="s">
        <v>65</v>
      </c>
      <c r="B48" s="4" t="s">
        <v>66</v>
      </c>
      <c r="C48" s="10">
        <v>4297966.3669999996</v>
      </c>
      <c r="D48" s="10">
        <f t="shared" si="0"/>
        <v>672065.99899999984</v>
      </c>
      <c r="E48" s="18">
        <f>4886533.3+83499.066</f>
        <v>4970032.3659999995</v>
      </c>
    </row>
    <row r="49" spans="1:5" ht="18.75" x14ac:dyDescent="0.3">
      <c r="A49" s="5" t="s">
        <v>67</v>
      </c>
      <c r="B49" s="4" t="s">
        <v>68</v>
      </c>
      <c r="C49" s="10">
        <f>12334.8+234267.1</f>
        <v>246601.9</v>
      </c>
      <c r="D49" s="10">
        <f t="shared" si="0"/>
        <v>382.04329999999027</v>
      </c>
      <c r="E49" s="18">
        <f>6801.4+240182.5433</f>
        <v>246983.94329999998</v>
      </c>
    </row>
    <row r="50" spans="1:5" ht="37.5" x14ac:dyDescent="0.3">
      <c r="A50" s="5" t="s">
        <v>81</v>
      </c>
      <c r="B50" s="4" t="s">
        <v>80</v>
      </c>
      <c r="C50" s="10"/>
      <c r="D50" s="10"/>
      <c r="E50" s="18">
        <v>13158.117</v>
      </c>
    </row>
    <row r="51" spans="1:5" ht="39" customHeight="1" x14ac:dyDescent="0.3">
      <c r="A51" s="5"/>
      <c r="B51" s="21" t="s">
        <v>69</v>
      </c>
      <c r="C51" s="15">
        <f>C15+C44</f>
        <v>19003023.666999999</v>
      </c>
      <c r="D51" s="15">
        <f t="shared" si="0"/>
        <v>4036939.3981799968</v>
      </c>
      <c r="E51" s="24">
        <f>E15+E44</f>
        <v>23039963.065179996</v>
      </c>
    </row>
    <row r="54" spans="1:5" ht="14.25" x14ac:dyDescent="0.2">
      <c r="B54" s="11"/>
      <c r="C54" s="13"/>
      <c r="D54" s="13"/>
      <c r="E54" s="19"/>
    </row>
    <row r="55" spans="1:5" ht="14.25" x14ac:dyDescent="0.2">
      <c r="B55" s="11"/>
      <c r="C55" s="13"/>
      <c r="D55" s="13"/>
      <c r="E55" s="19"/>
    </row>
    <row r="56" spans="1:5" ht="14.25" x14ac:dyDescent="0.2">
      <c r="B56" s="12"/>
      <c r="C56" s="13"/>
      <c r="D56" s="13"/>
      <c r="E56" s="19"/>
    </row>
    <row r="57" spans="1:5" ht="14.25" x14ac:dyDescent="0.2">
      <c r="B57" s="12"/>
      <c r="C57" s="13"/>
      <c r="D57" s="13"/>
      <c r="E57" s="19"/>
    </row>
  </sheetData>
  <sheetProtection password="CF5C" sheet="1" objects="1" scenarios="1"/>
  <mergeCells count="5">
    <mergeCell ref="A11:E11"/>
    <mergeCell ref="A13:A14"/>
    <mergeCell ref="B13:B14"/>
    <mergeCell ref="C13:C14"/>
    <mergeCell ref="E13:E14"/>
  </mergeCells>
  <pageMargins left="1.1200000000000001" right="0.19685039370078741" top="0.15748031496062992" bottom="0.19685039370078741" header="0.39370078740157483" footer="0.39370078740157483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 (август)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Dohody-09</dc:creator>
  <cp:lastModifiedBy>Колышкина Елена Владимировна</cp:lastModifiedBy>
  <cp:lastPrinted>2013-08-28T08:11:52Z</cp:lastPrinted>
  <dcterms:created xsi:type="dcterms:W3CDTF">2012-01-31T08:02:54Z</dcterms:created>
  <dcterms:modified xsi:type="dcterms:W3CDTF">2013-08-28T08:22:39Z</dcterms:modified>
</cp:coreProperties>
</file>