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2018 год\Февраль\"/>
    </mc:Choice>
  </mc:AlternateContent>
  <bookViews>
    <workbookView xWindow="0" yWindow="0" windowWidth="28800" windowHeight="12135"/>
  </bookViews>
  <sheets>
    <sheet name="2018" sheetId="2" r:id="rId1"/>
  </sheets>
  <definedNames>
    <definedName name="_xlnm._FilterDatabase" localSheetId="0" hidden="1">'2018'!$A$16:$J$160</definedName>
    <definedName name="_xlnm.Print_Titles" localSheetId="0">'2018'!$15:$16</definedName>
    <definedName name="_xlnm.Print_Area" localSheetId="0">'2018'!$A$5:$D$159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H40" i="2"/>
  <c r="G43" i="2"/>
  <c r="G84" i="2" l="1"/>
  <c r="G44" i="2"/>
  <c r="G57" i="2"/>
  <c r="G33" i="2"/>
  <c r="G46" i="2"/>
  <c r="G155" i="2"/>
  <c r="H39" i="2"/>
  <c r="H69" i="2" l="1"/>
  <c r="H70" i="2"/>
  <c r="H58" i="2"/>
  <c r="G67" i="2"/>
  <c r="H67" i="2" s="1"/>
  <c r="G153" i="2"/>
  <c r="H38" i="2"/>
  <c r="H37" i="2"/>
  <c r="G55" i="2" l="1"/>
  <c r="G156" i="2" s="1"/>
  <c r="H36" i="2"/>
  <c r="H118" i="2" l="1"/>
  <c r="G73" i="2"/>
  <c r="G115" i="2"/>
  <c r="H33" i="2"/>
  <c r="H34" i="2"/>
  <c r="H35" i="2"/>
  <c r="G28" i="2" l="1"/>
  <c r="G135" i="2"/>
  <c r="G129" i="2" s="1"/>
  <c r="H141" i="2"/>
  <c r="H140" i="2"/>
  <c r="G151" i="2"/>
  <c r="H66" i="2"/>
  <c r="H116" i="2" l="1"/>
  <c r="H117" i="2"/>
  <c r="G158" i="2" l="1"/>
  <c r="H138" i="2"/>
  <c r="H139" i="2"/>
  <c r="G122" i="2"/>
  <c r="H137" i="2"/>
  <c r="G26" i="2" l="1"/>
  <c r="G159" i="2" s="1"/>
  <c r="G160" i="2" l="1"/>
  <c r="G157" i="2"/>
  <c r="G154" i="2"/>
  <c r="G142" i="2"/>
  <c r="G119" i="2"/>
  <c r="G106" i="2"/>
  <c r="G102" i="2"/>
  <c r="G98" i="2"/>
  <c r="G94" i="2"/>
  <c r="G90" i="2"/>
  <c r="G86" i="2"/>
  <c r="G85" i="2"/>
  <c r="G147" i="2" s="1"/>
  <c r="G71" i="2"/>
  <c r="G45" i="2"/>
  <c r="G20" i="2"/>
  <c r="G17" i="2" s="1"/>
  <c r="G152" i="2" l="1"/>
  <c r="G82" i="2"/>
  <c r="G148" i="2"/>
  <c r="G149" i="2"/>
  <c r="G41" i="2"/>
  <c r="E122" i="2"/>
  <c r="G145" i="2" l="1"/>
  <c r="E160" i="2"/>
  <c r="E158" i="2"/>
  <c r="E157" i="2"/>
  <c r="E156" i="2"/>
  <c r="E155" i="2"/>
  <c r="E154" i="2"/>
  <c r="E153" i="2"/>
  <c r="E106" i="2"/>
  <c r="E102" i="2"/>
  <c r="E98" i="2"/>
  <c r="E94" i="2"/>
  <c r="E90" i="2"/>
  <c r="E86" i="2"/>
  <c r="E151" i="2"/>
  <c r="E73" i="2"/>
  <c r="E71" i="2" s="1"/>
  <c r="E142" i="2"/>
  <c r="E129" i="2"/>
  <c r="E119" i="2"/>
  <c r="E85" i="2"/>
  <c r="E147" i="2" s="1"/>
  <c r="E84" i="2"/>
  <c r="E45" i="2"/>
  <c r="E149" i="2" s="1"/>
  <c r="E44" i="2"/>
  <c r="E43" i="2"/>
  <c r="E20" i="2"/>
  <c r="E148" i="2" l="1"/>
  <c r="E152" i="2"/>
  <c r="E82" i="2"/>
  <c r="E41" i="2"/>
  <c r="F126" i="2"/>
  <c r="H126" i="2" s="1"/>
  <c r="F121" i="2"/>
  <c r="H121" i="2" s="1"/>
  <c r="E28" i="2"/>
  <c r="E26" i="2" s="1"/>
  <c r="E23" i="2"/>
  <c r="E19" i="2" s="1"/>
  <c r="E17" i="2" s="1"/>
  <c r="E159" i="2" l="1"/>
  <c r="E145" i="2"/>
  <c r="F144" i="2" l="1"/>
  <c r="H144" i="2" s="1"/>
  <c r="F21" i="2" l="1"/>
  <c r="H21" i="2" s="1"/>
  <c r="F22" i="2"/>
  <c r="H22" i="2" s="1"/>
  <c r="F23" i="2"/>
  <c r="H23" i="2" s="1"/>
  <c r="F24" i="2"/>
  <c r="H24" i="2" s="1"/>
  <c r="F25" i="2"/>
  <c r="H25" i="2" s="1"/>
  <c r="F28" i="2"/>
  <c r="H28" i="2" s="1"/>
  <c r="F29" i="2"/>
  <c r="H29" i="2" s="1"/>
  <c r="F30" i="2"/>
  <c r="H30" i="2" s="1"/>
  <c r="F31" i="2"/>
  <c r="H31" i="2" s="1"/>
  <c r="F32" i="2"/>
  <c r="H32" i="2" s="1"/>
  <c r="F46" i="2"/>
  <c r="H46" i="2" s="1"/>
  <c r="F47" i="2"/>
  <c r="H47" i="2" s="1"/>
  <c r="F48" i="2"/>
  <c r="H48" i="2" s="1"/>
  <c r="F49" i="2"/>
  <c r="H49" i="2" s="1"/>
  <c r="F50" i="2"/>
  <c r="H50" i="2" s="1"/>
  <c r="F51" i="2"/>
  <c r="H51" i="2" s="1"/>
  <c r="F52" i="2"/>
  <c r="H52" i="2" s="1"/>
  <c r="F53" i="2"/>
  <c r="H53" i="2" s="1"/>
  <c r="F54" i="2"/>
  <c r="H54" i="2" s="1"/>
  <c r="F55" i="2"/>
  <c r="F59" i="2"/>
  <c r="H59" i="2" s="1"/>
  <c r="F62" i="2"/>
  <c r="H62" i="2" s="1"/>
  <c r="F65" i="2"/>
  <c r="H65" i="2" s="1"/>
  <c r="F74" i="2"/>
  <c r="H74" i="2" s="1"/>
  <c r="F75" i="2"/>
  <c r="H75" i="2" s="1"/>
  <c r="F76" i="2"/>
  <c r="H76" i="2" s="1"/>
  <c r="F77" i="2"/>
  <c r="H77" i="2" s="1"/>
  <c r="F78" i="2"/>
  <c r="H78" i="2" s="1"/>
  <c r="F79" i="2"/>
  <c r="H79" i="2" s="1"/>
  <c r="F80" i="2"/>
  <c r="H80" i="2" s="1"/>
  <c r="F81" i="2"/>
  <c r="H81" i="2" s="1"/>
  <c r="F88" i="2"/>
  <c r="H88" i="2" s="1"/>
  <c r="F89" i="2"/>
  <c r="H89" i="2" s="1"/>
  <c r="F92" i="2"/>
  <c r="H92" i="2" s="1"/>
  <c r="F93" i="2"/>
  <c r="H93" i="2" s="1"/>
  <c r="F96" i="2"/>
  <c r="H96" i="2" s="1"/>
  <c r="F97" i="2"/>
  <c r="H97" i="2" s="1"/>
  <c r="F100" i="2"/>
  <c r="H100" i="2" s="1"/>
  <c r="F101" i="2"/>
  <c r="H101" i="2" s="1"/>
  <c r="F104" i="2"/>
  <c r="H104" i="2" s="1"/>
  <c r="F105" i="2"/>
  <c r="H105" i="2" s="1"/>
  <c r="F108" i="2"/>
  <c r="H108" i="2" s="1"/>
  <c r="F109" i="2"/>
  <c r="H109" i="2" s="1"/>
  <c r="F110" i="2"/>
  <c r="H110" i="2" s="1"/>
  <c r="F111" i="2"/>
  <c r="H111" i="2" s="1"/>
  <c r="F112" i="2"/>
  <c r="H112" i="2" s="1"/>
  <c r="F113" i="2"/>
  <c r="H113" i="2" s="1"/>
  <c r="F114" i="2"/>
  <c r="H114" i="2" s="1"/>
  <c r="F115" i="2"/>
  <c r="H115" i="2" s="1"/>
  <c r="F120" i="2"/>
  <c r="H120" i="2" s="1"/>
  <c r="F123" i="2"/>
  <c r="H123" i="2" s="1"/>
  <c r="F124" i="2"/>
  <c r="H124" i="2" s="1"/>
  <c r="F125" i="2"/>
  <c r="H125" i="2" s="1"/>
  <c r="F127" i="2"/>
  <c r="H127" i="2" s="1"/>
  <c r="F128" i="2"/>
  <c r="H128" i="2" s="1"/>
  <c r="F130" i="2"/>
  <c r="H130" i="2" s="1"/>
  <c r="F131" i="2"/>
  <c r="H131" i="2" s="1"/>
  <c r="F132" i="2"/>
  <c r="H132" i="2" s="1"/>
  <c r="F133" i="2"/>
  <c r="H133" i="2" s="1"/>
  <c r="F134" i="2"/>
  <c r="H134" i="2" s="1"/>
  <c r="F135" i="2"/>
  <c r="H135" i="2" s="1"/>
  <c r="F136" i="2"/>
  <c r="H136" i="2" s="1"/>
  <c r="F143" i="2"/>
  <c r="H143" i="2" s="1"/>
  <c r="H55" i="2" l="1"/>
  <c r="H57" i="2"/>
  <c r="D153" i="2"/>
  <c r="F153" i="2" s="1"/>
  <c r="H153" i="2" s="1"/>
  <c r="D19" i="2"/>
  <c r="F19" i="2" s="1"/>
  <c r="H19" i="2" s="1"/>
  <c r="D26" i="2" l="1"/>
  <c r="D159" i="2" l="1"/>
  <c r="F159" i="2" s="1"/>
  <c r="H159" i="2" s="1"/>
  <c r="F26" i="2"/>
  <c r="H26" i="2" s="1"/>
  <c r="D157" i="2"/>
  <c r="F157" i="2" s="1"/>
  <c r="H157" i="2" s="1"/>
  <c r="D119" i="2"/>
  <c r="F119" i="2" s="1"/>
  <c r="H119" i="2" s="1"/>
  <c r="D158" i="2" l="1"/>
  <c r="F158" i="2" s="1"/>
  <c r="H158" i="2" s="1"/>
  <c r="D129" i="2"/>
  <c r="F129" i="2" s="1"/>
  <c r="H129" i="2" s="1"/>
  <c r="D155" i="2" l="1"/>
  <c r="F155" i="2" s="1"/>
  <c r="H155" i="2" s="1"/>
  <c r="D20" i="2" l="1"/>
  <c r="F20" i="2" s="1"/>
  <c r="H20" i="2" s="1"/>
  <c r="D73" i="2"/>
  <c r="D84" i="2"/>
  <c r="F84" i="2" s="1"/>
  <c r="H84" i="2" s="1"/>
  <c r="D154" i="2"/>
  <c r="F154" i="2" s="1"/>
  <c r="H154" i="2" s="1"/>
  <c r="D122" i="2"/>
  <c r="F122" i="2" s="1"/>
  <c r="H122" i="2" s="1"/>
  <c r="D160" i="2"/>
  <c r="F160" i="2" s="1"/>
  <c r="H160" i="2" s="1"/>
  <c r="D85" i="2"/>
  <c r="D106" i="2"/>
  <c r="F106" i="2" s="1"/>
  <c r="H106" i="2" s="1"/>
  <c r="D102" i="2"/>
  <c r="F102" i="2" s="1"/>
  <c r="H102" i="2" s="1"/>
  <c r="D147" i="2" l="1"/>
  <c r="F147" i="2" s="1"/>
  <c r="H147" i="2" s="1"/>
  <c r="F85" i="2"/>
  <c r="H85" i="2" s="1"/>
  <c r="D71" i="2"/>
  <c r="F71" i="2" s="1"/>
  <c r="H71" i="2" s="1"/>
  <c r="F73" i="2"/>
  <c r="H73" i="2" s="1"/>
  <c r="D82" i="2"/>
  <c r="F82" i="2" s="1"/>
  <c r="H82" i="2" s="1"/>
  <c r="D98" i="2" l="1"/>
  <c r="F98" i="2" s="1"/>
  <c r="H98" i="2" s="1"/>
  <c r="D94" i="2"/>
  <c r="F94" i="2" s="1"/>
  <c r="H94" i="2" s="1"/>
  <c r="D90" i="2" l="1"/>
  <c r="F90" i="2" s="1"/>
  <c r="H90" i="2" s="1"/>
  <c r="D86" i="2"/>
  <c r="F86" i="2" s="1"/>
  <c r="H86" i="2" s="1"/>
  <c r="D152" i="2" l="1"/>
  <c r="F152" i="2" s="1"/>
  <c r="H152" i="2" s="1"/>
  <c r="D44" i="2"/>
  <c r="D43" i="2"/>
  <c r="F43" i="2" s="1"/>
  <c r="H43" i="2" s="1"/>
  <c r="D148" i="2" l="1"/>
  <c r="F148" i="2" s="1"/>
  <c r="H148" i="2" s="1"/>
  <c r="F44" i="2"/>
  <c r="H44" i="2" s="1"/>
  <c r="D45" i="2"/>
  <c r="F45" i="2" s="1"/>
  <c r="H45" i="2" s="1"/>
  <c r="D63" i="2"/>
  <c r="F63" i="2" s="1"/>
  <c r="H63" i="2" s="1"/>
  <c r="D60" i="2"/>
  <c r="F60" i="2" s="1"/>
  <c r="H60" i="2" s="1"/>
  <c r="D156" i="2" l="1"/>
  <c r="F156" i="2" s="1"/>
  <c r="H156" i="2" s="1"/>
  <c r="D41" i="2"/>
  <c r="F41" i="2" s="1"/>
  <c r="H41" i="2" s="1"/>
  <c r="D149" i="2"/>
  <c r="F149" i="2" s="1"/>
  <c r="H149" i="2" s="1"/>
  <c r="D151" i="2"/>
  <c r="F151" i="2" s="1"/>
  <c r="H151" i="2" s="1"/>
  <c r="D142" i="2" l="1"/>
  <c r="F142" i="2" s="1"/>
  <c r="H142" i="2" s="1"/>
  <c r="D17" i="2" l="1"/>
  <c r="D145" i="2" l="1"/>
  <c r="F145" i="2" s="1"/>
  <c r="H145" i="2" s="1"/>
  <c r="F17" i="2"/>
  <c r="H17" i="2" s="1"/>
</calcChain>
</file>

<file path=xl/sharedStrings.xml><?xml version="1.0" encoding="utf-8"?>
<sst xmlns="http://schemas.openxmlformats.org/spreadsheetml/2006/main" count="365" uniqueCount="229">
  <si>
    <t>№ п/п</t>
  </si>
  <si>
    <t>Образование</t>
  </si>
  <si>
    <t>в том числе:</t>
  </si>
  <si>
    <t>местный бюджет</t>
  </si>
  <si>
    <t>Жилищно-коммунальное хозяйство</t>
  </si>
  <si>
    <t>Департамент жилищно-коммунального хозяйства</t>
  </si>
  <si>
    <t>Внешнее благоустройство</t>
  </si>
  <si>
    <t>Управление внешнего благоустройства</t>
  </si>
  <si>
    <t>Дорожное хозяйство</t>
  </si>
  <si>
    <t>Физическая культура и спорт</t>
  </si>
  <si>
    <t xml:space="preserve">Комитет по физической культуре и спорту </t>
  </si>
  <si>
    <t>Всего:</t>
  </si>
  <si>
    <t>в том числе</t>
  </si>
  <si>
    <t>Департамент образования</t>
  </si>
  <si>
    <t>Управление жилищных отношений</t>
  </si>
  <si>
    <t>Исполнитель</t>
  </si>
  <si>
    <t>в разрезе исполнителей</t>
  </si>
  <si>
    <t>Департамент имущественных отношений</t>
  </si>
  <si>
    <t>краевой бюджет</t>
  </si>
  <si>
    <t>Департамент культуры и молодежной политики</t>
  </si>
  <si>
    <t>Объект</t>
  </si>
  <si>
    <t>Департамент общественной безопасности</t>
  </si>
  <si>
    <t xml:space="preserve">Управление капитального строительства </t>
  </si>
  <si>
    <t>Общественная безопасность</t>
  </si>
  <si>
    <t>федеральный бюджет</t>
  </si>
  <si>
    <t>к решению</t>
  </si>
  <si>
    <t>Пермской городской Думы</t>
  </si>
  <si>
    <t>тыс. руб.</t>
  </si>
  <si>
    <t>2018 год</t>
  </si>
  <si>
    <t>Реконструкция системы очистки сточных вод в микрорайоне «Крым» Кировского района города Перми</t>
  </si>
  <si>
    <t>Расширение и реконструкция (3 очередь) канализации города Перми</t>
  </si>
  <si>
    <t>Строительство сетей водоснабжения и водоотведения в микрорайоне «Заозерье» для земельных участков многодетных семей</t>
  </si>
  <si>
    <t>Строительство водопроводных сетей в микрорайоне «Висим» Мотовилихинского района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</si>
  <si>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</si>
  <si>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</si>
  <si>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Строительство газопроводов в микрорайонах индивидуальной застройки города Перми</t>
  </si>
  <si>
    <t>Строительство блочной модульной котельной в микрорайоне «Южный»</t>
  </si>
  <si>
    <t>Строительство блочной модульной котельной по адресу: г. Пермь, ул. Докучаева, 27</t>
  </si>
  <si>
    <t>1710141090</t>
  </si>
  <si>
    <t>1710141130</t>
  </si>
  <si>
    <t>1710141140</t>
  </si>
  <si>
    <t>1710141210</t>
  </si>
  <si>
    <t>1710141220</t>
  </si>
  <si>
    <t>1710141320</t>
  </si>
  <si>
    <t>1710241100</t>
  </si>
  <si>
    <t>1710541240</t>
  </si>
  <si>
    <t>1710541310</t>
  </si>
  <si>
    <t>Строительство многоквартирного жилого дома по адресу: ул. Маяковского, 57 для обеспечения жильем граждан</t>
  </si>
  <si>
    <t>Управление капитального строительства</t>
  </si>
  <si>
    <t>1510341900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</si>
  <si>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</si>
  <si>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</si>
  <si>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Обеспечение жильем граждан, уволенных с военной службы (службы), и приравненных к ним лиц</t>
  </si>
  <si>
    <t>153032С080</t>
  </si>
  <si>
    <t>9190054850</t>
  </si>
  <si>
    <t>краевой дорожный фонд</t>
  </si>
  <si>
    <t>Реконструкция пересечения ул. Героев Хасана и Транссибирской магистрали (включая тоннель)</t>
  </si>
  <si>
    <t>Реконструкция ул. Революции от ЦКР до ул. Сибирской с обустройством трамвайной линии. 1 этап</t>
  </si>
  <si>
    <t xml:space="preserve">Реконструкция ул. Карпинского от ул. Архитектора Свиязева до ул. Советской Армии </t>
  </si>
  <si>
    <t>Строительство автомобильной дороги Переход ул. Строителей – площадь Гайдара</t>
  </si>
  <si>
    <t>1020141520, 10201SТ045</t>
  </si>
  <si>
    <t>10201SТ046</t>
  </si>
  <si>
    <t>Реконструкция ул. Героев Хасана от ул. Хлебозаводская до ул. Василия Васильева</t>
  </si>
  <si>
    <t>Строительство автомобильной дороги по ул. Журналиста Дементьева от ул. Лядовская до дома № 147 по ул. Журналиста Дементьева</t>
  </si>
  <si>
    <t>Реконструкция ул. Революции от ул. Куйбышева до ул. Попова (в т. ч. ул. Пушкина от ЦКР до Комсомольского проспекта; площадь центрального колхозного рынка; ул. Куйбышева от ул. Революции до ул. Пушкина)</t>
  </si>
  <si>
    <t>Строительство подходов к перрону остановочного пункта городской электрички на ул. Попова</t>
  </si>
  <si>
    <t>Строительство транспортной инфраструктуры на земельных участках, предоставляемых на бесплатной основе многодетным семьям, включая затраты на технологическое присоединение</t>
  </si>
  <si>
    <t>Строительство надземного пешеходного перехода по ул. Соликамской в районе остановки общественного транспорта «Промкомбинат»</t>
  </si>
  <si>
    <t>Строительство пешеходного перехода из микрорайона Владимирский в микрорайон Юбилейный</t>
  </si>
  <si>
    <t>Строительство (реконструкция) сетей наружного освещения</t>
  </si>
  <si>
    <t>Строительство сквера по ул. Гашкова, 20</t>
  </si>
  <si>
    <t>Реконструкция центральной площадки города Перми - эспланада, 64-й квартал, участок 1 (от здания Пермского академического Театра-Театра ул. Борчанинова)</t>
  </si>
  <si>
    <t>Строительство сквера по ул. Калгановской, 62</t>
  </si>
  <si>
    <t>1110541810</t>
  </si>
  <si>
    <t>Строительство сквера по ул. Екатерининской, 171</t>
  </si>
  <si>
    <t>1110541840</t>
  </si>
  <si>
    <t>Строительство Парка Победы</t>
  </si>
  <si>
    <t>1110541860</t>
  </si>
  <si>
    <t>Реконструкция кладбища «Северное»</t>
  </si>
  <si>
    <t>1120441540</t>
  </si>
  <si>
    <t>Реконструкция здания МАУ «Дворец молодежи» г. Перми</t>
  </si>
  <si>
    <t>0410241910</t>
  </si>
  <si>
    <t>Санитарно-эпидемиологическое благополучие</t>
  </si>
  <si>
    <t xml:space="preserve">Управление по экологии и природопользованию </t>
  </si>
  <si>
    <t>9150041010</t>
  </si>
  <si>
    <t>0510141420</t>
  </si>
  <si>
    <t>0510141440</t>
  </si>
  <si>
    <t>Строительство объектов недвижимого имущества и инженерной инфраструктуры на территории Экстрим-парка</t>
  </si>
  <si>
    <t xml:space="preserve">Комитет физической культуры и спорта </t>
  </si>
  <si>
    <t>0510141430</t>
  </si>
  <si>
    <t>0510141460</t>
  </si>
  <si>
    <t>0510141560</t>
  </si>
  <si>
    <t>2410141670</t>
  </si>
  <si>
    <t xml:space="preserve">Реконструкция здания МАУ ДО «ДЮЦ им. В. Соломина» г. Перми
</t>
  </si>
  <si>
    <t>Строительство нового корпуса МАОУ «СОШ № 42» г. Перми</t>
  </si>
  <si>
    <t>2420141180</t>
  </si>
  <si>
    <t xml:space="preserve">Строительство нового корпуса МАОУ «СОШ № 59» г. Перми
</t>
  </si>
  <si>
    <t>2420141170, 24201SР042</t>
  </si>
  <si>
    <t>Строительство спортивной площадки МАОУ «СОШ № 115» г. Перми</t>
  </si>
  <si>
    <t xml:space="preserve">Строительство спортивной площадки МАОУ «СОШ № 135» г. Перми
</t>
  </si>
  <si>
    <t>2420241730</t>
  </si>
  <si>
    <t>2420241190</t>
  </si>
  <si>
    <t>2420241770</t>
  </si>
  <si>
    <t>Строительство пожарного водоема в микрорайоне Оборино Кировского района города Перми</t>
  </si>
  <si>
    <t>1420341050</t>
  </si>
  <si>
    <t>1420341110</t>
  </si>
  <si>
    <t>Строительство пожарного водоема в микрорайоне Бумкомбинат по ул. Малореченской Орджоникидзевского района города Перми</t>
  </si>
  <si>
    <t>1420341340</t>
  </si>
  <si>
    <t>Строительство пожарного водоема в микрорайоне Камский на пересечении ул. Сурикова и Кислотной Орджоникидзевского района города Перми</t>
  </si>
  <si>
    <t>1420341350</t>
  </si>
  <si>
    <t>Строительство пожарного водоема по ул. Островского в поселке Новые Ляды города Перми</t>
  </si>
  <si>
    <t>1420341570</t>
  </si>
  <si>
    <t>Строительство противооползневого сооружения в районе жилых домов по ул. КИМ, 5, 7, ул. Ивановской, 19 и ул. Чехова, 2, 4, 6, 8, 10</t>
  </si>
  <si>
    <t>1410241030</t>
  </si>
  <si>
    <t>Строительство берегоукрепительного сооружения в районе жилых домов по ул. Куфонина 30, 32</t>
  </si>
  <si>
    <t>1410241410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</si>
  <si>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</si>
  <si>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</si>
  <si>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</si>
  <si>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</si>
  <si>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</si>
  <si>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</si>
  <si>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</si>
  <si>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</si>
  <si>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</si>
  <si>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</si>
  <si>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</si>
  <si>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17.</t>
  </si>
  <si>
    <t>12.</t>
  </si>
  <si>
    <t>13.</t>
  </si>
  <si>
    <t>14.</t>
  </si>
  <si>
    <t>15.</t>
  </si>
  <si>
    <t>16.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</si>
  <si>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</si>
  <si>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</si>
  <si>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</si>
  <si>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</si>
  <si>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</si>
  <si>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</si>
  <si>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</si>
  <si>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</si>
  <si>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</si>
  <si>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</si>
  <si>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</si>
  <si>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</si>
  <si>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</si>
  <si>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</si>
  <si>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</si>
  <si>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</si>
  <si>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</si>
  <si>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</si>
  <si>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</si>
  <si>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</si>
  <si>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</si>
  <si>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</si>
  <si>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</si>
  <si>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</si>
  <si>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</si>
  <si>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44.</t>
  </si>
  <si>
    <t>43.</t>
  </si>
  <si>
    <t>46.</t>
  </si>
  <si>
    <t>45.</t>
  </si>
  <si>
    <t>47.</t>
  </si>
  <si>
    <t>48.</t>
  </si>
  <si>
    <t>49.</t>
  </si>
  <si>
    <t>50.</t>
  </si>
  <si>
    <t>51.</t>
  </si>
  <si>
    <t>52.</t>
  </si>
  <si>
    <t>53.</t>
  </si>
  <si>
    <t>54.</t>
  </si>
  <si>
    <t>1020141510, 10201SТ043</t>
  </si>
  <si>
    <t>1510121480, 1530100000</t>
  </si>
  <si>
    <t xml:space="preserve">Приобретение в собственность муниципального образования здания для размещения дошкольного образовательного учреждения по ул. Грибоедова, 68в
</t>
  </si>
  <si>
    <t>Культура и молодежная политика</t>
  </si>
  <si>
    <t>Строительство плавательного бассейна по адресу: ул. Сысольская, 10/5</t>
  </si>
  <si>
    <t>Приобретение физкультурно-оздоровительного комплекса по адресу: ул. Рабочая, 9</t>
  </si>
  <si>
    <t>Строительство спортивной базы «Летающий лыжник» г. Перми, ул. Тихая, 22</t>
  </si>
  <si>
    <t xml:space="preserve">Строительство спортивной площадки МАОУ «СОШ № 82» г. Перми
</t>
  </si>
  <si>
    <t>Приобретение физкультурно-оздоровительного комплекса по адресу: ул. Транспортная, 7</t>
  </si>
  <si>
    <t>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</t>
  </si>
  <si>
    <t>Строительство сквера на ул. Краснополянской, 12</t>
  </si>
  <si>
    <t>Строительство пожарного водоема в микрорайоне Верхняя Курья по ул. 9-й линии, 70 Мотовилихинского района города Перми</t>
  </si>
  <si>
    <t>ПРИЛОЖЕНИЕ 13</t>
  </si>
  <si>
    <t>Изменение ко 2 чтение</t>
  </si>
  <si>
    <t>10201SТ040</t>
  </si>
  <si>
    <t>24201SP040</t>
  </si>
  <si>
    <t>Уточнение февраль</t>
  </si>
  <si>
    <t>от 19.12.2017 № 250</t>
  </si>
  <si>
    <t>ПЕРЕЧЕНЬ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</si>
  <si>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собственность, на 2018 год</t>
  </si>
  <si>
    <t>Строительство пожарного водоема в микрорайоне Новобродовский Свердловского района города Перми</t>
  </si>
  <si>
    <t>Строительство пожарного водоема в микрорайоне Шустовка Орджоникидзевского района города Перми</t>
  </si>
  <si>
    <t>10201ST042, 1020141500</t>
  </si>
  <si>
    <t>10201SТ041, 1020141920</t>
  </si>
  <si>
    <t>Реконструкция ул. Социалистической от ПК7 до ПК10+50 с разворотным кольцом</t>
  </si>
  <si>
    <t>10201SТ047, 1020141270</t>
  </si>
  <si>
    <t>Реконструкция ул. Карпинского от ул. Мира до Шоссе Космонавтов</t>
  </si>
  <si>
    <t>10201ST044</t>
  </si>
  <si>
    <t>Строительство резервуара для воды емкостью 5000 кубических метров на территории насосной станции "Заречная" города Перми</t>
  </si>
  <si>
    <t>Реконструкция здания МАОУ "СОШ N 93" г. Перми (пристройка нового корпуса)</t>
  </si>
  <si>
    <t>Строительство пожарного водоема в микрорайоне Налимиха на перекрестке улиц Налимихинской и Грушевой Кировского района города Перми</t>
  </si>
  <si>
    <t>Строительство спортивной площадки МАОУ «СОШ № 131» г. Перми</t>
  </si>
  <si>
    <t>Строительство спортивной площадки МАОУ «СОШ № 122» г. Перми</t>
  </si>
  <si>
    <t>Строительство тротуара по ул. Таежной в микрорайоне Соболи</t>
  </si>
  <si>
    <t>Строительство спортивной площадки МАОУ «СОШ № 41» г. Перми</t>
  </si>
  <si>
    <t>Приобретение в собственность муниципального образования город Пермь жилых помещений</t>
  </si>
  <si>
    <t>15104SP040</t>
  </si>
  <si>
    <t>15104SP045</t>
  </si>
  <si>
    <t>Приобретение в собственность муниципального образования здания для размещения дошкольного образовательного учреждения по ул. Чернышевского, 17в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</si>
  <si>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</si>
  <si>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</si>
  <si>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</si>
  <si>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</si>
  <si>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</si>
  <si>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</si>
  <si>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</si>
  <si>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</si>
  <si>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</si>
  <si>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</si>
  <si>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</si>
  <si>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</si>
  <si>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</si>
  <si>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</si>
  <si>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</si>
  <si>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Реконструкция здания МАДОУ «Детский сад № 409» г. Перми</t>
  </si>
  <si>
    <t>Строительство здания для размещения дошкольного образовательного учреждения по ул. Евгения Пермяка/Целинной</t>
  </si>
  <si>
    <t>Строительство здания для размещения дошкольного образовательного учреждения по ул. Переселенческой/Спортивной</t>
  </si>
  <si>
    <t>Строительство пожарного водоема в микрорайоне Январский по ул. Рубцовской Орджоникидзевского района города Перми</t>
  </si>
  <si>
    <t>Строительство приюта для содержания безнадзорных животных по ул. 2-й Теплопроводной, 3 г. Перми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</si>
</sst>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8" x14ac:knownFonts="1">
    <font>
      <sz val="10"/>
      <name val="Arial Cyr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2" borderId="1" xfId="0" applyFont="1" applyFill="1" applyBorder="1" applyAlignment="1">
      <alignment horizontal="center" vertical="top"/>
    </xf>
    <xf numFmtId="0" fontId="1" fillId="2" borderId="0" xfId="0" applyFont="1" applyFill="1"/>
    <xf numFmtId="164" fontId="3" fillId="2" borderId="1" xfId="0" applyNumberFormat="1" applyFont="1" applyFill="1" applyBorder="1" applyAlignment="1">
      <alignment horizontal="left" vertical="center" wrapText="1"/>
    </xf>
    <xf numFmtId="164" fontId="3" fillId="2" borderId="5" xfId="0" applyNumberFormat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center"/>
    </xf>
    <xf numFmtId="164" fontId="3" fillId="2" borderId="1" xfId="0" applyNumberFormat="1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/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0" xfId="0" applyFont="1" applyFill="1"/>
    <xf numFmtId="0" fontId="4" fillId="2" borderId="0" xfId="0" applyFont="1" applyFill="1" applyBorder="1"/>
    <xf numFmtId="0" fontId="4" fillId="3" borderId="0" xfId="0" applyFont="1" applyFill="1"/>
    <xf numFmtId="165" fontId="4" fillId="2" borderId="0" xfId="0" applyNumberFormat="1" applyFont="1" applyFill="1"/>
    <xf numFmtId="0" fontId="4" fillId="2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164" fontId="3" fillId="2" borderId="2" xfId="0" applyNumberFormat="1" applyFont="1" applyFill="1" applyBorder="1" applyAlignment="1">
      <alignment horizontal="left" vertical="top"/>
    </xf>
    <xf numFmtId="0" fontId="3" fillId="4" borderId="0" xfId="0" applyFont="1" applyFill="1" applyAlignment="1">
      <alignment horizontal="right" vertical="center"/>
    </xf>
    <xf numFmtId="0" fontId="3" fillId="4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164" fontId="3" fillId="3" borderId="1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164" fontId="3" fillId="4" borderId="1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/>
    <xf numFmtId="164" fontId="3" fillId="4" borderId="1" xfId="0" applyNumberFormat="1" applyFont="1" applyFill="1" applyBorder="1" applyAlignment="1"/>
    <xf numFmtId="164" fontId="3" fillId="2" borderId="1" xfId="0" applyNumberFormat="1" applyFont="1" applyFill="1" applyBorder="1" applyAlignment="1">
      <alignment horizontal="right" vertical="center" wrapText="1"/>
    </xf>
    <xf numFmtId="164" fontId="3" fillId="4" borderId="1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vertical="center" wrapText="1"/>
    </xf>
    <xf numFmtId="164" fontId="3" fillId="4" borderId="1" xfId="0" applyNumberFormat="1" applyFont="1" applyFill="1" applyBorder="1" applyAlignment="1">
      <alignment vertical="center" wrapText="1"/>
    </xf>
    <xf numFmtId="164" fontId="3" fillId="2" borderId="4" xfId="0" applyNumberFormat="1" applyFont="1" applyFill="1" applyBorder="1" applyAlignment="1">
      <alignment horizontal="right" vertical="center"/>
    </xf>
    <xf numFmtId="164" fontId="3" fillId="2" borderId="4" xfId="0" applyNumberFormat="1" applyFont="1" applyFill="1" applyBorder="1" applyAlignment="1">
      <alignment vertical="center"/>
    </xf>
    <xf numFmtId="164" fontId="3" fillId="4" borderId="1" xfId="0" applyNumberFormat="1" applyFont="1" applyFill="1" applyBorder="1" applyAlignment="1">
      <alignment vertical="center"/>
    </xf>
    <xf numFmtId="164" fontId="3" fillId="2" borderId="4" xfId="0" applyNumberFormat="1" applyFont="1" applyFill="1" applyBorder="1" applyAlignment="1"/>
    <xf numFmtId="0" fontId="1" fillId="2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0" fontId="1" fillId="3" borderId="0" xfId="0" applyFont="1" applyFill="1"/>
    <xf numFmtId="164" fontId="3" fillId="2" borderId="1" xfId="0" applyNumberFormat="1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3" fillId="2" borderId="3" xfId="0" applyNumberFormat="1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vertical="top" wrapText="1"/>
    </xf>
    <xf numFmtId="164" fontId="3" fillId="2" borderId="2" xfId="0" applyNumberFormat="1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top"/>
    </xf>
    <xf numFmtId="0" fontId="3" fillId="2" borderId="1" xfId="0" applyNumberFormat="1" applyFont="1" applyFill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left" vertical="top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3" fillId="4" borderId="6" xfId="0" applyNumberFormat="1" applyFont="1" applyFill="1" applyBorder="1" applyAlignment="1">
      <alignment horizontal="center" vertical="center" wrapText="1"/>
    </xf>
    <xf numFmtId="164" fontId="3" fillId="4" borderId="7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6F2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K160"/>
  <sheetViews>
    <sheetView tabSelected="1" zoomScale="70" zoomScaleNormal="70" workbookViewId="0">
      <selection activeCell="L6" sqref="L6"/>
    </sheetView>
  </sheetViews>
  <sheetFormatPr defaultColWidth="9.140625" defaultRowHeight="18.75" x14ac:dyDescent="0.25"/>
  <cols>
    <col min="1" max="1" width="5.42578125" style="2" customWidth="1"/>
    <col min="2" max="2" width="76.85546875" style="2" customWidth="1"/>
    <col min="3" max="3" width="20.28515625" style="7" customWidth="1"/>
    <col min="4" max="6" width="17.5703125" style="15" hidden="1" customWidth="1"/>
    <col min="7" max="7" width="17.5703125" style="25" hidden="1" customWidth="1"/>
    <col min="8" max="8" width="17.5703125" style="15" customWidth="1"/>
    <col min="9" max="9" width="26.7109375" style="17" hidden="1" customWidth="1"/>
    <col min="10" max="10" width="7.5703125" style="40" hidden="1" customWidth="1"/>
    <col min="11" max="11" width="20.85546875" style="2" hidden="1" customWidth="1"/>
    <col min="12" max="28" width="20.85546875" style="2" customWidth="1"/>
    <col min="29" max="16384" width="9.140625" style="2"/>
  </cols>
  <sheetData>
    <row r="1" spans="1:9" x14ac:dyDescent="0.25">
      <c r="H1" s="8" t="s">
        <v>182</v>
      </c>
    </row>
    <row r="2" spans="1:9" x14ac:dyDescent="0.25">
      <c r="H2" s="8" t="s">
        <v>25</v>
      </c>
    </row>
    <row r="3" spans="1:9" x14ac:dyDescent="0.25">
      <c r="H3" s="8" t="s">
        <v>26</v>
      </c>
    </row>
    <row r="5" spans="1:9" x14ac:dyDescent="0.25">
      <c r="D5" s="8"/>
      <c r="E5" s="8"/>
      <c r="F5" s="8"/>
      <c r="G5" s="24"/>
      <c r="H5" s="8" t="s">
        <v>182</v>
      </c>
    </row>
    <row r="6" spans="1:9" x14ac:dyDescent="0.25">
      <c r="D6" s="8"/>
      <c r="E6" s="8"/>
      <c r="F6" s="8"/>
      <c r="G6" s="24"/>
      <c r="H6" s="8" t="s">
        <v>25</v>
      </c>
    </row>
    <row r="7" spans="1:9" x14ac:dyDescent="0.25">
      <c r="D7" s="8"/>
      <c r="E7" s="8"/>
      <c r="F7" s="8"/>
      <c r="G7" s="24"/>
      <c r="H7" s="8" t="s">
        <v>26</v>
      </c>
    </row>
    <row r="8" spans="1:9" x14ac:dyDescent="0.25">
      <c r="H8" s="8" t="s">
        <v>187</v>
      </c>
    </row>
    <row r="9" spans="1:9" ht="18" x14ac:dyDescent="0.25">
      <c r="D9" s="9"/>
      <c r="E9" s="9"/>
      <c r="F9" s="9"/>
      <c r="G9" s="26"/>
      <c r="H9" s="9"/>
    </row>
    <row r="10" spans="1:9" x14ac:dyDescent="0.25">
      <c r="A10" s="74" t="s">
        <v>188</v>
      </c>
      <c r="B10" s="75"/>
      <c r="C10" s="75"/>
      <c r="D10" s="76"/>
      <c r="E10" s="76"/>
      <c r="F10" s="76"/>
      <c r="G10" s="76"/>
      <c r="H10" s="75"/>
    </row>
    <row r="11" spans="1:9" ht="18.75" customHeight="1" x14ac:dyDescent="0.25">
      <c r="A11" s="77" t="s">
        <v>189</v>
      </c>
      <c r="B11" s="78"/>
      <c r="C11" s="78"/>
      <c r="D11" s="79"/>
      <c r="E11" s="79"/>
      <c r="F11" s="79"/>
      <c r="G11" s="79"/>
      <c r="H11" s="78"/>
    </row>
    <row r="12" spans="1:9" ht="15.75" customHeight="1" x14ac:dyDescent="0.25">
      <c r="A12" s="78"/>
      <c r="B12" s="78"/>
      <c r="C12" s="78"/>
      <c r="D12" s="79"/>
      <c r="E12" s="79"/>
      <c r="F12" s="79"/>
      <c r="G12" s="79"/>
      <c r="H12" s="78"/>
    </row>
    <row r="13" spans="1:9" ht="19.5" customHeight="1" x14ac:dyDescent="0.25">
      <c r="A13" s="52"/>
      <c r="B13" s="52"/>
      <c r="C13" s="52"/>
      <c r="D13" s="45"/>
      <c r="E13" s="46"/>
      <c r="F13" s="46"/>
      <c r="G13" s="47"/>
      <c r="H13" s="46"/>
    </row>
    <row r="14" spans="1:9" x14ac:dyDescent="0.25">
      <c r="A14" s="10"/>
      <c r="B14" s="11"/>
      <c r="D14" s="8"/>
      <c r="E14" s="8"/>
      <c r="F14" s="8"/>
      <c r="G14" s="24"/>
      <c r="H14" s="8" t="s">
        <v>27</v>
      </c>
      <c r="I14" s="18"/>
    </row>
    <row r="15" spans="1:9" ht="18" customHeight="1" x14ac:dyDescent="0.25">
      <c r="A15" s="57" t="s">
        <v>0</v>
      </c>
      <c r="B15" s="57" t="s">
        <v>20</v>
      </c>
      <c r="C15" s="57" t="s">
        <v>15</v>
      </c>
      <c r="D15" s="68" t="s">
        <v>28</v>
      </c>
      <c r="E15" s="68" t="s">
        <v>183</v>
      </c>
      <c r="F15" s="68" t="s">
        <v>28</v>
      </c>
      <c r="G15" s="80" t="s">
        <v>186</v>
      </c>
      <c r="H15" s="68" t="s">
        <v>28</v>
      </c>
    </row>
    <row r="16" spans="1:9" ht="18" customHeight="1" x14ac:dyDescent="0.25">
      <c r="A16" s="83"/>
      <c r="B16" s="84"/>
      <c r="C16" s="65"/>
      <c r="D16" s="69"/>
      <c r="E16" s="69"/>
      <c r="F16" s="69"/>
      <c r="G16" s="81"/>
      <c r="H16" s="69"/>
    </row>
    <row r="17" spans="1:11" x14ac:dyDescent="0.25">
      <c r="A17" s="1"/>
      <c r="B17" s="53" t="s">
        <v>1</v>
      </c>
      <c r="C17" s="12"/>
      <c r="D17" s="27">
        <f>D19+D20</f>
        <v>889879.10000000009</v>
      </c>
      <c r="E17" s="27">
        <f>E19+E20</f>
        <v>-17302</v>
      </c>
      <c r="F17" s="27">
        <f>D17+E17</f>
        <v>872577.10000000009</v>
      </c>
      <c r="G17" s="27">
        <f>G19+G20</f>
        <v>253354.47899999999</v>
      </c>
      <c r="H17" s="28">
        <f>F17+G17</f>
        <v>1125931.5790000001</v>
      </c>
      <c r="I17" s="19"/>
      <c r="J17" s="41"/>
      <c r="K17" s="43"/>
    </row>
    <row r="18" spans="1:11" x14ac:dyDescent="0.25">
      <c r="A18" s="1"/>
      <c r="B18" s="23" t="s">
        <v>2</v>
      </c>
      <c r="C18" s="12"/>
      <c r="D18" s="28"/>
      <c r="E18" s="28"/>
      <c r="F18" s="28"/>
      <c r="G18" s="29"/>
      <c r="H18" s="28"/>
    </row>
    <row r="19" spans="1:11" hidden="1" x14ac:dyDescent="0.3">
      <c r="A19" s="1"/>
      <c r="B19" s="23" t="s">
        <v>3</v>
      </c>
      <c r="C19" s="13"/>
      <c r="D19" s="30">
        <f>D21+D22+D23+D28+D30+D31+D32+D24+D25</f>
        <v>628376.80000000005</v>
      </c>
      <c r="E19" s="30">
        <f>E21+E22+E23+E24+E25+E28+E30+E31+E32</f>
        <v>-17302</v>
      </c>
      <c r="F19" s="28">
        <f t="shared" ref="F19:F97" si="0">D19+E19</f>
        <v>611074.80000000005</v>
      </c>
      <c r="G19" s="31">
        <f>G21+G22+G23+G24+G25+G28+G30+G31+G32+G33+G34+G35+G36+G37+G38+G39+G40</f>
        <v>253354.47899999999</v>
      </c>
      <c r="H19" s="28">
        <f>F19+G19</f>
        <v>864429.2790000001</v>
      </c>
      <c r="J19" s="40">
        <v>0</v>
      </c>
    </row>
    <row r="20" spans="1:11" x14ac:dyDescent="0.25">
      <c r="A20" s="1"/>
      <c r="B20" s="23" t="s">
        <v>18</v>
      </c>
      <c r="C20" s="12"/>
      <c r="D20" s="28">
        <f>D29</f>
        <v>261502.3</v>
      </c>
      <c r="E20" s="28">
        <f>E29</f>
        <v>0</v>
      </c>
      <c r="F20" s="28">
        <f t="shared" si="0"/>
        <v>261502.3</v>
      </c>
      <c r="G20" s="29">
        <f>G29</f>
        <v>0</v>
      </c>
      <c r="H20" s="28">
        <f t="shared" ref="H20:H26" si="1">F20+G20</f>
        <v>261502.3</v>
      </c>
    </row>
    <row r="21" spans="1:11" ht="75" x14ac:dyDescent="0.25">
      <c r="A21" s="1" t="s">
        <v>116</v>
      </c>
      <c r="B21" s="51" t="s">
        <v>172</v>
      </c>
      <c r="C21" s="3" t="s">
        <v>17</v>
      </c>
      <c r="D21" s="28">
        <v>264498.90000000002</v>
      </c>
      <c r="E21" s="28">
        <v>-14377.7</v>
      </c>
      <c r="F21" s="28">
        <f t="shared" si="0"/>
        <v>250121.2</v>
      </c>
      <c r="G21" s="29"/>
      <c r="H21" s="28">
        <f t="shared" si="1"/>
        <v>250121.2</v>
      </c>
      <c r="I21" s="17" t="s">
        <v>92</v>
      </c>
    </row>
    <row r="22" spans="1:11" ht="56.25" x14ac:dyDescent="0.25">
      <c r="A22" s="1" t="s">
        <v>117</v>
      </c>
      <c r="B22" s="51" t="s">
        <v>93</v>
      </c>
      <c r="C22" s="3" t="s">
        <v>48</v>
      </c>
      <c r="D22" s="32">
        <v>12890.7</v>
      </c>
      <c r="E22" s="32"/>
      <c r="F22" s="28">
        <f t="shared" si="0"/>
        <v>12890.7</v>
      </c>
      <c r="G22" s="33">
        <v>16924.7</v>
      </c>
      <c r="H22" s="28">
        <f t="shared" si="1"/>
        <v>29815.4</v>
      </c>
      <c r="I22" s="21">
        <v>2420141390</v>
      </c>
    </row>
    <row r="23" spans="1:11" ht="62.25" customHeight="1" x14ac:dyDescent="0.25">
      <c r="A23" s="72" t="s">
        <v>118</v>
      </c>
      <c r="B23" s="70" t="s">
        <v>94</v>
      </c>
      <c r="C23" s="3" t="s">
        <v>48</v>
      </c>
      <c r="D23" s="32">
        <v>203137.3</v>
      </c>
      <c r="E23" s="32">
        <f>-2924.3+65000</f>
        <v>62075.7</v>
      </c>
      <c r="F23" s="28">
        <f t="shared" si="0"/>
        <v>265213</v>
      </c>
      <c r="G23" s="33">
        <v>51507.438000000002</v>
      </c>
      <c r="H23" s="28">
        <f t="shared" si="1"/>
        <v>316720.43800000002</v>
      </c>
      <c r="I23" s="17" t="s">
        <v>95</v>
      </c>
    </row>
    <row r="24" spans="1:11" ht="62.25" customHeight="1" x14ac:dyDescent="0.25">
      <c r="A24" s="73"/>
      <c r="B24" s="71"/>
      <c r="C24" s="3" t="s">
        <v>13</v>
      </c>
      <c r="D24" s="32">
        <v>25285.4</v>
      </c>
      <c r="E24" s="32"/>
      <c r="F24" s="28">
        <f t="shared" si="0"/>
        <v>25285.4</v>
      </c>
      <c r="G24" s="33"/>
      <c r="H24" s="28">
        <f t="shared" si="1"/>
        <v>25285.4</v>
      </c>
      <c r="I24" s="17" t="s">
        <v>95</v>
      </c>
    </row>
    <row r="25" spans="1:11" ht="62.25" customHeight="1" x14ac:dyDescent="0.25">
      <c r="A25" s="72" t="s">
        <v>119</v>
      </c>
      <c r="B25" s="70" t="s">
        <v>96</v>
      </c>
      <c r="C25" s="3" t="s">
        <v>13</v>
      </c>
      <c r="D25" s="32">
        <v>19656.599999999999</v>
      </c>
      <c r="E25" s="32"/>
      <c r="F25" s="28">
        <f t="shared" si="0"/>
        <v>19656.599999999999</v>
      </c>
      <c r="G25" s="33">
        <v>-4.0000000000000001E-3</v>
      </c>
      <c r="H25" s="28">
        <f t="shared" si="1"/>
        <v>19656.595999999998</v>
      </c>
      <c r="I25" s="21" t="s">
        <v>97</v>
      </c>
    </row>
    <row r="26" spans="1:11" ht="56.25" x14ac:dyDescent="0.25">
      <c r="A26" s="73"/>
      <c r="B26" s="71"/>
      <c r="C26" s="3" t="s">
        <v>48</v>
      </c>
      <c r="D26" s="32">
        <f>D28+D29</f>
        <v>347164.4</v>
      </c>
      <c r="E26" s="32">
        <f>E28+E29</f>
        <v>-65000</v>
      </c>
      <c r="F26" s="28">
        <f t="shared" si="0"/>
        <v>282164.40000000002</v>
      </c>
      <c r="G26" s="33">
        <f>G28+G29</f>
        <v>11007.302000000001</v>
      </c>
      <c r="H26" s="28">
        <f t="shared" si="1"/>
        <v>293171.70200000005</v>
      </c>
    </row>
    <row r="27" spans="1:11" x14ac:dyDescent="0.25">
      <c r="A27" s="1"/>
      <c r="B27" s="23" t="s">
        <v>2</v>
      </c>
      <c r="C27" s="3"/>
      <c r="D27" s="32"/>
      <c r="E27" s="32"/>
      <c r="F27" s="28"/>
      <c r="G27" s="33"/>
      <c r="H27" s="28"/>
      <c r="J27" s="42"/>
    </row>
    <row r="28" spans="1:11" hidden="1" x14ac:dyDescent="0.25">
      <c r="A28" s="1"/>
      <c r="B28" s="23" t="s">
        <v>3</v>
      </c>
      <c r="C28" s="3"/>
      <c r="D28" s="34">
        <v>85662.100000000035</v>
      </c>
      <c r="E28" s="34">
        <f>-64999.9-0.1</f>
        <v>-65000</v>
      </c>
      <c r="F28" s="28">
        <f t="shared" si="0"/>
        <v>20662.100000000035</v>
      </c>
      <c r="G28" s="35">
        <f>11007.298+0.004</f>
        <v>11007.302000000001</v>
      </c>
      <c r="H28" s="28">
        <f t="shared" ref="H28:H41" si="2">F28+G28</f>
        <v>31669.402000000038</v>
      </c>
      <c r="I28" s="17" t="s">
        <v>97</v>
      </c>
      <c r="J28" s="40">
        <v>0</v>
      </c>
    </row>
    <row r="29" spans="1:11" x14ac:dyDescent="0.25">
      <c r="A29" s="1"/>
      <c r="B29" s="23" t="s">
        <v>18</v>
      </c>
      <c r="C29" s="5"/>
      <c r="D29" s="28">
        <v>261502.3</v>
      </c>
      <c r="E29" s="28"/>
      <c r="F29" s="28">
        <f t="shared" si="0"/>
        <v>261502.3</v>
      </c>
      <c r="G29" s="29"/>
      <c r="H29" s="28">
        <f t="shared" si="2"/>
        <v>261502.3</v>
      </c>
      <c r="I29" s="20" t="s">
        <v>185</v>
      </c>
    </row>
    <row r="30" spans="1:11" ht="44.25" customHeight="1" x14ac:dyDescent="0.25">
      <c r="A30" s="1" t="s">
        <v>120</v>
      </c>
      <c r="B30" s="51" t="s">
        <v>98</v>
      </c>
      <c r="C30" s="3" t="s">
        <v>13</v>
      </c>
      <c r="D30" s="28">
        <v>622.9</v>
      </c>
      <c r="E30" s="28"/>
      <c r="F30" s="28">
        <f t="shared" si="0"/>
        <v>622.9</v>
      </c>
      <c r="G30" s="29"/>
      <c r="H30" s="28">
        <f t="shared" si="2"/>
        <v>622.9</v>
      </c>
      <c r="I30" s="17" t="s">
        <v>100</v>
      </c>
    </row>
    <row r="31" spans="1:11" ht="44.25" customHeight="1" x14ac:dyDescent="0.25">
      <c r="A31" s="1" t="s">
        <v>121</v>
      </c>
      <c r="B31" s="51" t="s">
        <v>99</v>
      </c>
      <c r="C31" s="3" t="s">
        <v>13</v>
      </c>
      <c r="D31" s="28">
        <v>16000</v>
      </c>
      <c r="E31" s="28"/>
      <c r="F31" s="28">
        <f t="shared" si="0"/>
        <v>16000</v>
      </c>
      <c r="G31" s="29"/>
      <c r="H31" s="28">
        <f t="shared" si="2"/>
        <v>16000</v>
      </c>
      <c r="I31" s="21" t="s">
        <v>101</v>
      </c>
    </row>
    <row r="32" spans="1:11" ht="44.25" customHeight="1" x14ac:dyDescent="0.25">
      <c r="A32" s="1" t="s">
        <v>122</v>
      </c>
      <c r="B32" s="51" t="s">
        <v>177</v>
      </c>
      <c r="C32" s="3" t="s">
        <v>13</v>
      </c>
      <c r="D32" s="28">
        <v>622.9</v>
      </c>
      <c r="E32" s="28"/>
      <c r="F32" s="28">
        <f t="shared" si="0"/>
        <v>622.9</v>
      </c>
      <c r="G32" s="29"/>
      <c r="H32" s="28">
        <f t="shared" si="2"/>
        <v>622.9</v>
      </c>
      <c r="I32" s="17" t="s">
        <v>102</v>
      </c>
    </row>
    <row r="33" spans="1:11" ht="56.25" x14ac:dyDescent="0.25">
      <c r="A33" s="1" t="s">
        <v>123</v>
      </c>
      <c r="B33" s="51" t="s">
        <v>199</v>
      </c>
      <c r="C33" s="3" t="s">
        <v>48</v>
      </c>
      <c r="D33" s="32"/>
      <c r="E33" s="32"/>
      <c r="F33" s="28"/>
      <c r="G33" s="33">
        <f>7073+21098.8</f>
        <v>28171.8</v>
      </c>
      <c r="H33" s="28">
        <f t="shared" si="2"/>
        <v>28171.8</v>
      </c>
      <c r="I33" s="21">
        <v>2420141590</v>
      </c>
    </row>
    <row r="34" spans="1:11" ht="37.5" x14ac:dyDescent="0.25">
      <c r="A34" s="1" t="s">
        <v>124</v>
      </c>
      <c r="B34" s="51" t="s">
        <v>201</v>
      </c>
      <c r="C34" s="3" t="s">
        <v>13</v>
      </c>
      <c r="D34" s="32"/>
      <c r="E34" s="32"/>
      <c r="F34" s="28"/>
      <c r="G34" s="33">
        <v>622.9</v>
      </c>
      <c r="H34" s="28">
        <f t="shared" si="2"/>
        <v>622.9</v>
      </c>
      <c r="I34" s="21">
        <v>2420241960</v>
      </c>
    </row>
    <row r="35" spans="1:11" ht="37.5" x14ac:dyDescent="0.25">
      <c r="A35" s="1" t="s">
        <v>125</v>
      </c>
      <c r="B35" s="51" t="s">
        <v>202</v>
      </c>
      <c r="C35" s="3" t="s">
        <v>13</v>
      </c>
      <c r="D35" s="32"/>
      <c r="E35" s="32"/>
      <c r="F35" s="28"/>
      <c r="G35" s="33">
        <v>622.9</v>
      </c>
      <c r="H35" s="28">
        <f t="shared" si="2"/>
        <v>622.9</v>
      </c>
      <c r="I35" s="21">
        <v>2420241970</v>
      </c>
    </row>
    <row r="36" spans="1:11" ht="37.5" x14ac:dyDescent="0.25">
      <c r="A36" s="1" t="s">
        <v>126</v>
      </c>
      <c r="B36" s="51" t="s">
        <v>204</v>
      </c>
      <c r="C36" s="3" t="s">
        <v>13</v>
      </c>
      <c r="D36" s="32"/>
      <c r="E36" s="32"/>
      <c r="F36" s="28"/>
      <c r="G36" s="33">
        <v>14500</v>
      </c>
      <c r="H36" s="28">
        <f t="shared" si="2"/>
        <v>14500</v>
      </c>
      <c r="I36" s="21">
        <v>2420241550</v>
      </c>
    </row>
    <row r="37" spans="1:11" ht="56.25" x14ac:dyDescent="0.25">
      <c r="A37" s="1" t="s">
        <v>128</v>
      </c>
      <c r="B37" s="51" t="s">
        <v>225</v>
      </c>
      <c r="C37" s="3" t="s">
        <v>48</v>
      </c>
      <c r="D37" s="32"/>
      <c r="E37" s="32"/>
      <c r="F37" s="28"/>
      <c r="G37" s="33">
        <v>35</v>
      </c>
      <c r="H37" s="28">
        <f t="shared" si="2"/>
        <v>35</v>
      </c>
      <c r="I37" s="21">
        <v>2410141600</v>
      </c>
    </row>
    <row r="38" spans="1:11" ht="56.25" x14ac:dyDescent="0.25">
      <c r="A38" s="1" t="s">
        <v>129</v>
      </c>
      <c r="B38" s="51" t="s">
        <v>226</v>
      </c>
      <c r="C38" s="3" t="s">
        <v>48</v>
      </c>
      <c r="D38" s="32"/>
      <c r="E38" s="32"/>
      <c r="F38" s="28"/>
      <c r="G38" s="33">
        <v>35</v>
      </c>
      <c r="H38" s="28">
        <f t="shared" si="2"/>
        <v>35</v>
      </c>
      <c r="I38" s="21">
        <v>2410141610</v>
      </c>
    </row>
    <row r="39" spans="1:11" ht="56.25" x14ac:dyDescent="0.25">
      <c r="A39" s="1" t="s">
        <v>130</v>
      </c>
      <c r="B39" s="51" t="s">
        <v>208</v>
      </c>
      <c r="C39" s="3" t="s">
        <v>17</v>
      </c>
      <c r="D39" s="32"/>
      <c r="E39" s="32"/>
      <c r="F39" s="28"/>
      <c r="G39" s="33">
        <v>108000</v>
      </c>
      <c r="H39" s="28">
        <f t="shared" si="2"/>
        <v>108000</v>
      </c>
      <c r="I39" s="21">
        <v>2410141660</v>
      </c>
    </row>
    <row r="40" spans="1:11" ht="56.25" x14ac:dyDescent="0.25">
      <c r="A40" s="1" t="s">
        <v>131</v>
      </c>
      <c r="B40" s="51" t="s">
        <v>224</v>
      </c>
      <c r="C40" s="3" t="s">
        <v>48</v>
      </c>
      <c r="D40" s="32"/>
      <c r="E40" s="32"/>
      <c r="F40" s="28"/>
      <c r="G40" s="33">
        <v>21927.442999999999</v>
      </c>
      <c r="H40" s="28">
        <f t="shared" si="2"/>
        <v>21927.442999999999</v>
      </c>
      <c r="I40" s="21">
        <v>2410141690</v>
      </c>
    </row>
    <row r="41" spans="1:11" x14ac:dyDescent="0.25">
      <c r="A41" s="1"/>
      <c r="B41" s="5" t="s">
        <v>4</v>
      </c>
      <c r="C41" s="3"/>
      <c r="D41" s="27">
        <f>D43+D44+D45</f>
        <v>1163949.6000000001</v>
      </c>
      <c r="E41" s="27">
        <f>E43+E44+E45</f>
        <v>15150.000000000002</v>
      </c>
      <c r="F41" s="27">
        <f t="shared" si="0"/>
        <v>1179099.6000000001</v>
      </c>
      <c r="G41" s="27">
        <f>G43+G44+G45</f>
        <v>79906.490000000005</v>
      </c>
      <c r="H41" s="28">
        <f t="shared" si="2"/>
        <v>1259006.0900000001</v>
      </c>
      <c r="I41" s="19"/>
      <c r="J41" s="41"/>
      <c r="K41" s="43"/>
    </row>
    <row r="42" spans="1:11" x14ac:dyDescent="0.25">
      <c r="A42" s="1"/>
      <c r="B42" s="13" t="s">
        <v>2</v>
      </c>
      <c r="C42" s="3"/>
      <c r="D42" s="28"/>
      <c r="E42" s="28"/>
      <c r="F42" s="28"/>
      <c r="G42" s="29"/>
      <c r="H42" s="28"/>
    </row>
    <row r="43" spans="1:11" hidden="1" x14ac:dyDescent="0.3">
      <c r="A43" s="1"/>
      <c r="B43" s="5" t="s">
        <v>3</v>
      </c>
      <c r="C43" s="5"/>
      <c r="D43" s="30">
        <f>D47+D48+D51+D52+D53+D54+D49+D50+D46+D55+D59</f>
        <v>989861.8</v>
      </c>
      <c r="E43" s="30">
        <f>E46+E47+E48+E49+E50+E51+E52+E53+E54+E55+E59</f>
        <v>15150.000000000002</v>
      </c>
      <c r="F43" s="28">
        <f t="shared" si="0"/>
        <v>1005011.8</v>
      </c>
      <c r="G43" s="31">
        <f>G46+G47+G48+G49+G50+G51+G52+G53+G59+G66+G57+G54+G69</f>
        <v>67598.89</v>
      </c>
      <c r="H43" s="28">
        <f>F43+G43</f>
        <v>1072610.69</v>
      </c>
      <c r="J43" s="40">
        <v>0</v>
      </c>
    </row>
    <row r="44" spans="1:11" x14ac:dyDescent="0.25">
      <c r="A44" s="1"/>
      <c r="B44" s="5" t="s">
        <v>18</v>
      </c>
      <c r="C44" s="3"/>
      <c r="D44" s="28">
        <f>D62</f>
        <v>158794.20000000001</v>
      </c>
      <c r="E44" s="28">
        <f>E62</f>
        <v>0</v>
      </c>
      <c r="F44" s="28">
        <f t="shared" si="0"/>
        <v>158794.20000000001</v>
      </c>
      <c r="G44" s="29">
        <f>G62+G58+G70</f>
        <v>12307.6</v>
      </c>
      <c r="H44" s="28">
        <f t="shared" ref="H44:H60" si="3">F44+G44</f>
        <v>171101.80000000002</v>
      </c>
    </row>
    <row r="45" spans="1:11" x14ac:dyDescent="0.25">
      <c r="A45" s="1"/>
      <c r="B45" s="5" t="s">
        <v>24</v>
      </c>
      <c r="C45" s="3"/>
      <c r="D45" s="28">
        <f>D65</f>
        <v>15293.6</v>
      </c>
      <c r="E45" s="28">
        <f>E65</f>
        <v>0</v>
      </c>
      <c r="F45" s="28">
        <f t="shared" si="0"/>
        <v>15293.6</v>
      </c>
      <c r="G45" s="29">
        <f>G65</f>
        <v>0</v>
      </c>
      <c r="H45" s="28">
        <f t="shared" si="3"/>
        <v>15293.6</v>
      </c>
    </row>
    <row r="46" spans="1:11" ht="75" x14ac:dyDescent="0.25">
      <c r="A46" s="1" t="s">
        <v>132</v>
      </c>
      <c r="B46" s="5" t="s">
        <v>29</v>
      </c>
      <c r="C46" s="3" t="s">
        <v>5</v>
      </c>
      <c r="D46" s="28">
        <v>34448</v>
      </c>
      <c r="E46" s="28"/>
      <c r="F46" s="28">
        <f t="shared" si="0"/>
        <v>34448</v>
      </c>
      <c r="G46" s="29">
        <f>45449.547-34448</f>
        <v>11001.546999999999</v>
      </c>
      <c r="H46" s="28">
        <f t="shared" si="3"/>
        <v>45449.546999999999</v>
      </c>
      <c r="I46" s="17" t="s">
        <v>38</v>
      </c>
    </row>
    <row r="47" spans="1:11" ht="75" x14ac:dyDescent="0.25">
      <c r="A47" s="1" t="s">
        <v>127</v>
      </c>
      <c r="B47" s="5" t="s">
        <v>30</v>
      </c>
      <c r="C47" s="3" t="s">
        <v>5</v>
      </c>
      <c r="D47" s="28">
        <v>84502.5</v>
      </c>
      <c r="E47" s="28"/>
      <c r="F47" s="28">
        <f t="shared" si="0"/>
        <v>84502.5</v>
      </c>
      <c r="G47" s="29">
        <v>7955.8180000000002</v>
      </c>
      <c r="H47" s="28">
        <f t="shared" si="3"/>
        <v>92458.317999999999</v>
      </c>
      <c r="I47" s="17" t="s">
        <v>39</v>
      </c>
    </row>
    <row r="48" spans="1:11" ht="75" x14ac:dyDescent="0.25">
      <c r="A48" s="1" t="s">
        <v>133</v>
      </c>
      <c r="B48" s="5" t="s">
        <v>31</v>
      </c>
      <c r="C48" s="3" t="s">
        <v>5</v>
      </c>
      <c r="D48" s="28">
        <v>65813.3</v>
      </c>
      <c r="E48" s="28"/>
      <c r="F48" s="28">
        <f t="shared" si="0"/>
        <v>65813.3</v>
      </c>
      <c r="G48" s="29">
        <v>7677.2830000000004</v>
      </c>
      <c r="H48" s="28">
        <f t="shared" si="3"/>
        <v>73490.582999999999</v>
      </c>
      <c r="I48" s="17" t="s">
        <v>40</v>
      </c>
    </row>
    <row r="49" spans="1:10" ht="75" x14ac:dyDescent="0.25">
      <c r="A49" s="1" t="s">
        <v>134</v>
      </c>
      <c r="B49" s="5" t="s">
        <v>32</v>
      </c>
      <c r="C49" s="3" t="s">
        <v>5</v>
      </c>
      <c r="D49" s="28">
        <v>33374.199999999997</v>
      </c>
      <c r="E49" s="28"/>
      <c r="F49" s="28">
        <f t="shared" si="0"/>
        <v>33374.199999999997</v>
      </c>
      <c r="G49" s="29">
        <v>-30419.7</v>
      </c>
      <c r="H49" s="28">
        <f t="shared" si="3"/>
        <v>2954.4999999999964</v>
      </c>
      <c r="I49" s="17" t="s">
        <v>41</v>
      </c>
    </row>
    <row r="50" spans="1:10" ht="75" x14ac:dyDescent="0.25">
      <c r="A50" s="1" t="s">
        <v>135</v>
      </c>
      <c r="B50" s="5" t="s">
        <v>33</v>
      </c>
      <c r="C50" s="3" t="s">
        <v>5</v>
      </c>
      <c r="D50" s="28">
        <v>15500.9</v>
      </c>
      <c r="E50" s="28"/>
      <c r="F50" s="28">
        <f t="shared" si="0"/>
        <v>15500.9</v>
      </c>
      <c r="G50" s="29">
        <v>-13479.7</v>
      </c>
      <c r="H50" s="28">
        <f t="shared" si="3"/>
        <v>2021.1999999999989</v>
      </c>
      <c r="I50" s="17" t="s">
        <v>42</v>
      </c>
    </row>
    <row r="51" spans="1:10" ht="75" x14ac:dyDescent="0.25">
      <c r="A51" s="1" t="s">
        <v>136</v>
      </c>
      <c r="B51" s="5" t="s">
        <v>34</v>
      </c>
      <c r="C51" s="3" t="s">
        <v>5</v>
      </c>
      <c r="D51" s="28">
        <v>1094.2</v>
      </c>
      <c r="E51" s="28"/>
      <c r="F51" s="28">
        <f t="shared" si="0"/>
        <v>1094.2</v>
      </c>
      <c r="G51" s="29"/>
      <c r="H51" s="28">
        <f t="shared" si="3"/>
        <v>1094.2</v>
      </c>
      <c r="I51" s="17" t="s">
        <v>43</v>
      </c>
    </row>
    <row r="52" spans="1:10" ht="75" x14ac:dyDescent="0.25">
      <c r="A52" s="1" t="s">
        <v>137</v>
      </c>
      <c r="B52" s="5" t="s">
        <v>35</v>
      </c>
      <c r="C52" s="3" t="s">
        <v>5</v>
      </c>
      <c r="D52" s="36">
        <v>12551.7</v>
      </c>
      <c r="E52" s="28">
        <v>15150</v>
      </c>
      <c r="F52" s="28">
        <f t="shared" si="0"/>
        <v>27701.7</v>
      </c>
      <c r="G52" s="29">
        <v>20137.907999999999</v>
      </c>
      <c r="H52" s="28">
        <f t="shared" si="3"/>
        <v>47839.608</v>
      </c>
      <c r="I52" s="17" t="s">
        <v>44</v>
      </c>
    </row>
    <row r="53" spans="1:10" ht="75" x14ac:dyDescent="0.25">
      <c r="A53" s="1" t="s">
        <v>138</v>
      </c>
      <c r="B53" s="5" t="s">
        <v>36</v>
      </c>
      <c r="C53" s="3" t="s">
        <v>5</v>
      </c>
      <c r="D53" s="36">
        <v>37000</v>
      </c>
      <c r="E53" s="28"/>
      <c r="F53" s="28">
        <f t="shared" si="0"/>
        <v>37000</v>
      </c>
      <c r="G53" s="29"/>
      <c r="H53" s="28">
        <f t="shared" si="3"/>
        <v>37000</v>
      </c>
      <c r="I53" s="17" t="s">
        <v>45</v>
      </c>
    </row>
    <row r="54" spans="1:10" ht="75" hidden="1" x14ac:dyDescent="0.25">
      <c r="A54" s="1" t="s">
        <v>138</v>
      </c>
      <c r="B54" s="5" t="s">
        <v>37</v>
      </c>
      <c r="C54" s="3" t="s">
        <v>5</v>
      </c>
      <c r="D54" s="36">
        <v>18000</v>
      </c>
      <c r="E54" s="28"/>
      <c r="F54" s="28">
        <f t="shared" si="0"/>
        <v>18000</v>
      </c>
      <c r="G54" s="29">
        <v>-18000</v>
      </c>
      <c r="H54" s="28">
        <f t="shared" si="3"/>
        <v>0</v>
      </c>
      <c r="I54" s="17" t="s">
        <v>46</v>
      </c>
      <c r="J54" s="40">
        <v>0</v>
      </c>
    </row>
    <row r="55" spans="1:10" ht="75" x14ac:dyDescent="0.25">
      <c r="A55" s="1" t="s">
        <v>139</v>
      </c>
      <c r="B55" s="5" t="s">
        <v>50</v>
      </c>
      <c r="C55" s="3" t="s">
        <v>14</v>
      </c>
      <c r="D55" s="36">
        <v>587577</v>
      </c>
      <c r="E55" s="28">
        <v>7504.9</v>
      </c>
      <c r="F55" s="28">
        <f t="shared" si="0"/>
        <v>595081.9</v>
      </c>
      <c r="G55" s="29">
        <f>G57+G58</f>
        <v>79446.998000000007</v>
      </c>
      <c r="H55" s="28">
        <f>F55+G55</f>
        <v>674528.89800000004</v>
      </c>
      <c r="I55" s="21"/>
    </row>
    <row r="56" spans="1:10" x14ac:dyDescent="0.25">
      <c r="A56" s="1"/>
      <c r="B56" s="5" t="s">
        <v>2</v>
      </c>
      <c r="C56" s="3"/>
      <c r="D56" s="36"/>
      <c r="E56" s="28"/>
      <c r="F56" s="28"/>
      <c r="G56" s="29"/>
      <c r="H56" s="28"/>
      <c r="I56" s="21"/>
    </row>
    <row r="57" spans="1:10" hidden="1" x14ac:dyDescent="0.25">
      <c r="A57" s="1"/>
      <c r="B57" s="5" t="s">
        <v>3</v>
      </c>
      <c r="C57" s="3"/>
      <c r="D57" s="36"/>
      <c r="E57" s="28"/>
      <c r="F57" s="28"/>
      <c r="G57" s="29">
        <f>70618.261+5513.137</f>
        <v>76131.398000000001</v>
      </c>
      <c r="H57" s="28">
        <f>F57+G57+F55</f>
        <v>671213.29800000007</v>
      </c>
      <c r="I57" s="21" t="s">
        <v>171</v>
      </c>
      <c r="J57" s="40">
        <v>0</v>
      </c>
    </row>
    <row r="58" spans="1:10" x14ac:dyDescent="0.25">
      <c r="A58" s="1"/>
      <c r="B58" s="5" t="s">
        <v>18</v>
      </c>
      <c r="C58" s="3"/>
      <c r="D58" s="36"/>
      <c r="E58" s="28"/>
      <c r="F58" s="28"/>
      <c r="G58" s="29">
        <v>3315.6</v>
      </c>
      <c r="H58" s="28">
        <f t="shared" ref="H58" si="4">F58+G58</f>
        <v>3315.6</v>
      </c>
      <c r="I58" s="21">
        <v>1510109602</v>
      </c>
    </row>
    <row r="59" spans="1:10" ht="56.25" x14ac:dyDescent="0.25">
      <c r="A59" s="1" t="s">
        <v>140</v>
      </c>
      <c r="B59" s="5" t="s">
        <v>47</v>
      </c>
      <c r="C59" s="3" t="s">
        <v>48</v>
      </c>
      <c r="D59" s="36">
        <v>100000</v>
      </c>
      <c r="E59" s="28">
        <v>-7504.9</v>
      </c>
      <c r="F59" s="28">
        <f t="shared" si="0"/>
        <v>92495.1</v>
      </c>
      <c r="G59" s="29"/>
      <c r="H59" s="28">
        <f t="shared" si="3"/>
        <v>92495.1</v>
      </c>
      <c r="I59" s="17" t="s">
        <v>49</v>
      </c>
    </row>
    <row r="60" spans="1:10" ht="117.75" customHeight="1" x14ac:dyDescent="0.25">
      <c r="A60" s="1" t="s">
        <v>141</v>
      </c>
      <c r="B60" s="5" t="s">
        <v>51</v>
      </c>
      <c r="C60" s="3" t="s">
        <v>14</v>
      </c>
      <c r="D60" s="36">
        <f>D62</f>
        <v>158794.20000000001</v>
      </c>
      <c r="E60" s="28"/>
      <c r="F60" s="28">
        <f t="shared" si="0"/>
        <v>158794.20000000001</v>
      </c>
      <c r="G60" s="29"/>
      <c r="H60" s="28">
        <f t="shared" si="3"/>
        <v>158794.20000000001</v>
      </c>
      <c r="I60" s="17" t="s">
        <v>53</v>
      </c>
    </row>
    <row r="61" spans="1:10" x14ac:dyDescent="0.25">
      <c r="A61" s="1"/>
      <c r="B61" s="5" t="s">
        <v>2</v>
      </c>
      <c r="C61" s="3"/>
      <c r="D61" s="36"/>
      <c r="E61" s="28"/>
      <c r="F61" s="28"/>
      <c r="G61" s="29"/>
      <c r="H61" s="28"/>
    </row>
    <row r="62" spans="1:10" x14ac:dyDescent="0.25">
      <c r="A62" s="1"/>
      <c r="B62" s="5" t="s">
        <v>18</v>
      </c>
      <c r="C62" s="3"/>
      <c r="D62" s="36">
        <v>158794.20000000001</v>
      </c>
      <c r="E62" s="28"/>
      <c r="F62" s="28">
        <f t="shared" si="0"/>
        <v>158794.20000000001</v>
      </c>
      <c r="G62" s="29"/>
      <c r="H62" s="28">
        <f t="shared" ref="H62:H63" si="5">F62+G62</f>
        <v>158794.20000000001</v>
      </c>
    </row>
    <row r="63" spans="1:10" ht="56.25" x14ac:dyDescent="0.25">
      <c r="A63" s="1" t="s">
        <v>142</v>
      </c>
      <c r="B63" s="5" t="s">
        <v>52</v>
      </c>
      <c r="C63" s="3" t="s">
        <v>14</v>
      </c>
      <c r="D63" s="36">
        <f>D65</f>
        <v>15293.6</v>
      </c>
      <c r="E63" s="28"/>
      <c r="F63" s="28">
        <f t="shared" si="0"/>
        <v>15293.6</v>
      </c>
      <c r="G63" s="29"/>
      <c r="H63" s="28">
        <f t="shared" si="5"/>
        <v>15293.6</v>
      </c>
      <c r="I63" s="17" t="s">
        <v>54</v>
      </c>
    </row>
    <row r="64" spans="1:10" x14ac:dyDescent="0.25">
      <c r="A64" s="1"/>
      <c r="B64" s="5" t="s">
        <v>2</v>
      </c>
      <c r="C64" s="3"/>
      <c r="D64" s="36"/>
      <c r="E64" s="28"/>
      <c r="F64" s="28"/>
      <c r="G64" s="29"/>
      <c r="H64" s="28"/>
    </row>
    <row r="65" spans="1:11" x14ac:dyDescent="0.25">
      <c r="A65" s="1"/>
      <c r="B65" s="5" t="s">
        <v>24</v>
      </c>
      <c r="C65" s="3"/>
      <c r="D65" s="36">
        <v>15293.6</v>
      </c>
      <c r="E65" s="28"/>
      <c r="F65" s="28">
        <f t="shared" si="0"/>
        <v>15293.6</v>
      </c>
      <c r="G65" s="29"/>
      <c r="H65" s="28">
        <f t="shared" ref="H65:H71" si="6">F65+G65</f>
        <v>15293.6</v>
      </c>
    </row>
    <row r="66" spans="1:11" ht="75" x14ac:dyDescent="0.25">
      <c r="A66" s="1" t="s">
        <v>143</v>
      </c>
      <c r="B66" s="5" t="s">
        <v>198</v>
      </c>
      <c r="C66" s="3" t="s">
        <v>5</v>
      </c>
      <c r="D66" s="36"/>
      <c r="E66" s="28"/>
      <c r="F66" s="28"/>
      <c r="G66" s="29">
        <v>3596.3359999999998</v>
      </c>
      <c r="H66" s="28">
        <f>G66</f>
        <v>3596.3359999999998</v>
      </c>
      <c r="I66" s="21">
        <v>1710141150</v>
      </c>
    </row>
    <row r="67" spans="1:11" ht="56.25" x14ac:dyDescent="0.25">
      <c r="A67" s="1" t="s">
        <v>144</v>
      </c>
      <c r="B67" s="5" t="s">
        <v>205</v>
      </c>
      <c r="C67" s="3" t="s">
        <v>14</v>
      </c>
      <c r="D67" s="36"/>
      <c r="E67" s="28"/>
      <c r="F67" s="28"/>
      <c r="G67" s="29">
        <f>G69+G70</f>
        <v>11990</v>
      </c>
      <c r="H67" s="28">
        <f t="shared" ref="H67:H70" si="7">G67</f>
        <v>11990</v>
      </c>
    </row>
    <row r="68" spans="1:11" x14ac:dyDescent="0.25">
      <c r="A68" s="1"/>
      <c r="B68" s="23" t="s">
        <v>2</v>
      </c>
      <c r="C68" s="3"/>
      <c r="D68" s="36"/>
      <c r="E68" s="28"/>
      <c r="F68" s="28"/>
      <c r="G68" s="29"/>
      <c r="H68" s="28"/>
      <c r="I68" s="21"/>
    </row>
    <row r="69" spans="1:11" hidden="1" x14ac:dyDescent="0.25">
      <c r="A69" s="1"/>
      <c r="B69" s="23" t="s">
        <v>3</v>
      </c>
      <c r="C69" s="3"/>
      <c r="D69" s="36"/>
      <c r="E69" s="28"/>
      <c r="F69" s="28"/>
      <c r="G69" s="29">
        <v>2998</v>
      </c>
      <c r="H69" s="28">
        <f t="shared" si="7"/>
        <v>2998</v>
      </c>
      <c r="I69" s="21" t="s">
        <v>207</v>
      </c>
      <c r="J69" s="40">
        <v>0</v>
      </c>
    </row>
    <row r="70" spans="1:11" x14ac:dyDescent="0.25">
      <c r="A70" s="1"/>
      <c r="B70" s="23" t="s">
        <v>18</v>
      </c>
      <c r="C70" s="3"/>
      <c r="D70" s="36"/>
      <c r="E70" s="28"/>
      <c r="F70" s="28"/>
      <c r="G70" s="29">
        <v>8992</v>
      </c>
      <c r="H70" s="28">
        <f t="shared" si="7"/>
        <v>8992</v>
      </c>
      <c r="I70" s="21" t="s">
        <v>206</v>
      </c>
    </row>
    <row r="71" spans="1:11" x14ac:dyDescent="0.25">
      <c r="A71" s="1"/>
      <c r="B71" s="5" t="s">
        <v>6</v>
      </c>
      <c r="C71" s="3"/>
      <c r="D71" s="27">
        <f>D73</f>
        <v>98459.5</v>
      </c>
      <c r="E71" s="27">
        <f>E73</f>
        <v>25000</v>
      </c>
      <c r="F71" s="27">
        <f t="shared" si="0"/>
        <v>123459.5</v>
      </c>
      <c r="G71" s="27">
        <f>G73</f>
        <v>1492.4749999999999</v>
      </c>
      <c r="H71" s="28">
        <f t="shared" si="6"/>
        <v>124951.97500000001</v>
      </c>
      <c r="I71" s="19"/>
      <c r="J71" s="41"/>
      <c r="K71" s="43"/>
    </row>
    <row r="72" spans="1:11" hidden="1" x14ac:dyDescent="0.25">
      <c r="A72" s="1"/>
      <c r="B72" s="5" t="s">
        <v>2</v>
      </c>
      <c r="C72" s="3"/>
      <c r="D72" s="37"/>
      <c r="E72" s="44"/>
      <c r="F72" s="28"/>
      <c r="G72" s="38"/>
      <c r="H72" s="28"/>
      <c r="J72" s="40">
        <v>0</v>
      </c>
    </row>
    <row r="73" spans="1:11" hidden="1" x14ac:dyDescent="0.3">
      <c r="A73" s="1"/>
      <c r="B73" s="5" t="s">
        <v>3</v>
      </c>
      <c r="C73" s="5"/>
      <c r="D73" s="39">
        <f>D74+D75+D76+D77+D78+D79+D80+D81</f>
        <v>98459.5</v>
      </c>
      <c r="E73" s="30">
        <f>E74+E75+E76+E77+E78+E79+E80+E81</f>
        <v>25000</v>
      </c>
      <c r="F73" s="28">
        <f t="shared" si="0"/>
        <v>123459.5</v>
      </c>
      <c r="G73" s="31">
        <f>G74+G75+G76+G77+G78+G79+G80+G81</f>
        <v>1492.4749999999999</v>
      </c>
      <c r="H73" s="28">
        <f t="shared" ref="H73:H82" si="8">F73+G73</f>
        <v>124951.97500000001</v>
      </c>
      <c r="J73" s="40">
        <v>0</v>
      </c>
    </row>
    <row r="74" spans="1:11" ht="75" x14ac:dyDescent="0.25">
      <c r="A74" s="1" t="s">
        <v>145</v>
      </c>
      <c r="B74" s="5" t="s">
        <v>69</v>
      </c>
      <c r="C74" s="48" t="s">
        <v>7</v>
      </c>
      <c r="D74" s="28">
        <v>37878</v>
      </c>
      <c r="E74" s="28">
        <v>25000</v>
      </c>
      <c r="F74" s="28">
        <f t="shared" si="0"/>
        <v>62878</v>
      </c>
      <c r="G74" s="29">
        <v>0.88300000000000001</v>
      </c>
      <c r="H74" s="28">
        <f t="shared" si="8"/>
        <v>62878.883000000002</v>
      </c>
      <c r="I74" s="21">
        <v>1020200000</v>
      </c>
    </row>
    <row r="75" spans="1:11" ht="75" x14ac:dyDescent="0.25">
      <c r="A75" s="1" t="s">
        <v>146</v>
      </c>
      <c r="B75" s="5" t="s">
        <v>180</v>
      </c>
      <c r="C75" s="48" t="s">
        <v>7</v>
      </c>
      <c r="D75" s="28">
        <v>5072.8</v>
      </c>
      <c r="E75" s="28"/>
      <c r="F75" s="28">
        <f t="shared" si="0"/>
        <v>5072.8</v>
      </c>
      <c r="G75" s="29"/>
      <c r="H75" s="28">
        <f t="shared" si="8"/>
        <v>5072.8</v>
      </c>
      <c r="I75" s="21">
        <v>1110541750</v>
      </c>
    </row>
    <row r="76" spans="1:11" ht="75" x14ac:dyDescent="0.25">
      <c r="A76" s="1" t="s">
        <v>147</v>
      </c>
      <c r="B76" s="5" t="s">
        <v>70</v>
      </c>
      <c r="C76" s="48" t="s">
        <v>7</v>
      </c>
      <c r="D76" s="28">
        <v>12136.7</v>
      </c>
      <c r="E76" s="28"/>
      <c r="F76" s="28">
        <f t="shared" si="0"/>
        <v>12136.7</v>
      </c>
      <c r="G76" s="29">
        <v>696.5</v>
      </c>
      <c r="H76" s="28">
        <f t="shared" si="8"/>
        <v>12833.2</v>
      </c>
      <c r="I76" s="21">
        <v>1110541780</v>
      </c>
    </row>
    <row r="77" spans="1:11" ht="75" x14ac:dyDescent="0.25">
      <c r="A77" s="1" t="s">
        <v>148</v>
      </c>
      <c r="B77" s="5" t="s">
        <v>71</v>
      </c>
      <c r="C77" s="48" t="s">
        <v>7</v>
      </c>
      <c r="D77" s="28">
        <v>395.3</v>
      </c>
      <c r="E77" s="28"/>
      <c r="F77" s="28">
        <f t="shared" si="0"/>
        <v>395.3</v>
      </c>
      <c r="G77" s="29"/>
      <c r="H77" s="28">
        <f t="shared" si="8"/>
        <v>395.3</v>
      </c>
      <c r="I77" s="21">
        <v>1110541710</v>
      </c>
    </row>
    <row r="78" spans="1:11" ht="75" x14ac:dyDescent="0.25">
      <c r="A78" s="1" t="s">
        <v>149</v>
      </c>
      <c r="B78" s="5" t="s">
        <v>72</v>
      </c>
      <c r="C78" s="48" t="s">
        <v>7</v>
      </c>
      <c r="D78" s="28">
        <v>2786.6</v>
      </c>
      <c r="E78" s="28"/>
      <c r="F78" s="28">
        <f t="shared" si="0"/>
        <v>2786.6</v>
      </c>
      <c r="G78" s="29"/>
      <c r="H78" s="28">
        <f t="shared" si="8"/>
        <v>2786.6</v>
      </c>
      <c r="I78" s="21" t="s">
        <v>73</v>
      </c>
    </row>
    <row r="79" spans="1:11" ht="75" x14ac:dyDescent="0.25">
      <c r="A79" s="1" t="s">
        <v>150</v>
      </c>
      <c r="B79" s="5" t="s">
        <v>74</v>
      </c>
      <c r="C79" s="48" t="s">
        <v>7</v>
      </c>
      <c r="D79" s="28">
        <v>472.8</v>
      </c>
      <c r="E79" s="28"/>
      <c r="F79" s="28">
        <f t="shared" si="0"/>
        <v>472.8</v>
      </c>
      <c r="G79" s="29"/>
      <c r="H79" s="28">
        <f t="shared" si="8"/>
        <v>472.8</v>
      </c>
      <c r="I79" s="21" t="s">
        <v>75</v>
      </c>
    </row>
    <row r="80" spans="1:11" ht="75" x14ac:dyDescent="0.25">
      <c r="A80" s="1" t="s">
        <v>151</v>
      </c>
      <c r="B80" s="5" t="s">
        <v>76</v>
      </c>
      <c r="C80" s="48" t="s">
        <v>7</v>
      </c>
      <c r="D80" s="28">
        <v>2000</v>
      </c>
      <c r="E80" s="28"/>
      <c r="F80" s="28">
        <f t="shared" si="0"/>
        <v>2000</v>
      </c>
      <c r="G80" s="29"/>
      <c r="H80" s="28">
        <f t="shared" si="8"/>
        <v>2000</v>
      </c>
      <c r="I80" s="17" t="s">
        <v>77</v>
      </c>
    </row>
    <row r="81" spans="1:11" ht="75" x14ac:dyDescent="0.25">
      <c r="A81" s="1" t="s">
        <v>152</v>
      </c>
      <c r="B81" s="5" t="s">
        <v>78</v>
      </c>
      <c r="C81" s="48" t="s">
        <v>7</v>
      </c>
      <c r="D81" s="28">
        <v>37717.300000000003</v>
      </c>
      <c r="E81" s="28"/>
      <c r="F81" s="28">
        <f t="shared" si="0"/>
        <v>37717.300000000003</v>
      </c>
      <c r="G81" s="29">
        <v>795.09199999999998</v>
      </c>
      <c r="H81" s="28">
        <f t="shared" si="8"/>
        <v>38512.392</v>
      </c>
      <c r="I81" s="17" t="s">
        <v>79</v>
      </c>
    </row>
    <row r="82" spans="1:11" x14ac:dyDescent="0.25">
      <c r="A82" s="1"/>
      <c r="B82" s="5" t="s">
        <v>8</v>
      </c>
      <c r="C82" s="3"/>
      <c r="D82" s="27">
        <f>D84+D85</f>
        <v>1179385.2</v>
      </c>
      <c r="E82" s="27">
        <f>E84+E85</f>
        <v>-15732.6</v>
      </c>
      <c r="F82" s="27">
        <f t="shared" si="0"/>
        <v>1163652.5999999999</v>
      </c>
      <c r="G82" s="27">
        <f>G84+G85</f>
        <v>59857.173999999999</v>
      </c>
      <c r="H82" s="28">
        <f t="shared" si="8"/>
        <v>1223509.7739999997</v>
      </c>
      <c r="I82" s="19"/>
      <c r="J82" s="41"/>
      <c r="K82" s="43"/>
    </row>
    <row r="83" spans="1:11" x14ac:dyDescent="0.25">
      <c r="A83" s="1"/>
      <c r="B83" s="13" t="s">
        <v>2</v>
      </c>
      <c r="C83" s="48"/>
      <c r="D83" s="36"/>
      <c r="E83" s="28"/>
      <c r="F83" s="28"/>
      <c r="G83" s="29"/>
      <c r="H83" s="28"/>
    </row>
    <row r="84" spans="1:11" hidden="1" x14ac:dyDescent="0.3">
      <c r="A84" s="1"/>
      <c r="B84" s="13" t="s">
        <v>3</v>
      </c>
      <c r="C84" s="6"/>
      <c r="D84" s="39">
        <f>D88+D92+D96+D100+D104+D108+D110+D111+D112+D113+D114+D115</f>
        <v>421320.09999999992</v>
      </c>
      <c r="E84" s="30">
        <f>E88+E92+E96+E100+E104+E108+E110+E111+E112+E113+E114+E115</f>
        <v>-15732.6</v>
      </c>
      <c r="F84" s="28">
        <f t="shared" si="0"/>
        <v>405587.49999999994</v>
      </c>
      <c r="G84" s="31">
        <f>G88+G92+G96+G100+G104+G108+G110+G111+G112+G113+G114+G115+G116+G117+G118</f>
        <v>59857.173999999999</v>
      </c>
      <c r="H84" s="28">
        <f t="shared" ref="H84:H86" si="9">F84+G84</f>
        <v>465444.67399999994</v>
      </c>
      <c r="J84" s="40">
        <v>0</v>
      </c>
    </row>
    <row r="85" spans="1:11" x14ac:dyDescent="0.25">
      <c r="A85" s="1"/>
      <c r="B85" s="13" t="s">
        <v>55</v>
      </c>
      <c r="C85" s="6"/>
      <c r="D85" s="36">
        <f>D89+D93+D97+D101+D105+D109</f>
        <v>758065.1</v>
      </c>
      <c r="E85" s="28">
        <f>E89+E93+E97+E101+E105+E109</f>
        <v>0</v>
      </c>
      <c r="F85" s="28">
        <f t="shared" si="0"/>
        <v>758065.1</v>
      </c>
      <c r="G85" s="29">
        <f>G89+G93+G97+G101+G105+G109</f>
        <v>0</v>
      </c>
      <c r="H85" s="28">
        <f t="shared" si="9"/>
        <v>758065.1</v>
      </c>
    </row>
    <row r="86" spans="1:11" ht="75" x14ac:dyDescent="0.25">
      <c r="A86" s="1" t="s">
        <v>153</v>
      </c>
      <c r="B86" s="5" t="s">
        <v>56</v>
      </c>
      <c r="C86" s="48" t="s">
        <v>7</v>
      </c>
      <c r="D86" s="36">
        <f>D88+D89</f>
        <v>451187.1</v>
      </c>
      <c r="E86" s="28">
        <f>E88+E89</f>
        <v>0</v>
      </c>
      <c r="F86" s="28">
        <f t="shared" si="0"/>
        <v>451187.1</v>
      </c>
      <c r="G86" s="29">
        <f>G88+G89</f>
        <v>84.795000000000002</v>
      </c>
      <c r="H86" s="28">
        <f t="shared" si="9"/>
        <v>451271.89499999996</v>
      </c>
    </row>
    <row r="87" spans="1:11" x14ac:dyDescent="0.25">
      <c r="A87" s="1"/>
      <c r="B87" s="5" t="s">
        <v>2</v>
      </c>
      <c r="C87" s="6"/>
      <c r="D87" s="36"/>
      <c r="E87" s="28"/>
      <c r="F87" s="28"/>
      <c r="G87" s="29"/>
      <c r="H87" s="28"/>
    </row>
    <row r="88" spans="1:11" hidden="1" x14ac:dyDescent="0.25">
      <c r="A88" s="1"/>
      <c r="B88" s="5" t="s">
        <v>3</v>
      </c>
      <c r="C88" s="6"/>
      <c r="D88" s="37">
        <v>112796.79999999999</v>
      </c>
      <c r="E88" s="44"/>
      <c r="F88" s="28">
        <f t="shared" si="0"/>
        <v>112796.79999999999</v>
      </c>
      <c r="G88" s="38">
        <v>84.795000000000002</v>
      </c>
      <c r="H88" s="28">
        <f t="shared" ref="H88:H90" si="10">F88+G88</f>
        <v>112881.59499999999</v>
      </c>
      <c r="I88" s="17" t="s">
        <v>193</v>
      </c>
      <c r="J88" s="40">
        <v>0</v>
      </c>
    </row>
    <row r="89" spans="1:11" x14ac:dyDescent="0.25">
      <c r="A89" s="1"/>
      <c r="B89" s="13" t="s">
        <v>55</v>
      </c>
      <c r="C89" s="6"/>
      <c r="D89" s="36">
        <v>338390.3</v>
      </c>
      <c r="E89" s="28"/>
      <c r="F89" s="28">
        <f t="shared" si="0"/>
        <v>338390.3</v>
      </c>
      <c r="G89" s="29"/>
      <c r="H89" s="28">
        <f t="shared" si="10"/>
        <v>338390.3</v>
      </c>
      <c r="I89" s="20" t="s">
        <v>184</v>
      </c>
    </row>
    <row r="90" spans="1:11" ht="75" x14ac:dyDescent="0.25">
      <c r="A90" s="1" t="s">
        <v>154</v>
      </c>
      <c r="B90" s="5" t="s">
        <v>57</v>
      </c>
      <c r="C90" s="48" t="s">
        <v>7</v>
      </c>
      <c r="D90" s="36">
        <f>D92+D93</f>
        <v>435166.5</v>
      </c>
      <c r="E90" s="28">
        <f>E92+E93</f>
        <v>0</v>
      </c>
      <c r="F90" s="28">
        <f t="shared" si="0"/>
        <v>435166.5</v>
      </c>
      <c r="G90" s="29">
        <f>G92+G93</f>
        <v>20923.199000000001</v>
      </c>
      <c r="H90" s="28">
        <f t="shared" si="10"/>
        <v>456089.69900000002</v>
      </c>
    </row>
    <row r="91" spans="1:11" x14ac:dyDescent="0.25">
      <c r="A91" s="1"/>
      <c r="B91" s="5" t="s">
        <v>2</v>
      </c>
      <c r="C91" s="6"/>
      <c r="D91" s="36"/>
      <c r="E91" s="28"/>
      <c r="F91" s="28"/>
      <c r="G91" s="29"/>
      <c r="H91" s="28"/>
    </row>
    <row r="92" spans="1:11" hidden="1" x14ac:dyDescent="0.25">
      <c r="A92" s="1"/>
      <c r="B92" s="5" t="s">
        <v>3</v>
      </c>
      <c r="C92" s="6"/>
      <c r="D92" s="37">
        <v>108791.59999999998</v>
      </c>
      <c r="E92" s="44"/>
      <c r="F92" s="28">
        <f t="shared" si="0"/>
        <v>108791.59999999998</v>
      </c>
      <c r="G92" s="38">
        <v>20923.199000000001</v>
      </c>
      <c r="H92" s="28">
        <f t="shared" ref="H92:H94" si="11">F92+G92</f>
        <v>129714.79899999997</v>
      </c>
      <c r="I92" s="17" t="s">
        <v>192</v>
      </c>
      <c r="J92" s="40">
        <v>0</v>
      </c>
    </row>
    <row r="93" spans="1:11" x14ac:dyDescent="0.25">
      <c r="A93" s="1"/>
      <c r="B93" s="5" t="s">
        <v>55</v>
      </c>
      <c r="C93" s="6"/>
      <c r="D93" s="36">
        <v>326374.90000000002</v>
      </c>
      <c r="E93" s="28"/>
      <c r="F93" s="28">
        <f t="shared" si="0"/>
        <v>326374.90000000002</v>
      </c>
      <c r="G93" s="29"/>
      <c r="H93" s="28">
        <f t="shared" si="11"/>
        <v>326374.90000000002</v>
      </c>
      <c r="I93" s="20" t="s">
        <v>184</v>
      </c>
    </row>
    <row r="94" spans="1:11" ht="75" x14ac:dyDescent="0.25">
      <c r="A94" s="1" t="s">
        <v>155</v>
      </c>
      <c r="B94" s="5" t="s">
        <v>58</v>
      </c>
      <c r="C94" s="48" t="s">
        <v>7</v>
      </c>
      <c r="D94" s="36">
        <f>D96+D97</f>
        <v>87699.7</v>
      </c>
      <c r="E94" s="28">
        <f>E96+E97</f>
        <v>0</v>
      </c>
      <c r="F94" s="28">
        <f t="shared" si="0"/>
        <v>87699.7</v>
      </c>
      <c r="G94" s="29">
        <f>G96+G97</f>
        <v>0</v>
      </c>
      <c r="H94" s="28">
        <f t="shared" si="11"/>
        <v>87699.7</v>
      </c>
      <c r="I94" s="20"/>
    </row>
    <row r="95" spans="1:11" x14ac:dyDescent="0.25">
      <c r="A95" s="1"/>
      <c r="B95" s="5" t="s">
        <v>2</v>
      </c>
      <c r="C95" s="6"/>
      <c r="D95" s="36"/>
      <c r="E95" s="28"/>
      <c r="F95" s="28"/>
      <c r="G95" s="29"/>
      <c r="H95" s="28"/>
    </row>
    <row r="96" spans="1:11" hidden="1" x14ac:dyDescent="0.25">
      <c r="A96" s="1"/>
      <c r="B96" s="5" t="s">
        <v>3</v>
      </c>
      <c r="C96" s="6"/>
      <c r="D96" s="37">
        <v>31449.699999999997</v>
      </c>
      <c r="E96" s="44"/>
      <c r="F96" s="28">
        <f t="shared" si="0"/>
        <v>31449.699999999997</v>
      </c>
      <c r="G96" s="38"/>
      <c r="H96" s="28">
        <f t="shared" ref="H96:H98" si="12">F96+G96</f>
        <v>31449.699999999997</v>
      </c>
      <c r="I96" s="17" t="s">
        <v>170</v>
      </c>
      <c r="J96" s="40">
        <v>0</v>
      </c>
    </row>
    <row r="97" spans="1:10" x14ac:dyDescent="0.25">
      <c r="A97" s="1"/>
      <c r="B97" s="5" t="s">
        <v>55</v>
      </c>
      <c r="C97" s="6"/>
      <c r="D97" s="36">
        <v>56250</v>
      </c>
      <c r="E97" s="28"/>
      <c r="F97" s="28">
        <f t="shared" si="0"/>
        <v>56250</v>
      </c>
      <c r="G97" s="29"/>
      <c r="H97" s="28">
        <f t="shared" si="12"/>
        <v>56250</v>
      </c>
      <c r="I97" s="20" t="s">
        <v>184</v>
      </c>
    </row>
    <row r="98" spans="1:10" ht="75" x14ac:dyDescent="0.25">
      <c r="A98" s="1" t="s">
        <v>156</v>
      </c>
      <c r="B98" s="5" t="s">
        <v>59</v>
      </c>
      <c r="C98" s="48" t="s">
        <v>7</v>
      </c>
      <c r="D98" s="36">
        <f>D100+D101</f>
        <v>105288.2</v>
      </c>
      <c r="E98" s="28">
        <f>E100+E101</f>
        <v>1792.2</v>
      </c>
      <c r="F98" s="28">
        <f t="shared" ref="F98:F160" si="13">D98+E98</f>
        <v>107080.4</v>
      </c>
      <c r="G98" s="29">
        <f>G100+G101</f>
        <v>7728.1</v>
      </c>
      <c r="H98" s="28">
        <f t="shared" si="12"/>
        <v>114808.5</v>
      </c>
      <c r="I98" s="20"/>
    </row>
    <row r="99" spans="1:10" x14ac:dyDescent="0.25">
      <c r="A99" s="1"/>
      <c r="B99" s="5" t="s">
        <v>2</v>
      </c>
      <c r="C99" s="6"/>
      <c r="D99" s="36"/>
      <c r="E99" s="28"/>
      <c r="F99" s="28"/>
      <c r="G99" s="29"/>
      <c r="H99" s="28"/>
    </row>
    <row r="100" spans="1:10" hidden="1" x14ac:dyDescent="0.25">
      <c r="A100" s="1"/>
      <c r="B100" s="5" t="s">
        <v>3</v>
      </c>
      <c r="C100" s="6"/>
      <c r="D100" s="37">
        <v>98322.2</v>
      </c>
      <c r="E100" s="44">
        <v>1792.2</v>
      </c>
      <c r="F100" s="28">
        <f t="shared" si="13"/>
        <v>100114.4</v>
      </c>
      <c r="G100" s="38">
        <v>2351.5</v>
      </c>
      <c r="H100" s="28">
        <f t="shared" ref="H100:H102" si="14">F100+G100</f>
        <v>102465.9</v>
      </c>
      <c r="I100" s="17" t="s">
        <v>60</v>
      </c>
      <c r="J100" s="40">
        <v>0</v>
      </c>
    </row>
    <row r="101" spans="1:10" x14ac:dyDescent="0.25">
      <c r="A101" s="1"/>
      <c r="B101" s="13" t="s">
        <v>55</v>
      </c>
      <c r="C101" s="48"/>
      <c r="D101" s="36">
        <v>6966</v>
      </c>
      <c r="E101" s="28"/>
      <c r="F101" s="28">
        <f t="shared" si="13"/>
        <v>6966</v>
      </c>
      <c r="G101" s="29">
        <v>5376.6</v>
      </c>
      <c r="H101" s="28">
        <f t="shared" si="14"/>
        <v>12342.6</v>
      </c>
      <c r="I101" s="20" t="s">
        <v>184</v>
      </c>
    </row>
    <row r="102" spans="1:10" ht="75" x14ac:dyDescent="0.25">
      <c r="A102" s="1" t="s">
        <v>157</v>
      </c>
      <c r="B102" s="5" t="s">
        <v>62</v>
      </c>
      <c r="C102" s="48" t="s">
        <v>7</v>
      </c>
      <c r="D102" s="36">
        <f>D104+D105</f>
        <v>28686.799999999999</v>
      </c>
      <c r="E102" s="28">
        <f>E104+E105</f>
        <v>-1792.2</v>
      </c>
      <c r="F102" s="28">
        <f t="shared" si="13"/>
        <v>26894.6</v>
      </c>
      <c r="G102" s="29">
        <f>G104+G105</f>
        <v>-5376.6</v>
      </c>
      <c r="H102" s="28">
        <f t="shared" si="14"/>
        <v>21518</v>
      </c>
      <c r="I102" s="20"/>
    </row>
    <row r="103" spans="1:10" x14ac:dyDescent="0.25">
      <c r="A103" s="1"/>
      <c r="B103" s="5" t="s">
        <v>2</v>
      </c>
      <c r="C103" s="48"/>
      <c r="D103" s="36"/>
      <c r="E103" s="28"/>
      <c r="F103" s="28"/>
      <c r="G103" s="29"/>
      <c r="H103" s="28"/>
    </row>
    <row r="104" spans="1:10" hidden="1" x14ac:dyDescent="0.25">
      <c r="A104" s="1"/>
      <c r="B104" s="5" t="s">
        <v>3</v>
      </c>
      <c r="C104" s="16"/>
      <c r="D104" s="37">
        <v>7171.7000000000007</v>
      </c>
      <c r="E104" s="44">
        <v>-1792.2</v>
      </c>
      <c r="F104" s="28">
        <f t="shared" si="13"/>
        <v>5379.5000000000009</v>
      </c>
      <c r="G104" s="38"/>
      <c r="H104" s="28">
        <f t="shared" ref="H104:H106" si="15">F104+G104</f>
        <v>5379.5000000000009</v>
      </c>
      <c r="I104" s="17" t="s">
        <v>61</v>
      </c>
      <c r="J104" s="40">
        <v>0</v>
      </c>
    </row>
    <row r="105" spans="1:10" x14ac:dyDescent="0.25">
      <c r="A105" s="1"/>
      <c r="B105" s="5" t="s">
        <v>55</v>
      </c>
      <c r="C105" s="48"/>
      <c r="D105" s="36">
        <v>21515.1</v>
      </c>
      <c r="E105" s="28"/>
      <c r="F105" s="28">
        <f t="shared" si="13"/>
        <v>21515.1</v>
      </c>
      <c r="G105" s="29">
        <v>-5376.6</v>
      </c>
      <c r="H105" s="28">
        <f t="shared" si="15"/>
        <v>16138.499999999998</v>
      </c>
      <c r="I105" s="20" t="s">
        <v>184</v>
      </c>
    </row>
    <row r="106" spans="1:10" ht="75" x14ac:dyDescent="0.25">
      <c r="A106" s="1" t="s">
        <v>159</v>
      </c>
      <c r="B106" s="5" t="s">
        <v>63</v>
      </c>
      <c r="C106" s="48" t="s">
        <v>7</v>
      </c>
      <c r="D106" s="36">
        <f>D108+D109</f>
        <v>11425.1</v>
      </c>
      <c r="E106" s="28">
        <f>E108+E109</f>
        <v>0</v>
      </c>
      <c r="F106" s="28">
        <f t="shared" si="13"/>
        <v>11425.1</v>
      </c>
      <c r="G106" s="29">
        <f>G108+G109</f>
        <v>7520.6559999999999</v>
      </c>
      <c r="H106" s="28">
        <f t="shared" si="15"/>
        <v>18945.756000000001</v>
      </c>
    </row>
    <row r="107" spans="1:10" x14ac:dyDescent="0.25">
      <c r="A107" s="1"/>
      <c r="B107" s="5" t="s">
        <v>2</v>
      </c>
      <c r="C107" s="48"/>
      <c r="D107" s="36"/>
      <c r="E107" s="28"/>
      <c r="F107" s="28"/>
      <c r="G107" s="29"/>
      <c r="H107" s="28"/>
      <c r="I107" s="20"/>
    </row>
    <row r="108" spans="1:10" hidden="1" x14ac:dyDescent="0.25">
      <c r="A108" s="1"/>
      <c r="B108" s="5" t="s">
        <v>3</v>
      </c>
      <c r="C108" s="16"/>
      <c r="D108" s="37">
        <v>2856.3000000000011</v>
      </c>
      <c r="E108" s="44"/>
      <c r="F108" s="28">
        <f t="shared" si="13"/>
        <v>2856.3000000000011</v>
      </c>
      <c r="G108" s="38">
        <v>7520.6559999999999</v>
      </c>
      <c r="H108" s="28">
        <f t="shared" ref="H108:H145" si="16">F108+G108</f>
        <v>10376.956000000002</v>
      </c>
      <c r="I108" s="20" t="s">
        <v>195</v>
      </c>
      <c r="J108" s="40">
        <v>0</v>
      </c>
    </row>
    <row r="109" spans="1:10" x14ac:dyDescent="0.25">
      <c r="A109" s="1"/>
      <c r="B109" s="5" t="s">
        <v>55</v>
      </c>
      <c r="C109" s="48"/>
      <c r="D109" s="28">
        <v>8568.7999999999993</v>
      </c>
      <c r="E109" s="28"/>
      <c r="F109" s="28">
        <f t="shared" si="13"/>
        <v>8568.7999999999993</v>
      </c>
      <c r="G109" s="29"/>
      <c r="H109" s="28">
        <f t="shared" si="16"/>
        <v>8568.7999999999993</v>
      </c>
      <c r="I109" s="20" t="s">
        <v>184</v>
      </c>
    </row>
    <row r="110" spans="1:10" ht="75" x14ac:dyDescent="0.25">
      <c r="A110" s="1" t="s">
        <v>158</v>
      </c>
      <c r="B110" s="5" t="s">
        <v>179</v>
      </c>
      <c r="C110" s="48" t="s">
        <v>7</v>
      </c>
      <c r="D110" s="28">
        <v>6397.1</v>
      </c>
      <c r="E110" s="28"/>
      <c r="F110" s="28">
        <f t="shared" si="13"/>
        <v>6397.1</v>
      </c>
      <c r="G110" s="29"/>
      <c r="H110" s="28">
        <f t="shared" si="16"/>
        <v>6397.1</v>
      </c>
      <c r="I110" s="21">
        <v>1020141280</v>
      </c>
    </row>
    <row r="111" spans="1:10" ht="87.75" customHeight="1" x14ac:dyDescent="0.25">
      <c r="A111" s="1" t="s">
        <v>161</v>
      </c>
      <c r="B111" s="5" t="s">
        <v>64</v>
      </c>
      <c r="C111" s="48" t="s">
        <v>7</v>
      </c>
      <c r="D111" s="28">
        <v>18000</v>
      </c>
      <c r="E111" s="28"/>
      <c r="F111" s="28">
        <f t="shared" si="13"/>
        <v>18000</v>
      </c>
      <c r="G111" s="29"/>
      <c r="H111" s="28">
        <f t="shared" si="16"/>
        <v>18000</v>
      </c>
      <c r="I111" s="21">
        <v>1020141250</v>
      </c>
    </row>
    <row r="112" spans="1:10" ht="75" x14ac:dyDescent="0.25">
      <c r="A112" s="1" t="s">
        <v>160</v>
      </c>
      <c r="B112" s="5" t="s">
        <v>65</v>
      </c>
      <c r="C112" s="48" t="s">
        <v>7</v>
      </c>
      <c r="D112" s="28">
        <v>16242.8</v>
      </c>
      <c r="E112" s="28">
        <v>-15732.6</v>
      </c>
      <c r="F112" s="28">
        <f t="shared" si="13"/>
        <v>510.19999999999891</v>
      </c>
      <c r="G112" s="29"/>
      <c r="H112" s="28">
        <f t="shared" si="16"/>
        <v>510.19999999999891</v>
      </c>
      <c r="I112" s="21">
        <v>1020141260</v>
      </c>
    </row>
    <row r="113" spans="1:11" ht="75" x14ac:dyDescent="0.25">
      <c r="A113" s="1" t="s">
        <v>162</v>
      </c>
      <c r="B113" s="5" t="s">
        <v>66</v>
      </c>
      <c r="C113" s="48" t="s">
        <v>7</v>
      </c>
      <c r="D113" s="28">
        <v>6140.6</v>
      </c>
      <c r="E113" s="28"/>
      <c r="F113" s="28">
        <f t="shared" si="13"/>
        <v>6140.6</v>
      </c>
      <c r="G113" s="29">
        <v>11616</v>
      </c>
      <c r="H113" s="28">
        <f t="shared" si="16"/>
        <v>17756.599999999999</v>
      </c>
      <c r="I113" s="21">
        <v>1020141480</v>
      </c>
    </row>
    <row r="114" spans="1:11" ht="75" x14ac:dyDescent="0.25">
      <c r="A114" s="1" t="s">
        <v>163</v>
      </c>
      <c r="B114" s="5" t="s">
        <v>67</v>
      </c>
      <c r="C114" s="48" t="s">
        <v>7</v>
      </c>
      <c r="D114" s="28">
        <v>5018.7</v>
      </c>
      <c r="E114" s="28"/>
      <c r="F114" s="28">
        <f t="shared" si="13"/>
        <v>5018.7</v>
      </c>
      <c r="G114" s="29"/>
      <c r="H114" s="28">
        <f t="shared" si="16"/>
        <v>5018.7</v>
      </c>
      <c r="I114" s="21">
        <v>1020341290</v>
      </c>
    </row>
    <row r="115" spans="1:11" ht="75" x14ac:dyDescent="0.25">
      <c r="A115" s="1" t="s">
        <v>164</v>
      </c>
      <c r="B115" s="5" t="s">
        <v>68</v>
      </c>
      <c r="C115" s="48" t="s">
        <v>7</v>
      </c>
      <c r="D115" s="28">
        <v>8132.6</v>
      </c>
      <c r="E115" s="28"/>
      <c r="F115" s="28">
        <f t="shared" si="13"/>
        <v>8132.6</v>
      </c>
      <c r="G115" s="29">
        <f>3744.857+2595.866</f>
        <v>6340.723</v>
      </c>
      <c r="H115" s="28">
        <f t="shared" si="16"/>
        <v>14473.323</v>
      </c>
      <c r="I115" s="21">
        <v>1110741740</v>
      </c>
    </row>
    <row r="116" spans="1:11" ht="75" x14ac:dyDescent="0.25">
      <c r="A116" s="1" t="s">
        <v>165</v>
      </c>
      <c r="B116" s="5" t="s">
        <v>194</v>
      </c>
      <c r="C116" s="48" t="s">
        <v>7</v>
      </c>
      <c r="D116" s="28"/>
      <c r="E116" s="28"/>
      <c r="F116" s="28"/>
      <c r="G116" s="29">
        <v>1213.567</v>
      </c>
      <c r="H116" s="28">
        <f t="shared" si="16"/>
        <v>1213.567</v>
      </c>
      <c r="I116" s="21">
        <v>1020141930</v>
      </c>
    </row>
    <row r="117" spans="1:11" ht="75" x14ac:dyDescent="0.25">
      <c r="A117" s="1" t="s">
        <v>166</v>
      </c>
      <c r="B117" s="5" t="s">
        <v>196</v>
      </c>
      <c r="C117" s="48" t="s">
        <v>7</v>
      </c>
      <c r="D117" s="28"/>
      <c r="E117" s="28"/>
      <c r="F117" s="28"/>
      <c r="G117" s="29">
        <v>5305</v>
      </c>
      <c r="H117" s="28">
        <f t="shared" si="16"/>
        <v>5305</v>
      </c>
      <c r="I117" s="21" t="s">
        <v>197</v>
      </c>
    </row>
    <row r="118" spans="1:11" ht="75" x14ac:dyDescent="0.25">
      <c r="A118" s="1" t="s">
        <v>167</v>
      </c>
      <c r="B118" s="5" t="s">
        <v>203</v>
      </c>
      <c r="C118" s="48" t="s">
        <v>7</v>
      </c>
      <c r="D118" s="28"/>
      <c r="E118" s="28"/>
      <c r="F118" s="28"/>
      <c r="G118" s="29">
        <v>4501.7340000000004</v>
      </c>
      <c r="H118" s="28">
        <f t="shared" si="16"/>
        <v>4501.7340000000004</v>
      </c>
      <c r="I118" s="21">
        <v>1020141790</v>
      </c>
    </row>
    <row r="119" spans="1:11" x14ac:dyDescent="0.25">
      <c r="A119" s="1"/>
      <c r="B119" s="5" t="s">
        <v>173</v>
      </c>
      <c r="C119" s="48"/>
      <c r="D119" s="27">
        <f>D120</f>
        <v>15000</v>
      </c>
      <c r="E119" s="27">
        <f>E120+E121</f>
        <v>0</v>
      </c>
      <c r="F119" s="27">
        <f t="shared" si="13"/>
        <v>15000</v>
      </c>
      <c r="G119" s="27">
        <f>G120+G121</f>
        <v>0</v>
      </c>
      <c r="H119" s="28">
        <f t="shared" si="16"/>
        <v>15000</v>
      </c>
      <c r="I119" s="22"/>
      <c r="J119" s="41"/>
      <c r="K119" s="43"/>
    </row>
    <row r="120" spans="1:11" ht="75" hidden="1" x14ac:dyDescent="0.25">
      <c r="A120" s="1" t="s">
        <v>168</v>
      </c>
      <c r="B120" s="5" t="s">
        <v>80</v>
      </c>
      <c r="C120" s="3" t="s">
        <v>19</v>
      </c>
      <c r="D120" s="28">
        <v>15000</v>
      </c>
      <c r="E120" s="28">
        <v>-15000</v>
      </c>
      <c r="F120" s="28">
        <f t="shared" si="13"/>
        <v>0</v>
      </c>
      <c r="G120" s="29"/>
      <c r="H120" s="28">
        <f t="shared" si="16"/>
        <v>0</v>
      </c>
      <c r="I120" s="17" t="s">
        <v>81</v>
      </c>
      <c r="J120" s="40">
        <v>0</v>
      </c>
    </row>
    <row r="121" spans="1:11" ht="56.25" x14ac:dyDescent="0.25">
      <c r="A121" s="1" t="s">
        <v>168</v>
      </c>
      <c r="B121" s="5" t="s">
        <v>80</v>
      </c>
      <c r="C121" s="3" t="s">
        <v>48</v>
      </c>
      <c r="D121" s="28"/>
      <c r="E121" s="28">
        <v>15000</v>
      </c>
      <c r="F121" s="28">
        <f t="shared" si="13"/>
        <v>15000</v>
      </c>
      <c r="G121" s="29"/>
      <c r="H121" s="28">
        <f t="shared" si="16"/>
        <v>15000</v>
      </c>
      <c r="I121" s="17" t="s">
        <v>81</v>
      </c>
    </row>
    <row r="122" spans="1:11" x14ac:dyDescent="0.25">
      <c r="A122" s="1"/>
      <c r="B122" s="54" t="s">
        <v>9</v>
      </c>
      <c r="C122" s="55"/>
      <c r="D122" s="27">
        <f>D123+D124+D125+D127+D128</f>
        <v>316643.09999999998</v>
      </c>
      <c r="E122" s="27">
        <f>E123+E124+E125+E126+E127+E128</f>
        <v>-2456.7999999999993</v>
      </c>
      <c r="F122" s="27">
        <f t="shared" si="13"/>
        <v>314186.3</v>
      </c>
      <c r="G122" s="27">
        <f>G123+G124+G125+G126+G127+G128</f>
        <v>27335.702999999998</v>
      </c>
      <c r="H122" s="28">
        <f t="shared" si="16"/>
        <v>341522.00299999997</v>
      </c>
      <c r="I122" s="19"/>
      <c r="J122" s="41"/>
      <c r="K122" s="43"/>
    </row>
    <row r="123" spans="1:11" ht="56.25" x14ac:dyDescent="0.25">
      <c r="A123" s="1" t="s">
        <v>169</v>
      </c>
      <c r="B123" s="5" t="s">
        <v>174</v>
      </c>
      <c r="C123" s="3" t="s">
        <v>48</v>
      </c>
      <c r="D123" s="28">
        <v>67845.399999999994</v>
      </c>
      <c r="E123" s="28">
        <v>-2456.8000000000002</v>
      </c>
      <c r="F123" s="28">
        <f t="shared" si="13"/>
        <v>65388.599999999991</v>
      </c>
      <c r="G123" s="29">
        <v>25628.117999999999</v>
      </c>
      <c r="H123" s="28">
        <f t="shared" si="16"/>
        <v>91016.717999999993</v>
      </c>
      <c r="I123" s="17" t="s">
        <v>85</v>
      </c>
    </row>
    <row r="124" spans="1:11" ht="56.25" x14ac:dyDescent="0.25">
      <c r="A124" s="1" t="s">
        <v>209</v>
      </c>
      <c r="B124" s="5" t="s">
        <v>176</v>
      </c>
      <c r="C124" s="3" t="s">
        <v>48</v>
      </c>
      <c r="D124" s="28">
        <v>40000</v>
      </c>
      <c r="E124" s="28"/>
      <c r="F124" s="28">
        <f t="shared" si="13"/>
        <v>40000</v>
      </c>
      <c r="G124" s="29">
        <v>461.30200000000002</v>
      </c>
      <c r="H124" s="28">
        <f t="shared" si="16"/>
        <v>40461.302000000003</v>
      </c>
      <c r="I124" s="17" t="s">
        <v>86</v>
      </c>
    </row>
    <row r="125" spans="1:11" ht="75" x14ac:dyDescent="0.25">
      <c r="A125" s="72" t="s">
        <v>210</v>
      </c>
      <c r="B125" s="70" t="s">
        <v>87</v>
      </c>
      <c r="C125" s="3" t="s">
        <v>88</v>
      </c>
      <c r="D125" s="28">
        <v>18797.7</v>
      </c>
      <c r="E125" s="28">
        <v>-18797.7</v>
      </c>
      <c r="F125" s="28">
        <f t="shared" si="13"/>
        <v>0</v>
      </c>
      <c r="G125" s="29">
        <v>1246.2829999999999</v>
      </c>
      <c r="H125" s="28">
        <f t="shared" si="16"/>
        <v>1246.2829999999999</v>
      </c>
      <c r="I125" s="17" t="s">
        <v>89</v>
      </c>
    </row>
    <row r="126" spans="1:11" ht="56.25" x14ac:dyDescent="0.25">
      <c r="A126" s="73"/>
      <c r="B126" s="71"/>
      <c r="C126" s="3" t="s">
        <v>48</v>
      </c>
      <c r="D126" s="28"/>
      <c r="E126" s="28">
        <v>18797.7</v>
      </c>
      <c r="F126" s="28">
        <f t="shared" si="13"/>
        <v>18797.7</v>
      </c>
      <c r="G126" s="29"/>
      <c r="H126" s="28">
        <f t="shared" si="16"/>
        <v>18797.7</v>
      </c>
      <c r="I126" s="17" t="s">
        <v>89</v>
      </c>
    </row>
    <row r="127" spans="1:11" ht="56.25" x14ac:dyDescent="0.25">
      <c r="A127" s="1" t="s">
        <v>211</v>
      </c>
      <c r="B127" s="5" t="s">
        <v>178</v>
      </c>
      <c r="C127" s="3" t="s">
        <v>17</v>
      </c>
      <c r="D127" s="28">
        <v>30000</v>
      </c>
      <c r="E127" s="28"/>
      <c r="F127" s="28">
        <f t="shared" si="13"/>
        <v>30000</v>
      </c>
      <c r="G127" s="29"/>
      <c r="H127" s="28">
        <f t="shared" si="16"/>
        <v>30000</v>
      </c>
      <c r="I127" s="17" t="s">
        <v>90</v>
      </c>
    </row>
    <row r="128" spans="1:11" ht="56.25" x14ac:dyDescent="0.25">
      <c r="A128" s="1" t="s">
        <v>212</v>
      </c>
      <c r="B128" s="5" t="s">
        <v>175</v>
      </c>
      <c r="C128" s="3" t="s">
        <v>17</v>
      </c>
      <c r="D128" s="28">
        <v>160000</v>
      </c>
      <c r="E128" s="28"/>
      <c r="F128" s="28">
        <f t="shared" si="13"/>
        <v>160000</v>
      </c>
      <c r="G128" s="29"/>
      <c r="H128" s="28">
        <f t="shared" si="16"/>
        <v>160000</v>
      </c>
      <c r="I128" s="17" t="s">
        <v>91</v>
      </c>
    </row>
    <row r="129" spans="1:11" ht="19.5" customHeight="1" x14ac:dyDescent="0.25">
      <c r="A129" s="1"/>
      <c r="B129" s="5" t="s">
        <v>23</v>
      </c>
      <c r="C129" s="3"/>
      <c r="D129" s="27">
        <f>D136+D130+D131+D132+D133+D134+D135</f>
        <v>88349.4</v>
      </c>
      <c r="E129" s="27">
        <f>E130+E131+E132+E133+E134+E135+E136</f>
        <v>-667.4</v>
      </c>
      <c r="F129" s="27">
        <f t="shared" si="13"/>
        <v>87682</v>
      </c>
      <c r="G129" s="27">
        <f>G130+G131+G132+G133+G134+G135+G136+G137+G138+G139+G140+G141</f>
        <v>19923.670000000002</v>
      </c>
      <c r="H129" s="28">
        <f t="shared" si="16"/>
        <v>107605.67</v>
      </c>
      <c r="I129" s="19"/>
      <c r="J129" s="41"/>
      <c r="K129" s="43"/>
    </row>
    <row r="130" spans="1:11" ht="56.25" x14ac:dyDescent="0.25">
      <c r="A130" s="1" t="s">
        <v>213</v>
      </c>
      <c r="B130" s="5" t="s">
        <v>103</v>
      </c>
      <c r="C130" s="3" t="s">
        <v>48</v>
      </c>
      <c r="D130" s="28">
        <v>2937.2</v>
      </c>
      <c r="E130" s="28"/>
      <c r="F130" s="28">
        <f t="shared" si="13"/>
        <v>2937.2</v>
      </c>
      <c r="G130" s="29"/>
      <c r="H130" s="28">
        <f t="shared" si="16"/>
        <v>2937.2</v>
      </c>
      <c r="I130" s="17" t="s">
        <v>104</v>
      </c>
    </row>
    <row r="131" spans="1:11" ht="56.25" x14ac:dyDescent="0.25">
      <c r="A131" s="1" t="s">
        <v>214</v>
      </c>
      <c r="B131" s="5" t="s">
        <v>181</v>
      </c>
      <c r="C131" s="3" t="s">
        <v>48</v>
      </c>
      <c r="D131" s="28">
        <v>216.9</v>
      </c>
      <c r="E131" s="28"/>
      <c r="F131" s="28">
        <f t="shared" si="13"/>
        <v>216.9</v>
      </c>
      <c r="G131" s="29">
        <v>228.58099999999999</v>
      </c>
      <c r="H131" s="28">
        <f t="shared" si="16"/>
        <v>445.48099999999999</v>
      </c>
      <c r="I131" s="17" t="s">
        <v>105</v>
      </c>
    </row>
    <row r="132" spans="1:11" ht="56.25" x14ac:dyDescent="0.25">
      <c r="A132" s="1" t="s">
        <v>215</v>
      </c>
      <c r="B132" s="5" t="s">
        <v>106</v>
      </c>
      <c r="C132" s="3" t="s">
        <v>48</v>
      </c>
      <c r="D132" s="28">
        <v>3154.1</v>
      </c>
      <c r="E132" s="28"/>
      <c r="F132" s="28">
        <f t="shared" si="13"/>
        <v>3154.1</v>
      </c>
      <c r="G132" s="29"/>
      <c r="H132" s="28">
        <f t="shared" si="16"/>
        <v>3154.1</v>
      </c>
      <c r="I132" s="17" t="s">
        <v>107</v>
      </c>
    </row>
    <row r="133" spans="1:11" ht="56.25" x14ac:dyDescent="0.25">
      <c r="A133" s="1" t="s">
        <v>216</v>
      </c>
      <c r="B133" s="5" t="s">
        <v>108</v>
      </c>
      <c r="C133" s="3" t="s">
        <v>48</v>
      </c>
      <c r="D133" s="28">
        <v>216.4</v>
      </c>
      <c r="E133" s="28"/>
      <c r="F133" s="28">
        <f t="shared" si="13"/>
        <v>216.4</v>
      </c>
      <c r="G133" s="29">
        <v>229.30500000000001</v>
      </c>
      <c r="H133" s="28">
        <f t="shared" si="16"/>
        <v>445.70500000000004</v>
      </c>
      <c r="I133" s="17" t="s">
        <v>109</v>
      </c>
    </row>
    <row r="134" spans="1:11" ht="56.25" x14ac:dyDescent="0.25">
      <c r="A134" s="1" t="s">
        <v>217</v>
      </c>
      <c r="B134" s="5" t="s">
        <v>110</v>
      </c>
      <c r="C134" s="3" t="s">
        <v>48</v>
      </c>
      <c r="D134" s="28">
        <v>206.6</v>
      </c>
      <c r="E134" s="28"/>
      <c r="F134" s="28">
        <f t="shared" si="13"/>
        <v>206.6</v>
      </c>
      <c r="G134" s="29">
        <v>239.316</v>
      </c>
      <c r="H134" s="28">
        <f t="shared" si="16"/>
        <v>445.916</v>
      </c>
      <c r="I134" s="17" t="s">
        <v>111</v>
      </c>
    </row>
    <row r="135" spans="1:11" ht="56.25" x14ac:dyDescent="0.25">
      <c r="A135" s="1" t="s">
        <v>218</v>
      </c>
      <c r="B135" s="5" t="s">
        <v>112</v>
      </c>
      <c r="C135" s="3" t="s">
        <v>21</v>
      </c>
      <c r="D135" s="28">
        <v>34618.199999999997</v>
      </c>
      <c r="E135" s="28">
        <v>-667.4</v>
      </c>
      <c r="F135" s="28">
        <f t="shared" si="13"/>
        <v>33950.799999999996</v>
      </c>
      <c r="G135" s="29">
        <f>5000+10381.8</f>
        <v>15381.8</v>
      </c>
      <c r="H135" s="28">
        <f t="shared" si="16"/>
        <v>49332.599999999991</v>
      </c>
      <c r="I135" s="17" t="s">
        <v>113</v>
      </c>
    </row>
    <row r="136" spans="1:11" ht="75" x14ac:dyDescent="0.25">
      <c r="A136" s="72" t="s">
        <v>219</v>
      </c>
      <c r="B136" s="70" t="s">
        <v>114</v>
      </c>
      <c r="C136" s="48" t="s">
        <v>7</v>
      </c>
      <c r="D136" s="28">
        <v>47000</v>
      </c>
      <c r="E136" s="28"/>
      <c r="F136" s="28">
        <f t="shared" si="13"/>
        <v>47000</v>
      </c>
      <c r="G136" s="29"/>
      <c r="H136" s="28">
        <f t="shared" si="16"/>
        <v>47000</v>
      </c>
      <c r="I136" s="17" t="s">
        <v>115</v>
      </c>
    </row>
    <row r="137" spans="1:11" ht="56.25" x14ac:dyDescent="0.25">
      <c r="A137" s="73"/>
      <c r="B137" s="71"/>
      <c r="C137" s="3" t="s">
        <v>21</v>
      </c>
      <c r="D137" s="28"/>
      <c r="E137" s="28"/>
      <c r="F137" s="28"/>
      <c r="G137" s="29">
        <v>2800</v>
      </c>
      <c r="H137" s="28">
        <f t="shared" si="16"/>
        <v>2800</v>
      </c>
      <c r="I137" s="17" t="s">
        <v>115</v>
      </c>
    </row>
    <row r="138" spans="1:11" ht="56.25" x14ac:dyDescent="0.25">
      <c r="A138" s="1" t="s">
        <v>220</v>
      </c>
      <c r="B138" s="5" t="s">
        <v>190</v>
      </c>
      <c r="C138" s="3" t="s">
        <v>21</v>
      </c>
      <c r="D138" s="28"/>
      <c r="E138" s="28"/>
      <c r="F138" s="28"/>
      <c r="G138" s="29">
        <v>220</v>
      </c>
      <c r="H138" s="28">
        <f t="shared" si="16"/>
        <v>220</v>
      </c>
      <c r="I138" s="21">
        <v>1420341940</v>
      </c>
    </row>
    <row r="139" spans="1:11" ht="56.25" x14ac:dyDescent="0.25">
      <c r="A139" s="1" t="s">
        <v>221</v>
      </c>
      <c r="B139" s="5" t="s">
        <v>191</v>
      </c>
      <c r="C139" s="3" t="s">
        <v>21</v>
      </c>
      <c r="D139" s="28"/>
      <c r="E139" s="28"/>
      <c r="F139" s="28"/>
      <c r="G139" s="29">
        <v>824.66800000000001</v>
      </c>
      <c r="H139" s="28">
        <f t="shared" si="16"/>
        <v>824.66800000000001</v>
      </c>
      <c r="I139" s="21">
        <v>1420341950</v>
      </c>
    </row>
    <row r="140" spans="1:11" ht="56.25" hidden="1" x14ac:dyDescent="0.25">
      <c r="A140" s="1" t="s">
        <v>222</v>
      </c>
      <c r="B140" s="5" t="s">
        <v>227</v>
      </c>
      <c r="C140" s="3" t="s">
        <v>48</v>
      </c>
      <c r="D140" s="28"/>
      <c r="E140" s="28"/>
      <c r="F140" s="28"/>
      <c r="G140" s="29"/>
      <c r="H140" s="28">
        <f t="shared" si="16"/>
        <v>0</v>
      </c>
      <c r="I140" s="21">
        <v>1420341980</v>
      </c>
      <c r="J140" s="40">
        <v>0</v>
      </c>
    </row>
    <row r="141" spans="1:11" ht="56.25" hidden="1" x14ac:dyDescent="0.25">
      <c r="A141" s="1" t="s">
        <v>223</v>
      </c>
      <c r="B141" s="5" t="s">
        <v>200</v>
      </c>
      <c r="C141" s="3" t="s">
        <v>48</v>
      </c>
      <c r="D141" s="28"/>
      <c r="E141" s="28"/>
      <c r="F141" s="28"/>
      <c r="G141" s="29"/>
      <c r="H141" s="28">
        <f t="shared" si="16"/>
        <v>0</v>
      </c>
      <c r="I141" s="21">
        <v>1420341990</v>
      </c>
      <c r="J141" s="40">
        <v>0</v>
      </c>
    </row>
    <row r="142" spans="1:11" x14ac:dyDescent="0.25">
      <c r="A142" s="1"/>
      <c r="B142" s="5" t="s">
        <v>82</v>
      </c>
      <c r="C142" s="3"/>
      <c r="D142" s="27">
        <f>D143</f>
        <v>20000</v>
      </c>
      <c r="E142" s="27">
        <f>E143+E144</f>
        <v>-18208.7</v>
      </c>
      <c r="F142" s="27">
        <f t="shared" si="13"/>
        <v>1791.2999999999993</v>
      </c>
      <c r="G142" s="27">
        <f>G143+G144</f>
        <v>0</v>
      </c>
      <c r="H142" s="28">
        <f t="shared" si="16"/>
        <v>1791.2999999999993</v>
      </c>
      <c r="I142" s="19"/>
      <c r="J142" s="41"/>
      <c r="K142" s="43"/>
    </row>
    <row r="143" spans="1:11" ht="75" hidden="1" x14ac:dyDescent="0.25">
      <c r="A143" s="72" t="s">
        <v>222</v>
      </c>
      <c r="B143" s="82" t="s">
        <v>228</v>
      </c>
      <c r="C143" s="3" t="s">
        <v>83</v>
      </c>
      <c r="D143" s="28">
        <v>20000</v>
      </c>
      <c r="E143" s="28">
        <v>-20000</v>
      </c>
      <c r="F143" s="28">
        <f t="shared" si="13"/>
        <v>0</v>
      </c>
      <c r="G143" s="29"/>
      <c r="H143" s="28">
        <f t="shared" si="16"/>
        <v>0</v>
      </c>
      <c r="I143" s="17" t="s">
        <v>84</v>
      </c>
      <c r="J143" s="40">
        <v>0</v>
      </c>
    </row>
    <row r="144" spans="1:11" ht="56.25" x14ac:dyDescent="0.25">
      <c r="A144" s="73"/>
      <c r="B144" s="71"/>
      <c r="C144" s="3" t="s">
        <v>48</v>
      </c>
      <c r="D144" s="28"/>
      <c r="E144" s="28">
        <v>1791.3</v>
      </c>
      <c r="F144" s="28">
        <f t="shared" si="13"/>
        <v>1791.3</v>
      </c>
      <c r="G144" s="29"/>
      <c r="H144" s="28">
        <f t="shared" si="16"/>
        <v>1791.3</v>
      </c>
      <c r="I144" s="17" t="s">
        <v>84</v>
      </c>
    </row>
    <row r="145" spans="1:10" x14ac:dyDescent="0.25">
      <c r="A145" s="1"/>
      <c r="B145" s="50" t="s">
        <v>11</v>
      </c>
      <c r="C145" s="3"/>
      <c r="D145" s="28">
        <f>D17+D41+D71+D82+D122+D129+D142+D119</f>
        <v>3771665.9000000004</v>
      </c>
      <c r="E145" s="28">
        <f>E17+E41++E71+E82+E119+E122+E129+E142</f>
        <v>-14217.5</v>
      </c>
      <c r="F145" s="28">
        <f t="shared" si="13"/>
        <v>3757448.4000000004</v>
      </c>
      <c r="G145" s="29">
        <f>G17+G41++G71+G82+G119+G122+G129+G142</f>
        <v>441869.99099999992</v>
      </c>
      <c r="H145" s="28">
        <f t="shared" si="16"/>
        <v>4199318.3910000008</v>
      </c>
    </row>
    <row r="146" spans="1:10" x14ac:dyDescent="0.25">
      <c r="A146" s="1"/>
      <c r="B146" s="58" t="s">
        <v>12</v>
      </c>
      <c r="C146" s="59"/>
      <c r="D146" s="28"/>
      <c r="E146" s="28"/>
      <c r="F146" s="28"/>
      <c r="G146" s="29"/>
      <c r="H146" s="28"/>
    </row>
    <row r="147" spans="1:10" x14ac:dyDescent="0.25">
      <c r="A147" s="1"/>
      <c r="B147" s="60" t="s">
        <v>55</v>
      </c>
      <c r="C147" s="61"/>
      <c r="D147" s="28">
        <f>D85</f>
        <v>758065.1</v>
      </c>
      <c r="E147" s="28">
        <f>E85</f>
        <v>0</v>
      </c>
      <c r="F147" s="28">
        <f t="shared" si="13"/>
        <v>758065.1</v>
      </c>
      <c r="G147" s="29">
        <f>G85</f>
        <v>0</v>
      </c>
      <c r="H147" s="28">
        <f t="shared" ref="H147:H149" si="17">F147+G147</f>
        <v>758065.1</v>
      </c>
    </row>
    <row r="148" spans="1:10" x14ac:dyDescent="0.25">
      <c r="A148" s="1"/>
      <c r="B148" s="49" t="s">
        <v>18</v>
      </c>
      <c r="C148" s="4"/>
      <c r="D148" s="28">
        <f>D44+D20</f>
        <v>420296.5</v>
      </c>
      <c r="E148" s="28">
        <f>E20+E44</f>
        <v>0</v>
      </c>
      <c r="F148" s="28">
        <f t="shared" si="13"/>
        <v>420296.5</v>
      </c>
      <c r="G148" s="29">
        <f>G20+G44</f>
        <v>12307.6</v>
      </c>
      <c r="H148" s="28">
        <f t="shared" si="17"/>
        <v>432604.1</v>
      </c>
    </row>
    <row r="149" spans="1:10" x14ac:dyDescent="0.25">
      <c r="A149" s="1"/>
      <c r="B149" s="49" t="s">
        <v>24</v>
      </c>
      <c r="C149" s="4"/>
      <c r="D149" s="28">
        <f>D45</f>
        <v>15293.6</v>
      </c>
      <c r="E149" s="28">
        <f>E45</f>
        <v>0</v>
      </c>
      <c r="F149" s="28">
        <f t="shared" si="13"/>
        <v>15293.6</v>
      </c>
      <c r="G149" s="29">
        <f>G45</f>
        <v>0</v>
      </c>
      <c r="H149" s="28">
        <f t="shared" si="17"/>
        <v>15293.6</v>
      </c>
    </row>
    <row r="150" spans="1:10" x14ac:dyDescent="0.25">
      <c r="A150" s="1"/>
      <c r="B150" s="62" t="s">
        <v>16</v>
      </c>
      <c r="C150" s="63"/>
      <c r="D150" s="28"/>
      <c r="E150" s="28"/>
      <c r="F150" s="28"/>
      <c r="G150" s="29"/>
      <c r="H150" s="28"/>
    </row>
    <row r="151" spans="1:10" x14ac:dyDescent="0.25">
      <c r="A151" s="1"/>
      <c r="B151" s="62" t="s">
        <v>5</v>
      </c>
      <c r="C151" s="65"/>
      <c r="D151" s="28">
        <f>D49+D48+D51+D52+D53+D54+D50+D46+D47</f>
        <v>302284.79999999999</v>
      </c>
      <c r="E151" s="28">
        <f>E46+E47+E48+E49+E50+E51+E52+E53+E54</f>
        <v>15150</v>
      </c>
      <c r="F151" s="28">
        <f t="shared" si="13"/>
        <v>317434.8</v>
      </c>
      <c r="G151" s="29">
        <f>G46+G47+G48+G49+G50+G51+G52+G53+G54+G66</f>
        <v>-11530.508000000005</v>
      </c>
      <c r="H151" s="28">
        <f t="shared" ref="H151:H160" si="18">F151+G151</f>
        <v>305904.29199999996</v>
      </c>
    </row>
    <row r="152" spans="1:10" x14ac:dyDescent="0.25">
      <c r="A152" s="1"/>
      <c r="B152" s="62" t="s">
        <v>7</v>
      </c>
      <c r="C152" s="65"/>
      <c r="D152" s="28">
        <f>D86+D90+D94+D98+D102+D106+D110+D111+D112+D113+D114+D115+D74+D75+D76+D77+D78+D79+D80+D81+D136</f>
        <v>1324844.7000000007</v>
      </c>
      <c r="E152" s="28">
        <f>E74+E75+E76+E77+E78+E79+E80+E81+E86+E90+E94+E98+E102+E106+E110+E111+E112+E113+E114+E115</f>
        <v>9267.4</v>
      </c>
      <c r="F152" s="28">
        <f t="shared" si="13"/>
        <v>1334112.1000000006</v>
      </c>
      <c r="G152" s="29">
        <f>G74+G75+G76+G77+G78+G79+G80+G81+G86+G90+G94+G98+G102+G106+G110+G111+G112+G113+G114+G115+G116+G117+G118</f>
        <v>61349.649000000005</v>
      </c>
      <c r="H152" s="28">
        <f t="shared" si="18"/>
        <v>1395461.7490000005</v>
      </c>
    </row>
    <row r="153" spans="1:10" x14ac:dyDescent="0.25">
      <c r="A153" s="1"/>
      <c r="B153" s="62" t="s">
        <v>13</v>
      </c>
      <c r="C153" s="65"/>
      <c r="D153" s="28">
        <f>D30+D31+D32+D24+D25</f>
        <v>62187.8</v>
      </c>
      <c r="E153" s="28">
        <f>E24+E25+E30+E31+E32</f>
        <v>0</v>
      </c>
      <c r="F153" s="28">
        <f t="shared" si="13"/>
        <v>62187.8</v>
      </c>
      <c r="G153" s="29">
        <f>G24+G25+G30+G31+G32+G34+G35+G36</f>
        <v>15745.796</v>
      </c>
      <c r="H153" s="28">
        <f t="shared" si="18"/>
        <v>77933.596000000005</v>
      </c>
    </row>
    <row r="154" spans="1:10" x14ac:dyDescent="0.25">
      <c r="A154" s="1"/>
      <c r="B154" s="64" t="s">
        <v>10</v>
      </c>
      <c r="C154" s="65"/>
      <c r="D154" s="28">
        <f>D125</f>
        <v>18797.7</v>
      </c>
      <c r="E154" s="28">
        <f>E125</f>
        <v>-18797.7</v>
      </c>
      <c r="F154" s="28">
        <f t="shared" si="13"/>
        <v>0</v>
      </c>
      <c r="G154" s="29">
        <f>G125</f>
        <v>1246.2829999999999</v>
      </c>
      <c r="H154" s="28">
        <f t="shared" si="18"/>
        <v>1246.2829999999999</v>
      </c>
    </row>
    <row r="155" spans="1:10" x14ac:dyDescent="0.25">
      <c r="A155" s="14"/>
      <c r="B155" s="66" t="s">
        <v>17</v>
      </c>
      <c r="C155" s="67"/>
      <c r="D155" s="28">
        <f>D127+D128+D21</f>
        <v>454498.9</v>
      </c>
      <c r="E155" s="28">
        <f>E21+E127+E128</f>
        <v>-14377.7</v>
      </c>
      <c r="F155" s="28">
        <f t="shared" si="13"/>
        <v>440121.2</v>
      </c>
      <c r="G155" s="29">
        <f>G21+G127+G128+G39</f>
        <v>108000</v>
      </c>
      <c r="H155" s="28">
        <f t="shared" si="18"/>
        <v>548121.19999999995</v>
      </c>
    </row>
    <row r="156" spans="1:10" x14ac:dyDescent="0.25">
      <c r="A156" s="14"/>
      <c r="B156" s="66" t="s">
        <v>14</v>
      </c>
      <c r="C156" s="67"/>
      <c r="D156" s="28">
        <f>D55+D60+D63</f>
        <v>761664.79999999993</v>
      </c>
      <c r="E156" s="28">
        <f>E55+E60+E63</f>
        <v>7504.9</v>
      </c>
      <c r="F156" s="28">
        <f t="shared" si="13"/>
        <v>769169.7</v>
      </c>
      <c r="G156" s="29">
        <f>G55+G60+G63+G67</f>
        <v>91436.998000000007</v>
      </c>
      <c r="H156" s="28">
        <f>F156+G156</f>
        <v>860606.69799999997</v>
      </c>
    </row>
    <row r="157" spans="1:10" hidden="1" x14ac:dyDescent="0.25">
      <c r="A157" s="14"/>
      <c r="B157" s="66" t="s">
        <v>19</v>
      </c>
      <c r="C157" s="67"/>
      <c r="D157" s="28">
        <f>D120</f>
        <v>15000</v>
      </c>
      <c r="E157" s="28">
        <f>E120</f>
        <v>-15000</v>
      </c>
      <c r="F157" s="28">
        <f t="shared" si="13"/>
        <v>0</v>
      </c>
      <c r="G157" s="29">
        <f>G120</f>
        <v>0</v>
      </c>
      <c r="H157" s="28">
        <f t="shared" si="18"/>
        <v>0</v>
      </c>
      <c r="J157" s="40">
        <v>0</v>
      </c>
    </row>
    <row r="158" spans="1:10" x14ac:dyDescent="0.25">
      <c r="A158" s="14"/>
      <c r="B158" s="56" t="s">
        <v>21</v>
      </c>
      <c r="C158" s="57"/>
      <c r="D158" s="28">
        <f>D135</f>
        <v>34618.199999999997</v>
      </c>
      <c r="E158" s="28">
        <f>E135</f>
        <v>-667.4</v>
      </c>
      <c r="F158" s="28">
        <f t="shared" si="13"/>
        <v>33950.799999999996</v>
      </c>
      <c r="G158" s="29">
        <f>G135+G137+G138+G139</f>
        <v>19226.468000000001</v>
      </c>
      <c r="H158" s="28">
        <f t="shared" si="18"/>
        <v>53177.267999999996</v>
      </c>
    </row>
    <row r="159" spans="1:10" x14ac:dyDescent="0.25">
      <c r="A159" s="14"/>
      <c r="B159" s="56" t="s">
        <v>22</v>
      </c>
      <c r="C159" s="57"/>
      <c r="D159" s="28">
        <f>D59+D123+D124+D22+D23+D26+D130+D131+D132+D133+D134</f>
        <v>777769</v>
      </c>
      <c r="E159" s="28">
        <f>E22+E23+E26+E59+E121+E123+E124+E126+E130+E131+E132+E133+E134+E144</f>
        <v>22702.999999999996</v>
      </c>
      <c r="F159" s="28">
        <f t="shared" si="13"/>
        <v>800472</v>
      </c>
      <c r="G159" s="29">
        <f>G22+G23+G26+G59+G121+G123+G124+G126+G130+G131+G132+G133+G134+G144+G33+G140+G141+G37+G38+G40</f>
        <v>156395.30499999999</v>
      </c>
      <c r="H159" s="28">
        <f t="shared" si="18"/>
        <v>956867.30499999993</v>
      </c>
    </row>
    <row r="160" spans="1:10" hidden="1" x14ac:dyDescent="0.25">
      <c r="A160" s="14"/>
      <c r="B160" s="56" t="s">
        <v>83</v>
      </c>
      <c r="C160" s="57"/>
      <c r="D160" s="28">
        <f>D143</f>
        <v>20000</v>
      </c>
      <c r="E160" s="28">
        <f>E143</f>
        <v>-20000</v>
      </c>
      <c r="F160" s="28">
        <f t="shared" si="13"/>
        <v>0</v>
      </c>
      <c r="G160" s="29">
        <f>G143</f>
        <v>0</v>
      </c>
      <c r="H160" s="28">
        <f t="shared" si="18"/>
        <v>0</v>
      </c>
      <c r="J160" s="40">
        <v>0</v>
      </c>
    </row>
  </sheetData>
  <autoFilter ref="A16:J160">
    <filterColumn colId="9">
      <filters blank="1"/>
    </filterColumn>
  </autoFilter>
  <mergeCells count="33">
    <mergeCell ref="F15:F16"/>
    <mergeCell ref="B156:C156"/>
    <mergeCell ref="A10:H10"/>
    <mergeCell ref="A11:H12"/>
    <mergeCell ref="G15:G16"/>
    <mergeCell ref="H15:H16"/>
    <mergeCell ref="A143:A144"/>
    <mergeCell ref="B143:B144"/>
    <mergeCell ref="A23:A24"/>
    <mergeCell ref="B25:B26"/>
    <mergeCell ref="A25:A26"/>
    <mergeCell ref="A15:A16"/>
    <mergeCell ref="B15:B16"/>
    <mergeCell ref="B23:B24"/>
    <mergeCell ref="C15:C16"/>
    <mergeCell ref="D15:D16"/>
    <mergeCell ref="E15:E16"/>
    <mergeCell ref="B125:B126"/>
    <mergeCell ref="B136:B137"/>
    <mergeCell ref="A136:A137"/>
    <mergeCell ref="A125:A126"/>
    <mergeCell ref="B160:C160"/>
    <mergeCell ref="B146:C146"/>
    <mergeCell ref="B147:C147"/>
    <mergeCell ref="B150:C150"/>
    <mergeCell ref="B154:C154"/>
    <mergeCell ref="B159:C159"/>
    <mergeCell ref="B152:C152"/>
    <mergeCell ref="B153:C153"/>
    <mergeCell ref="B151:C151"/>
    <mergeCell ref="B158:C158"/>
    <mergeCell ref="B157:C157"/>
    <mergeCell ref="B155:C155"/>
  </mergeCells>
  <pageMargins left="0.98425196850393704" right="0.39370078740157483" top="0.78740157480314965" bottom="0.78740157480314965" header="0.31496062992125984" footer="0.31496062992125984"/>
  <pageSetup paperSize="9" scale="87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2018</vt:lpstr>
      <vt:lpstr>'2018'!Заголовки_для_печати</vt:lpstr>
      <vt:lpstr>'2018'!Область_печати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2018-02-06T10:07:35Z</cp:lastPrinted>
  <dcterms:created xsi:type="dcterms:W3CDTF">2013-10-12T06:09:22Z</dcterms:created>
  <dcterms:modified xsi:type="dcterms:W3CDTF">2018-02-06T10:22:25Z</dcterms:modified>
</cp:coreProperties>
</file>