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19-2020" sheetId="1" r:id="rId1"/>
  </sheets>
  <definedNames>
    <definedName name="_xlnm._FilterDatabase" localSheetId="0" hidden="1">'2019-2020'!$A$17:$O$147</definedName>
    <definedName name="_xlnm.Print_Titles" localSheetId="0">'2019-2020'!$16:$17</definedName>
    <definedName name="_xlnm.Print_Area" localSheetId="0">'2019-2020'!$A$1:$M$146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50" i="1" l="1"/>
  <c r="J139" i="1"/>
  <c r="M65" i="1"/>
  <c r="M66" i="1"/>
  <c r="M67" i="1"/>
  <c r="K65" i="1"/>
  <c r="K66" i="1"/>
  <c r="K67" i="1"/>
  <c r="J32" i="1"/>
  <c r="L147" i="1" l="1"/>
  <c r="J147" i="1"/>
  <c r="L146" i="1"/>
  <c r="J146" i="1"/>
  <c r="L145" i="1"/>
  <c r="J145" i="1"/>
  <c r="L144" i="1"/>
  <c r="J144" i="1"/>
  <c r="L142" i="1"/>
  <c r="J142" i="1"/>
  <c r="L141" i="1"/>
  <c r="J141" i="1"/>
  <c r="L139" i="1"/>
  <c r="L130" i="1"/>
  <c r="J130" i="1"/>
  <c r="L120" i="1"/>
  <c r="J120" i="1"/>
  <c r="L115" i="1"/>
  <c r="J115" i="1"/>
  <c r="L112" i="1"/>
  <c r="J112" i="1"/>
  <c r="L107" i="1"/>
  <c r="J107" i="1"/>
  <c r="L103" i="1"/>
  <c r="J103" i="1"/>
  <c r="L99" i="1"/>
  <c r="J99" i="1"/>
  <c r="L95" i="1"/>
  <c r="J95" i="1"/>
  <c r="L91" i="1"/>
  <c r="J91" i="1"/>
  <c r="L87" i="1"/>
  <c r="J87" i="1"/>
  <c r="L83" i="1"/>
  <c r="J83" i="1"/>
  <c r="L82" i="1"/>
  <c r="L135" i="1" s="1"/>
  <c r="J82" i="1"/>
  <c r="L81" i="1"/>
  <c r="J81" i="1"/>
  <c r="L70" i="1"/>
  <c r="J70" i="1"/>
  <c r="L62" i="1"/>
  <c r="J62" i="1"/>
  <c r="L59" i="1"/>
  <c r="J59" i="1"/>
  <c r="L52" i="1"/>
  <c r="L137" i="1" s="1"/>
  <c r="J52" i="1"/>
  <c r="L51" i="1"/>
  <c r="J51" i="1"/>
  <c r="L50" i="1"/>
  <c r="L21" i="1"/>
  <c r="J21" i="1"/>
  <c r="J136" i="1" s="1"/>
  <c r="L20" i="1"/>
  <c r="J20" i="1"/>
  <c r="J18" i="1" l="1"/>
  <c r="L79" i="1"/>
  <c r="L143" i="1"/>
  <c r="L136" i="1"/>
  <c r="L140" i="1"/>
  <c r="L68" i="1"/>
  <c r="L48" i="1"/>
  <c r="L18" i="1"/>
  <c r="J68" i="1"/>
  <c r="J135" i="1"/>
  <c r="J137" i="1"/>
  <c r="J140" i="1"/>
  <c r="J143" i="1"/>
  <c r="J48" i="1"/>
  <c r="J79" i="1"/>
  <c r="H147" i="1"/>
  <c r="H146" i="1"/>
  <c r="H145" i="1"/>
  <c r="H144" i="1"/>
  <c r="H142" i="1"/>
  <c r="H141" i="1"/>
  <c r="H139" i="1"/>
  <c r="F147" i="1"/>
  <c r="F146" i="1"/>
  <c r="F145" i="1"/>
  <c r="F144" i="1"/>
  <c r="F142" i="1"/>
  <c r="F141" i="1"/>
  <c r="F139" i="1"/>
  <c r="H130" i="1"/>
  <c r="F130" i="1"/>
  <c r="H120" i="1"/>
  <c r="F120" i="1"/>
  <c r="H115" i="1"/>
  <c r="F115" i="1"/>
  <c r="H112" i="1"/>
  <c r="F112" i="1"/>
  <c r="H107" i="1"/>
  <c r="H103" i="1"/>
  <c r="H99" i="1"/>
  <c r="H95" i="1"/>
  <c r="H91" i="1"/>
  <c r="H87" i="1"/>
  <c r="H83" i="1"/>
  <c r="H81" i="1"/>
  <c r="H82" i="1"/>
  <c r="F107" i="1"/>
  <c r="F103" i="1"/>
  <c r="F99" i="1"/>
  <c r="F95" i="1"/>
  <c r="F91" i="1"/>
  <c r="F87" i="1"/>
  <c r="F83" i="1"/>
  <c r="F82" i="1"/>
  <c r="F135" i="1" s="1"/>
  <c r="F81" i="1"/>
  <c r="F70" i="1"/>
  <c r="F68" i="1" s="1"/>
  <c r="H70" i="1"/>
  <c r="H68" i="1" s="1"/>
  <c r="H62" i="1"/>
  <c r="H59" i="1"/>
  <c r="H52" i="1"/>
  <c r="H137" i="1" s="1"/>
  <c r="H51" i="1"/>
  <c r="H50" i="1"/>
  <c r="F62" i="1"/>
  <c r="F59" i="1"/>
  <c r="F52" i="1"/>
  <c r="F137" i="1" s="1"/>
  <c r="F51" i="1"/>
  <c r="F50" i="1"/>
  <c r="H21" i="1"/>
  <c r="H20" i="1"/>
  <c r="F21" i="1"/>
  <c r="F20" i="1"/>
  <c r="L133" i="1" l="1"/>
  <c r="J133" i="1"/>
  <c r="H18" i="1"/>
  <c r="H48" i="1"/>
  <c r="H79" i="1"/>
  <c r="H140" i="1"/>
  <c r="F18" i="1"/>
  <c r="H136" i="1"/>
  <c r="F143" i="1"/>
  <c r="F140" i="1"/>
  <c r="H143" i="1"/>
  <c r="H135" i="1"/>
  <c r="F136" i="1"/>
  <c r="F48" i="1"/>
  <c r="F79" i="1"/>
  <c r="H133" i="1" l="1"/>
  <c r="F133" i="1"/>
  <c r="E21" i="1"/>
  <c r="I21" i="1" s="1"/>
  <c r="M21" i="1" s="1"/>
  <c r="I132" i="1" l="1"/>
  <c r="M132" i="1" s="1"/>
  <c r="G132" i="1"/>
  <c r="K132" i="1" s="1"/>
  <c r="I24" i="1"/>
  <c r="M24" i="1" s="1"/>
  <c r="I25" i="1"/>
  <c r="M25" i="1" s="1"/>
  <c r="I28" i="1"/>
  <c r="M28" i="1" s="1"/>
  <c r="I29" i="1"/>
  <c r="M29" i="1" s="1"/>
  <c r="I30" i="1"/>
  <c r="M30" i="1" s="1"/>
  <c r="I31" i="1"/>
  <c r="M31" i="1" s="1"/>
  <c r="I34" i="1"/>
  <c r="M34" i="1" s="1"/>
  <c r="I35" i="1"/>
  <c r="M35" i="1" s="1"/>
  <c r="I38" i="1"/>
  <c r="M38" i="1" s="1"/>
  <c r="I39" i="1"/>
  <c r="M39" i="1" s="1"/>
  <c r="I40" i="1"/>
  <c r="M40" i="1" s="1"/>
  <c r="I43" i="1"/>
  <c r="M43" i="1" s="1"/>
  <c r="I44" i="1"/>
  <c r="M44" i="1" s="1"/>
  <c r="I45" i="1"/>
  <c r="M45" i="1" s="1"/>
  <c r="I46" i="1"/>
  <c r="M46" i="1" s="1"/>
  <c r="I47" i="1"/>
  <c r="M47" i="1" s="1"/>
  <c r="I53" i="1"/>
  <c r="M53" i="1" s="1"/>
  <c r="I54" i="1"/>
  <c r="M54" i="1" s="1"/>
  <c r="I55" i="1"/>
  <c r="M55" i="1" s="1"/>
  <c r="I56" i="1"/>
  <c r="M56" i="1" s="1"/>
  <c r="I57" i="1"/>
  <c r="M57" i="1" s="1"/>
  <c r="I58" i="1"/>
  <c r="M58" i="1" s="1"/>
  <c r="I61" i="1"/>
  <c r="M61" i="1" s="1"/>
  <c r="I64" i="1"/>
  <c r="M64" i="1" s="1"/>
  <c r="I71" i="1"/>
  <c r="M71" i="1" s="1"/>
  <c r="I72" i="1"/>
  <c r="M72" i="1" s="1"/>
  <c r="I73" i="1"/>
  <c r="M73" i="1" s="1"/>
  <c r="I74" i="1"/>
  <c r="M74" i="1" s="1"/>
  <c r="I75" i="1"/>
  <c r="M75" i="1" s="1"/>
  <c r="I76" i="1"/>
  <c r="M76" i="1" s="1"/>
  <c r="I77" i="1"/>
  <c r="M77" i="1" s="1"/>
  <c r="I78" i="1"/>
  <c r="M78" i="1" s="1"/>
  <c r="I85" i="1"/>
  <c r="M85" i="1" s="1"/>
  <c r="I86" i="1"/>
  <c r="M86" i="1" s="1"/>
  <c r="I89" i="1"/>
  <c r="M89" i="1" s="1"/>
  <c r="I90" i="1"/>
  <c r="M90" i="1" s="1"/>
  <c r="I93" i="1"/>
  <c r="M93" i="1" s="1"/>
  <c r="I94" i="1"/>
  <c r="M94" i="1" s="1"/>
  <c r="I97" i="1"/>
  <c r="M97" i="1" s="1"/>
  <c r="I98" i="1"/>
  <c r="M98" i="1" s="1"/>
  <c r="I101" i="1"/>
  <c r="M101" i="1" s="1"/>
  <c r="I102" i="1"/>
  <c r="M102" i="1" s="1"/>
  <c r="I105" i="1"/>
  <c r="M105" i="1" s="1"/>
  <c r="I106" i="1"/>
  <c r="M106" i="1" s="1"/>
  <c r="I109" i="1"/>
  <c r="M109" i="1" s="1"/>
  <c r="I110" i="1"/>
  <c r="M110" i="1" s="1"/>
  <c r="I111" i="1"/>
  <c r="M111" i="1" s="1"/>
  <c r="I113" i="1"/>
  <c r="M113" i="1" s="1"/>
  <c r="I114" i="1"/>
  <c r="M114" i="1" s="1"/>
  <c r="I116" i="1"/>
  <c r="M116" i="1" s="1"/>
  <c r="I117" i="1"/>
  <c r="M117" i="1" s="1"/>
  <c r="I118" i="1"/>
  <c r="M118" i="1" s="1"/>
  <c r="I119" i="1"/>
  <c r="M119" i="1" s="1"/>
  <c r="I121" i="1"/>
  <c r="M121" i="1" s="1"/>
  <c r="I122" i="1"/>
  <c r="M122" i="1" s="1"/>
  <c r="I123" i="1"/>
  <c r="M123" i="1" s="1"/>
  <c r="I124" i="1"/>
  <c r="M124" i="1" s="1"/>
  <c r="I125" i="1"/>
  <c r="M125" i="1" s="1"/>
  <c r="I126" i="1"/>
  <c r="M126" i="1" s="1"/>
  <c r="I127" i="1"/>
  <c r="M127" i="1" s="1"/>
  <c r="I128" i="1"/>
  <c r="M128" i="1" s="1"/>
  <c r="I129" i="1"/>
  <c r="M129" i="1" s="1"/>
  <c r="I131" i="1"/>
  <c r="M131" i="1" s="1"/>
  <c r="G24" i="1"/>
  <c r="K24" i="1" s="1"/>
  <c r="G25" i="1"/>
  <c r="K25" i="1" s="1"/>
  <c r="G28" i="1"/>
  <c r="K28" i="1" s="1"/>
  <c r="G29" i="1"/>
  <c r="K29" i="1" s="1"/>
  <c r="G30" i="1"/>
  <c r="K30" i="1" s="1"/>
  <c r="G31" i="1"/>
  <c r="K31" i="1" s="1"/>
  <c r="G34" i="1"/>
  <c r="K34" i="1" s="1"/>
  <c r="G35" i="1"/>
  <c r="K35" i="1" s="1"/>
  <c r="G38" i="1"/>
  <c r="K38" i="1" s="1"/>
  <c r="G39" i="1"/>
  <c r="K39" i="1" s="1"/>
  <c r="G40" i="1"/>
  <c r="K40" i="1" s="1"/>
  <c r="G43" i="1"/>
  <c r="K43" i="1" s="1"/>
  <c r="G44" i="1"/>
  <c r="K44" i="1" s="1"/>
  <c r="G45" i="1"/>
  <c r="K45" i="1" s="1"/>
  <c r="G46" i="1"/>
  <c r="K46" i="1" s="1"/>
  <c r="G47" i="1"/>
  <c r="K47" i="1" s="1"/>
  <c r="G53" i="1"/>
  <c r="K53" i="1" s="1"/>
  <c r="G54" i="1"/>
  <c r="K54" i="1" s="1"/>
  <c r="G55" i="1"/>
  <c r="K55" i="1" s="1"/>
  <c r="G56" i="1"/>
  <c r="K56" i="1" s="1"/>
  <c r="G57" i="1"/>
  <c r="K57" i="1" s="1"/>
  <c r="G58" i="1"/>
  <c r="K58" i="1" s="1"/>
  <c r="G61" i="1"/>
  <c r="K61" i="1" s="1"/>
  <c r="G64" i="1"/>
  <c r="K64" i="1" s="1"/>
  <c r="G71" i="1"/>
  <c r="K71" i="1" s="1"/>
  <c r="G72" i="1"/>
  <c r="K72" i="1" s="1"/>
  <c r="G73" i="1"/>
  <c r="K73" i="1" s="1"/>
  <c r="G74" i="1"/>
  <c r="K74" i="1" s="1"/>
  <c r="G75" i="1"/>
  <c r="K75" i="1" s="1"/>
  <c r="G76" i="1"/>
  <c r="K76" i="1" s="1"/>
  <c r="G77" i="1"/>
  <c r="K77" i="1" s="1"/>
  <c r="G78" i="1"/>
  <c r="K78" i="1" s="1"/>
  <c r="G85" i="1"/>
  <c r="K85" i="1" s="1"/>
  <c r="G86" i="1"/>
  <c r="K86" i="1" s="1"/>
  <c r="G89" i="1"/>
  <c r="K89" i="1" s="1"/>
  <c r="G90" i="1"/>
  <c r="K90" i="1" s="1"/>
  <c r="G93" i="1"/>
  <c r="K93" i="1" s="1"/>
  <c r="G94" i="1"/>
  <c r="K94" i="1" s="1"/>
  <c r="G97" i="1"/>
  <c r="K97" i="1" s="1"/>
  <c r="G98" i="1"/>
  <c r="K98" i="1" s="1"/>
  <c r="G101" i="1"/>
  <c r="K101" i="1" s="1"/>
  <c r="G102" i="1"/>
  <c r="K102" i="1" s="1"/>
  <c r="G105" i="1"/>
  <c r="K105" i="1" s="1"/>
  <c r="G106" i="1"/>
  <c r="K106" i="1" s="1"/>
  <c r="G109" i="1"/>
  <c r="K109" i="1" s="1"/>
  <c r="G110" i="1"/>
  <c r="K110" i="1" s="1"/>
  <c r="G111" i="1"/>
  <c r="K111" i="1" s="1"/>
  <c r="G113" i="1"/>
  <c r="K113" i="1" s="1"/>
  <c r="G114" i="1"/>
  <c r="K114" i="1" s="1"/>
  <c r="G116" i="1"/>
  <c r="K116" i="1" s="1"/>
  <c r="G117" i="1"/>
  <c r="K117" i="1" s="1"/>
  <c r="G118" i="1"/>
  <c r="K118" i="1" s="1"/>
  <c r="G119" i="1"/>
  <c r="K119" i="1" s="1"/>
  <c r="G121" i="1"/>
  <c r="K121" i="1" s="1"/>
  <c r="G122" i="1"/>
  <c r="K122" i="1" s="1"/>
  <c r="G123" i="1"/>
  <c r="K123" i="1" s="1"/>
  <c r="G124" i="1"/>
  <c r="K124" i="1" s="1"/>
  <c r="G125" i="1"/>
  <c r="K125" i="1" s="1"/>
  <c r="G126" i="1"/>
  <c r="K126" i="1" s="1"/>
  <c r="G127" i="1"/>
  <c r="K127" i="1" s="1"/>
  <c r="G128" i="1"/>
  <c r="K128" i="1" s="1"/>
  <c r="G129" i="1"/>
  <c r="K129" i="1" s="1"/>
  <c r="G131" i="1"/>
  <c r="K131" i="1" s="1"/>
  <c r="E144" i="1" l="1"/>
  <c r="I144" i="1" s="1"/>
  <c r="M144" i="1" s="1"/>
  <c r="D144" i="1"/>
  <c r="G144" i="1" s="1"/>
  <c r="K144" i="1" s="1"/>
  <c r="D112" i="1"/>
  <c r="G112" i="1" s="1"/>
  <c r="K112" i="1" s="1"/>
  <c r="E112" i="1"/>
  <c r="I112" i="1" s="1"/>
  <c r="M112" i="1" s="1"/>
  <c r="E20" i="1" l="1"/>
  <c r="I20" i="1" s="1"/>
  <c r="M20" i="1" s="1"/>
  <c r="D20" i="1"/>
  <c r="G20" i="1" s="1"/>
  <c r="K20" i="1" s="1"/>
  <c r="E145" i="1" l="1"/>
  <c r="I145" i="1" s="1"/>
  <c r="M145" i="1" s="1"/>
  <c r="D145" i="1"/>
  <c r="G145" i="1" s="1"/>
  <c r="K145" i="1" s="1"/>
  <c r="E120" i="1"/>
  <c r="I120" i="1" s="1"/>
  <c r="M120" i="1" s="1"/>
  <c r="D120" i="1"/>
  <c r="G120" i="1" s="1"/>
  <c r="K120" i="1" s="1"/>
  <c r="D142" i="1" l="1"/>
  <c r="G142" i="1" s="1"/>
  <c r="K142" i="1" s="1"/>
  <c r="D141" i="1"/>
  <c r="G141" i="1" s="1"/>
  <c r="K141" i="1" s="1"/>
  <c r="D139" i="1"/>
  <c r="G139" i="1" s="1"/>
  <c r="K139" i="1" s="1"/>
  <c r="E141" i="1"/>
  <c r="I141" i="1" s="1"/>
  <c r="M141" i="1" s="1"/>
  <c r="E147" i="1"/>
  <c r="I147" i="1" s="1"/>
  <c r="M147" i="1" s="1"/>
  <c r="D21" i="1" l="1"/>
  <c r="G21" i="1" s="1"/>
  <c r="K21" i="1" s="1"/>
  <c r="E41" i="1"/>
  <c r="I41" i="1" s="1"/>
  <c r="M41" i="1" s="1"/>
  <c r="D41" i="1"/>
  <c r="G41" i="1" s="1"/>
  <c r="K41" i="1" s="1"/>
  <c r="E36" i="1"/>
  <c r="I36" i="1" s="1"/>
  <c r="M36" i="1" s="1"/>
  <c r="D36" i="1"/>
  <c r="G36" i="1" s="1"/>
  <c r="K36" i="1" s="1"/>
  <c r="E32" i="1"/>
  <c r="I32" i="1" s="1"/>
  <c r="M32" i="1" s="1"/>
  <c r="D32" i="1"/>
  <c r="G32" i="1" s="1"/>
  <c r="K32" i="1" s="1"/>
  <c r="E26" i="1"/>
  <c r="I26" i="1" s="1"/>
  <c r="M26" i="1" s="1"/>
  <c r="D26" i="1"/>
  <c r="G26" i="1" s="1"/>
  <c r="K26" i="1" s="1"/>
  <c r="E22" i="1"/>
  <c r="I22" i="1" s="1"/>
  <c r="M22" i="1" s="1"/>
  <c r="D22" i="1"/>
  <c r="G22" i="1" s="1"/>
  <c r="K22" i="1" s="1"/>
  <c r="E70" i="1"/>
  <c r="D70" i="1"/>
  <c r="E81" i="1"/>
  <c r="I81" i="1" s="1"/>
  <c r="M81" i="1" s="1"/>
  <c r="D81" i="1"/>
  <c r="G81" i="1" s="1"/>
  <c r="K81" i="1" s="1"/>
  <c r="E142" i="1"/>
  <c r="I142" i="1" s="1"/>
  <c r="M142" i="1" s="1"/>
  <c r="E115" i="1"/>
  <c r="I115" i="1" s="1"/>
  <c r="M115" i="1" s="1"/>
  <c r="D115" i="1"/>
  <c r="G115" i="1" s="1"/>
  <c r="K115" i="1" s="1"/>
  <c r="D147" i="1"/>
  <c r="G147" i="1" s="1"/>
  <c r="K147" i="1" s="1"/>
  <c r="E82" i="1"/>
  <c r="D82" i="1"/>
  <c r="E107" i="1"/>
  <c r="I107" i="1" s="1"/>
  <c r="M107" i="1" s="1"/>
  <c r="D107" i="1"/>
  <c r="G107" i="1" s="1"/>
  <c r="K107" i="1" s="1"/>
  <c r="E103" i="1"/>
  <c r="I103" i="1" s="1"/>
  <c r="M103" i="1" s="1"/>
  <c r="D103" i="1"/>
  <c r="G103" i="1" s="1"/>
  <c r="K103" i="1" s="1"/>
  <c r="E99" i="1"/>
  <c r="I99" i="1" s="1"/>
  <c r="M99" i="1" s="1"/>
  <c r="D99" i="1"/>
  <c r="G99" i="1" s="1"/>
  <c r="K99" i="1" s="1"/>
  <c r="E95" i="1"/>
  <c r="I95" i="1" s="1"/>
  <c r="M95" i="1" s="1"/>
  <c r="D95" i="1"/>
  <c r="G95" i="1" s="1"/>
  <c r="K95" i="1" s="1"/>
  <c r="D68" i="1" l="1"/>
  <c r="G68" i="1" s="1"/>
  <c r="K68" i="1" s="1"/>
  <c r="G70" i="1"/>
  <c r="K70" i="1" s="1"/>
  <c r="D135" i="1"/>
  <c r="G135" i="1" s="1"/>
  <c r="K135" i="1" s="1"/>
  <c r="G82" i="1"/>
  <c r="K82" i="1" s="1"/>
  <c r="E135" i="1"/>
  <c r="I135" i="1" s="1"/>
  <c r="M135" i="1" s="1"/>
  <c r="I82" i="1"/>
  <c r="M82" i="1" s="1"/>
  <c r="E68" i="1"/>
  <c r="I68" i="1" s="1"/>
  <c r="M68" i="1" s="1"/>
  <c r="I70" i="1"/>
  <c r="M70" i="1" s="1"/>
  <c r="E18" i="1"/>
  <c r="I18" i="1" s="1"/>
  <c r="M18" i="1" s="1"/>
  <c r="E146" i="1"/>
  <c r="I146" i="1" s="1"/>
  <c r="M146" i="1" s="1"/>
  <c r="D146" i="1"/>
  <c r="G146" i="1" s="1"/>
  <c r="K146" i="1" s="1"/>
  <c r="E79" i="1"/>
  <c r="I79" i="1" s="1"/>
  <c r="M79" i="1" s="1"/>
  <c r="D79" i="1"/>
  <c r="G79" i="1" s="1"/>
  <c r="K79" i="1" s="1"/>
  <c r="E91" i="1" l="1"/>
  <c r="I91" i="1" s="1"/>
  <c r="M91" i="1" s="1"/>
  <c r="D91" i="1"/>
  <c r="G91" i="1" s="1"/>
  <c r="K91" i="1" s="1"/>
  <c r="E87" i="1"/>
  <c r="I87" i="1" s="1"/>
  <c r="M87" i="1" s="1"/>
  <c r="D87" i="1"/>
  <c r="G87" i="1" s="1"/>
  <c r="K87" i="1" s="1"/>
  <c r="E83" i="1"/>
  <c r="I83" i="1" s="1"/>
  <c r="M83" i="1" s="1"/>
  <c r="D83" i="1"/>
  <c r="G83" i="1" s="1"/>
  <c r="K83" i="1" s="1"/>
  <c r="D140" i="1" l="1"/>
  <c r="G140" i="1" s="1"/>
  <c r="K140" i="1" s="1"/>
  <c r="E140" i="1"/>
  <c r="I140" i="1" s="1"/>
  <c r="M140" i="1" s="1"/>
  <c r="D52" i="1"/>
  <c r="D51" i="1"/>
  <c r="E50" i="1"/>
  <c r="I50" i="1" s="1"/>
  <c r="M50" i="1" s="1"/>
  <c r="D50" i="1"/>
  <c r="G50" i="1" s="1"/>
  <c r="K50" i="1" s="1"/>
  <c r="D137" i="1" l="1"/>
  <c r="G137" i="1" s="1"/>
  <c r="K137" i="1" s="1"/>
  <c r="G52" i="1"/>
  <c r="K52" i="1" s="1"/>
  <c r="D136" i="1"/>
  <c r="G136" i="1" s="1"/>
  <c r="K136" i="1" s="1"/>
  <c r="G51" i="1"/>
  <c r="K51" i="1" s="1"/>
  <c r="D48" i="1"/>
  <c r="G48" i="1" s="1"/>
  <c r="K48" i="1" s="1"/>
  <c r="E51" i="1"/>
  <c r="E62" i="1"/>
  <c r="I62" i="1" s="1"/>
  <c r="M62" i="1" s="1"/>
  <c r="D62" i="1"/>
  <c r="G62" i="1" s="1"/>
  <c r="K62" i="1" s="1"/>
  <c r="E52" i="1"/>
  <c r="E59" i="1"/>
  <c r="I59" i="1" s="1"/>
  <c r="M59" i="1" s="1"/>
  <c r="D59" i="1"/>
  <c r="G59" i="1" s="1"/>
  <c r="K59" i="1" s="1"/>
  <c r="E136" i="1" l="1"/>
  <c r="I136" i="1" s="1"/>
  <c r="M136" i="1" s="1"/>
  <c r="I51" i="1"/>
  <c r="M51" i="1" s="1"/>
  <c r="E137" i="1"/>
  <c r="I137" i="1" s="1"/>
  <c r="M137" i="1" s="1"/>
  <c r="I52" i="1"/>
  <c r="M52" i="1" s="1"/>
  <c r="D143" i="1"/>
  <c r="G143" i="1" s="1"/>
  <c r="K143" i="1" s="1"/>
  <c r="E48" i="1"/>
  <c r="I48" i="1" s="1"/>
  <c r="M48" i="1" s="1"/>
  <c r="E143" i="1"/>
  <c r="I143" i="1" s="1"/>
  <c r="M143" i="1" s="1"/>
  <c r="E139" i="1"/>
  <c r="I139" i="1" s="1"/>
  <c r="M139" i="1" s="1"/>
  <c r="D18" i="1" l="1"/>
  <c r="G18" i="1" s="1"/>
  <c r="K18" i="1" s="1"/>
  <c r="E130" i="1" l="1"/>
  <c r="D130" i="1"/>
  <c r="D133" i="1" l="1"/>
  <c r="G133" i="1" s="1"/>
  <c r="K133" i="1" s="1"/>
  <c r="G130" i="1"/>
  <c r="K130" i="1" s="1"/>
  <c r="E133" i="1"/>
  <c r="I133" i="1" s="1"/>
  <c r="M133" i="1" s="1"/>
  <c r="I130" i="1"/>
  <c r="M130" i="1" s="1"/>
</calcChain>
</file>

<file path=xl/sharedStrings.xml><?xml version="1.0" encoding="utf-8"?>
<sst xmlns="http://schemas.openxmlformats.org/spreadsheetml/2006/main" count="325" uniqueCount="198">
  <si>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</si>
  <si>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</si>
  <si>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</si>
  <si>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</si>
  <si>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</si>
  <si>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</si>
  <si>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</si>
  <si>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</si>
  <si>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</si>
  <si>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</si>
  <si>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</si>
  <si>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</si>
  <si>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</si>
  <si>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</si>
  <si>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</si>
  <si>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</si>
  <si>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</si>
  <si>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</si>
  <si>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</si>
  <si>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</si>
  <si>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</si>
  <si>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</si>
  <si>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</si>
  <si>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</si>
  <si>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</si>
  <si>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</si>
  <si>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</si>
  <si>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</si>
  <si>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</si>
  <si>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</si>
  <si>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</si>
  <si>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</si>
  <si>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</si>
  <si>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</si>
  <si>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</si>
  <si>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</si>
  <si>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</si>
  <si>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</si>
  <si>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</si>
  <si>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</si>
  <si>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</si>
  <si>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</si>
  <si>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</si>
  <si>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</si>
  <si>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</si>
  <si>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</si>
  <si>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</si>
  <si>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</si>
  <si>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</si>
  <si>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</si>
  <si>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</si>
  <si>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</si>
  <si>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</si>
  <si>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</si>
  <si>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</si>
  <si>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</si>
  <si>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</si>
  <si>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</si>
  <si>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</si>
  <si>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</si>
  <si>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</si>
  <si>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</si>
  <si>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</si>
  <si>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</si>
  <si>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</si>
  <si>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</si>
  <si>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</si>
  <si>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</si>
  <si>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</si>
  <si>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</si>
  <si>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</si>
  <si>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</si>
  <si>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</si>
  <si>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</si>
  <si>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</si>
  <si>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</si>
  <si>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</si>
  <si>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</si>
  <si>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</si>
  <si>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</si>
  <si>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</si>
  <si>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</si>
  <si>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</si>
  <si>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</si>
  <si>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</si>
  <si>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</si>
  <si>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 xml:space="preserve">Строительство здания для размещения дошкольного образовательного учреждения по ул. Переселенческой/Спортивной
</t>
  </si>
  <si>
    <t>2410141610, 24101SР046</t>
  </si>
  <si>
    <t>2410141640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</si>
  <si>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</si>
  <si>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</si>
  <si>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</si>
  <si>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</si>
  <si>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</si>
  <si>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>2420141590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</si>
  <si>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</si>
  <si>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</si>
  <si>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</si>
  <si>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</si>
  <si>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</si>
  <si>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</si>
  <si>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</si>
  <si>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</si>
  <si>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</si>
  <si>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</si>
  <si>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</si>
  <si>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</si>
  <si>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</si>
  <si>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</si>
  <si>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</si>
  <si>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</si>
  <si>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</si>
  <si>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</si>
  <si>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</si>
  <si>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</si>
  <si>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</si>
  <si>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</si>
  <si>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</si>
  <si>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</si>
  <si>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</si>
  <si>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</si>
  <si>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</si>
  <si>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</si>
  <si>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</si>
  <si>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</si>
  <si>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</si>
  <si>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</si>
  <si>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</si>
  <si>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</si>
  <si>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</si>
  <si>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</si>
  <si>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</si>
  <si>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</si>
  <si>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</si>
  <si>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</si>
  <si>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</si>
  <si>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</si>
  <si>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</si>
  <si>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</si>
  <si>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</si>
  <si>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</si>
  <si>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</si>
  <si>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</si>
  <si>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</si>
  <si>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</si>
  <si>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</si>
  <si>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</si>
  <si>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</si>
  <si>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</si>
  <si>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</si>
  <si>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</si>
  <si>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</si>
  <si>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</si>
  <si>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</si>
  <si>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</si>
  <si>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</si>
  <si>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</si>
  <si>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</si>
  <si>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</si>
  <si>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</si>
  <si>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</si>
  <si>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</si>
  <si>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</si>
  <si>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</si>
  <si>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</si>
  <si>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</si>
  <si>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</si>
  <si>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</si>
  <si>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</si>
  <si>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</si>
  <si>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</si>
  <si>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</si>
  <si>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</si>
  <si>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</si>
  <si>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</si>
  <si>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</si>
  <si>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 xml:space="preserve">Строительство здания для размещения дошкольного образовательного учреждения по ул. Плеханова, 63а
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</si>
  <si>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</si>
  <si>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</si>
  <si>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</si>
  <si>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</si>
  <si>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</si>
  <si>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</si>
  <si>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</si>
  <si>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</si>
  <si>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</si>
  <si>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</si>
  <si>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</si>
  <si>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</si>
  <si>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</si>
  <si>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</si>
  <si>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</si>
  <si>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</si>
  <si>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</si>
  <si>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</si>
  <si>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</si>
  <si>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</si>
  <si>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от 27.02.2018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</si>
</sst>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47"/>
  <sheetViews>
    <sheetView tabSelected="1" topLeftCell="A127" zoomScale="70" zoomScaleNormal="70" workbookViewId="0">
      <selection activeCell="B10" sqref="B10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21.33203125" style="1" customWidth="1"/>
    <col min="4" max="9" width="17.5546875" style="4" hidden="1" customWidth="1"/>
    <col min="10" max="10" width="17.5546875" style="24" hidden="1" customWidth="1"/>
    <col min="11" max="11" width="17.5546875" style="1" customWidth="1"/>
    <col min="12" max="12" width="17.5546875" style="24" hidden="1" customWidth="1"/>
    <col min="13" max="13" width="17.5546875" style="1" customWidth="1"/>
    <col min="14" max="14" width="27.44140625" style="1" hidden="1" customWidth="1"/>
    <col min="15" max="15" width="7.6640625" style="1" hidden="1" customWidth="1"/>
    <col min="16" max="16" width="9.109375" style="4" hidden="1" customWidth="1"/>
    <col min="17" max="17" width="9.109375" style="1" customWidth="1"/>
    <col min="18" max="16384" width="9.109375" style="1"/>
  </cols>
  <sheetData>
    <row r="1" spans="1:15" x14ac:dyDescent="0.35">
      <c r="M1" s="74" t="s">
        <v>181</v>
      </c>
    </row>
    <row r="2" spans="1:15" x14ac:dyDescent="0.35">
      <c r="M2" s="74" t="s">
        <v>23</v>
      </c>
    </row>
    <row r="3" spans="1:15" x14ac:dyDescent="0.35">
      <c r="M3" s="74" t="s">
        <v>24</v>
      </c>
    </row>
    <row r="4" spans="1:15" x14ac:dyDescent="0.35">
      <c r="K4" s="73" t="s">
        <v>197</v>
      </c>
      <c r="L4" s="56"/>
      <c r="M4" s="73"/>
    </row>
    <row r="6" spans="1:15" x14ac:dyDescent="0.35">
      <c r="E6" s="8"/>
      <c r="F6" s="8"/>
      <c r="G6" s="8"/>
      <c r="H6" s="8"/>
      <c r="I6" s="8"/>
      <c r="J6" s="23"/>
      <c r="K6" s="74"/>
      <c r="L6" s="23"/>
      <c r="M6" s="74" t="s">
        <v>181</v>
      </c>
      <c r="N6" s="4"/>
      <c r="O6" s="4"/>
    </row>
    <row r="7" spans="1:15" x14ac:dyDescent="0.35">
      <c r="E7" s="8"/>
      <c r="F7" s="8"/>
      <c r="G7" s="8"/>
      <c r="H7" s="8"/>
      <c r="I7" s="8"/>
      <c r="J7" s="23"/>
      <c r="K7" s="74"/>
      <c r="L7" s="23"/>
      <c r="M7" s="74" t="s">
        <v>23</v>
      </c>
      <c r="N7" s="4"/>
      <c r="O7" s="4"/>
    </row>
    <row r="8" spans="1:15" x14ac:dyDescent="0.35">
      <c r="E8" s="8"/>
      <c r="F8" s="8"/>
      <c r="G8" s="8"/>
      <c r="H8" s="8"/>
      <c r="I8" s="8"/>
      <c r="J8" s="23"/>
      <c r="K8" s="74"/>
      <c r="L8" s="23"/>
      <c r="M8" s="74" t="s">
        <v>24</v>
      </c>
      <c r="N8" s="4"/>
      <c r="O8" s="4"/>
    </row>
    <row r="9" spans="1:15" x14ac:dyDescent="0.35">
      <c r="E9" s="8"/>
      <c r="F9" s="8"/>
      <c r="G9" s="8"/>
      <c r="H9" s="8"/>
      <c r="I9" s="41"/>
      <c r="J9" s="23"/>
      <c r="K9" s="74"/>
      <c r="L9" s="23"/>
      <c r="M9" s="74" t="s">
        <v>189</v>
      </c>
      <c r="N9" s="4"/>
      <c r="O9" s="4"/>
    </row>
    <row r="10" spans="1:15" x14ac:dyDescent="0.35">
      <c r="N10" s="4"/>
      <c r="O10" s="4"/>
    </row>
    <row r="11" spans="1:15" x14ac:dyDescent="0.35">
      <c r="A11" s="59" t="s">
        <v>191</v>
      </c>
      <c r="B11" s="60"/>
      <c r="C11" s="60"/>
      <c r="D11" s="58"/>
      <c r="E11" s="58"/>
      <c r="F11" s="58"/>
      <c r="G11" s="58"/>
      <c r="H11" s="58"/>
      <c r="I11" s="58"/>
      <c r="J11" s="58"/>
      <c r="K11" s="60"/>
      <c r="L11" s="58"/>
      <c r="M11" s="60"/>
      <c r="N11" s="4"/>
      <c r="O11" s="4"/>
    </row>
    <row r="12" spans="1:15" ht="15.75" customHeight="1" x14ac:dyDescent="0.35">
      <c r="A12" s="61" t="s">
        <v>190</v>
      </c>
      <c r="B12" s="62"/>
      <c r="C12" s="62"/>
      <c r="D12" s="57"/>
      <c r="E12" s="57"/>
      <c r="F12" s="57"/>
      <c r="G12" s="57"/>
      <c r="H12" s="57"/>
      <c r="I12" s="57"/>
      <c r="J12" s="57"/>
      <c r="K12" s="62"/>
      <c r="L12" s="57"/>
      <c r="M12" s="62"/>
      <c r="N12" s="4"/>
      <c r="O12" s="4"/>
    </row>
    <row r="13" spans="1:15" ht="19.5" customHeight="1" x14ac:dyDescent="0.35">
      <c r="A13" s="62"/>
      <c r="B13" s="62"/>
      <c r="C13" s="62"/>
      <c r="D13" s="57"/>
      <c r="E13" s="57"/>
      <c r="F13" s="57"/>
      <c r="G13" s="57"/>
      <c r="H13" s="57"/>
      <c r="I13" s="57"/>
      <c r="J13" s="57"/>
      <c r="K13" s="62"/>
      <c r="L13" s="57"/>
      <c r="M13" s="62"/>
      <c r="N13" s="4"/>
      <c r="O13" s="4"/>
    </row>
    <row r="14" spans="1:15" x14ac:dyDescent="0.35">
      <c r="A14" s="63"/>
      <c r="B14" s="63"/>
      <c r="C14" s="63"/>
      <c r="D14" s="42"/>
      <c r="E14" s="42"/>
      <c r="F14" s="44"/>
      <c r="G14" s="44"/>
      <c r="H14" s="44"/>
      <c r="I14" s="44"/>
      <c r="J14" s="43"/>
      <c r="K14" s="75"/>
      <c r="L14" s="43"/>
      <c r="M14" s="75"/>
      <c r="N14" s="4"/>
      <c r="O14" s="4"/>
    </row>
    <row r="15" spans="1:15" x14ac:dyDescent="0.35">
      <c r="A15" s="64"/>
      <c r="B15" s="65"/>
      <c r="C15" s="65"/>
      <c r="E15" s="8"/>
      <c r="F15" s="8"/>
      <c r="G15" s="8"/>
      <c r="H15" s="8"/>
      <c r="I15" s="8"/>
      <c r="J15" s="23"/>
      <c r="K15" s="74"/>
      <c r="L15" s="23"/>
      <c r="M15" s="74" t="s">
        <v>22</v>
      </c>
      <c r="N15" s="4"/>
      <c r="O15" s="4"/>
    </row>
    <row r="16" spans="1:15" ht="43.2" customHeight="1" x14ac:dyDescent="0.35">
      <c r="A16" s="66" t="s">
        <v>0</v>
      </c>
      <c r="B16" s="66" t="s">
        <v>18</v>
      </c>
      <c r="C16" s="66" t="s">
        <v>1</v>
      </c>
      <c r="D16" s="49" t="s">
        <v>25</v>
      </c>
      <c r="E16" s="51" t="s">
        <v>26</v>
      </c>
      <c r="F16" s="51" t="s">
        <v>182</v>
      </c>
      <c r="G16" s="49" t="s">
        <v>25</v>
      </c>
      <c r="H16" s="51" t="s">
        <v>182</v>
      </c>
      <c r="I16" s="51" t="s">
        <v>26</v>
      </c>
      <c r="J16" s="47" t="s">
        <v>188</v>
      </c>
      <c r="K16" s="76" t="s">
        <v>25</v>
      </c>
      <c r="L16" s="47" t="s">
        <v>188</v>
      </c>
      <c r="M16" s="79" t="s">
        <v>26</v>
      </c>
      <c r="N16" s="4"/>
      <c r="O16" s="4"/>
    </row>
    <row r="17" spans="1:16" hidden="1" x14ac:dyDescent="0.35">
      <c r="A17" s="67"/>
      <c r="B17" s="68"/>
      <c r="C17" s="69"/>
      <c r="D17" s="50"/>
      <c r="E17" s="52"/>
      <c r="F17" s="52"/>
      <c r="G17" s="50"/>
      <c r="H17" s="52"/>
      <c r="I17" s="52"/>
      <c r="J17" s="48"/>
      <c r="K17" s="77"/>
      <c r="L17" s="48"/>
      <c r="M17" s="80"/>
      <c r="N17" s="4"/>
      <c r="O17" s="4"/>
    </row>
    <row r="18" spans="1:16" x14ac:dyDescent="0.35">
      <c r="A18" s="70"/>
      <c r="B18" s="71" t="s">
        <v>2</v>
      </c>
      <c r="C18" s="72"/>
      <c r="D18" s="28">
        <f>D20+D21</f>
        <v>807152.20000000007</v>
      </c>
      <c r="E18" s="28">
        <f>E20+E21</f>
        <v>807467.5</v>
      </c>
      <c r="F18" s="29">
        <f>F20+F21</f>
        <v>0</v>
      </c>
      <c r="G18" s="29">
        <f>D18+F18</f>
        <v>807152.20000000007</v>
      </c>
      <c r="H18" s="29">
        <f>H20+H21</f>
        <v>0</v>
      </c>
      <c r="I18" s="29">
        <f>E18+H18</f>
        <v>807467.5</v>
      </c>
      <c r="J18" s="29">
        <f>J20+J21</f>
        <v>-38023.5</v>
      </c>
      <c r="K18" s="78">
        <f>G18+J18</f>
        <v>769128.70000000007</v>
      </c>
      <c r="L18" s="29">
        <f>L20+L21</f>
        <v>0</v>
      </c>
      <c r="M18" s="78">
        <f>I18+L18</f>
        <v>807467.5</v>
      </c>
      <c r="N18" s="9"/>
      <c r="O18" s="9"/>
      <c r="P18" s="9"/>
    </row>
    <row r="19" spans="1:16" x14ac:dyDescent="0.35">
      <c r="A19" s="70"/>
      <c r="B19" s="71" t="s">
        <v>9</v>
      </c>
      <c r="C19" s="72"/>
      <c r="D19" s="30"/>
      <c r="E19" s="30"/>
      <c r="F19" s="32"/>
      <c r="G19" s="32"/>
      <c r="H19" s="32"/>
      <c r="I19" s="32"/>
      <c r="J19" s="31"/>
      <c r="K19" s="78"/>
      <c r="L19" s="31"/>
      <c r="M19" s="78"/>
      <c r="N19" s="4"/>
      <c r="O19" s="4"/>
    </row>
    <row r="20" spans="1:16" s="4" customFormat="1" hidden="1" x14ac:dyDescent="0.35">
      <c r="A20" s="2"/>
      <c r="B20" s="11" t="s">
        <v>10</v>
      </c>
      <c r="C20" s="5"/>
      <c r="D20" s="33">
        <f>D24+D28+D30+D31+D34+D38+D40+D43+D45+D46+D47</f>
        <v>546199.30000000005</v>
      </c>
      <c r="E20" s="33">
        <f>E24+E28+E30+E31+E34+E38+E40+E43+E45+E46+E47</f>
        <v>552924</v>
      </c>
      <c r="F20" s="45">
        <f>F24+F28+F30+F31+F34+F38+F40+F43+F45+F46+F47</f>
        <v>0</v>
      </c>
      <c r="G20" s="32">
        <f t="shared" ref="G20:G85" si="0">D20+F20</f>
        <v>546199.30000000005</v>
      </c>
      <c r="H20" s="45">
        <f>H24+H28+H30+H31+H34+H38+H40+H43+H45+H46+H47</f>
        <v>0</v>
      </c>
      <c r="I20" s="32">
        <f t="shared" ref="I20:I85" si="1">E20+H20</f>
        <v>552924</v>
      </c>
      <c r="J20" s="34">
        <f>J24+J28+J30+J31+J34+J38+J40+J43+J45+J46+J47</f>
        <v>-38023.5</v>
      </c>
      <c r="K20" s="32">
        <f t="shared" ref="K20:K85" si="2">G20+J20</f>
        <v>508175.80000000005</v>
      </c>
      <c r="L20" s="34">
        <f>L24+L28+L30+L31+L34+L38+L40+L43+L45+L46+L47</f>
        <v>0</v>
      </c>
      <c r="M20" s="32">
        <f t="shared" ref="M20" si="3">I20+L20</f>
        <v>552924</v>
      </c>
      <c r="O20" s="4">
        <v>0</v>
      </c>
    </row>
    <row r="21" spans="1:16" x14ac:dyDescent="0.35">
      <c r="A21" s="70"/>
      <c r="B21" s="81" t="s">
        <v>17</v>
      </c>
      <c r="C21" s="72"/>
      <c r="D21" s="30">
        <f>D25+D29+D35+D39+D44</f>
        <v>260952.9</v>
      </c>
      <c r="E21" s="30">
        <f>E25+E29+E35+E39+E44</f>
        <v>254543.5</v>
      </c>
      <c r="F21" s="32">
        <f>F25+F29+F35+F39+F44</f>
        <v>0</v>
      </c>
      <c r="G21" s="32">
        <f t="shared" si="0"/>
        <v>260952.9</v>
      </c>
      <c r="H21" s="32">
        <f>H25+H29+H35+H39+H44</f>
        <v>0</v>
      </c>
      <c r="I21" s="32">
        <f>E21+H21</f>
        <v>254543.5</v>
      </c>
      <c r="J21" s="31">
        <f>J25+J29+J35+J39+J44</f>
        <v>0</v>
      </c>
      <c r="K21" s="78">
        <f t="shared" si="2"/>
        <v>260952.9</v>
      </c>
      <c r="L21" s="31">
        <f>L25+L29+L35+L39+L44</f>
        <v>0</v>
      </c>
      <c r="M21" s="78">
        <f>I21+L21</f>
        <v>254543.5</v>
      </c>
      <c r="N21" s="4"/>
      <c r="O21" s="4"/>
    </row>
    <row r="22" spans="1:16" ht="54" x14ac:dyDescent="0.35">
      <c r="A22" s="70" t="s">
        <v>115</v>
      </c>
      <c r="B22" s="82" t="s">
        <v>83</v>
      </c>
      <c r="C22" s="83" t="s">
        <v>84</v>
      </c>
      <c r="D22" s="30">
        <f>D24+D25</f>
        <v>73922.8</v>
      </c>
      <c r="E22" s="30">
        <f>E24+E25</f>
        <v>212363</v>
      </c>
      <c r="F22" s="32"/>
      <c r="G22" s="32">
        <f t="shared" si="0"/>
        <v>73922.8</v>
      </c>
      <c r="H22" s="32"/>
      <c r="I22" s="32">
        <f t="shared" si="1"/>
        <v>212363</v>
      </c>
      <c r="J22" s="31"/>
      <c r="K22" s="78">
        <f t="shared" si="2"/>
        <v>73922.8</v>
      </c>
      <c r="L22" s="31"/>
      <c r="M22" s="78">
        <f t="shared" ref="M22" si="4">I22+L22</f>
        <v>212363</v>
      </c>
      <c r="N22" s="4"/>
      <c r="O22" s="4"/>
    </row>
    <row r="23" spans="1:16" x14ac:dyDescent="0.35">
      <c r="A23" s="70"/>
      <c r="B23" s="81" t="s">
        <v>82</v>
      </c>
      <c r="C23" s="83"/>
      <c r="D23" s="30"/>
      <c r="E23" s="30"/>
      <c r="F23" s="32"/>
      <c r="G23" s="32"/>
      <c r="H23" s="32"/>
      <c r="I23" s="32"/>
      <c r="J23" s="31"/>
      <c r="K23" s="78"/>
      <c r="L23" s="31"/>
      <c r="M23" s="78"/>
      <c r="N23" s="4"/>
      <c r="O23" s="4"/>
    </row>
    <row r="24" spans="1:16" s="4" customFormat="1" hidden="1" x14ac:dyDescent="0.35">
      <c r="A24" s="2"/>
      <c r="B24" s="10" t="s">
        <v>10</v>
      </c>
      <c r="C24" s="14"/>
      <c r="D24" s="33">
        <v>73922.8</v>
      </c>
      <c r="E24" s="33">
        <v>85091.3</v>
      </c>
      <c r="F24" s="45"/>
      <c r="G24" s="32">
        <f t="shared" si="0"/>
        <v>73922.8</v>
      </c>
      <c r="H24" s="45"/>
      <c r="I24" s="32">
        <f t="shared" si="1"/>
        <v>85091.3</v>
      </c>
      <c r="J24" s="34"/>
      <c r="K24" s="32">
        <f t="shared" si="2"/>
        <v>73922.8</v>
      </c>
      <c r="L24" s="34"/>
      <c r="M24" s="32">
        <f t="shared" ref="M24:M26" si="5">I24+L24</f>
        <v>85091.3</v>
      </c>
      <c r="N24" s="4" t="s">
        <v>85</v>
      </c>
      <c r="O24" s="4">
        <v>0</v>
      </c>
    </row>
    <row r="25" spans="1:16" x14ac:dyDescent="0.35">
      <c r="A25" s="70"/>
      <c r="B25" s="84" t="s">
        <v>17</v>
      </c>
      <c r="C25" s="83"/>
      <c r="D25" s="30">
        <v>0</v>
      </c>
      <c r="E25" s="30">
        <v>127271.7</v>
      </c>
      <c r="F25" s="32"/>
      <c r="G25" s="32">
        <f t="shared" si="0"/>
        <v>0</v>
      </c>
      <c r="H25" s="32"/>
      <c r="I25" s="32">
        <f t="shared" si="1"/>
        <v>127271.7</v>
      </c>
      <c r="J25" s="31"/>
      <c r="K25" s="78">
        <f t="shared" si="2"/>
        <v>0</v>
      </c>
      <c r="L25" s="31"/>
      <c r="M25" s="78">
        <f t="shared" si="5"/>
        <v>127271.7</v>
      </c>
      <c r="N25" s="4" t="s">
        <v>184</v>
      </c>
      <c r="O25" s="4" t="s">
        <v>185</v>
      </c>
    </row>
    <row r="26" spans="1:16" ht="57.75" customHeight="1" x14ac:dyDescent="0.35">
      <c r="A26" s="70" t="s">
        <v>117</v>
      </c>
      <c r="B26" s="81" t="s">
        <v>86</v>
      </c>
      <c r="C26" s="83" t="s">
        <v>84</v>
      </c>
      <c r="D26" s="30">
        <f>D28+D29</f>
        <v>6519</v>
      </c>
      <c r="E26" s="30">
        <f>E28+E29</f>
        <v>272037.7</v>
      </c>
      <c r="F26" s="32"/>
      <c r="G26" s="32">
        <f t="shared" si="0"/>
        <v>6519</v>
      </c>
      <c r="H26" s="32"/>
      <c r="I26" s="32">
        <f t="shared" si="1"/>
        <v>272037.7</v>
      </c>
      <c r="J26" s="31"/>
      <c r="K26" s="78">
        <f t="shared" si="2"/>
        <v>6519</v>
      </c>
      <c r="L26" s="31"/>
      <c r="M26" s="78">
        <f t="shared" si="5"/>
        <v>272037.7</v>
      </c>
      <c r="N26" s="17"/>
      <c r="O26" s="4"/>
    </row>
    <row r="27" spans="1:16" x14ac:dyDescent="0.35">
      <c r="A27" s="70"/>
      <c r="B27" s="81" t="s">
        <v>82</v>
      </c>
      <c r="C27" s="83"/>
      <c r="D27" s="30"/>
      <c r="E27" s="30"/>
      <c r="F27" s="32"/>
      <c r="G27" s="32"/>
      <c r="H27" s="32"/>
      <c r="I27" s="32"/>
      <c r="J27" s="31"/>
      <c r="K27" s="78"/>
      <c r="L27" s="31"/>
      <c r="M27" s="78"/>
      <c r="N27" s="4"/>
      <c r="O27" s="4"/>
    </row>
    <row r="28" spans="1:16" s="4" customFormat="1" hidden="1" x14ac:dyDescent="0.35">
      <c r="A28" s="2"/>
      <c r="B28" s="10" t="s">
        <v>10</v>
      </c>
      <c r="C28" s="12"/>
      <c r="D28" s="35">
        <v>6519</v>
      </c>
      <c r="E28" s="35">
        <v>144765.90000000002</v>
      </c>
      <c r="F28" s="35"/>
      <c r="G28" s="32">
        <f t="shared" si="0"/>
        <v>6519</v>
      </c>
      <c r="H28" s="35"/>
      <c r="I28" s="32">
        <f t="shared" si="1"/>
        <v>144765.90000000002</v>
      </c>
      <c r="J28" s="36"/>
      <c r="K28" s="32">
        <f t="shared" si="2"/>
        <v>6519</v>
      </c>
      <c r="L28" s="36"/>
      <c r="M28" s="32">
        <f t="shared" ref="M28:M32" si="6">I28+L28</f>
        <v>144765.90000000002</v>
      </c>
      <c r="N28" s="4" t="s">
        <v>87</v>
      </c>
      <c r="O28" s="4">
        <v>0</v>
      </c>
    </row>
    <row r="29" spans="1:16" x14ac:dyDescent="0.35">
      <c r="A29" s="70"/>
      <c r="B29" s="84" t="s">
        <v>17</v>
      </c>
      <c r="C29" s="83"/>
      <c r="D29" s="30">
        <v>0</v>
      </c>
      <c r="E29" s="30">
        <v>127271.8</v>
      </c>
      <c r="F29" s="32"/>
      <c r="G29" s="32">
        <f t="shared" si="0"/>
        <v>0</v>
      </c>
      <c r="H29" s="32"/>
      <c r="I29" s="32">
        <f t="shared" si="1"/>
        <v>127271.8</v>
      </c>
      <c r="J29" s="31"/>
      <c r="K29" s="78">
        <f t="shared" si="2"/>
        <v>0</v>
      </c>
      <c r="L29" s="31"/>
      <c r="M29" s="78">
        <f t="shared" si="6"/>
        <v>127271.8</v>
      </c>
      <c r="N29" s="4" t="s">
        <v>184</v>
      </c>
      <c r="O29" s="4" t="s">
        <v>185</v>
      </c>
    </row>
    <row r="30" spans="1:16" ht="54" x14ac:dyDescent="0.35">
      <c r="A30" s="70" t="s">
        <v>121</v>
      </c>
      <c r="B30" s="81" t="s">
        <v>176</v>
      </c>
      <c r="C30" s="83" t="s">
        <v>84</v>
      </c>
      <c r="D30" s="30">
        <v>6378.8</v>
      </c>
      <c r="E30" s="30">
        <v>0</v>
      </c>
      <c r="F30" s="32"/>
      <c r="G30" s="32">
        <f t="shared" si="0"/>
        <v>6378.8</v>
      </c>
      <c r="H30" s="32"/>
      <c r="I30" s="32">
        <f t="shared" si="1"/>
        <v>0</v>
      </c>
      <c r="J30" s="31"/>
      <c r="K30" s="78">
        <f t="shared" si="2"/>
        <v>6378.8</v>
      </c>
      <c r="L30" s="31"/>
      <c r="M30" s="78">
        <f t="shared" si="6"/>
        <v>0</v>
      </c>
      <c r="N30" s="4" t="s">
        <v>88</v>
      </c>
      <c r="O30" s="4"/>
    </row>
    <row r="31" spans="1:16" ht="54" x14ac:dyDescent="0.35">
      <c r="A31" s="70" t="s">
        <v>119</v>
      </c>
      <c r="B31" s="81" t="s">
        <v>89</v>
      </c>
      <c r="C31" s="83" t="s">
        <v>84</v>
      </c>
      <c r="D31" s="30">
        <v>0</v>
      </c>
      <c r="E31" s="30">
        <v>6595.8</v>
      </c>
      <c r="F31" s="32"/>
      <c r="G31" s="32">
        <f t="shared" si="0"/>
        <v>0</v>
      </c>
      <c r="H31" s="32"/>
      <c r="I31" s="32">
        <f t="shared" si="1"/>
        <v>6595.8</v>
      </c>
      <c r="J31" s="31"/>
      <c r="K31" s="78">
        <f t="shared" si="2"/>
        <v>0</v>
      </c>
      <c r="L31" s="31"/>
      <c r="M31" s="78">
        <f t="shared" si="6"/>
        <v>6595.8</v>
      </c>
      <c r="N31" s="4" t="s">
        <v>90</v>
      </c>
      <c r="O31" s="4"/>
    </row>
    <row r="32" spans="1:16" ht="54" x14ac:dyDescent="0.35">
      <c r="A32" s="70" t="s">
        <v>116</v>
      </c>
      <c r="B32" s="84" t="s">
        <v>91</v>
      </c>
      <c r="C32" s="85" t="s">
        <v>36</v>
      </c>
      <c r="D32" s="30">
        <f>D34+D35</f>
        <v>97772.3</v>
      </c>
      <c r="E32" s="30">
        <f>E34+E35</f>
        <v>0</v>
      </c>
      <c r="F32" s="32"/>
      <c r="G32" s="32">
        <f t="shared" si="0"/>
        <v>97772.3</v>
      </c>
      <c r="H32" s="32"/>
      <c r="I32" s="32">
        <f t="shared" si="1"/>
        <v>0</v>
      </c>
      <c r="J32" s="31">
        <f>J34+J35</f>
        <v>-16924.7</v>
      </c>
      <c r="K32" s="78">
        <f>G32+J32</f>
        <v>80847.600000000006</v>
      </c>
      <c r="L32" s="31"/>
      <c r="M32" s="78">
        <f t="shared" si="6"/>
        <v>0</v>
      </c>
      <c r="N32" s="4" t="s">
        <v>92</v>
      </c>
      <c r="O32" s="4"/>
    </row>
    <row r="33" spans="1:16" x14ac:dyDescent="0.35">
      <c r="A33" s="70"/>
      <c r="B33" s="81" t="s">
        <v>82</v>
      </c>
      <c r="C33" s="83"/>
      <c r="D33" s="30"/>
      <c r="E33" s="30"/>
      <c r="F33" s="32"/>
      <c r="G33" s="32"/>
      <c r="H33" s="32"/>
      <c r="I33" s="32"/>
      <c r="J33" s="31"/>
      <c r="K33" s="78"/>
      <c r="L33" s="31"/>
      <c r="M33" s="78"/>
      <c r="N33" s="4"/>
      <c r="O33" s="4"/>
    </row>
    <row r="34" spans="1:16" s="4" customFormat="1" hidden="1" x14ac:dyDescent="0.35">
      <c r="A34" s="2"/>
      <c r="B34" s="10" t="s">
        <v>10</v>
      </c>
      <c r="C34" s="14"/>
      <c r="D34" s="33">
        <v>91362.900000000009</v>
      </c>
      <c r="E34" s="33">
        <v>0</v>
      </c>
      <c r="F34" s="45"/>
      <c r="G34" s="32">
        <f t="shared" si="0"/>
        <v>91362.900000000009</v>
      </c>
      <c r="H34" s="45"/>
      <c r="I34" s="32">
        <f t="shared" si="1"/>
        <v>0</v>
      </c>
      <c r="J34" s="34">
        <v>-16924.7</v>
      </c>
      <c r="K34" s="32">
        <f t="shared" si="2"/>
        <v>74438.200000000012</v>
      </c>
      <c r="L34" s="34"/>
      <c r="M34" s="32">
        <f t="shared" ref="M34:M36" si="7">I34+L34</f>
        <v>0</v>
      </c>
      <c r="N34" s="4" t="s">
        <v>92</v>
      </c>
      <c r="O34" s="4">
        <v>0</v>
      </c>
    </row>
    <row r="35" spans="1:16" x14ac:dyDescent="0.35">
      <c r="A35" s="70"/>
      <c r="B35" s="84" t="s">
        <v>17</v>
      </c>
      <c r="C35" s="83"/>
      <c r="D35" s="30">
        <v>6409.4</v>
      </c>
      <c r="E35" s="30">
        <v>0</v>
      </c>
      <c r="F35" s="32"/>
      <c r="G35" s="32">
        <f t="shared" si="0"/>
        <v>6409.4</v>
      </c>
      <c r="H35" s="32"/>
      <c r="I35" s="32">
        <f t="shared" si="1"/>
        <v>0</v>
      </c>
      <c r="J35" s="31"/>
      <c r="K35" s="78">
        <f t="shared" si="2"/>
        <v>6409.4</v>
      </c>
      <c r="L35" s="31"/>
      <c r="M35" s="78">
        <f t="shared" si="7"/>
        <v>0</v>
      </c>
      <c r="N35" s="4" t="s">
        <v>186</v>
      </c>
      <c r="O35" s="4"/>
    </row>
    <row r="36" spans="1:16" ht="54" x14ac:dyDescent="0.35">
      <c r="A36" s="70" t="s">
        <v>120</v>
      </c>
      <c r="B36" s="84" t="s">
        <v>180</v>
      </c>
      <c r="C36" s="85" t="s">
        <v>36</v>
      </c>
      <c r="D36" s="30">
        <f>D38+D39</f>
        <v>153434.20000000001</v>
      </c>
      <c r="E36" s="30">
        <f>E38+E39</f>
        <v>57737.7</v>
      </c>
      <c r="F36" s="32"/>
      <c r="G36" s="32">
        <f t="shared" si="0"/>
        <v>153434.20000000001</v>
      </c>
      <c r="H36" s="32"/>
      <c r="I36" s="32">
        <f t="shared" si="1"/>
        <v>57737.7</v>
      </c>
      <c r="J36" s="31"/>
      <c r="K36" s="78">
        <f t="shared" si="2"/>
        <v>153434.20000000001</v>
      </c>
      <c r="L36" s="31"/>
      <c r="M36" s="78">
        <f t="shared" si="7"/>
        <v>57737.7</v>
      </c>
      <c r="N36" s="17"/>
      <c r="O36" s="4"/>
    </row>
    <row r="37" spans="1:16" x14ac:dyDescent="0.35">
      <c r="A37" s="70"/>
      <c r="B37" s="81" t="s">
        <v>82</v>
      </c>
      <c r="C37" s="85"/>
      <c r="D37" s="30"/>
      <c r="E37" s="30"/>
      <c r="F37" s="32"/>
      <c r="G37" s="32"/>
      <c r="H37" s="32"/>
      <c r="I37" s="32"/>
      <c r="J37" s="31"/>
      <c r="K37" s="78"/>
      <c r="L37" s="31"/>
      <c r="M37" s="78"/>
      <c r="N37" s="17"/>
      <c r="O37" s="4"/>
    </row>
    <row r="38" spans="1:16" s="4" customFormat="1" hidden="1" x14ac:dyDescent="0.35">
      <c r="A38" s="2"/>
      <c r="B38" s="10" t="s">
        <v>10</v>
      </c>
      <c r="C38" s="13"/>
      <c r="D38" s="33">
        <v>38359.300000000017</v>
      </c>
      <c r="E38" s="33">
        <v>57737.7</v>
      </c>
      <c r="F38" s="45"/>
      <c r="G38" s="32">
        <f t="shared" si="0"/>
        <v>38359.300000000017</v>
      </c>
      <c r="H38" s="45"/>
      <c r="I38" s="32">
        <f t="shared" si="1"/>
        <v>57737.7</v>
      </c>
      <c r="J38" s="34"/>
      <c r="K38" s="32">
        <f t="shared" si="2"/>
        <v>38359.300000000017</v>
      </c>
      <c r="L38" s="34"/>
      <c r="M38" s="32">
        <f t="shared" ref="M38:M41" si="8">I38+L38</f>
        <v>57737.7</v>
      </c>
      <c r="N38" s="17" t="s">
        <v>187</v>
      </c>
      <c r="O38" s="4">
        <v>0</v>
      </c>
    </row>
    <row r="39" spans="1:16" x14ac:dyDescent="0.35">
      <c r="A39" s="70"/>
      <c r="B39" s="84" t="s">
        <v>17</v>
      </c>
      <c r="C39" s="85"/>
      <c r="D39" s="30">
        <v>115074.9</v>
      </c>
      <c r="E39" s="30">
        <v>0</v>
      </c>
      <c r="F39" s="32"/>
      <c r="G39" s="32">
        <f t="shared" si="0"/>
        <v>115074.9</v>
      </c>
      <c r="H39" s="32"/>
      <c r="I39" s="32">
        <f t="shared" si="1"/>
        <v>0</v>
      </c>
      <c r="J39" s="31"/>
      <c r="K39" s="78">
        <f t="shared" si="2"/>
        <v>115074.9</v>
      </c>
      <c r="L39" s="31"/>
      <c r="M39" s="78">
        <f t="shared" si="8"/>
        <v>0</v>
      </c>
      <c r="N39" s="4" t="s">
        <v>186</v>
      </c>
      <c r="O39" s="4"/>
    </row>
    <row r="40" spans="1:16" ht="54" x14ac:dyDescent="0.35">
      <c r="A40" s="70" t="s">
        <v>118</v>
      </c>
      <c r="B40" s="84" t="s">
        <v>93</v>
      </c>
      <c r="C40" s="85" t="s">
        <v>36</v>
      </c>
      <c r="D40" s="30">
        <v>244335.9</v>
      </c>
      <c r="E40" s="30">
        <v>0</v>
      </c>
      <c r="F40" s="32"/>
      <c r="G40" s="32">
        <f t="shared" si="0"/>
        <v>244335.9</v>
      </c>
      <c r="H40" s="32"/>
      <c r="I40" s="32">
        <f t="shared" si="1"/>
        <v>0</v>
      </c>
      <c r="J40" s="31">
        <v>-21098.799999999999</v>
      </c>
      <c r="K40" s="78">
        <f t="shared" si="2"/>
        <v>223237.1</v>
      </c>
      <c r="L40" s="31"/>
      <c r="M40" s="78">
        <f t="shared" si="8"/>
        <v>0</v>
      </c>
      <c r="N40" s="17" t="s">
        <v>94</v>
      </c>
      <c r="O40" s="4"/>
    </row>
    <row r="41" spans="1:16" ht="54" x14ac:dyDescent="0.35">
      <c r="A41" s="70" t="s">
        <v>122</v>
      </c>
      <c r="B41" s="84" t="s">
        <v>95</v>
      </c>
      <c r="C41" s="85" t="s">
        <v>36</v>
      </c>
      <c r="D41" s="30">
        <f>D43+D44</f>
        <v>192166.3</v>
      </c>
      <c r="E41" s="30">
        <f>E43+E44</f>
        <v>242733.3</v>
      </c>
      <c r="F41" s="32"/>
      <c r="G41" s="32">
        <f t="shared" si="0"/>
        <v>192166.3</v>
      </c>
      <c r="H41" s="32"/>
      <c r="I41" s="32">
        <f t="shared" si="1"/>
        <v>242733.3</v>
      </c>
      <c r="J41" s="31"/>
      <c r="K41" s="78">
        <f t="shared" si="2"/>
        <v>192166.3</v>
      </c>
      <c r="L41" s="31"/>
      <c r="M41" s="78">
        <f t="shared" si="8"/>
        <v>242733.3</v>
      </c>
      <c r="N41" s="17"/>
      <c r="O41" s="4"/>
    </row>
    <row r="42" spans="1:16" x14ac:dyDescent="0.35">
      <c r="A42" s="70"/>
      <c r="B42" s="81" t="s">
        <v>82</v>
      </c>
      <c r="C42" s="85"/>
      <c r="D42" s="30"/>
      <c r="E42" s="30"/>
      <c r="F42" s="32"/>
      <c r="G42" s="32"/>
      <c r="H42" s="32"/>
      <c r="I42" s="32"/>
      <c r="J42" s="31"/>
      <c r="K42" s="78"/>
      <c r="L42" s="31"/>
      <c r="M42" s="78"/>
      <c r="N42" s="17"/>
      <c r="O42" s="4"/>
    </row>
    <row r="43" spans="1:16" s="4" customFormat="1" hidden="1" x14ac:dyDescent="0.35">
      <c r="A43" s="2"/>
      <c r="B43" s="10" t="s">
        <v>10</v>
      </c>
      <c r="C43" s="13"/>
      <c r="D43" s="33">
        <v>52697.699999999983</v>
      </c>
      <c r="E43" s="33">
        <v>242733.3</v>
      </c>
      <c r="F43" s="45"/>
      <c r="G43" s="32">
        <f t="shared" si="0"/>
        <v>52697.699999999983</v>
      </c>
      <c r="H43" s="45"/>
      <c r="I43" s="32">
        <f t="shared" si="1"/>
        <v>242733.3</v>
      </c>
      <c r="J43" s="34"/>
      <c r="K43" s="32">
        <f t="shared" si="2"/>
        <v>52697.699999999983</v>
      </c>
      <c r="L43" s="34"/>
      <c r="M43" s="32">
        <f t="shared" ref="M43:M48" si="9">I43+L43</f>
        <v>242733.3</v>
      </c>
      <c r="N43" s="17" t="s">
        <v>96</v>
      </c>
      <c r="O43" s="4">
        <v>0</v>
      </c>
    </row>
    <row r="44" spans="1:16" x14ac:dyDescent="0.35">
      <c r="A44" s="70"/>
      <c r="B44" s="84" t="s">
        <v>17</v>
      </c>
      <c r="C44" s="85"/>
      <c r="D44" s="30">
        <v>139468.6</v>
      </c>
      <c r="E44" s="30">
        <v>0</v>
      </c>
      <c r="F44" s="32"/>
      <c r="G44" s="32">
        <f t="shared" si="0"/>
        <v>139468.6</v>
      </c>
      <c r="H44" s="32"/>
      <c r="I44" s="32">
        <f t="shared" si="1"/>
        <v>0</v>
      </c>
      <c r="J44" s="31"/>
      <c r="K44" s="78">
        <f t="shared" si="2"/>
        <v>139468.6</v>
      </c>
      <c r="L44" s="31"/>
      <c r="M44" s="78">
        <f t="shared" si="9"/>
        <v>0</v>
      </c>
      <c r="N44" s="4" t="s">
        <v>186</v>
      </c>
      <c r="O44" s="4"/>
    </row>
    <row r="45" spans="1:16" ht="39" customHeight="1" x14ac:dyDescent="0.35">
      <c r="A45" s="70" t="s">
        <v>123</v>
      </c>
      <c r="B45" s="84" t="s">
        <v>97</v>
      </c>
      <c r="C45" s="85" t="s">
        <v>15</v>
      </c>
      <c r="D45" s="30">
        <v>16000</v>
      </c>
      <c r="E45" s="30">
        <v>0</v>
      </c>
      <c r="F45" s="32"/>
      <c r="G45" s="32">
        <f t="shared" si="0"/>
        <v>16000</v>
      </c>
      <c r="H45" s="32"/>
      <c r="I45" s="32">
        <f t="shared" si="1"/>
        <v>0</v>
      </c>
      <c r="J45" s="31"/>
      <c r="K45" s="78">
        <f t="shared" si="2"/>
        <v>16000</v>
      </c>
      <c r="L45" s="31"/>
      <c r="M45" s="78">
        <f t="shared" si="9"/>
        <v>0</v>
      </c>
      <c r="N45" s="18" t="s">
        <v>98</v>
      </c>
      <c r="O45" s="4"/>
    </row>
    <row r="46" spans="1:16" ht="39" customHeight="1" x14ac:dyDescent="0.35">
      <c r="A46" s="70" t="s">
        <v>124</v>
      </c>
      <c r="B46" s="84" t="s">
        <v>99</v>
      </c>
      <c r="C46" s="85" t="s">
        <v>15</v>
      </c>
      <c r="D46" s="30">
        <v>622.9</v>
      </c>
      <c r="E46" s="30">
        <v>16000</v>
      </c>
      <c r="F46" s="32"/>
      <c r="G46" s="32">
        <f t="shared" si="0"/>
        <v>622.9</v>
      </c>
      <c r="H46" s="32"/>
      <c r="I46" s="32">
        <f t="shared" si="1"/>
        <v>16000</v>
      </c>
      <c r="J46" s="31"/>
      <c r="K46" s="78">
        <f t="shared" si="2"/>
        <v>622.9</v>
      </c>
      <c r="L46" s="31"/>
      <c r="M46" s="78">
        <f t="shared" si="9"/>
        <v>16000</v>
      </c>
      <c r="N46" s="17" t="s">
        <v>100</v>
      </c>
      <c r="O46" s="4"/>
    </row>
    <row r="47" spans="1:16" ht="39" customHeight="1" x14ac:dyDescent="0.35">
      <c r="A47" s="70" t="s">
        <v>125</v>
      </c>
      <c r="B47" s="84" t="s">
        <v>166</v>
      </c>
      <c r="C47" s="85" t="s">
        <v>15</v>
      </c>
      <c r="D47" s="30">
        <v>16000</v>
      </c>
      <c r="E47" s="30">
        <v>0</v>
      </c>
      <c r="F47" s="32"/>
      <c r="G47" s="32">
        <f t="shared" si="0"/>
        <v>16000</v>
      </c>
      <c r="H47" s="32"/>
      <c r="I47" s="32">
        <f t="shared" si="1"/>
        <v>0</v>
      </c>
      <c r="J47" s="31"/>
      <c r="K47" s="78">
        <f t="shared" si="2"/>
        <v>16000</v>
      </c>
      <c r="L47" s="31"/>
      <c r="M47" s="78">
        <f t="shared" si="9"/>
        <v>0</v>
      </c>
      <c r="N47" s="17" t="s">
        <v>101</v>
      </c>
      <c r="O47" s="4"/>
    </row>
    <row r="48" spans="1:16" x14ac:dyDescent="0.35">
      <c r="A48" s="70"/>
      <c r="B48" s="81" t="s">
        <v>167</v>
      </c>
      <c r="C48" s="83"/>
      <c r="D48" s="37">
        <f>D50+D51+D52</f>
        <v>1142227</v>
      </c>
      <c r="E48" s="37">
        <f>E50+E51+E52</f>
        <v>1136063.2</v>
      </c>
      <c r="F48" s="37">
        <f>F50+F51+F52</f>
        <v>11124.4</v>
      </c>
      <c r="G48" s="29">
        <f t="shared" si="0"/>
        <v>1153351.3999999999</v>
      </c>
      <c r="H48" s="37">
        <f>H50+H51+H52</f>
        <v>7475.1</v>
      </c>
      <c r="I48" s="29">
        <f t="shared" si="1"/>
        <v>1143538.3</v>
      </c>
      <c r="J48" s="37">
        <f>J50+J51+J52</f>
        <v>27641.700000000004</v>
      </c>
      <c r="K48" s="78">
        <f t="shared" si="2"/>
        <v>1180993.0999999999</v>
      </c>
      <c r="L48" s="37">
        <f>L50+L51+L52</f>
        <v>0</v>
      </c>
      <c r="M48" s="78">
        <f t="shared" si="9"/>
        <v>1143538.3</v>
      </c>
      <c r="N48" s="9"/>
      <c r="O48" s="9"/>
      <c r="P48" s="9"/>
    </row>
    <row r="49" spans="1:15" x14ac:dyDescent="0.35">
      <c r="A49" s="70"/>
      <c r="B49" s="71" t="s">
        <v>9</v>
      </c>
      <c r="C49" s="83"/>
      <c r="D49" s="38"/>
      <c r="E49" s="38"/>
      <c r="F49" s="38"/>
      <c r="G49" s="32"/>
      <c r="H49" s="38"/>
      <c r="I49" s="32"/>
      <c r="J49" s="39"/>
      <c r="K49" s="78"/>
      <c r="L49" s="39"/>
      <c r="M49" s="78"/>
      <c r="N49" s="4"/>
      <c r="O49" s="4"/>
    </row>
    <row r="50" spans="1:15" s="4" customFormat="1" hidden="1" x14ac:dyDescent="0.35">
      <c r="A50" s="2"/>
      <c r="B50" s="11" t="s">
        <v>10</v>
      </c>
      <c r="C50" s="7"/>
      <c r="D50" s="35">
        <f>D53+D54+D55+D56+D57+D58</f>
        <v>899943</v>
      </c>
      <c r="E50" s="35">
        <f>E53+E54+E55+E56+E57+E58</f>
        <v>879045.7</v>
      </c>
      <c r="F50" s="35">
        <f>F53+F54+F55+F56+F57+F58</f>
        <v>11124.4</v>
      </c>
      <c r="G50" s="32">
        <f t="shared" si="0"/>
        <v>911067.4</v>
      </c>
      <c r="H50" s="35">
        <f>H53+H54+H55+H56+H57+H58</f>
        <v>7475.1</v>
      </c>
      <c r="I50" s="32">
        <f t="shared" si="1"/>
        <v>886520.79999999993</v>
      </c>
      <c r="J50" s="36">
        <f>J53+J54+J55+J56+J57+J58+J65+J66+J67</f>
        <v>27641.700000000004</v>
      </c>
      <c r="K50" s="32">
        <f t="shared" si="2"/>
        <v>938709.1</v>
      </c>
      <c r="L50" s="36">
        <f>L53+L54+L55+L56+L57+L58</f>
        <v>0</v>
      </c>
      <c r="M50" s="32">
        <f t="shared" ref="M50:M59" si="10">I50+L50</f>
        <v>886520.79999999993</v>
      </c>
      <c r="O50" s="4">
        <v>0</v>
      </c>
    </row>
    <row r="51" spans="1:15" x14ac:dyDescent="0.35">
      <c r="A51" s="70"/>
      <c r="B51" s="81" t="s">
        <v>17</v>
      </c>
      <c r="C51" s="83"/>
      <c r="D51" s="38">
        <f>D64</f>
        <v>187214.6</v>
      </c>
      <c r="E51" s="38">
        <f>E64</f>
        <v>196663.2</v>
      </c>
      <c r="F51" s="38">
        <f>F64</f>
        <v>0</v>
      </c>
      <c r="G51" s="32">
        <f t="shared" si="0"/>
        <v>187214.6</v>
      </c>
      <c r="H51" s="38">
        <f>H64</f>
        <v>0</v>
      </c>
      <c r="I51" s="32">
        <f t="shared" si="1"/>
        <v>196663.2</v>
      </c>
      <c r="J51" s="39">
        <f>J64</f>
        <v>0</v>
      </c>
      <c r="K51" s="78">
        <f t="shared" si="2"/>
        <v>187214.6</v>
      </c>
      <c r="L51" s="39">
        <f>L64</f>
        <v>0</v>
      </c>
      <c r="M51" s="78">
        <f t="shared" si="10"/>
        <v>196663.2</v>
      </c>
      <c r="N51" s="4"/>
      <c r="O51" s="4"/>
    </row>
    <row r="52" spans="1:15" x14ac:dyDescent="0.35">
      <c r="A52" s="70"/>
      <c r="B52" s="81" t="s">
        <v>40</v>
      </c>
      <c r="C52" s="83"/>
      <c r="D52" s="38">
        <f>D61</f>
        <v>55069.4</v>
      </c>
      <c r="E52" s="38">
        <f>E61</f>
        <v>60354.3</v>
      </c>
      <c r="F52" s="38">
        <f>F61</f>
        <v>0</v>
      </c>
      <c r="G52" s="32">
        <f t="shared" si="0"/>
        <v>55069.4</v>
      </c>
      <c r="H52" s="38">
        <f>H61</f>
        <v>0</v>
      </c>
      <c r="I52" s="32">
        <f t="shared" si="1"/>
        <v>60354.3</v>
      </c>
      <c r="J52" s="39">
        <f>J61</f>
        <v>0</v>
      </c>
      <c r="K52" s="78">
        <f t="shared" si="2"/>
        <v>55069.4</v>
      </c>
      <c r="L52" s="39">
        <f>L61</f>
        <v>0</v>
      </c>
      <c r="M52" s="78">
        <f t="shared" si="10"/>
        <v>60354.3</v>
      </c>
      <c r="N52" s="4"/>
      <c r="O52" s="4"/>
    </row>
    <row r="53" spans="1:15" ht="72" x14ac:dyDescent="0.35">
      <c r="A53" s="70" t="s">
        <v>126</v>
      </c>
      <c r="B53" s="81" t="s">
        <v>27</v>
      </c>
      <c r="C53" s="85" t="s">
        <v>4</v>
      </c>
      <c r="D53" s="38">
        <v>134500</v>
      </c>
      <c r="E53" s="38">
        <v>156206.79999999999</v>
      </c>
      <c r="F53" s="38"/>
      <c r="G53" s="32">
        <f t="shared" si="0"/>
        <v>134500</v>
      </c>
      <c r="H53" s="38"/>
      <c r="I53" s="32">
        <f t="shared" si="1"/>
        <v>156206.79999999999</v>
      </c>
      <c r="J53" s="39"/>
      <c r="K53" s="78">
        <f t="shared" si="2"/>
        <v>134500</v>
      </c>
      <c r="L53" s="39"/>
      <c r="M53" s="78">
        <f t="shared" si="10"/>
        <v>156206.79999999999</v>
      </c>
      <c r="N53" s="4" t="s">
        <v>29</v>
      </c>
      <c r="O53" s="4"/>
    </row>
    <row r="54" spans="1:15" ht="72" x14ac:dyDescent="0.35">
      <c r="A54" s="70" t="s">
        <v>127</v>
      </c>
      <c r="B54" s="81" t="s">
        <v>28</v>
      </c>
      <c r="C54" s="85" t="s">
        <v>4</v>
      </c>
      <c r="D54" s="38">
        <v>97555.4</v>
      </c>
      <c r="E54" s="38">
        <v>52469</v>
      </c>
      <c r="F54" s="38"/>
      <c r="G54" s="32">
        <f t="shared" si="0"/>
        <v>97555.4</v>
      </c>
      <c r="H54" s="38"/>
      <c r="I54" s="32">
        <f t="shared" si="1"/>
        <v>52469</v>
      </c>
      <c r="J54" s="39"/>
      <c r="K54" s="78">
        <f t="shared" si="2"/>
        <v>97555.4</v>
      </c>
      <c r="L54" s="39"/>
      <c r="M54" s="78">
        <f t="shared" si="10"/>
        <v>52469</v>
      </c>
      <c r="N54" s="4" t="s">
        <v>30</v>
      </c>
      <c r="O54" s="4"/>
    </row>
    <row r="55" spans="1:15" ht="72" x14ac:dyDescent="0.35">
      <c r="A55" s="70" t="s">
        <v>128</v>
      </c>
      <c r="B55" s="81" t="s">
        <v>31</v>
      </c>
      <c r="C55" s="85" t="s">
        <v>4</v>
      </c>
      <c r="D55" s="38">
        <v>9847.7000000000007</v>
      </c>
      <c r="E55" s="38">
        <v>0</v>
      </c>
      <c r="F55" s="38"/>
      <c r="G55" s="32">
        <f t="shared" si="0"/>
        <v>9847.7000000000007</v>
      </c>
      <c r="H55" s="38"/>
      <c r="I55" s="32">
        <f t="shared" si="1"/>
        <v>0</v>
      </c>
      <c r="J55" s="39"/>
      <c r="K55" s="78">
        <f t="shared" si="2"/>
        <v>9847.7000000000007</v>
      </c>
      <c r="L55" s="39"/>
      <c r="M55" s="78">
        <f t="shared" si="10"/>
        <v>0</v>
      </c>
      <c r="N55" s="4" t="s">
        <v>32</v>
      </c>
      <c r="O55" s="4"/>
    </row>
    <row r="56" spans="1:15" ht="72" x14ac:dyDescent="0.35">
      <c r="A56" s="70" t="s">
        <v>130</v>
      </c>
      <c r="B56" s="81" t="s">
        <v>33</v>
      </c>
      <c r="C56" s="85" t="s">
        <v>4</v>
      </c>
      <c r="D56" s="30">
        <v>23113.599999999999</v>
      </c>
      <c r="E56" s="30">
        <v>0</v>
      </c>
      <c r="F56" s="32">
        <v>11124.4</v>
      </c>
      <c r="G56" s="32">
        <f t="shared" si="0"/>
        <v>34238</v>
      </c>
      <c r="H56" s="32">
        <v>7475.1</v>
      </c>
      <c r="I56" s="32">
        <f t="shared" si="1"/>
        <v>7475.1</v>
      </c>
      <c r="J56" s="31"/>
      <c r="K56" s="78">
        <f t="shared" si="2"/>
        <v>34238</v>
      </c>
      <c r="L56" s="31"/>
      <c r="M56" s="78">
        <f t="shared" si="10"/>
        <v>7475.1</v>
      </c>
      <c r="N56" s="4" t="s">
        <v>34</v>
      </c>
      <c r="O56" s="4"/>
    </row>
    <row r="57" spans="1:15" ht="54" x14ac:dyDescent="0.35">
      <c r="A57" s="70" t="s">
        <v>131</v>
      </c>
      <c r="B57" s="81" t="s">
        <v>38</v>
      </c>
      <c r="C57" s="85" t="s">
        <v>5</v>
      </c>
      <c r="D57" s="30">
        <v>299526.3</v>
      </c>
      <c r="E57" s="30">
        <v>670369.9</v>
      </c>
      <c r="F57" s="32"/>
      <c r="G57" s="31">
        <f t="shared" si="0"/>
        <v>299526.3</v>
      </c>
      <c r="H57" s="32"/>
      <c r="I57" s="32">
        <f t="shared" si="1"/>
        <v>670369.9</v>
      </c>
      <c r="J57" s="31">
        <f>-40323.9-10381.8</f>
        <v>-50705.7</v>
      </c>
      <c r="K57" s="78">
        <f t="shared" si="2"/>
        <v>248820.59999999998</v>
      </c>
      <c r="L57" s="31"/>
      <c r="M57" s="78">
        <f t="shared" si="10"/>
        <v>670369.9</v>
      </c>
      <c r="N57" s="4" t="s">
        <v>169</v>
      </c>
      <c r="O57" s="4"/>
    </row>
    <row r="58" spans="1:15" ht="54" x14ac:dyDescent="0.35">
      <c r="A58" s="70" t="s">
        <v>132</v>
      </c>
      <c r="B58" s="81" t="s">
        <v>35</v>
      </c>
      <c r="C58" s="85" t="s">
        <v>36</v>
      </c>
      <c r="D58" s="30">
        <v>335400</v>
      </c>
      <c r="E58" s="30">
        <v>0</v>
      </c>
      <c r="F58" s="32"/>
      <c r="G58" s="32">
        <f t="shared" si="0"/>
        <v>335400</v>
      </c>
      <c r="H58" s="32"/>
      <c r="I58" s="32">
        <f t="shared" si="1"/>
        <v>0</v>
      </c>
      <c r="J58" s="31"/>
      <c r="K58" s="78">
        <f t="shared" si="2"/>
        <v>335400</v>
      </c>
      <c r="L58" s="31"/>
      <c r="M58" s="78">
        <f t="shared" si="10"/>
        <v>0</v>
      </c>
      <c r="N58" s="4" t="s">
        <v>37</v>
      </c>
      <c r="O58" s="4"/>
    </row>
    <row r="59" spans="1:15" ht="54" x14ac:dyDescent="0.35">
      <c r="A59" s="70" t="s">
        <v>133</v>
      </c>
      <c r="B59" s="81" t="s">
        <v>39</v>
      </c>
      <c r="C59" s="81" t="s">
        <v>5</v>
      </c>
      <c r="D59" s="30">
        <f>D61</f>
        <v>55069.4</v>
      </c>
      <c r="E59" s="30">
        <f>E61</f>
        <v>60354.3</v>
      </c>
      <c r="F59" s="32">
        <f>F61</f>
        <v>0</v>
      </c>
      <c r="G59" s="32">
        <f t="shared" si="0"/>
        <v>55069.4</v>
      </c>
      <c r="H59" s="32">
        <f>H61</f>
        <v>0</v>
      </c>
      <c r="I59" s="32">
        <f t="shared" si="1"/>
        <v>60354.3</v>
      </c>
      <c r="J59" s="31">
        <f>J61</f>
        <v>0</v>
      </c>
      <c r="K59" s="78">
        <f t="shared" si="2"/>
        <v>55069.4</v>
      </c>
      <c r="L59" s="31">
        <f>L61</f>
        <v>0</v>
      </c>
      <c r="M59" s="78">
        <f t="shared" si="10"/>
        <v>60354.3</v>
      </c>
      <c r="N59" s="4" t="s">
        <v>42</v>
      </c>
      <c r="O59" s="4"/>
    </row>
    <row r="60" spans="1:15" x14ac:dyDescent="0.35">
      <c r="A60" s="70"/>
      <c r="B60" s="81" t="s">
        <v>9</v>
      </c>
      <c r="C60" s="85"/>
      <c r="D60" s="30"/>
      <c r="E60" s="30"/>
      <c r="F60" s="32"/>
      <c r="G60" s="32"/>
      <c r="H60" s="32"/>
      <c r="I60" s="32"/>
      <c r="J60" s="31"/>
      <c r="K60" s="78"/>
      <c r="L60" s="31"/>
      <c r="M60" s="78"/>
      <c r="N60" s="4"/>
      <c r="O60" s="4"/>
    </row>
    <row r="61" spans="1:15" x14ac:dyDescent="0.35">
      <c r="A61" s="70"/>
      <c r="B61" s="81" t="s">
        <v>40</v>
      </c>
      <c r="C61" s="85"/>
      <c r="D61" s="30">
        <v>55069.4</v>
      </c>
      <c r="E61" s="30">
        <v>60354.3</v>
      </c>
      <c r="F61" s="32"/>
      <c r="G61" s="32">
        <f t="shared" si="0"/>
        <v>55069.4</v>
      </c>
      <c r="H61" s="32"/>
      <c r="I61" s="32">
        <f t="shared" si="1"/>
        <v>60354.3</v>
      </c>
      <c r="J61" s="31"/>
      <c r="K61" s="78">
        <f t="shared" si="2"/>
        <v>55069.4</v>
      </c>
      <c r="L61" s="31"/>
      <c r="M61" s="78">
        <f t="shared" ref="M61:M62" si="11">I61+L61</f>
        <v>60354.3</v>
      </c>
      <c r="N61" s="4"/>
      <c r="O61" s="4"/>
    </row>
    <row r="62" spans="1:15" ht="108" x14ac:dyDescent="0.35">
      <c r="A62" s="70" t="s">
        <v>134</v>
      </c>
      <c r="B62" s="81" t="s">
        <v>41</v>
      </c>
      <c r="C62" s="85" t="s">
        <v>5</v>
      </c>
      <c r="D62" s="30">
        <f>D64</f>
        <v>187214.6</v>
      </c>
      <c r="E62" s="30">
        <f>E64</f>
        <v>196663.2</v>
      </c>
      <c r="F62" s="32">
        <f>F64</f>
        <v>0</v>
      </c>
      <c r="G62" s="32">
        <f t="shared" si="0"/>
        <v>187214.6</v>
      </c>
      <c r="H62" s="32">
        <f>H64</f>
        <v>0</v>
      </c>
      <c r="I62" s="32">
        <f t="shared" si="1"/>
        <v>196663.2</v>
      </c>
      <c r="J62" s="31">
        <f>J64</f>
        <v>0</v>
      </c>
      <c r="K62" s="78">
        <f t="shared" si="2"/>
        <v>187214.6</v>
      </c>
      <c r="L62" s="31">
        <f>L64</f>
        <v>0</v>
      </c>
      <c r="M62" s="78">
        <f t="shared" si="11"/>
        <v>196663.2</v>
      </c>
      <c r="N62" s="4" t="s">
        <v>43</v>
      </c>
      <c r="O62" s="4"/>
    </row>
    <row r="63" spans="1:15" x14ac:dyDescent="0.35">
      <c r="A63" s="70"/>
      <c r="B63" s="81" t="s">
        <v>9</v>
      </c>
      <c r="C63" s="85"/>
      <c r="D63" s="30"/>
      <c r="E63" s="30"/>
      <c r="F63" s="32"/>
      <c r="G63" s="32"/>
      <c r="H63" s="32"/>
      <c r="I63" s="32"/>
      <c r="J63" s="31"/>
      <c r="K63" s="78"/>
      <c r="L63" s="31"/>
      <c r="M63" s="78"/>
      <c r="N63" s="4"/>
      <c r="O63" s="4"/>
    </row>
    <row r="64" spans="1:15" x14ac:dyDescent="0.35">
      <c r="A64" s="70"/>
      <c r="B64" s="81" t="s">
        <v>17</v>
      </c>
      <c r="C64" s="85"/>
      <c r="D64" s="30">
        <v>187214.6</v>
      </c>
      <c r="E64" s="30">
        <v>196663.2</v>
      </c>
      <c r="F64" s="32"/>
      <c r="G64" s="32">
        <f t="shared" si="0"/>
        <v>187214.6</v>
      </c>
      <c r="H64" s="32"/>
      <c r="I64" s="32">
        <f t="shared" si="1"/>
        <v>196663.2</v>
      </c>
      <c r="J64" s="31"/>
      <c r="K64" s="78">
        <f t="shared" si="2"/>
        <v>187214.6</v>
      </c>
      <c r="L64" s="31"/>
      <c r="M64" s="78">
        <f t="shared" ref="M64:M68" si="12">I64+L64</f>
        <v>196663.2</v>
      </c>
      <c r="N64" s="4"/>
      <c r="O64" s="4"/>
    </row>
    <row r="65" spans="1:16" ht="72" x14ac:dyDescent="0.35">
      <c r="A65" s="70" t="s">
        <v>135</v>
      </c>
      <c r="B65" s="81" t="s">
        <v>194</v>
      </c>
      <c r="C65" s="85" t="s">
        <v>4</v>
      </c>
      <c r="D65" s="30"/>
      <c r="E65" s="30"/>
      <c r="F65" s="32"/>
      <c r="G65" s="32"/>
      <c r="H65" s="32"/>
      <c r="I65" s="32"/>
      <c r="J65" s="31">
        <v>34448</v>
      </c>
      <c r="K65" s="78">
        <f t="shared" si="2"/>
        <v>34448</v>
      </c>
      <c r="L65" s="31"/>
      <c r="M65" s="78">
        <f t="shared" si="12"/>
        <v>0</v>
      </c>
      <c r="N65" s="21">
        <v>1710141090</v>
      </c>
      <c r="O65" s="4"/>
    </row>
    <row r="66" spans="1:16" ht="72" x14ac:dyDescent="0.35">
      <c r="A66" s="70" t="s">
        <v>136</v>
      </c>
      <c r="B66" s="81" t="s">
        <v>195</v>
      </c>
      <c r="C66" s="85" t="s">
        <v>4</v>
      </c>
      <c r="D66" s="30"/>
      <c r="E66" s="30"/>
      <c r="F66" s="32"/>
      <c r="G66" s="32"/>
      <c r="H66" s="32"/>
      <c r="I66" s="32"/>
      <c r="J66" s="31">
        <v>30419.7</v>
      </c>
      <c r="K66" s="78">
        <f t="shared" si="2"/>
        <v>30419.7</v>
      </c>
      <c r="L66" s="31"/>
      <c r="M66" s="78">
        <f t="shared" si="12"/>
        <v>0</v>
      </c>
      <c r="N66" s="21">
        <v>1710141210</v>
      </c>
      <c r="O66" s="4"/>
    </row>
    <row r="67" spans="1:16" ht="72" x14ac:dyDescent="0.35">
      <c r="A67" s="70" t="s">
        <v>137</v>
      </c>
      <c r="B67" s="81" t="s">
        <v>196</v>
      </c>
      <c r="C67" s="85" t="s">
        <v>4</v>
      </c>
      <c r="D67" s="30"/>
      <c r="E67" s="30"/>
      <c r="F67" s="32"/>
      <c r="G67" s="32"/>
      <c r="H67" s="32"/>
      <c r="I67" s="32"/>
      <c r="J67" s="31">
        <v>13479.7</v>
      </c>
      <c r="K67" s="78">
        <f t="shared" si="2"/>
        <v>13479.7</v>
      </c>
      <c r="L67" s="31"/>
      <c r="M67" s="78">
        <f t="shared" si="12"/>
        <v>0</v>
      </c>
      <c r="N67" s="21">
        <v>1710141220</v>
      </c>
      <c r="O67" s="4"/>
    </row>
    <row r="68" spans="1:16" x14ac:dyDescent="0.35">
      <c r="A68" s="70"/>
      <c r="B68" s="81" t="s">
        <v>6</v>
      </c>
      <c r="C68" s="83"/>
      <c r="D68" s="37">
        <f>D70</f>
        <v>154879.20000000001</v>
      </c>
      <c r="E68" s="37">
        <f>E70</f>
        <v>35500</v>
      </c>
      <c r="F68" s="37">
        <f>F70</f>
        <v>25000</v>
      </c>
      <c r="G68" s="29">
        <f t="shared" si="0"/>
        <v>179879.2</v>
      </c>
      <c r="H68" s="37">
        <f>H70</f>
        <v>25000</v>
      </c>
      <c r="I68" s="29">
        <f t="shared" si="1"/>
        <v>60500</v>
      </c>
      <c r="J68" s="37">
        <f>J70</f>
        <v>0</v>
      </c>
      <c r="K68" s="78">
        <f t="shared" si="2"/>
        <v>179879.2</v>
      </c>
      <c r="L68" s="37">
        <f>L70</f>
        <v>0</v>
      </c>
      <c r="M68" s="78">
        <f t="shared" si="12"/>
        <v>60500</v>
      </c>
      <c r="N68" s="9"/>
      <c r="O68" s="9"/>
      <c r="P68" s="9"/>
    </row>
    <row r="69" spans="1:16" s="4" customFormat="1" hidden="1" x14ac:dyDescent="0.35">
      <c r="A69" s="2"/>
      <c r="B69" s="5" t="s">
        <v>9</v>
      </c>
      <c r="C69" s="7"/>
      <c r="D69" s="40"/>
      <c r="E69" s="40"/>
      <c r="F69" s="35"/>
      <c r="G69" s="32"/>
      <c r="H69" s="35"/>
      <c r="I69" s="32"/>
      <c r="J69" s="36"/>
      <c r="K69" s="32"/>
      <c r="L69" s="36"/>
      <c r="M69" s="32"/>
      <c r="O69" s="4">
        <v>0</v>
      </c>
    </row>
    <row r="70" spans="1:16" s="4" customFormat="1" hidden="1" x14ac:dyDescent="0.35">
      <c r="A70" s="2"/>
      <c r="B70" s="11" t="s">
        <v>10</v>
      </c>
      <c r="C70" s="7"/>
      <c r="D70" s="40">
        <f>D71+D72+D73+D74+D75+D76+D77+D78</f>
        <v>154879.20000000001</v>
      </c>
      <c r="E70" s="40">
        <f>E71+E72+E73+E74+E75+E76+E77+E78</f>
        <v>35500</v>
      </c>
      <c r="F70" s="35">
        <f>F71+F72+F73+F74+F75+F76+F77+F78</f>
        <v>25000</v>
      </c>
      <c r="G70" s="32">
        <f t="shared" si="0"/>
        <v>179879.2</v>
      </c>
      <c r="H70" s="35">
        <f>H71+H72+H73+H74+H75+H76+H77+H78</f>
        <v>25000</v>
      </c>
      <c r="I70" s="32">
        <f t="shared" si="1"/>
        <v>60500</v>
      </c>
      <c r="J70" s="36">
        <f>J71+J72+J73+J74+J75+J76+J77+J78</f>
        <v>0</v>
      </c>
      <c r="K70" s="32">
        <f t="shared" si="2"/>
        <v>179879.2</v>
      </c>
      <c r="L70" s="36">
        <f>L71+L72+L73+L74+L75+L76+L77+L78</f>
        <v>0</v>
      </c>
      <c r="M70" s="32">
        <f t="shared" ref="M70:M79" si="13">I70+L70</f>
        <v>60500</v>
      </c>
      <c r="O70" s="4">
        <v>0</v>
      </c>
    </row>
    <row r="71" spans="1:16" ht="54" x14ac:dyDescent="0.35">
      <c r="A71" s="70" t="s">
        <v>138</v>
      </c>
      <c r="B71" s="81" t="s">
        <v>57</v>
      </c>
      <c r="C71" s="86" t="s">
        <v>7</v>
      </c>
      <c r="D71" s="30">
        <v>35500</v>
      </c>
      <c r="E71" s="30">
        <v>35500</v>
      </c>
      <c r="F71" s="32">
        <v>25000</v>
      </c>
      <c r="G71" s="32">
        <f t="shared" si="0"/>
        <v>60500</v>
      </c>
      <c r="H71" s="32">
        <v>25000</v>
      </c>
      <c r="I71" s="32">
        <f t="shared" si="1"/>
        <v>60500</v>
      </c>
      <c r="J71" s="31"/>
      <c r="K71" s="78">
        <f t="shared" si="2"/>
        <v>60500</v>
      </c>
      <c r="L71" s="31"/>
      <c r="M71" s="78">
        <f t="shared" si="13"/>
        <v>60500</v>
      </c>
      <c r="N71" s="21">
        <v>1020200000</v>
      </c>
      <c r="O71" s="4"/>
    </row>
    <row r="72" spans="1:16" ht="54" x14ac:dyDescent="0.35">
      <c r="A72" s="70" t="s">
        <v>139</v>
      </c>
      <c r="B72" s="81" t="s">
        <v>177</v>
      </c>
      <c r="C72" s="86" t="s">
        <v>7</v>
      </c>
      <c r="D72" s="30">
        <v>7611.3</v>
      </c>
      <c r="E72" s="30">
        <v>0</v>
      </c>
      <c r="F72" s="32"/>
      <c r="G72" s="32">
        <f t="shared" si="0"/>
        <v>7611.3</v>
      </c>
      <c r="H72" s="32"/>
      <c r="I72" s="32">
        <f t="shared" si="1"/>
        <v>0</v>
      </c>
      <c r="J72" s="31"/>
      <c r="K72" s="78">
        <f t="shared" si="2"/>
        <v>7611.3</v>
      </c>
      <c r="L72" s="31"/>
      <c r="M72" s="78">
        <f t="shared" si="13"/>
        <v>0</v>
      </c>
      <c r="N72" s="20">
        <v>1110541750</v>
      </c>
      <c r="O72" s="4"/>
    </row>
    <row r="73" spans="1:16" ht="54" x14ac:dyDescent="0.35">
      <c r="A73" s="70" t="s">
        <v>140</v>
      </c>
      <c r="B73" s="81" t="s">
        <v>58</v>
      </c>
      <c r="C73" s="86" t="s">
        <v>7</v>
      </c>
      <c r="D73" s="30">
        <v>2877.8</v>
      </c>
      <c r="E73" s="30">
        <v>0</v>
      </c>
      <c r="F73" s="32"/>
      <c r="G73" s="32">
        <f t="shared" si="0"/>
        <v>2877.8</v>
      </c>
      <c r="H73" s="32"/>
      <c r="I73" s="32">
        <f t="shared" si="1"/>
        <v>0</v>
      </c>
      <c r="J73" s="31"/>
      <c r="K73" s="78">
        <f t="shared" si="2"/>
        <v>2877.8</v>
      </c>
      <c r="L73" s="31"/>
      <c r="M73" s="78">
        <f t="shared" si="13"/>
        <v>0</v>
      </c>
      <c r="N73" s="20" t="s">
        <v>60</v>
      </c>
      <c r="O73" s="4"/>
    </row>
    <row r="74" spans="1:16" ht="54" x14ac:dyDescent="0.35">
      <c r="A74" s="70" t="s">
        <v>141</v>
      </c>
      <c r="B74" s="81" t="s">
        <v>59</v>
      </c>
      <c r="C74" s="86" t="s">
        <v>7</v>
      </c>
      <c r="D74" s="30">
        <v>3309.4</v>
      </c>
      <c r="E74" s="30">
        <v>0</v>
      </c>
      <c r="F74" s="32"/>
      <c r="G74" s="32">
        <f t="shared" si="0"/>
        <v>3309.4</v>
      </c>
      <c r="H74" s="32"/>
      <c r="I74" s="32">
        <f t="shared" si="1"/>
        <v>0</v>
      </c>
      <c r="J74" s="31"/>
      <c r="K74" s="78">
        <f t="shared" si="2"/>
        <v>3309.4</v>
      </c>
      <c r="L74" s="31"/>
      <c r="M74" s="78">
        <f t="shared" si="13"/>
        <v>0</v>
      </c>
      <c r="N74" s="20" t="s">
        <v>61</v>
      </c>
      <c r="O74" s="4"/>
    </row>
    <row r="75" spans="1:16" ht="54" x14ac:dyDescent="0.35">
      <c r="A75" s="70" t="s">
        <v>142</v>
      </c>
      <c r="B75" s="81" t="s">
        <v>62</v>
      </c>
      <c r="C75" s="86" t="s">
        <v>7</v>
      </c>
      <c r="D75" s="30">
        <v>1820.1</v>
      </c>
      <c r="E75" s="30">
        <v>0</v>
      </c>
      <c r="F75" s="32"/>
      <c r="G75" s="32">
        <f t="shared" si="0"/>
        <v>1820.1</v>
      </c>
      <c r="H75" s="32"/>
      <c r="I75" s="32">
        <f t="shared" si="1"/>
        <v>0</v>
      </c>
      <c r="J75" s="31"/>
      <c r="K75" s="78">
        <f t="shared" si="2"/>
        <v>1820.1</v>
      </c>
      <c r="L75" s="31"/>
      <c r="M75" s="78">
        <f t="shared" si="13"/>
        <v>0</v>
      </c>
      <c r="N75" s="20" t="s">
        <v>63</v>
      </c>
      <c r="O75" s="4"/>
    </row>
    <row r="76" spans="1:16" ht="54" x14ac:dyDescent="0.35">
      <c r="A76" s="70" t="s">
        <v>143</v>
      </c>
      <c r="B76" s="81" t="s">
        <v>64</v>
      </c>
      <c r="C76" s="86" t="s">
        <v>7</v>
      </c>
      <c r="D76" s="30">
        <v>2956.7</v>
      </c>
      <c r="E76" s="30">
        <v>0</v>
      </c>
      <c r="F76" s="32"/>
      <c r="G76" s="32">
        <f t="shared" si="0"/>
        <v>2956.7</v>
      </c>
      <c r="H76" s="32"/>
      <c r="I76" s="32">
        <f t="shared" si="1"/>
        <v>0</v>
      </c>
      <c r="J76" s="31"/>
      <c r="K76" s="78">
        <f t="shared" si="2"/>
        <v>2956.7</v>
      </c>
      <c r="L76" s="31"/>
      <c r="M76" s="78">
        <f t="shared" si="13"/>
        <v>0</v>
      </c>
      <c r="N76" s="18" t="s">
        <v>65</v>
      </c>
      <c r="O76" s="4"/>
    </row>
    <row r="77" spans="1:16" ht="54" x14ac:dyDescent="0.35">
      <c r="A77" s="70" t="s">
        <v>144</v>
      </c>
      <c r="B77" s="81" t="s">
        <v>66</v>
      </c>
      <c r="C77" s="86" t="s">
        <v>7</v>
      </c>
      <c r="D77" s="30">
        <v>93360.4</v>
      </c>
      <c r="E77" s="30">
        <v>0</v>
      </c>
      <c r="F77" s="32"/>
      <c r="G77" s="32">
        <f t="shared" si="0"/>
        <v>93360.4</v>
      </c>
      <c r="H77" s="32"/>
      <c r="I77" s="32">
        <f t="shared" si="1"/>
        <v>0</v>
      </c>
      <c r="J77" s="31"/>
      <c r="K77" s="78">
        <f t="shared" si="2"/>
        <v>93360.4</v>
      </c>
      <c r="L77" s="31"/>
      <c r="M77" s="78">
        <f t="shared" si="13"/>
        <v>0</v>
      </c>
      <c r="N77" s="18" t="s">
        <v>67</v>
      </c>
      <c r="O77" s="4"/>
    </row>
    <row r="78" spans="1:16" ht="54" x14ac:dyDescent="0.35">
      <c r="A78" s="70" t="s">
        <v>145</v>
      </c>
      <c r="B78" s="81" t="s">
        <v>68</v>
      </c>
      <c r="C78" s="86" t="s">
        <v>7</v>
      </c>
      <c r="D78" s="30">
        <v>7443.5</v>
      </c>
      <c r="E78" s="30">
        <v>0</v>
      </c>
      <c r="F78" s="32"/>
      <c r="G78" s="32">
        <f t="shared" si="0"/>
        <v>7443.5</v>
      </c>
      <c r="H78" s="32"/>
      <c r="I78" s="32">
        <f t="shared" si="1"/>
        <v>0</v>
      </c>
      <c r="J78" s="31"/>
      <c r="K78" s="78">
        <f t="shared" si="2"/>
        <v>7443.5</v>
      </c>
      <c r="L78" s="31"/>
      <c r="M78" s="78">
        <f t="shared" si="13"/>
        <v>0</v>
      </c>
      <c r="N78" s="20" t="s">
        <v>69</v>
      </c>
      <c r="O78" s="4"/>
    </row>
    <row r="79" spans="1:16" x14ac:dyDescent="0.35">
      <c r="A79" s="70"/>
      <c r="B79" s="81" t="s">
        <v>8</v>
      </c>
      <c r="C79" s="83"/>
      <c r="D79" s="29">
        <f>D81+D82</f>
        <v>1467661.1</v>
      </c>
      <c r="E79" s="29">
        <f>E81+E82</f>
        <v>1643956.6</v>
      </c>
      <c r="F79" s="29">
        <f>F81+F82</f>
        <v>1.8189894035458565E-12</v>
      </c>
      <c r="G79" s="29">
        <f t="shared" si="0"/>
        <v>1467661.1</v>
      </c>
      <c r="H79" s="29">
        <f>H81+H82</f>
        <v>-3.637978807091713E-12</v>
      </c>
      <c r="I79" s="29">
        <f t="shared" si="1"/>
        <v>1643956.6</v>
      </c>
      <c r="J79" s="29">
        <f>J81+J82</f>
        <v>0</v>
      </c>
      <c r="K79" s="78">
        <f t="shared" si="2"/>
        <v>1467661.1</v>
      </c>
      <c r="L79" s="29">
        <f>L81+L82</f>
        <v>0</v>
      </c>
      <c r="M79" s="78">
        <f t="shared" si="13"/>
        <v>1643956.6</v>
      </c>
      <c r="N79" s="9"/>
      <c r="O79" s="9"/>
      <c r="P79" s="9"/>
    </row>
    <row r="80" spans="1:16" x14ac:dyDescent="0.35">
      <c r="A80" s="70"/>
      <c r="B80" s="71" t="s">
        <v>9</v>
      </c>
      <c r="C80" s="87"/>
      <c r="D80" s="30"/>
      <c r="E80" s="30"/>
      <c r="F80" s="32"/>
      <c r="G80" s="32"/>
      <c r="H80" s="32"/>
      <c r="I80" s="32"/>
      <c r="J80" s="31"/>
      <c r="K80" s="78"/>
      <c r="L80" s="31"/>
      <c r="M80" s="78"/>
      <c r="N80" s="4"/>
      <c r="O80" s="4"/>
    </row>
    <row r="81" spans="1:15" s="4" customFormat="1" hidden="1" x14ac:dyDescent="0.35">
      <c r="A81" s="2"/>
      <c r="B81" s="11" t="s">
        <v>10</v>
      </c>
      <c r="C81" s="3"/>
      <c r="D81" s="33">
        <f>D85+D89+D93+D97+D101+D105+D109+D111</f>
        <v>441915.29999999993</v>
      </c>
      <c r="E81" s="33">
        <f>E85+E89+E93+E97+E101+E105+E109+E111</f>
        <v>458956.6</v>
      </c>
      <c r="F81" s="45">
        <f>F85++F89+F93+F97+F101+F105+F109+F111</f>
        <v>1.8189894035458565E-12</v>
      </c>
      <c r="G81" s="32">
        <f t="shared" si="0"/>
        <v>441915.29999999993</v>
      </c>
      <c r="H81" s="45">
        <f>H85+H89+H93+H97+H101+H105+H109+H111</f>
        <v>-3.637978807091713E-12</v>
      </c>
      <c r="I81" s="32">
        <f t="shared" si="1"/>
        <v>458956.6</v>
      </c>
      <c r="J81" s="34">
        <f>J85++J89+J93+J97+J101+J105+J109+J111</f>
        <v>0</v>
      </c>
      <c r="K81" s="32">
        <f t="shared" si="2"/>
        <v>441915.29999999993</v>
      </c>
      <c r="L81" s="34">
        <f>L85+L89+L93+L97+L101+L105+L109+L111</f>
        <v>0</v>
      </c>
      <c r="M81" s="32">
        <f t="shared" ref="M81:M83" si="14">I81+L81</f>
        <v>458956.6</v>
      </c>
      <c r="O81" s="4">
        <v>0</v>
      </c>
    </row>
    <row r="82" spans="1:15" x14ac:dyDescent="0.35">
      <c r="A82" s="70"/>
      <c r="B82" s="81" t="s">
        <v>44</v>
      </c>
      <c r="C82" s="87"/>
      <c r="D82" s="30">
        <f>D86+D90+D94+D98+D102+D106+D110</f>
        <v>1025745.8</v>
      </c>
      <c r="E82" s="30">
        <f>E86+E90+E94+E98+E102+E106+E110</f>
        <v>1185000</v>
      </c>
      <c r="F82" s="32">
        <f>F86+F90+F94+F98+F102+F106+F110</f>
        <v>0</v>
      </c>
      <c r="G82" s="32">
        <f t="shared" si="0"/>
        <v>1025745.8</v>
      </c>
      <c r="H82" s="32">
        <f>H86+H90+H94+H98+H102+H106+H110</f>
        <v>0</v>
      </c>
      <c r="I82" s="32">
        <f t="shared" si="1"/>
        <v>1185000</v>
      </c>
      <c r="J82" s="31">
        <f>J86+J90+J94+J98+J102+J106+J110</f>
        <v>0</v>
      </c>
      <c r="K82" s="78">
        <f t="shared" si="2"/>
        <v>1025745.8</v>
      </c>
      <c r="L82" s="31">
        <f>L86+L90+L94+L98+L102+L106+L110</f>
        <v>0</v>
      </c>
      <c r="M82" s="78">
        <f t="shared" si="14"/>
        <v>1185000</v>
      </c>
      <c r="N82" s="4"/>
      <c r="O82" s="4"/>
    </row>
    <row r="83" spans="1:15" ht="54" x14ac:dyDescent="0.35">
      <c r="A83" s="70" t="s">
        <v>146</v>
      </c>
      <c r="B83" s="81" t="s">
        <v>45</v>
      </c>
      <c r="C83" s="86" t="s">
        <v>7</v>
      </c>
      <c r="D83" s="30">
        <f>D85+D86</f>
        <v>261623.4</v>
      </c>
      <c r="E83" s="30">
        <f>E85+E86</f>
        <v>0</v>
      </c>
      <c r="F83" s="32">
        <f>F85+F86</f>
        <v>0</v>
      </c>
      <c r="G83" s="32">
        <f t="shared" si="0"/>
        <v>261623.4</v>
      </c>
      <c r="H83" s="32">
        <f>H85+H86</f>
        <v>0</v>
      </c>
      <c r="I83" s="32">
        <f t="shared" si="1"/>
        <v>0</v>
      </c>
      <c r="J83" s="31">
        <f>J85+J86</f>
        <v>0</v>
      </c>
      <c r="K83" s="78">
        <f t="shared" si="2"/>
        <v>261623.4</v>
      </c>
      <c r="L83" s="31">
        <f>L85+L86</f>
        <v>0</v>
      </c>
      <c r="M83" s="78">
        <f t="shared" si="14"/>
        <v>0</v>
      </c>
      <c r="N83" s="4"/>
      <c r="O83" s="4"/>
    </row>
    <row r="84" spans="1:15" x14ac:dyDescent="0.35">
      <c r="A84" s="70"/>
      <c r="B84" s="81" t="s">
        <v>9</v>
      </c>
      <c r="C84" s="87"/>
      <c r="D84" s="30"/>
      <c r="E84" s="30"/>
      <c r="F84" s="32"/>
      <c r="G84" s="32"/>
      <c r="H84" s="32"/>
      <c r="I84" s="32"/>
      <c r="J84" s="31"/>
      <c r="K84" s="78"/>
      <c r="L84" s="31"/>
      <c r="M84" s="78"/>
      <c r="N84" s="4"/>
      <c r="O84" s="4"/>
    </row>
    <row r="85" spans="1:15" s="4" customFormat="1" hidden="1" x14ac:dyDescent="0.35">
      <c r="A85" s="2"/>
      <c r="B85" s="14" t="s">
        <v>10</v>
      </c>
      <c r="C85" s="3"/>
      <c r="D85" s="33">
        <v>65405.9</v>
      </c>
      <c r="E85" s="33">
        <v>0</v>
      </c>
      <c r="F85" s="45"/>
      <c r="G85" s="32">
        <f t="shared" si="0"/>
        <v>65405.9</v>
      </c>
      <c r="H85" s="45"/>
      <c r="I85" s="32">
        <f t="shared" si="1"/>
        <v>0</v>
      </c>
      <c r="J85" s="34"/>
      <c r="K85" s="32">
        <f t="shared" si="2"/>
        <v>65405.9</v>
      </c>
      <c r="L85" s="34"/>
      <c r="M85" s="32">
        <f t="shared" ref="M85:M87" si="15">I85+L85</f>
        <v>0</v>
      </c>
      <c r="N85" s="4" t="s">
        <v>46</v>
      </c>
      <c r="O85" s="4">
        <v>0</v>
      </c>
    </row>
    <row r="86" spans="1:15" x14ac:dyDescent="0.35">
      <c r="A86" s="70"/>
      <c r="B86" s="81" t="s">
        <v>44</v>
      </c>
      <c r="C86" s="87"/>
      <c r="D86" s="30">
        <v>196217.5</v>
      </c>
      <c r="E86" s="30">
        <v>0</v>
      </c>
      <c r="F86" s="32"/>
      <c r="G86" s="32">
        <f t="shared" ref="G86:G147" si="16">D86+F86</f>
        <v>196217.5</v>
      </c>
      <c r="H86" s="32"/>
      <c r="I86" s="32">
        <f t="shared" ref="I86:I147" si="17">E86+H86</f>
        <v>0</v>
      </c>
      <c r="J86" s="31"/>
      <c r="K86" s="78">
        <f t="shared" ref="K86:K147" si="18">G86+J86</f>
        <v>196217.5</v>
      </c>
      <c r="L86" s="31"/>
      <c r="M86" s="78">
        <f t="shared" si="15"/>
        <v>0</v>
      </c>
      <c r="N86" s="4" t="s">
        <v>183</v>
      </c>
      <c r="O86" s="17"/>
    </row>
    <row r="87" spans="1:15" ht="54" x14ac:dyDescent="0.35">
      <c r="A87" s="70" t="s">
        <v>129</v>
      </c>
      <c r="B87" s="81" t="s">
        <v>47</v>
      </c>
      <c r="C87" s="86" t="s">
        <v>7</v>
      </c>
      <c r="D87" s="30">
        <f>D89+D90</f>
        <v>100000</v>
      </c>
      <c r="E87" s="30">
        <f>E89+E90</f>
        <v>150000</v>
      </c>
      <c r="F87" s="32">
        <f>F89+F90</f>
        <v>32500</v>
      </c>
      <c r="G87" s="32">
        <f t="shared" si="16"/>
        <v>132500</v>
      </c>
      <c r="H87" s="32">
        <f>H89+H90</f>
        <v>-32500</v>
      </c>
      <c r="I87" s="32">
        <f t="shared" si="17"/>
        <v>117500</v>
      </c>
      <c r="J87" s="31">
        <f>J89+J90</f>
        <v>97500</v>
      </c>
      <c r="K87" s="78">
        <f t="shared" si="18"/>
        <v>230000</v>
      </c>
      <c r="L87" s="31">
        <f>L89+L90</f>
        <v>-97500</v>
      </c>
      <c r="M87" s="78">
        <f t="shared" si="15"/>
        <v>20000</v>
      </c>
      <c r="N87" s="17"/>
      <c r="O87" s="4"/>
    </row>
    <row r="88" spans="1:15" x14ac:dyDescent="0.35">
      <c r="A88" s="70"/>
      <c r="B88" s="81" t="s">
        <v>9</v>
      </c>
      <c r="C88" s="87"/>
      <c r="D88" s="30"/>
      <c r="E88" s="30"/>
      <c r="F88" s="32"/>
      <c r="G88" s="32"/>
      <c r="H88" s="32"/>
      <c r="I88" s="32"/>
      <c r="J88" s="31"/>
      <c r="K88" s="78"/>
      <c r="L88" s="31"/>
      <c r="M88" s="78"/>
      <c r="N88" s="4"/>
      <c r="O88" s="4"/>
    </row>
    <row r="89" spans="1:15" s="4" customFormat="1" hidden="1" x14ac:dyDescent="0.35">
      <c r="A89" s="2"/>
      <c r="B89" s="14" t="s">
        <v>10</v>
      </c>
      <c r="C89" s="3"/>
      <c r="D89" s="33">
        <v>25000</v>
      </c>
      <c r="E89" s="33">
        <v>37500</v>
      </c>
      <c r="F89" s="45">
        <v>32500</v>
      </c>
      <c r="G89" s="32">
        <f t="shared" si="16"/>
        <v>57500</v>
      </c>
      <c r="H89" s="45">
        <v>-32500</v>
      </c>
      <c r="I89" s="32">
        <f t="shared" si="17"/>
        <v>5000</v>
      </c>
      <c r="J89" s="34"/>
      <c r="K89" s="32">
        <f t="shared" si="18"/>
        <v>57500</v>
      </c>
      <c r="L89" s="34"/>
      <c r="M89" s="32">
        <f t="shared" ref="M89:M91" si="19">I89+L89</f>
        <v>5000</v>
      </c>
      <c r="N89" s="18" t="s">
        <v>170</v>
      </c>
      <c r="O89" s="4">
        <v>0</v>
      </c>
    </row>
    <row r="90" spans="1:15" x14ac:dyDescent="0.35">
      <c r="A90" s="70"/>
      <c r="B90" s="81" t="s">
        <v>44</v>
      </c>
      <c r="C90" s="87"/>
      <c r="D90" s="30">
        <v>75000</v>
      </c>
      <c r="E90" s="30">
        <v>112500</v>
      </c>
      <c r="F90" s="32"/>
      <c r="G90" s="32">
        <f t="shared" si="16"/>
        <v>75000</v>
      </c>
      <c r="H90" s="32"/>
      <c r="I90" s="32">
        <f t="shared" si="17"/>
        <v>112500</v>
      </c>
      <c r="J90" s="31">
        <v>97500</v>
      </c>
      <c r="K90" s="78">
        <f t="shared" si="18"/>
        <v>172500</v>
      </c>
      <c r="L90" s="31">
        <v>-97500</v>
      </c>
      <c r="M90" s="78">
        <f t="shared" si="19"/>
        <v>15000</v>
      </c>
      <c r="N90" s="4" t="s">
        <v>183</v>
      </c>
      <c r="O90" s="4"/>
    </row>
    <row r="91" spans="1:15" ht="54" x14ac:dyDescent="0.35">
      <c r="A91" s="70" t="s">
        <v>147</v>
      </c>
      <c r="B91" s="81" t="s">
        <v>48</v>
      </c>
      <c r="C91" s="86" t="s">
        <v>7</v>
      </c>
      <c r="D91" s="30">
        <f>D93+D94</f>
        <v>900337.7</v>
      </c>
      <c r="E91" s="30">
        <f>E93+E94</f>
        <v>873366.1</v>
      </c>
      <c r="F91" s="32">
        <f>F93+F94</f>
        <v>-60268.474999999999</v>
      </c>
      <c r="G91" s="32">
        <f t="shared" si="16"/>
        <v>840069.22499999998</v>
      </c>
      <c r="H91" s="32">
        <f>H93+H94</f>
        <v>60268.45</v>
      </c>
      <c r="I91" s="32">
        <f t="shared" si="17"/>
        <v>933634.54999999993</v>
      </c>
      <c r="J91" s="31">
        <f>J93+J94</f>
        <v>-180805.42499999999</v>
      </c>
      <c r="K91" s="78">
        <f t="shared" si="18"/>
        <v>659263.80000000005</v>
      </c>
      <c r="L91" s="31">
        <f>L93+L94</f>
        <v>180805.35</v>
      </c>
      <c r="M91" s="78">
        <f t="shared" si="19"/>
        <v>1114439.8999999999</v>
      </c>
      <c r="N91" s="17"/>
      <c r="O91" s="4"/>
    </row>
    <row r="92" spans="1:15" x14ac:dyDescent="0.35">
      <c r="A92" s="70"/>
      <c r="B92" s="81" t="s">
        <v>9</v>
      </c>
      <c r="C92" s="87"/>
      <c r="D92" s="30"/>
      <c r="E92" s="30"/>
      <c r="F92" s="32"/>
      <c r="G92" s="32"/>
      <c r="H92" s="32"/>
      <c r="I92" s="32"/>
      <c r="J92" s="31"/>
      <c r="K92" s="78"/>
      <c r="L92" s="31"/>
      <c r="M92" s="78"/>
      <c r="N92" s="4"/>
      <c r="O92" s="4"/>
    </row>
    <row r="93" spans="1:15" s="4" customFormat="1" hidden="1" x14ac:dyDescent="0.35">
      <c r="A93" s="2"/>
      <c r="B93" s="14" t="s">
        <v>10</v>
      </c>
      <c r="C93" s="3"/>
      <c r="D93" s="33">
        <v>225084.39999999991</v>
      </c>
      <c r="E93" s="33">
        <v>218341.5</v>
      </c>
      <c r="F93" s="45">
        <v>-60268.474999999999</v>
      </c>
      <c r="G93" s="32">
        <f t="shared" si="16"/>
        <v>164815.9249999999</v>
      </c>
      <c r="H93" s="45">
        <v>60268.45</v>
      </c>
      <c r="I93" s="32">
        <f t="shared" si="17"/>
        <v>278609.95</v>
      </c>
      <c r="J93" s="34"/>
      <c r="K93" s="32">
        <f t="shared" si="18"/>
        <v>164815.9249999999</v>
      </c>
      <c r="L93" s="34"/>
      <c r="M93" s="32">
        <f t="shared" ref="M93:M95" si="20">I93+L93</f>
        <v>278609.95</v>
      </c>
      <c r="N93" s="18" t="s">
        <v>171</v>
      </c>
      <c r="O93" s="4">
        <v>0</v>
      </c>
    </row>
    <row r="94" spans="1:15" x14ac:dyDescent="0.35">
      <c r="A94" s="70"/>
      <c r="B94" s="71" t="s">
        <v>44</v>
      </c>
      <c r="C94" s="87"/>
      <c r="D94" s="30">
        <v>675253.3</v>
      </c>
      <c r="E94" s="30">
        <v>655024.6</v>
      </c>
      <c r="F94" s="32"/>
      <c r="G94" s="32">
        <f t="shared" si="16"/>
        <v>675253.3</v>
      </c>
      <c r="H94" s="32"/>
      <c r="I94" s="32">
        <f t="shared" si="17"/>
        <v>655024.6</v>
      </c>
      <c r="J94" s="31">
        <v>-180805.42499999999</v>
      </c>
      <c r="K94" s="78">
        <f t="shared" si="18"/>
        <v>494447.87500000006</v>
      </c>
      <c r="L94" s="31">
        <v>180805.35</v>
      </c>
      <c r="M94" s="78">
        <f t="shared" si="20"/>
        <v>835829.95</v>
      </c>
      <c r="N94" s="4" t="s">
        <v>183</v>
      </c>
      <c r="O94" s="4"/>
    </row>
    <row r="95" spans="1:15" ht="54" x14ac:dyDescent="0.35">
      <c r="A95" s="70" t="s">
        <v>148</v>
      </c>
      <c r="B95" s="81" t="s">
        <v>49</v>
      </c>
      <c r="C95" s="86" t="s">
        <v>7</v>
      </c>
      <c r="D95" s="30">
        <f>D97+D98</f>
        <v>0</v>
      </c>
      <c r="E95" s="30">
        <f>E97+E98</f>
        <v>130000</v>
      </c>
      <c r="F95" s="32">
        <f>F97+F98</f>
        <v>0</v>
      </c>
      <c r="G95" s="32">
        <f t="shared" si="16"/>
        <v>0</v>
      </c>
      <c r="H95" s="32">
        <f>H97+H98</f>
        <v>0</v>
      </c>
      <c r="I95" s="32">
        <f t="shared" si="17"/>
        <v>130000</v>
      </c>
      <c r="J95" s="31">
        <f>J97+J98</f>
        <v>0</v>
      </c>
      <c r="K95" s="78">
        <f t="shared" si="18"/>
        <v>0</v>
      </c>
      <c r="L95" s="31">
        <f>L97+L98</f>
        <v>0</v>
      </c>
      <c r="M95" s="78">
        <f t="shared" si="20"/>
        <v>130000</v>
      </c>
      <c r="N95" s="17"/>
      <c r="O95" s="17"/>
    </row>
    <row r="96" spans="1:15" x14ac:dyDescent="0.35">
      <c r="A96" s="70"/>
      <c r="B96" s="81" t="s">
        <v>9</v>
      </c>
      <c r="C96" s="87"/>
      <c r="D96" s="30"/>
      <c r="E96" s="30"/>
      <c r="F96" s="32"/>
      <c r="G96" s="32"/>
      <c r="H96" s="32"/>
      <c r="I96" s="32"/>
      <c r="J96" s="31"/>
      <c r="K96" s="78"/>
      <c r="L96" s="31"/>
      <c r="M96" s="78"/>
      <c r="N96" s="4"/>
      <c r="O96" s="4"/>
    </row>
    <row r="97" spans="1:15" s="4" customFormat="1" hidden="1" x14ac:dyDescent="0.35">
      <c r="A97" s="2"/>
      <c r="B97" s="14" t="s">
        <v>10</v>
      </c>
      <c r="C97" s="3"/>
      <c r="D97" s="33">
        <v>0</v>
      </c>
      <c r="E97" s="33">
        <v>32500</v>
      </c>
      <c r="F97" s="45"/>
      <c r="G97" s="32">
        <f t="shared" si="16"/>
        <v>0</v>
      </c>
      <c r="H97" s="45"/>
      <c r="I97" s="32">
        <f t="shared" si="17"/>
        <v>32500</v>
      </c>
      <c r="J97" s="34"/>
      <c r="K97" s="32">
        <f t="shared" si="18"/>
        <v>0</v>
      </c>
      <c r="L97" s="34"/>
      <c r="M97" s="32">
        <f t="shared" ref="M97:M99" si="21">I97+L97</f>
        <v>32500</v>
      </c>
      <c r="N97" s="18" t="s">
        <v>50</v>
      </c>
      <c r="O97" s="4">
        <v>0</v>
      </c>
    </row>
    <row r="98" spans="1:15" x14ac:dyDescent="0.35">
      <c r="A98" s="70"/>
      <c r="B98" s="81" t="s">
        <v>44</v>
      </c>
      <c r="C98" s="87"/>
      <c r="D98" s="30">
        <v>0</v>
      </c>
      <c r="E98" s="30">
        <v>97500</v>
      </c>
      <c r="F98" s="32"/>
      <c r="G98" s="32">
        <f t="shared" si="16"/>
        <v>0</v>
      </c>
      <c r="H98" s="32"/>
      <c r="I98" s="32">
        <f t="shared" si="17"/>
        <v>97500</v>
      </c>
      <c r="J98" s="31"/>
      <c r="K98" s="78">
        <f t="shared" si="18"/>
        <v>0</v>
      </c>
      <c r="L98" s="31"/>
      <c r="M98" s="78">
        <f t="shared" si="21"/>
        <v>97500</v>
      </c>
      <c r="N98" s="4" t="s">
        <v>183</v>
      </c>
      <c r="O98" s="4"/>
    </row>
    <row r="99" spans="1:15" ht="54" x14ac:dyDescent="0.35">
      <c r="A99" s="70" t="s">
        <v>149</v>
      </c>
      <c r="B99" s="81" t="s">
        <v>51</v>
      </c>
      <c r="C99" s="86" t="s">
        <v>7</v>
      </c>
      <c r="D99" s="30">
        <f>D101+D102</f>
        <v>45700</v>
      </c>
      <c r="E99" s="30">
        <f>E101+E102</f>
        <v>126633.9</v>
      </c>
      <c r="F99" s="32">
        <f>F101+F102</f>
        <v>25329.424999999999</v>
      </c>
      <c r="G99" s="32">
        <f t="shared" si="16"/>
        <v>71029.425000000003</v>
      </c>
      <c r="H99" s="32">
        <f>H101+H102</f>
        <v>-25329.45</v>
      </c>
      <c r="I99" s="32">
        <f t="shared" si="17"/>
        <v>101304.45</v>
      </c>
      <c r="J99" s="31">
        <f>J101+J102</f>
        <v>75988.274999999994</v>
      </c>
      <c r="K99" s="78">
        <f t="shared" si="18"/>
        <v>147017.70000000001</v>
      </c>
      <c r="L99" s="31">
        <f>L101+L102</f>
        <v>-75988.25</v>
      </c>
      <c r="M99" s="78">
        <f t="shared" si="21"/>
        <v>25316.199999999997</v>
      </c>
      <c r="N99" s="4"/>
      <c r="O99" s="4"/>
    </row>
    <row r="100" spans="1:15" x14ac:dyDescent="0.35">
      <c r="A100" s="70"/>
      <c r="B100" s="81" t="s">
        <v>9</v>
      </c>
      <c r="C100" s="87"/>
      <c r="D100" s="30"/>
      <c r="E100" s="30"/>
      <c r="F100" s="32"/>
      <c r="G100" s="32"/>
      <c r="H100" s="32"/>
      <c r="I100" s="32"/>
      <c r="J100" s="31"/>
      <c r="K100" s="78"/>
      <c r="L100" s="31"/>
      <c r="M100" s="78"/>
      <c r="N100" s="4"/>
      <c r="O100" s="4"/>
    </row>
    <row r="101" spans="1:15" s="4" customFormat="1" hidden="1" x14ac:dyDescent="0.35">
      <c r="A101" s="2"/>
      <c r="B101" s="14" t="s">
        <v>10</v>
      </c>
      <c r="C101" s="3"/>
      <c r="D101" s="33">
        <v>11425</v>
      </c>
      <c r="E101" s="33">
        <v>31658.5</v>
      </c>
      <c r="F101" s="45">
        <v>25329.424999999999</v>
      </c>
      <c r="G101" s="32">
        <f t="shared" si="16"/>
        <v>36754.425000000003</v>
      </c>
      <c r="H101" s="45">
        <v>-25329.45</v>
      </c>
      <c r="I101" s="32">
        <f t="shared" si="17"/>
        <v>6329.0499999999993</v>
      </c>
      <c r="J101" s="34"/>
      <c r="K101" s="32">
        <f t="shared" si="18"/>
        <v>36754.425000000003</v>
      </c>
      <c r="L101" s="34"/>
      <c r="M101" s="32">
        <f t="shared" ref="M101:M103" si="22">I101+L101</f>
        <v>6329.0499999999993</v>
      </c>
      <c r="N101" s="19" t="s">
        <v>52</v>
      </c>
      <c r="O101" s="4">
        <v>0</v>
      </c>
    </row>
    <row r="102" spans="1:15" x14ac:dyDescent="0.35">
      <c r="A102" s="70"/>
      <c r="B102" s="81" t="s">
        <v>44</v>
      </c>
      <c r="C102" s="87"/>
      <c r="D102" s="30">
        <v>34275</v>
      </c>
      <c r="E102" s="30">
        <v>94975.4</v>
      </c>
      <c r="F102" s="32"/>
      <c r="G102" s="32">
        <f t="shared" si="16"/>
        <v>34275</v>
      </c>
      <c r="H102" s="32"/>
      <c r="I102" s="32">
        <f t="shared" si="17"/>
        <v>94975.4</v>
      </c>
      <c r="J102" s="31">
        <v>75988.274999999994</v>
      </c>
      <c r="K102" s="78">
        <f t="shared" si="18"/>
        <v>110263.27499999999</v>
      </c>
      <c r="L102" s="31">
        <v>-75988.25</v>
      </c>
      <c r="M102" s="78">
        <f t="shared" si="22"/>
        <v>18987.149999999994</v>
      </c>
      <c r="N102" s="4" t="s">
        <v>183</v>
      </c>
      <c r="O102" s="4"/>
    </row>
    <row r="103" spans="1:15" ht="54" x14ac:dyDescent="0.35">
      <c r="A103" s="70" t="s">
        <v>150</v>
      </c>
      <c r="B103" s="81" t="s">
        <v>53</v>
      </c>
      <c r="C103" s="86" t="s">
        <v>7</v>
      </c>
      <c r="D103" s="30">
        <f>D105+D106</f>
        <v>60000</v>
      </c>
      <c r="E103" s="30">
        <f>E105+E106</f>
        <v>250000</v>
      </c>
      <c r="F103" s="32">
        <f>F105+F106</f>
        <v>-10418.299999999999</v>
      </c>
      <c r="G103" s="32">
        <f t="shared" si="16"/>
        <v>49581.7</v>
      </c>
      <c r="H103" s="32">
        <f>H105+H106</f>
        <v>10061</v>
      </c>
      <c r="I103" s="32">
        <f t="shared" si="17"/>
        <v>260061</v>
      </c>
      <c r="J103" s="31">
        <f>J105+J106</f>
        <v>-31254.9</v>
      </c>
      <c r="K103" s="78">
        <f t="shared" si="18"/>
        <v>18326.799999999996</v>
      </c>
      <c r="L103" s="31">
        <f>L105+L106</f>
        <v>30182.9</v>
      </c>
      <c r="M103" s="78">
        <f t="shared" si="22"/>
        <v>290243.90000000002</v>
      </c>
      <c r="N103" s="4"/>
      <c r="O103" s="4"/>
    </row>
    <row r="104" spans="1:15" x14ac:dyDescent="0.35">
      <c r="A104" s="70"/>
      <c r="B104" s="81" t="s">
        <v>9</v>
      </c>
      <c r="C104" s="86"/>
      <c r="D104" s="30"/>
      <c r="E104" s="30"/>
      <c r="F104" s="32"/>
      <c r="G104" s="32"/>
      <c r="H104" s="32"/>
      <c r="I104" s="32"/>
      <c r="J104" s="31"/>
      <c r="K104" s="78"/>
      <c r="L104" s="31"/>
      <c r="M104" s="78"/>
      <c r="N104" s="4"/>
      <c r="O104" s="4"/>
    </row>
    <row r="105" spans="1:15" s="4" customFormat="1" hidden="1" x14ac:dyDescent="0.35">
      <c r="A105" s="2"/>
      <c r="B105" s="14" t="s">
        <v>10</v>
      </c>
      <c r="C105" s="15"/>
      <c r="D105" s="33">
        <v>15000</v>
      </c>
      <c r="E105" s="33">
        <v>62500</v>
      </c>
      <c r="F105" s="45">
        <v>-10418.299999999999</v>
      </c>
      <c r="G105" s="32">
        <f t="shared" si="16"/>
        <v>4581.7000000000007</v>
      </c>
      <c r="H105" s="45">
        <v>10061</v>
      </c>
      <c r="I105" s="32">
        <f t="shared" si="17"/>
        <v>72561</v>
      </c>
      <c r="J105" s="34"/>
      <c r="K105" s="32">
        <f t="shared" si="18"/>
        <v>4581.7000000000007</v>
      </c>
      <c r="L105" s="34"/>
      <c r="M105" s="32">
        <f t="shared" ref="M105:M107" si="23">I105+L105</f>
        <v>72561</v>
      </c>
      <c r="N105" s="18" t="s">
        <v>54</v>
      </c>
      <c r="O105" s="4">
        <v>0</v>
      </c>
    </row>
    <row r="106" spans="1:15" x14ac:dyDescent="0.35">
      <c r="A106" s="70"/>
      <c r="B106" s="81" t="s">
        <v>44</v>
      </c>
      <c r="C106" s="86"/>
      <c r="D106" s="30">
        <v>45000</v>
      </c>
      <c r="E106" s="30">
        <v>187500</v>
      </c>
      <c r="F106" s="32"/>
      <c r="G106" s="32">
        <f t="shared" si="16"/>
        <v>45000</v>
      </c>
      <c r="H106" s="32"/>
      <c r="I106" s="32">
        <f t="shared" si="17"/>
        <v>187500</v>
      </c>
      <c r="J106" s="31">
        <v>-31254.9</v>
      </c>
      <c r="K106" s="78">
        <f t="shared" si="18"/>
        <v>13745.099999999999</v>
      </c>
      <c r="L106" s="31">
        <v>30182.9</v>
      </c>
      <c r="M106" s="78">
        <f t="shared" si="23"/>
        <v>217682.9</v>
      </c>
      <c r="N106" s="4" t="s">
        <v>183</v>
      </c>
      <c r="O106" s="4"/>
    </row>
    <row r="107" spans="1:15" ht="54" x14ac:dyDescent="0.35">
      <c r="A107" s="70" t="s">
        <v>151</v>
      </c>
      <c r="B107" s="81" t="s">
        <v>168</v>
      </c>
      <c r="C107" s="86" t="s">
        <v>7</v>
      </c>
      <c r="D107" s="30">
        <f>D109+D110</f>
        <v>0</v>
      </c>
      <c r="E107" s="30">
        <f>E109+E110</f>
        <v>50000</v>
      </c>
      <c r="F107" s="32">
        <f>F109+F110</f>
        <v>12857.35</v>
      </c>
      <c r="G107" s="32">
        <f t="shared" si="16"/>
        <v>12857.35</v>
      </c>
      <c r="H107" s="32">
        <f>H109+H110</f>
        <v>-12500</v>
      </c>
      <c r="I107" s="32">
        <f t="shared" si="17"/>
        <v>37500</v>
      </c>
      <c r="J107" s="31">
        <f>J109+J110</f>
        <v>38572.050000000003</v>
      </c>
      <c r="K107" s="78">
        <f t="shared" si="18"/>
        <v>51429.4</v>
      </c>
      <c r="L107" s="31">
        <f>L109+L110</f>
        <v>-37500</v>
      </c>
      <c r="M107" s="78">
        <f t="shared" si="23"/>
        <v>0</v>
      </c>
      <c r="N107" s="18"/>
      <c r="O107" s="4"/>
    </row>
    <row r="108" spans="1:15" x14ac:dyDescent="0.35">
      <c r="A108" s="70"/>
      <c r="B108" s="81" t="s">
        <v>9</v>
      </c>
      <c r="C108" s="86"/>
      <c r="D108" s="30"/>
      <c r="E108" s="30"/>
      <c r="F108" s="32"/>
      <c r="G108" s="32"/>
      <c r="H108" s="32"/>
      <c r="I108" s="32"/>
      <c r="J108" s="31"/>
      <c r="K108" s="78"/>
      <c r="L108" s="31"/>
      <c r="M108" s="78"/>
      <c r="N108" s="18"/>
      <c r="O108" s="4"/>
    </row>
    <row r="109" spans="1:15" s="4" customFormat="1" hidden="1" x14ac:dyDescent="0.35">
      <c r="A109" s="2"/>
      <c r="B109" s="14" t="s">
        <v>10</v>
      </c>
      <c r="C109" s="15"/>
      <c r="D109" s="33">
        <v>0</v>
      </c>
      <c r="E109" s="33">
        <v>12500</v>
      </c>
      <c r="F109" s="45">
        <v>12857.35</v>
      </c>
      <c r="G109" s="32">
        <f t="shared" si="16"/>
        <v>12857.35</v>
      </c>
      <c r="H109" s="45">
        <v>-12500</v>
      </c>
      <c r="I109" s="32">
        <f t="shared" si="17"/>
        <v>0</v>
      </c>
      <c r="J109" s="34"/>
      <c r="K109" s="32">
        <f t="shared" si="18"/>
        <v>12857.35</v>
      </c>
      <c r="L109" s="34"/>
      <c r="M109" s="32">
        <f t="shared" ref="M109:M133" si="24">I109+L109</f>
        <v>0</v>
      </c>
      <c r="N109" s="18" t="s">
        <v>55</v>
      </c>
      <c r="O109" s="4">
        <v>0</v>
      </c>
    </row>
    <row r="110" spans="1:15" x14ac:dyDescent="0.35">
      <c r="A110" s="70"/>
      <c r="B110" s="81" t="s">
        <v>44</v>
      </c>
      <c r="C110" s="86"/>
      <c r="D110" s="30">
        <v>0</v>
      </c>
      <c r="E110" s="30">
        <v>37500</v>
      </c>
      <c r="F110" s="32"/>
      <c r="G110" s="32">
        <f t="shared" si="16"/>
        <v>0</v>
      </c>
      <c r="H110" s="32"/>
      <c r="I110" s="32">
        <f t="shared" si="17"/>
        <v>37500</v>
      </c>
      <c r="J110" s="31">
        <v>38572.050000000003</v>
      </c>
      <c r="K110" s="78">
        <f t="shared" si="18"/>
        <v>38572.050000000003</v>
      </c>
      <c r="L110" s="31">
        <v>-37500</v>
      </c>
      <c r="M110" s="78">
        <f t="shared" si="24"/>
        <v>0</v>
      </c>
      <c r="N110" s="4" t="s">
        <v>183</v>
      </c>
      <c r="O110" s="4"/>
    </row>
    <row r="111" spans="1:15" ht="54" x14ac:dyDescent="0.35">
      <c r="A111" s="70" t="s">
        <v>152</v>
      </c>
      <c r="B111" s="81" t="s">
        <v>56</v>
      </c>
      <c r="C111" s="86" t="s">
        <v>7</v>
      </c>
      <c r="D111" s="30">
        <v>100000</v>
      </c>
      <c r="E111" s="30">
        <v>63956.6</v>
      </c>
      <c r="F111" s="32"/>
      <c r="G111" s="32">
        <f t="shared" si="16"/>
        <v>100000</v>
      </c>
      <c r="H111" s="32"/>
      <c r="I111" s="32">
        <f t="shared" si="17"/>
        <v>63956.6</v>
      </c>
      <c r="J111" s="31"/>
      <c r="K111" s="78">
        <f t="shared" si="18"/>
        <v>100000</v>
      </c>
      <c r="L111" s="31"/>
      <c r="M111" s="78">
        <f t="shared" si="24"/>
        <v>63956.6</v>
      </c>
      <c r="N111" s="20">
        <v>1020141480</v>
      </c>
      <c r="O111" s="4"/>
    </row>
    <row r="112" spans="1:15" s="9" customFormat="1" hidden="1" x14ac:dyDescent="0.35">
      <c r="A112" s="25"/>
      <c r="B112" s="26" t="s">
        <v>165</v>
      </c>
      <c r="C112" s="27"/>
      <c r="D112" s="37">
        <f>D113+D114</f>
        <v>30500</v>
      </c>
      <c r="E112" s="37">
        <f>E113</f>
        <v>0</v>
      </c>
      <c r="F112" s="37">
        <f>F113+F114</f>
        <v>-30500</v>
      </c>
      <c r="G112" s="29">
        <f t="shared" si="16"/>
        <v>0</v>
      </c>
      <c r="H112" s="37">
        <f>H113+H114</f>
        <v>0</v>
      </c>
      <c r="I112" s="29">
        <f t="shared" si="17"/>
        <v>0</v>
      </c>
      <c r="J112" s="37">
        <f>J113+J114</f>
        <v>0</v>
      </c>
      <c r="K112" s="29">
        <f t="shared" si="18"/>
        <v>0</v>
      </c>
      <c r="L112" s="37">
        <f>L113+L114</f>
        <v>0</v>
      </c>
      <c r="M112" s="29">
        <f t="shared" si="24"/>
        <v>0</v>
      </c>
      <c r="O112" s="9">
        <v>0</v>
      </c>
    </row>
    <row r="113" spans="1:16" s="4" customFormat="1" ht="72" hidden="1" x14ac:dyDescent="0.35">
      <c r="A113" s="2" t="s">
        <v>150</v>
      </c>
      <c r="B113" s="16" t="s">
        <v>70</v>
      </c>
      <c r="C113" s="3" t="s">
        <v>16</v>
      </c>
      <c r="D113" s="38">
        <v>15900</v>
      </c>
      <c r="E113" s="38">
        <v>0</v>
      </c>
      <c r="F113" s="38">
        <v>-15900</v>
      </c>
      <c r="G113" s="32">
        <f t="shared" si="16"/>
        <v>0</v>
      </c>
      <c r="H113" s="38"/>
      <c r="I113" s="32">
        <f t="shared" si="17"/>
        <v>0</v>
      </c>
      <c r="J113" s="39"/>
      <c r="K113" s="32">
        <f t="shared" si="18"/>
        <v>0</v>
      </c>
      <c r="L113" s="39"/>
      <c r="M113" s="32">
        <f t="shared" si="24"/>
        <v>0</v>
      </c>
      <c r="N113" s="20" t="s">
        <v>71</v>
      </c>
      <c r="O113" s="4">
        <v>0</v>
      </c>
    </row>
    <row r="114" spans="1:16" s="4" customFormat="1" ht="72" hidden="1" x14ac:dyDescent="0.35">
      <c r="A114" s="2" t="s">
        <v>151</v>
      </c>
      <c r="B114" s="16" t="s">
        <v>72</v>
      </c>
      <c r="C114" s="22" t="s">
        <v>16</v>
      </c>
      <c r="D114" s="30">
        <v>14600</v>
      </c>
      <c r="E114" s="30">
        <v>0</v>
      </c>
      <c r="F114" s="32">
        <v>-14600</v>
      </c>
      <c r="G114" s="32">
        <f t="shared" si="16"/>
        <v>0</v>
      </c>
      <c r="H114" s="32"/>
      <c r="I114" s="32">
        <f t="shared" si="17"/>
        <v>0</v>
      </c>
      <c r="J114" s="31"/>
      <c r="K114" s="32">
        <f t="shared" si="18"/>
        <v>0</v>
      </c>
      <c r="L114" s="31"/>
      <c r="M114" s="32">
        <f t="shared" si="24"/>
        <v>0</v>
      </c>
      <c r="N114" s="4" t="s">
        <v>73</v>
      </c>
      <c r="O114" s="4">
        <v>0</v>
      </c>
    </row>
    <row r="115" spans="1:16" x14ac:dyDescent="0.35">
      <c r="A115" s="70"/>
      <c r="B115" s="88" t="s">
        <v>11</v>
      </c>
      <c r="C115" s="89"/>
      <c r="D115" s="37">
        <f>D119+D116+D117+D118</f>
        <v>268410.59999999998</v>
      </c>
      <c r="E115" s="37">
        <f>E119+E116+E117+E118</f>
        <v>193373.5</v>
      </c>
      <c r="F115" s="37">
        <f>F116+F117+F118+F119</f>
        <v>0</v>
      </c>
      <c r="G115" s="29">
        <f t="shared" si="16"/>
        <v>268410.59999999998</v>
      </c>
      <c r="H115" s="37">
        <f>H116+H117+H118+H119</f>
        <v>0</v>
      </c>
      <c r="I115" s="29">
        <f t="shared" si="17"/>
        <v>193373.5</v>
      </c>
      <c r="J115" s="37">
        <f>J116+J117+J118+J119</f>
        <v>0</v>
      </c>
      <c r="K115" s="78">
        <f t="shared" si="18"/>
        <v>268410.59999999998</v>
      </c>
      <c r="L115" s="37">
        <f>L116+L117+L118+L119</f>
        <v>0</v>
      </c>
      <c r="M115" s="78">
        <f t="shared" si="24"/>
        <v>193373.5</v>
      </c>
      <c r="N115" s="9"/>
      <c r="O115" s="9"/>
      <c r="P115" s="9"/>
    </row>
    <row r="116" spans="1:16" ht="54" x14ac:dyDescent="0.35">
      <c r="A116" s="70" t="s">
        <v>153</v>
      </c>
      <c r="B116" s="81" t="s">
        <v>172</v>
      </c>
      <c r="C116" s="85" t="s">
        <v>36</v>
      </c>
      <c r="D116" s="38">
        <v>53410.6</v>
      </c>
      <c r="E116" s="38">
        <v>0</v>
      </c>
      <c r="F116" s="38"/>
      <c r="G116" s="32">
        <f t="shared" si="16"/>
        <v>53410.6</v>
      </c>
      <c r="H116" s="38"/>
      <c r="I116" s="32">
        <f t="shared" si="17"/>
        <v>0</v>
      </c>
      <c r="J116" s="39"/>
      <c r="K116" s="78">
        <f t="shared" si="18"/>
        <v>53410.6</v>
      </c>
      <c r="L116" s="39"/>
      <c r="M116" s="78">
        <f t="shared" si="24"/>
        <v>0</v>
      </c>
      <c r="N116" s="18" t="s">
        <v>78</v>
      </c>
      <c r="O116" s="4"/>
    </row>
    <row r="117" spans="1:16" ht="54" x14ac:dyDescent="0.35">
      <c r="A117" s="70" t="s">
        <v>154</v>
      </c>
      <c r="B117" s="81" t="s">
        <v>173</v>
      </c>
      <c r="C117" s="85" t="s">
        <v>3</v>
      </c>
      <c r="D117" s="38">
        <v>165000</v>
      </c>
      <c r="E117" s="38">
        <v>0</v>
      </c>
      <c r="F117" s="38"/>
      <c r="G117" s="32">
        <f t="shared" si="16"/>
        <v>165000</v>
      </c>
      <c r="H117" s="38"/>
      <c r="I117" s="32">
        <f t="shared" si="17"/>
        <v>0</v>
      </c>
      <c r="J117" s="39"/>
      <c r="K117" s="78">
        <f t="shared" si="18"/>
        <v>165000</v>
      </c>
      <c r="L117" s="39"/>
      <c r="M117" s="78">
        <f t="shared" si="24"/>
        <v>0</v>
      </c>
      <c r="N117" s="18" t="s">
        <v>79</v>
      </c>
      <c r="O117" s="4"/>
    </row>
    <row r="118" spans="1:16" ht="54" x14ac:dyDescent="0.35">
      <c r="A118" s="70" t="s">
        <v>155</v>
      </c>
      <c r="B118" s="81" t="s">
        <v>174</v>
      </c>
      <c r="C118" s="85" t="s">
        <v>36</v>
      </c>
      <c r="D118" s="38">
        <v>26626.5</v>
      </c>
      <c r="E118" s="38">
        <v>95000</v>
      </c>
      <c r="F118" s="38"/>
      <c r="G118" s="32">
        <f t="shared" si="16"/>
        <v>26626.5</v>
      </c>
      <c r="H118" s="38"/>
      <c r="I118" s="32">
        <f t="shared" si="17"/>
        <v>95000</v>
      </c>
      <c r="J118" s="39"/>
      <c r="K118" s="78">
        <f t="shared" si="18"/>
        <v>26626.5</v>
      </c>
      <c r="L118" s="39"/>
      <c r="M118" s="78">
        <f t="shared" si="24"/>
        <v>95000</v>
      </c>
      <c r="N118" s="18" t="s">
        <v>80</v>
      </c>
      <c r="O118" s="4"/>
    </row>
    <row r="119" spans="1:16" ht="54" x14ac:dyDescent="0.35">
      <c r="A119" s="70" t="s">
        <v>156</v>
      </c>
      <c r="B119" s="81" t="s">
        <v>175</v>
      </c>
      <c r="C119" s="85" t="s">
        <v>36</v>
      </c>
      <c r="D119" s="38">
        <v>23373.5</v>
      </c>
      <c r="E119" s="38">
        <v>98373.5</v>
      </c>
      <c r="F119" s="38"/>
      <c r="G119" s="32">
        <f t="shared" si="16"/>
        <v>23373.5</v>
      </c>
      <c r="H119" s="38"/>
      <c r="I119" s="32">
        <f t="shared" si="17"/>
        <v>98373.5</v>
      </c>
      <c r="J119" s="39"/>
      <c r="K119" s="78">
        <f t="shared" si="18"/>
        <v>23373.5</v>
      </c>
      <c r="L119" s="39"/>
      <c r="M119" s="78">
        <f t="shared" si="24"/>
        <v>98373.5</v>
      </c>
      <c r="N119" s="4" t="s">
        <v>81</v>
      </c>
      <c r="O119" s="4"/>
    </row>
    <row r="120" spans="1:16" x14ac:dyDescent="0.35">
      <c r="A120" s="70"/>
      <c r="B120" s="81" t="s">
        <v>21</v>
      </c>
      <c r="C120" s="87"/>
      <c r="D120" s="37">
        <f>D121+D122+D123+D124+D125+D126+D127+D128+D129</f>
        <v>59933.7</v>
      </c>
      <c r="E120" s="37">
        <f>E121+E122+E123+E124+E125+E126+E127+E128+E129</f>
        <v>10038.1</v>
      </c>
      <c r="F120" s="37">
        <f>F121+F122+F123+F124+F125+F126+F127+F128+F129</f>
        <v>0</v>
      </c>
      <c r="G120" s="29">
        <f t="shared" si="16"/>
        <v>59933.7</v>
      </c>
      <c r="H120" s="37">
        <f>H121+H122+H123+H124+H125+H126+H127+H128+H129</f>
        <v>0</v>
      </c>
      <c r="I120" s="29">
        <f t="shared" si="17"/>
        <v>10038.1</v>
      </c>
      <c r="J120" s="37">
        <f>J121+J122+J123+J124+J125+J126+J127+J128+J129</f>
        <v>10381.799999999999</v>
      </c>
      <c r="K120" s="78">
        <f t="shared" si="18"/>
        <v>70315.5</v>
      </c>
      <c r="L120" s="37">
        <f>L121+L122+L123+L124+L125+L126+L127+L128+L129</f>
        <v>0</v>
      </c>
      <c r="M120" s="78">
        <f t="shared" si="24"/>
        <v>10038.1</v>
      </c>
      <c r="N120" s="9"/>
      <c r="O120" s="9"/>
      <c r="P120" s="9"/>
    </row>
    <row r="121" spans="1:16" ht="54" x14ac:dyDescent="0.35">
      <c r="A121" s="70" t="s">
        <v>157</v>
      </c>
      <c r="B121" s="81" t="s">
        <v>102</v>
      </c>
      <c r="C121" s="85" t="s">
        <v>36</v>
      </c>
      <c r="D121" s="38">
        <v>227</v>
      </c>
      <c r="E121" s="38">
        <v>3188.9</v>
      </c>
      <c r="F121" s="38"/>
      <c r="G121" s="32">
        <f t="shared" si="16"/>
        <v>227</v>
      </c>
      <c r="H121" s="38"/>
      <c r="I121" s="32">
        <f t="shared" si="17"/>
        <v>3188.9</v>
      </c>
      <c r="J121" s="39"/>
      <c r="K121" s="78">
        <f t="shared" si="18"/>
        <v>227</v>
      </c>
      <c r="L121" s="39"/>
      <c r="M121" s="78">
        <f t="shared" si="24"/>
        <v>3188.9</v>
      </c>
      <c r="N121" s="4" t="s">
        <v>103</v>
      </c>
      <c r="O121" s="4"/>
    </row>
    <row r="122" spans="1:16" ht="54" x14ac:dyDescent="0.35">
      <c r="A122" s="70" t="s">
        <v>158</v>
      </c>
      <c r="B122" s="81" t="s">
        <v>178</v>
      </c>
      <c r="C122" s="85" t="s">
        <v>36</v>
      </c>
      <c r="D122" s="38">
        <v>3084</v>
      </c>
      <c r="E122" s="38">
        <v>0</v>
      </c>
      <c r="F122" s="38"/>
      <c r="G122" s="32">
        <f t="shared" si="16"/>
        <v>3084</v>
      </c>
      <c r="H122" s="38"/>
      <c r="I122" s="32">
        <f t="shared" si="17"/>
        <v>0</v>
      </c>
      <c r="J122" s="39"/>
      <c r="K122" s="78">
        <f t="shared" si="18"/>
        <v>3084</v>
      </c>
      <c r="L122" s="39"/>
      <c r="M122" s="78">
        <f t="shared" si="24"/>
        <v>0</v>
      </c>
      <c r="N122" s="21">
        <v>1420341110</v>
      </c>
      <c r="O122" s="4"/>
    </row>
    <row r="123" spans="1:16" ht="54" x14ac:dyDescent="0.35">
      <c r="A123" s="70" t="s">
        <v>159</v>
      </c>
      <c r="B123" s="81" t="s">
        <v>179</v>
      </c>
      <c r="C123" s="85" t="s">
        <v>36</v>
      </c>
      <c r="D123" s="38">
        <v>0</v>
      </c>
      <c r="E123" s="38">
        <v>235.4</v>
      </c>
      <c r="F123" s="38"/>
      <c r="G123" s="32">
        <f t="shared" si="16"/>
        <v>0</v>
      </c>
      <c r="H123" s="38"/>
      <c r="I123" s="32">
        <f t="shared" si="17"/>
        <v>235.4</v>
      </c>
      <c r="J123" s="39"/>
      <c r="K123" s="78">
        <f t="shared" si="18"/>
        <v>0</v>
      </c>
      <c r="L123" s="39"/>
      <c r="M123" s="78">
        <f t="shared" si="24"/>
        <v>235.4</v>
      </c>
      <c r="N123" s="4" t="s">
        <v>104</v>
      </c>
      <c r="O123" s="4"/>
    </row>
    <row r="124" spans="1:16" ht="54" x14ac:dyDescent="0.35">
      <c r="A124" s="70" t="s">
        <v>160</v>
      </c>
      <c r="B124" s="81" t="s">
        <v>105</v>
      </c>
      <c r="C124" s="85" t="s">
        <v>36</v>
      </c>
      <c r="D124" s="38">
        <v>3084</v>
      </c>
      <c r="E124" s="38">
        <v>0</v>
      </c>
      <c r="F124" s="38"/>
      <c r="G124" s="32">
        <f t="shared" si="16"/>
        <v>3084</v>
      </c>
      <c r="H124" s="38"/>
      <c r="I124" s="32">
        <f t="shared" si="17"/>
        <v>0</v>
      </c>
      <c r="J124" s="39"/>
      <c r="K124" s="78">
        <f t="shared" si="18"/>
        <v>3084</v>
      </c>
      <c r="L124" s="39"/>
      <c r="M124" s="78">
        <f t="shared" si="24"/>
        <v>0</v>
      </c>
      <c r="N124" s="21">
        <v>1420341350</v>
      </c>
      <c r="O124" s="4"/>
    </row>
    <row r="125" spans="1:16" ht="54" x14ac:dyDescent="0.35">
      <c r="A125" s="70" t="s">
        <v>161</v>
      </c>
      <c r="B125" s="81" t="s">
        <v>106</v>
      </c>
      <c r="C125" s="85" t="s">
        <v>36</v>
      </c>
      <c r="D125" s="38">
        <v>227.7</v>
      </c>
      <c r="E125" s="38">
        <v>3188.9</v>
      </c>
      <c r="F125" s="38"/>
      <c r="G125" s="32">
        <f t="shared" si="16"/>
        <v>227.7</v>
      </c>
      <c r="H125" s="38"/>
      <c r="I125" s="32">
        <f t="shared" si="17"/>
        <v>3188.9</v>
      </c>
      <c r="J125" s="39"/>
      <c r="K125" s="78">
        <f t="shared" si="18"/>
        <v>227.7</v>
      </c>
      <c r="L125" s="39"/>
      <c r="M125" s="78">
        <f t="shared" si="24"/>
        <v>3188.9</v>
      </c>
      <c r="N125" s="4" t="s">
        <v>108</v>
      </c>
      <c r="O125" s="4"/>
    </row>
    <row r="126" spans="1:16" ht="54" x14ac:dyDescent="0.35">
      <c r="A126" s="70" t="s">
        <v>162</v>
      </c>
      <c r="B126" s="81" t="s">
        <v>107</v>
      </c>
      <c r="C126" s="85" t="s">
        <v>36</v>
      </c>
      <c r="D126" s="38">
        <v>227</v>
      </c>
      <c r="E126" s="38">
        <v>3188.9</v>
      </c>
      <c r="F126" s="38"/>
      <c r="G126" s="32">
        <f t="shared" si="16"/>
        <v>227</v>
      </c>
      <c r="H126" s="38"/>
      <c r="I126" s="32">
        <f t="shared" si="17"/>
        <v>3188.9</v>
      </c>
      <c r="J126" s="39"/>
      <c r="K126" s="78">
        <f t="shared" si="18"/>
        <v>227</v>
      </c>
      <c r="L126" s="39"/>
      <c r="M126" s="78">
        <f t="shared" si="24"/>
        <v>3188.9</v>
      </c>
      <c r="N126" s="4" t="s">
        <v>109</v>
      </c>
      <c r="O126" s="4"/>
    </row>
    <row r="127" spans="1:16" ht="54" x14ac:dyDescent="0.35">
      <c r="A127" s="70" t="s">
        <v>163</v>
      </c>
      <c r="B127" s="81" t="s">
        <v>110</v>
      </c>
      <c r="C127" s="85" t="s">
        <v>36</v>
      </c>
      <c r="D127" s="38">
        <v>0</v>
      </c>
      <c r="E127" s="38">
        <v>236</v>
      </c>
      <c r="F127" s="38"/>
      <c r="G127" s="32">
        <f t="shared" si="16"/>
        <v>0</v>
      </c>
      <c r="H127" s="38"/>
      <c r="I127" s="32">
        <f t="shared" si="17"/>
        <v>236</v>
      </c>
      <c r="J127" s="39"/>
      <c r="K127" s="78">
        <f t="shared" si="18"/>
        <v>0</v>
      </c>
      <c r="L127" s="39"/>
      <c r="M127" s="78">
        <f t="shared" si="24"/>
        <v>236</v>
      </c>
      <c r="N127" s="4" t="s">
        <v>111</v>
      </c>
      <c r="O127" s="4"/>
    </row>
    <row r="128" spans="1:16" ht="54" x14ac:dyDescent="0.35">
      <c r="A128" s="70" t="s">
        <v>192</v>
      </c>
      <c r="B128" s="81" t="s">
        <v>112</v>
      </c>
      <c r="C128" s="85" t="s">
        <v>36</v>
      </c>
      <c r="D128" s="38">
        <v>3084</v>
      </c>
      <c r="E128" s="38">
        <v>0</v>
      </c>
      <c r="F128" s="38"/>
      <c r="G128" s="32">
        <f t="shared" si="16"/>
        <v>3084</v>
      </c>
      <c r="H128" s="38"/>
      <c r="I128" s="32">
        <f t="shared" si="17"/>
        <v>0</v>
      </c>
      <c r="J128" s="39"/>
      <c r="K128" s="78">
        <f t="shared" si="18"/>
        <v>3084</v>
      </c>
      <c r="L128" s="39"/>
      <c r="M128" s="78">
        <f t="shared" si="24"/>
        <v>0</v>
      </c>
      <c r="N128" s="21">
        <v>1420341570</v>
      </c>
      <c r="O128" s="4"/>
    </row>
    <row r="129" spans="1:16" ht="54" x14ac:dyDescent="0.35">
      <c r="A129" s="70" t="s">
        <v>164</v>
      </c>
      <c r="B129" s="81" t="s">
        <v>113</v>
      </c>
      <c r="C129" s="85" t="s">
        <v>19</v>
      </c>
      <c r="D129" s="38">
        <v>50000</v>
      </c>
      <c r="E129" s="38">
        <v>0</v>
      </c>
      <c r="F129" s="38"/>
      <c r="G129" s="31">
        <f t="shared" si="16"/>
        <v>50000</v>
      </c>
      <c r="H129" s="38"/>
      <c r="I129" s="32">
        <f t="shared" si="17"/>
        <v>0</v>
      </c>
      <c r="J129" s="39">
        <v>10381.799999999999</v>
      </c>
      <c r="K129" s="78">
        <f t="shared" si="18"/>
        <v>60381.8</v>
      </c>
      <c r="L129" s="46"/>
      <c r="M129" s="78">
        <f t="shared" si="24"/>
        <v>0</v>
      </c>
      <c r="N129" s="18" t="s">
        <v>114</v>
      </c>
      <c r="O129" s="4"/>
    </row>
    <row r="130" spans="1:16" x14ac:dyDescent="0.35">
      <c r="A130" s="70"/>
      <c r="B130" s="81" t="s">
        <v>74</v>
      </c>
      <c r="C130" s="87"/>
      <c r="D130" s="37">
        <f>D131</f>
        <v>36453</v>
      </c>
      <c r="E130" s="37">
        <f>E131</f>
        <v>0</v>
      </c>
      <c r="F130" s="37">
        <f>F131+F132</f>
        <v>0</v>
      </c>
      <c r="G130" s="29">
        <f t="shared" si="16"/>
        <v>36453</v>
      </c>
      <c r="H130" s="37">
        <f>H131+H132</f>
        <v>18208.7</v>
      </c>
      <c r="I130" s="29">
        <f t="shared" si="17"/>
        <v>18208.7</v>
      </c>
      <c r="J130" s="37">
        <f>J131+J132</f>
        <v>0</v>
      </c>
      <c r="K130" s="78">
        <f t="shared" si="18"/>
        <v>36453</v>
      </c>
      <c r="L130" s="37">
        <f>L131+L132</f>
        <v>0</v>
      </c>
      <c r="M130" s="78">
        <f t="shared" si="24"/>
        <v>18208.7</v>
      </c>
      <c r="N130" s="9"/>
      <c r="O130" s="9"/>
      <c r="P130" s="9"/>
    </row>
    <row r="131" spans="1:16" s="4" customFormat="1" ht="72" hidden="1" x14ac:dyDescent="0.35">
      <c r="A131" s="2" t="s">
        <v>164</v>
      </c>
      <c r="B131" s="16" t="s">
        <v>75</v>
      </c>
      <c r="C131" s="13" t="s">
        <v>76</v>
      </c>
      <c r="D131" s="38">
        <v>36453</v>
      </c>
      <c r="E131" s="38">
        <v>0</v>
      </c>
      <c r="F131" s="38">
        <v>-36453</v>
      </c>
      <c r="G131" s="32">
        <f t="shared" si="16"/>
        <v>0</v>
      </c>
      <c r="H131" s="38"/>
      <c r="I131" s="32">
        <f t="shared" si="17"/>
        <v>0</v>
      </c>
      <c r="J131" s="39"/>
      <c r="K131" s="32">
        <f t="shared" si="18"/>
        <v>0</v>
      </c>
      <c r="L131" s="39"/>
      <c r="M131" s="32">
        <f t="shared" si="24"/>
        <v>0</v>
      </c>
      <c r="N131" s="18" t="s">
        <v>77</v>
      </c>
      <c r="O131" s="4">
        <v>0</v>
      </c>
    </row>
    <row r="132" spans="1:16" ht="54" x14ac:dyDescent="0.35">
      <c r="A132" s="70" t="s">
        <v>193</v>
      </c>
      <c r="B132" s="81" t="s">
        <v>75</v>
      </c>
      <c r="C132" s="85" t="s">
        <v>36</v>
      </c>
      <c r="D132" s="38"/>
      <c r="E132" s="38"/>
      <c r="F132" s="38">
        <v>36453</v>
      </c>
      <c r="G132" s="32">
        <f t="shared" si="16"/>
        <v>36453</v>
      </c>
      <c r="H132" s="38">
        <v>18208.7</v>
      </c>
      <c r="I132" s="32">
        <f t="shared" si="17"/>
        <v>18208.7</v>
      </c>
      <c r="J132" s="39"/>
      <c r="K132" s="78">
        <f t="shared" si="18"/>
        <v>36453</v>
      </c>
      <c r="L132" s="39"/>
      <c r="M132" s="78">
        <f t="shared" si="24"/>
        <v>18208.7</v>
      </c>
      <c r="N132" s="20" t="s">
        <v>77</v>
      </c>
      <c r="O132" s="4"/>
    </row>
    <row r="133" spans="1:16" x14ac:dyDescent="0.35">
      <c r="A133" s="90"/>
      <c r="B133" s="91" t="s">
        <v>12</v>
      </c>
      <c r="C133" s="91"/>
      <c r="D133" s="38">
        <f>D18+D48+D68+D79+D115+D130+D112+D120</f>
        <v>3967216.8000000007</v>
      </c>
      <c r="E133" s="38">
        <f>E18+E48+E68+E79+E115+E130+E112+E120</f>
        <v>3826398.9</v>
      </c>
      <c r="F133" s="38">
        <f>F18+F48+F68+F79+F112+F115+F120+F130</f>
        <v>5624.4000000000015</v>
      </c>
      <c r="G133" s="32">
        <f t="shared" si="16"/>
        <v>3972841.2000000007</v>
      </c>
      <c r="H133" s="38">
        <f>H18+H48+H68+H79+H112+H115+H120+H130</f>
        <v>50683.799999999996</v>
      </c>
      <c r="I133" s="32">
        <f t="shared" si="17"/>
        <v>3877082.6999999997</v>
      </c>
      <c r="J133" s="39">
        <f>J18+J48+J68+J79+J112+J115+J120+J130</f>
        <v>3.637978807091713E-12</v>
      </c>
      <c r="K133" s="78">
        <f t="shared" si="18"/>
        <v>3972841.2000000007</v>
      </c>
      <c r="L133" s="39">
        <f>L18+L48+L68+L79+L112+L115+L120+L130</f>
        <v>0</v>
      </c>
      <c r="M133" s="78">
        <f t="shared" si="24"/>
        <v>3877082.6999999997</v>
      </c>
      <c r="N133" s="4"/>
      <c r="O133" s="4"/>
    </row>
    <row r="134" spans="1:16" x14ac:dyDescent="0.35">
      <c r="A134" s="90"/>
      <c r="B134" s="92" t="s">
        <v>13</v>
      </c>
      <c r="C134" s="93"/>
      <c r="D134" s="38"/>
      <c r="E134" s="38"/>
      <c r="F134" s="38"/>
      <c r="G134" s="32"/>
      <c r="H134" s="38"/>
      <c r="I134" s="32"/>
      <c r="J134" s="39"/>
      <c r="K134" s="78"/>
      <c r="L134" s="39"/>
      <c r="M134" s="78"/>
      <c r="N134" s="4"/>
      <c r="O134" s="4"/>
    </row>
    <row r="135" spans="1:16" x14ac:dyDescent="0.35">
      <c r="A135" s="90"/>
      <c r="B135" s="94" t="s">
        <v>44</v>
      </c>
      <c r="C135" s="95"/>
      <c r="D135" s="38">
        <f>D82</f>
        <v>1025745.8</v>
      </c>
      <c r="E135" s="38">
        <f>E82</f>
        <v>1185000</v>
      </c>
      <c r="F135" s="38">
        <f>F82</f>
        <v>0</v>
      </c>
      <c r="G135" s="32">
        <f t="shared" si="16"/>
        <v>1025745.8</v>
      </c>
      <c r="H135" s="38">
        <f>H82</f>
        <v>0</v>
      </c>
      <c r="I135" s="32">
        <f t="shared" si="17"/>
        <v>1185000</v>
      </c>
      <c r="J135" s="39">
        <f>J82</f>
        <v>0</v>
      </c>
      <c r="K135" s="78">
        <f t="shared" si="18"/>
        <v>1025745.8</v>
      </c>
      <c r="L135" s="39">
        <f>L82</f>
        <v>0</v>
      </c>
      <c r="M135" s="78">
        <f t="shared" ref="M135:M137" si="25">I135+L135</f>
        <v>1185000</v>
      </c>
      <c r="N135" s="4"/>
      <c r="O135" s="4"/>
    </row>
    <row r="136" spans="1:16" x14ac:dyDescent="0.35">
      <c r="A136" s="90"/>
      <c r="B136" s="96" t="s">
        <v>17</v>
      </c>
      <c r="C136" s="97"/>
      <c r="D136" s="38">
        <f>D21+D51</f>
        <v>448167.5</v>
      </c>
      <c r="E136" s="38">
        <f>E21+E51</f>
        <v>451206.7</v>
      </c>
      <c r="F136" s="38">
        <f>F21+F51</f>
        <v>0</v>
      </c>
      <c r="G136" s="32">
        <f t="shared" si="16"/>
        <v>448167.5</v>
      </c>
      <c r="H136" s="38">
        <f>H21+H51</f>
        <v>0</v>
      </c>
      <c r="I136" s="32">
        <f t="shared" si="17"/>
        <v>451206.7</v>
      </c>
      <c r="J136" s="39">
        <f>J21+J51</f>
        <v>0</v>
      </c>
      <c r="K136" s="78">
        <f t="shared" si="18"/>
        <v>448167.5</v>
      </c>
      <c r="L136" s="39">
        <f>L21+L51</f>
        <v>0</v>
      </c>
      <c r="M136" s="78">
        <f t="shared" si="25"/>
        <v>451206.7</v>
      </c>
      <c r="N136" s="4"/>
      <c r="O136" s="4"/>
    </row>
    <row r="137" spans="1:16" x14ac:dyDescent="0.35">
      <c r="A137" s="90"/>
      <c r="B137" s="96" t="s">
        <v>40</v>
      </c>
      <c r="C137" s="97"/>
      <c r="D137" s="38">
        <f>D52</f>
        <v>55069.4</v>
      </c>
      <c r="E137" s="38">
        <f>E52</f>
        <v>60354.3</v>
      </c>
      <c r="F137" s="38">
        <f>F52</f>
        <v>0</v>
      </c>
      <c r="G137" s="32">
        <f t="shared" si="16"/>
        <v>55069.4</v>
      </c>
      <c r="H137" s="38">
        <f>H52</f>
        <v>0</v>
      </c>
      <c r="I137" s="32">
        <f t="shared" si="17"/>
        <v>60354.3</v>
      </c>
      <c r="J137" s="39">
        <f>J52</f>
        <v>0</v>
      </c>
      <c r="K137" s="78">
        <f t="shared" si="18"/>
        <v>55069.4</v>
      </c>
      <c r="L137" s="39">
        <f>L52</f>
        <v>0</v>
      </c>
      <c r="M137" s="78">
        <f t="shared" si="25"/>
        <v>60354.3</v>
      </c>
      <c r="N137" s="4"/>
      <c r="O137" s="4"/>
    </row>
    <row r="138" spans="1:16" x14ac:dyDescent="0.35">
      <c r="A138" s="90"/>
      <c r="B138" s="91" t="s">
        <v>14</v>
      </c>
      <c r="C138" s="91"/>
      <c r="D138" s="38"/>
      <c r="E138" s="38"/>
      <c r="F138" s="38"/>
      <c r="G138" s="32"/>
      <c r="H138" s="38"/>
      <c r="I138" s="32"/>
      <c r="J138" s="39"/>
      <c r="K138" s="78"/>
      <c r="L138" s="39"/>
      <c r="M138" s="78"/>
      <c r="N138" s="4"/>
      <c r="O138" s="4"/>
    </row>
    <row r="139" spans="1:16" x14ac:dyDescent="0.35">
      <c r="A139" s="90"/>
      <c r="B139" s="91" t="s">
        <v>4</v>
      </c>
      <c r="C139" s="69"/>
      <c r="D139" s="38">
        <f>D53+D54+D55+D56</f>
        <v>265016.7</v>
      </c>
      <c r="E139" s="38">
        <f>E53+E54+E55+E56</f>
        <v>208675.8</v>
      </c>
      <c r="F139" s="38">
        <f>F53+F54+F55+F56</f>
        <v>11124.4</v>
      </c>
      <c r="G139" s="32">
        <f t="shared" si="16"/>
        <v>276141.10000000003</v>
      </c>
      <c r="H139" s="38">
        <f>H53+H54+H55+H56</f>
        <v>7475.1</v>
      </c>
      <c r="I139" s="32">
        <f t="shared" si="17"/>
        <v>216150.9</v>
      </c>
      <c r="J139" s="39">
        <f>J53+J54+J55+J56+J65+J66+J67</f>
        <v>78347.399999999994</v>
      </c>
      <c r="K139" s="78">
        <f t="shared" si="18"/>
        <v>354488.5</v>
      </c>
      <c r="L139" s="39">
        <f>L53+L54+L55+L56</f>
        <v>0</v>
      </c>
      <c r="M139" s="78">
        <f t="shared" ref="M139:M147" si="26">I139+L139</f>
        <v>216150.9</v>
      </c>
      <c r="N139" s="4"/>
      <c r="O139" s="4"/>
    </row>
    <row r="140" spans="1:16" x14ac:dyDescent="0.35">
      <c r="A140" s="90"/>
      <c r="B140" s="91" t="s">
        <v>7</v>
      </c>
      <c r="C140" s="69"/>
      <c r="D140" s="38">
        <f>D83+D87+D91+D95+D99+D103+D107+D111+D71+D72+D73+D74+D75+D76+D77+D78</f>
        <v>1622540.3</v>
      </c>
      <c r="E140" s="38">
        <f>E83+E87+E91+E95+E99+E103+E107+E111+E71+E72+E73+E74+E75+E76+E77+E78</f>
        <v>1679456.6</v>
      </c>
      <c r="F140" s="38">
        <f>F71+F72+F73+F74+F75+F76+F77+F78+F83+F87+F91+F95+F99+F103+F107+F111</f>
        <v>25000</v>
      </c>
      <c r="G140" s="32">
        <f t="shared" si="16"/>
        <v>1647540.3</v>
      </c>
      <c r="H140" s="38">
        <f>H71+H72+H73+H74+H75+H76+H77+H78+H83+H87+H91+H95+H99+H103+H107+H111</f>
        <v>25000</v>
      </c>
      <c r="I140" s="32">
        <f t="shared" si="17"/>
        <v>1704456.6</v>
      </c>
      <c r="J140" s="39">
        <f>J71+J72+J73+J74+J75+J76+J77+J78+J83+J87+J91+J95+J99+J103+J107+J111</f>
        <v>7.2759576141834259E-12</v>
      </c>
      <c r="K140" s="78">
        <f t="shared" si="18"/>
        <v>1647540.3</v>
      </c>
      <c r="L140" s="39">
        <f>L71+L72+L73+L74+L75+L76+L77+L78+L83+L87+L91+L95+L99+L103+L107+L111</f>
        <v>7.2759576141834259E-12</v>
      </c>
      <c r="M140" s="78">
        <f t="shared" si="26"/>
        <v>1704456.6</v>
      </c>
      <c r="N140" s="4"/>
      <c r="O140" s="4"/>
    </row>
    <row r="141" spans="1:16" x14ac:dyDescent="0.35">
      <c r="A141" s="90"/>
      <c r="B141" s="91" t="s">
        <v>15</v>
      </c>
      <c r="C141" s="69"/>
      <c r="D141" s="38">
        <f>D45+D46+D47</f>
        <v>32622.9</v>
      </c>
      <c r="E141" s="38">
        <f>E45+E46+E47</f>
        <v>16000</v>
      </c>
      <c r="F141" s="38">
        <f>F45+F46+F47</f>
        <v>0</v>
      </c>
      <c r="G141" s="32">
        <f t="shared" si="16"/>
        <v>32622.9</v>
      </c>
      <c r="H141" s="38">
        <f>H45+H46+H47</f>
        <v>0</v>
      </c>
      <c r="I141" s="32">
        <f t="shared" si="17"/>
        <v>16000</v>
      </c>
      <c r="J141" s="39">
        <f>J45+J46+J47</f>
        <v>0</v>
      </c>
      <c r="K141" s="78">
        <f t="shared" si="18"/>
        <v>32622.9</v>
      </c>
      <c r="L141" s="39">
        <f>L45+L46+L47</f>
        <v>0</v>
      </c>
      <c r="M141" s="78">
        <f t="shared" si="26"/>
        <v>16000</v>
      </c>
      <c r="N141" s="4"/>
      <c r="O141" s="4"/>
    </row>
    <row r="142" spans="1:16" x14ac:dyDescent="0.35">
      <c r="A142" s="98"/>
      <c r="B142" s="99" t="s">
        <v>3</v>
      </c>
      <c r="C142" s="69"/>
      <c r="D142" s="38">
        <f>D117</f>
        <v>165000</v>
      </c>
      <c r="E142" s="38">
        <f>E117</f>
        <v>0</v>
      </c>
      <c r="F142" s="38">
        <f>F117</f>
        <v>0</v>
      </c>
      <c r="G142" s="32">
        <f t="shared" si="16"/>
        <v>165000</v>
      </c>
      <c r="H142" s="38">
        <f>H117</f>
        <v>0</v>
      </c>
      <c r="I142" s="32">
        <f t="shared" si="17"/>
        <v>0</v>
      </c>
      <c r="J142" s="39">
        <f>J117</f>
        <v>0</v>
      </c>
      <c r="K142" s="78">
        <f t="shared" si="18"/>
        <v>165000</v>
      </c>
      <c r="L142" s="39">
        <f>L117</f>
        <v>0</v>
      </c>
      <c r="M142" s="78">
        <f t="shared" si="26"/>
        <v>0</v>
      </c>
      <c r="N142" s="4"/>
      <c r="O142" s="4"/>
    </row>
    <row r="143" spans="1:16" x14ac:dyDescent="0.35">
      <c r="A143" s="70"/>
      <c r="B143" s="99" t="s">
        <v>5</v>
      </c>
      <c r="C143" s="69"/>
      <c r="D143" s="38">
        <f>D57+D59+D62</f>
        <v>541810.30000000005</v>
      </c>
      <c r="E143" s="38">
        <f>E57+E59+E62</f>
        <v>927387.40000000014</v>
      </c>
      <c r="F143" s="38">
        <f>F57+F59+F62</f>
        <v>0</v>
      </c>
      <c r="G143" s="32">
        <f t="shared" si="16"/>
        <v>541810.30000000005</v>
      </c>
      <c r="H143" s="38">
        <f>H59+H62+H57</f>
        <v>0</v>
      </c>
      <c r="I143" s="32">
        <f t="shared" si="17"/>
        <v>927387.40000000014</v>
      </c>
      <c r="J143" s="39">
        <f>J57+J59+J62</f>
        <v>-50705.7</v>
      </c>
      <c r="K143" s="78">
        <f t="shared" si="18"/>
        <v>491104.60000000003</v>
      </c>
      <c r="L143" s="39">
        <f>L59+L62+L57</f>
        <v>0</v>
      </c>
      <c r="M143" s="78">
        <f t="shared" si="26"/>
        <v>927387.40000000014</v>
      </c>
      <c r="N143" s="4"/>
      <c r="O143" s="4"/>
    </row>
    <row r="144" spans="1:16" s="4" customFormat="1" hidden="1" x14ac:dyDescent="0.35">
      <c r="A144" s="6"/>
      <c r="B144" s="54" t="s">
        <v>16</v>
      </c>
      <c r="C144" s="55"/>
      <c r="D144" s="38">
        <f>D113+D114</f>
        <v>30500</v>
      </c>
      <c r="E144" s="38">
        <f>E113+E114</f>
        <v>0</v>
      </c>
      <c r="F144" s="38">
        <f>F113+F114</f>
        <v>-30500</v>
      </c>
      <c r="G144" s="32">
        <f t="shared" si="16"/>
        <v>0</v>
      </c>
      <c r="H144" s="38">
        <f>H113+H114</f>
        <v>0</v>
      </c>
      <c r="I144" s="32">
        <f t="shared" si="17"/>
        <v>0</v>
      </c>
      <c r="J144" s="39">
        <f>J113+J114</f>
        <v>0</v>
      </c>
      <c r="K144" s="32">
        <f t="shared" si="18"/>
        <v>0</v>
      </c>
      <c r="L144" s="39">
        <f>L113+L114</f>
        <v>0</v>
      </c>
      <c r="M144" s="32">
        <f t="shared" si="26"/>
        <v>0</v>
      </c>
      <c r="O144" s="4">
        <v>0</v>
      </c>
    </row>
    <row r="145" spans="1:15" x14ac:dyDescent="0.35">
      <c r="A145" s="98"/>
      <c r="B145" s="100" t="s">
        <v>19</v>
      </c>
      <c r="C145" s="100"/>
      <c r="D145" s="38">
        <f>D129</f>
        <v>50000</v>
      </c>
      <c r="E145" s="38">
        <f>E129</f>
        <v>0</v>
      </c>
      <c r="F145" s="38">
        <f>F129</f>
        <v>0</v>
      </c>
      <c r="G145" s="32">
        <f t="shared" si="16"/>
        <v>50000</v>
      </c>
      <c r="H145" s="38">
        <f>H129</f>
        <v>0</v>
      </c>
      <c r="I145" s="32">
        <f t="shared" si="17"/>
        <v>0</v>
      </c>
      <c r="J145" s="39">
        <f>J129</f>
        <v>10381.799999999999</v>
      </c>
      <c r="K145" s="78">
        <f t="shared" si="18"/>
        <v>60381.8</v>
      </c>
      <c r="L145" s="39">
        <f>L129</f>
        <v>0</v>
      </c>
      <c r="M145" s="78">
        <f t="shared" si="26"/>
        <v>0</v>
      </c>
      <c r="N145" s="4"/>
      <c r="O145" s="4"/>
    </row>
    <row r="146" spans="1:15" x14ac:dyDescent="0.35">
      <c r="A146" s="98"/>
      <c r="B146" s="100" t="s">
        <v>20</v>
      </c>
      <c r="C146" s="100"/>
      <c r="D146" s="38">
        <f>D58+D116+D118+D119+D22+D26+D30+D31+D32+D36+D40+D41+D121+D122+D123+D124+D125+D126+D127+D128</f>
        <v>1223273.5999999999</v>
      </c>
      <c r="E146" s="38">
        <f>E58+E116+E118+E119+E22+E26+E30+E31+E32+E36+E40+E41+E121+E122+E123+E124+E125+E126+E127+E128</f>
        <v>994879.10000000009</v>
      </c>
      <c r="F146" s="38">
        <f>F22+F26+F30+F31+F32+F36+F40+F41+F58+F116+F118+F119+F121+F122+F123+F124+F125+F126+F127+F128+F132</f>
        <v>36453</v>
      </c>
      <c r="G146" s="32">
        <f t="shared" si="16"/>
        <v>1259726.5999999999</v>
      </c>
      <c r="H146" s="38">
        <f>H22+H26+H30+H31+H32+H36+H40+H41+H58+H116+H118+H119+H121+H122+H123+H124+H125+H126+H127+H128+H132</f>
        <v>18208.7</v>
      </c>
      <c r="I146" s="32">
        <f t="shared" si="17"/>
        <v>1013087.8</v>
      </c>
      <c r="J146" s="39">
        <f>J22+J26+J30+J31+J32+J36+J40+J41+J58+J116+J118+J119+J121+J122+J123+J124+J125+J126+J127+J128+J132</f>
        <v>-38023.5</v>
      </c>
      <c r="K146" s="78">
        <f t="shared" si="18"/>
        <v>1221703.0999999999</v>
      </c>
      <c r="L146" s="39">
        <f>L22+L26+L30+L31+L32+L36+L40+L41+L58+L116+L118+L119+L121+L122+L123+L124+L125+L126+L127+L128+L132</f>
        <v>0</v>
      </c>
      <c r="M146" s="78">
        <f t="shared" si="26"/>
        <v>1013087.8</v>
      </c>
      <c r="N146" s="4"/>
      <c r="O146" s="4"/>
    </row>
    <row r="147" spans="1:15" s="4" customFormat="1" hidden="1" x14ac:dyDescent="0.35">
      <c r="A147" s="6"/>
      <c r="B147" s="53" t="s">
        <v>76</v>
      </c>
      <c r="C147" s="53"/>
      <c r="D147" s="38">
        <f>D131</f>
        <v>36453</v>
      </c>
      <c r="E147" s="38">
        <f>E131</f>
        <v>0</v>
      </c>
      <c r="F147" s="38">
        <f>F131</f>
        <v>-36453</v>
      </c>
      <c r="G147" s="32">
        <f t="shared" si="16"/>
        <v>0</v>
      </c>
      <c r="H147" s="38">
        <f>H131</f>
        <v>0</v>
      </c>
      <c r="I147" s="32">
        <f t="shared" si="17"/>
        <v>0</v>
      </c>
      <c r="J147" s="39">
        <f>J131</f>
        <v>0</v>
      </c>
      <c r="K147" s="32">
        <f t="shared" si="18"/>
        <v>0</v>
      </c>
      <c r="L147" s="39">
        <f>L131</f>
        <v>0</v>
      </c>
      <c r="M147" s="32">
        <f t="shared" si="26"/>
        <v>0</v>
      </c>
      <c r="O147" s="4">
        <v>0</v>
      </c>
    </row>
  </sheetData>
  <sheetProtection password="CF5C" sheet="1" objects="1" scenarios="1"/>
  <autoFilter ref="A17:O147">
    <filterColumn colId="14">
      <filters>
        <filter val="софинансирование"/>
      </filters>
    </filterColumn>
  </autoFilter>
  <mergeCells count="29">
    <mergeCell ref="K4:M4"/>
    <mergeCell ref="D16:D17"/>
    <mergeCell ref="F16:F17"/>
    <mergeCell ref="G16:G17"/>
    <mergeCell ref="H16:H17"/>
    <mergeCell ref="I16:I17"/>
    <mergeCell ref="A12:M13"/>
    <mergeCell ref="A11:M11"/>
    <mergeCell ref="A16:A17"/>
    <mergeCell ref="M16:M17"/>
    <mergeCell ref="B141:C141"/>
    <mergeCell ref="B147:C147"/>
    <mergeCell ref="B146:C146"/>
    <mergeCell ref="B145:C145"/>
    <mergeCell ref="B144:C144"/>
    <mergeCell ref="B142:C142"/>
    <mergeCell ref="B143:C143"/>
    <mergeCell ref="B139:C139"/>
    <mergeCell ref="B140:C140"/>
    <mergeCell ref="J16:J17"/>
    <mergeCell ref="K16:K17"/>
    <mergeCell ref="L16:L17"/>
    <mergeCell ref="B138:C138"/>
    <mergeCell ref="E16:E17"/>
    <mergeCell ref="B133:C133"/>
    <mergeCell ref="B134:C134"/>
    <mergeCell ref="B135:C135"/>
    <mergeCell ref="B16:B17"/>
    <mergeCell ref="C16:C17"/>
  </mergeCells>
  <pageMargins left="0.98425196850393704" right="0.39370078740157483" top="0.53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2018-02-27T07:30:49Z</cp:lastPrinted>
  <dcterms:created xsi:type="dcterms:W3CDTF">2014-02-04T08:37:28Z</dcterms:created>
  <dcterms:modified xsi:type="dcterms:W3CDTF">2018-02-27T07:31:17Z</dcterms:modified>
</cp:coreProperties>
</file>