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8 год\Апрель\"/>
    </mc:Choice>
  </mc:AlternateContent>
  <bookViews>
    <workbookView xWindow="0" yWindow="0" windowWidth="28800" windowHeight="12135"/>
  </bookViews>
  <sheets>
    <sheet name="2018" sheetId="2" r:id="rId1"/>
  </sheets>
  <definedNames>
    <definedName name="_xlnm._FilterDatabase" localSheetId="0" hidden="1">'2018'!$A$16:$N$160</definedName>
    <definedName name="_xlnm.Print_Titles" localSheetId="0">'2018'!$15:$16</definedName>
    <definedName name="_xlnm.Print_Area" localSheetId="0">'2018'!$A$5:$D$159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2" l="1"/>
  <c r="K57" i="2" l="1"/>
  <c r="K160" i="2" l="1"/>
  <c r="K158" i="2"/>
  <c r="K157" i="2"/>
  <c r="K155" i="2"/>
  <c r="K154" i="2"/>
  <c r="K153" i="2"/>
  <c r="K151" i="2"/>
  <c r="K142" i="2"/>
  <c r="K129" i="2"/>
  <c r="K122" i="2"/>
  <c r="K119" i="2"/>
  <c r="K106" i="2"/>
  <c r="K102" i="2"/>
  <c r="K98" i="2"/>
  <c r="K94" i="2"/>
  <c r="K90" i="2"/>
  <c r="K86" i="2"/>
  <c r="K85" i="2"/>
  <c r="K147" i="2" s="1"/>
  <c r="K84" i="2"/>
  <c r="K73" i="2"/>
  <c r="K71" i="2" s="1"/>
  <c r="K67" i="2"/>
  <c r="K55" i="2"/>
  <c r="K45" i="2"/>
  <c r="K44" i="2"/>
  <c r="K26" i="2"/>
  <c r="K159" i="2" s="1"/>
  <c r="K20" i="2"/>
  <c r="K19" i="2"/>
  <c r="K82" i="2" l="1"/>
  <c r="K156" i="2"/>
  <c r="K152" i="2"/>
  <c r="K17" i="2"/>
  <c r="K41" i="2"/>
  <c r="K148" i="2"/>
  <c r="K149" i="2"/>
  <c r="G55" i="2"/>
  <c r="K145" i="2" l="1"/>
  <c r="I160" i="2"/>
  <c r="I157" i="2"/>
  <c r="I155" i="2"/>
  <c r="I154" i="2"/>
  <c r="I153" i="2"/>
  <c r="I142" i="2"/>
  <c r="I158" i="2"/>
  <c r="I122" i="2"/>
  <c r="I119" i="2"/>
  <c r="I84" i="2"/>
  <c r="I106" i="2"/>
  <c r="I102" i="2"/>
  <c r="I98" i="2"/>
  <c r="I94" i="2"/>
  <c r="I90" i="2"/>
  <c r="I86" i="2"/>
  <c r="I85" i="2"/>
  <c r="I147" i="2" s="1"/>
  <c r="I73" i="2"/>
  <c r="I71" i="2" s="1"/>
  <c r="I67" i="2"/>
  <c r="I55" i="2"/>
  <c r="I43" i="2"/>
  <c r="I45" i="2"/>
  <c r="I44" i="2"/>
  <c r="I26" i="2"/>
  <c r="I20" i="2"/>
  <c r="I19" i="2"/>
  <c r="I152" i="2" l="1"/>
  <c r="I17" i="2"/>
  <c r="I159" i="2"/>
  <c r="I82" i="2"/>
  <c r="I41" i="2"/>
  <c r="I156" i="2"/>
  <c r="I148" i="2"/>
  <c r="I129" i="2"/>
  <c r="I151" i="2"/>
  <c r="I149" i="2"/>
  <c r="G19" i="2"/>
  <c r="H40" i="2"/>
  <c r="J40" i="2" s="1"/>
  <c r="L40" i="2" s="1"/>
  <c r="G43" i="2"/>
  <c r="I145" i="2" l="1"/>
  <c r="G84" i="2"/>
  <c r="G44" i="2"/>
  <c r="G57" i="2"/>
  <c r="G33" i="2"/>
  <c r="G46" i="2"/>
  <c r="G155" i="2"/>
  <c r="H39" i="2"/>
  <c r="J39" i="2" s="1"/>
  <c r="L39" i="2" s="1"/>
  <c r="H69" i="2" l="1"/>
  <c r="J69" i="2" s="1"/>
  <c r="L69" i="2" s="1"/>
  <c r="H70" i="2"/>
  <c r="J70" i="2" s="1"/>
  <c r="L70" i="2" s="1"/>
  <c r="H58" i="2"/>
  <c r="J58" i="2" s="1"/>
  <c r="L58" i="2" s="1"/>
  <c r="G67" i="2"/>
  <c r="H67" i="2" s="1"/>
  <c r="J67" i="2" s="1"/>
  <c r="L67" i="2" s="1"/>
  <c r="G153" i="2"/>
  <c r="H38" i="2"/>
  <c r="J38" i="2" s="1"/>
  <c r="L38" i="2" s="1"/>
  <c r="H37" i="2"/>
  <c r="J37" i="2" s="1"/>
  <c r="L37" i="2" s="1"/>
  <c r="G156" i="2" l="1"/>
  <c r="H36" i="2"/>
  <c r="J36" i="2" s="1"/>
  <c r="L36" i="2" s="1"/>
  <c r="H118" i="2" l="1"/>
  <c r="J118" i="2" s="1"/>
  <c r="L118" i="2" s="1"/>
  <c r="G73" i="2"/>
  <c r="G115" i="2"/>
  <c r="H33" i="2"/>
  <c r="J33" i="2" s="1"/>
  <c r="L33" i="2" s="1"/>
  <c r="H34" i="2"/>
  <c r="J34" i="2" s="1"/>
  <c r="L34" i="2" s="1"/>
  <c r="H35" i="2"/>
  <c r="J35" i="2" s="1"/>
  <c r="L35" i="2" s="1"/>
  <c r="G28" i="2" l="1"/>
  <c r="G135" i="2"/>
  <c r="G129" i="2" s="1"/>
  <c r="H141" i="2"/>
  <c r="J141" i="2" s="1"/>
  <c r="L141" i="2" s="1"/>
  <c r="H140" i="2"/>
  <c r="J140" i="2" s="1"/>
  <c r="L140" i="2" s="1"/>
  <c r="G151" i="2"/>
  <c r="H66" i="2"/>
  <c r="J66" i="2" s="1"/>
  <c r="L66" i="2" s="1"/>
  <c r="H116" i="2" l="1"/>
  <c r="J116" i="2" s="1"/>
  <c r="L116" i="2" s="1"/>
  <c r="H117" i="2"/>
  <c r="J117" i="2" s="1"/>
  <c r="L117" i="2" s="1"/>
  <c r="G158" i="2" l="1"/>
  <c r="H138" i="2"/>
  <c r="J138" i="2" s="1"/>
  <c r="L138" i="2" s="1"/>
  <c r="H139" i="2"/>
  <c r="J139" i="2" s="1"/>
  <c r="L139" i="2" s="1"/>
  <c r="G122" i="2"/>
  <c r="H137" i="2"/>
  <c r="J137" i="2" s="1"/>
  <c r="L137" i="2" s="1"/>
  <c r="G26" i="2" l="1"/>
  <c r="G159" i="2" s="1"/>
  <c r="G160" i="2" l="1"/>
  <c r="G157" i="2"/>
  <c r="G154" i="2"/>
  <c r="G142" i="2"/>
  <c r="G119" i="2"/>
  <c r="G106" i="2"/>
  <c r="G102" i="2"/>
  <c r="G98" i="2"/>
  <c r="G94" i="2"/>
  <c r="G90" i="2"/>
  <c r="G86" i="2"/>
  <c r="G85" i="2"/>
  <c r="G147" i="2" s="1"/>
  <c r="G71" i="2"/>
  <c r="G45" i="2"/>
  <c r="G20" i="2"/>
  <c r="G17" i="2" s="1"/>
  <c r="G152" i="2" l="1"/>
  <c r="G82" i="2"/>
  <c r="G148" i="2"/>
  <c r="G149" i="2"/>
  <c r="G41" i="2"/>
  <c r="E122" i="2"/>
  <c r="G145" i="2" l="1"/>
  <c r="E160" i="2"/>
  <c r="E158" i="2"/>
  <c r="E157" i="2"/>
  <c r="E156" i="2"/>
  <c r="E155" i="2"/>
  <c r="E154" i="2"/>
  <c r="E153" i="2"/>
  <c r="E106" i="2"/>
  <c r="E102" i="2"/>
  <c r="E98" i="2"/>
  <c r="E94" i="2"/>
  <c r="E90" i="2"/>
  <c r="E86" i="2"/>
  <c r="E151" i="2"/>
  <c r="E73" i="2"/>
  <c r="E71" i="2" s="1"/>
  <c r="E142" i="2"/>
  <c r="E129" i="2"/>
  <c r="E119" i="2"/>
  <c r="E85" i="2"/>
  <c r="E147" i="2" s="1"/>
  <c r="E84" i="2"/>
  <c r="E45" i="2"/>
  <c r="E149" i="2" s="1"/>
  <c r="E44" i="2"/>
  <c r="E43" i="2"/>
  <c r="E20" i="2"/>
  <c r="E148" i="2" l="1"/>
  <c r="E152" i="2"/>
  <c r="E82" i="2"/>
  <c r="E41" i="2"/>
  <c r="F126" i="2"/>
  <c r="H126" i="2" s="1"/>
  <c r="J126" i="2" s="1"/>
  <c r="L126" i="2" s="1"/>
  <c r="F121" i="2"/>
  <c r="H121" i="2" s="1"/>
  <c r="J121" i="2" s="1"/>
  <c r="L121" i="2" s="1"/>
  <c r="E28" i="2"/>
  <c r="E26" i="2" s="1"/>
  <c r="E23" i="2"/>
  <c r="E19" i="2" s="1"/>
  <c r="E17" i="2" s="1"/>
  <c r="E159" i="2" l="1"/>
  <c r="E145" i="2"/>
  <c r="F144" i="2" l="1"/>
  <c r="H144" i="2" s="1"/>
  <c r="J144" i="2" s="1"/>
  <c r="L144" i="2" s="1"/>
  <c r="F21" i="2" l="1"/>
  <c r="H21" i="2" s="1"/>
  <c r="J21" i="2" s="1"/>
  <c r="L21" i="2" s="1"/>
  <c r="F22" i="2"/>
  <c r="H22" i="2" s="1"/>
  <c r="J22" i="2" s="1"/>
  <c r="L22" i="2" s="1"/>
  <c r="F23" i="2"/>
  <c r="H23" i="2" s="1"/>
  <c r="J23" i="2" s="1"/>
  <c r="L23" i="2" s="1"/>
  <c r="F24" i="2"/>
  <c r="H24" i="2" s="1"/>
  <c r="J24" i="2" s="1"/>
  <c r="L24" i="2" s="1"/>
  <c r="F25" i="2"/>
  <c r="H25" i="2" s="1"/>
  <c r="J25" i="2" s="1"/>
  <c r="L25" i="2" s="1"/>
  <c r="F28" i="2"/>
  <c r="H28" i="2" s="1"/>
  <c r="J28" i="2" s="1"/>
  <c r="L28" i="2" s="1"/>
  <c r="F29" i="2"/>
  <c r="H29" i="2" s="1"/>
  <c r="J29" i="2" s="1"/>
  <c r="L29" i="2" s="1"/>
  <c r="F30" i="2"/>
  <c r="H30" i="2" s="1"/>
  <c r="J30" i="2" s="1"/>
  <c r="L30" i="2" s="1"/>
  <c r="F31" i="2"/>
  <c r="H31" i="2" s="1"/>
  <c r="J31" i="2" s="1"/>
  <c r="L31" i="2" s="1"/>
  <c r="F32" i="2"/>
  <c r="H32" i="2" s="1"/>
  <c r="J32" i="2" s="1"/>
  <c r="L32" i="2" s="1"/>
  <c r="F46" i="2"/>
  <c r="H46" i="2" s="1"/>
  <c r="J46" i="2" s="1"/>
  <c r="L46" i="2" s="1"/>
  <c r="F47" i="2"/>
  <c r="H47" i="2" s="1"/>
  <c r="J47" i="2" s="1"/>
  <c r="L47" i="2" s="1"/>
  <c r="F48" i="2"/>
  <c r="H48" i="2" s="1"/>
  <c r="J48" i="2" s="1"/>
  <c r="L48" i="2" s="1"/>
  <c r="F49" i="2"/>
  <c r="H49" i="2" s="1"/>
  <c r="J49" i="2" s="1"/>
  <c r="L49" i="2" s="1"/>
  <c r="F50" i="2"/>
  <c r="H50" i="2" s="1"/>
  <c r="J50" i="2" s="1"/>
  <c r="L50" i="2" s="1"/>
  <c r="F51" i="2"/>
  <c r="H51" i="2" s="1"/>
  <c r="J51" i="2" s="1"/>
  <c r="L51" i="2" s="1"/>
  <c r="F52" i="2"/>
  <c r="H52" i="2" s="1"/>
  <c r="J52" i="2" s="1"/>
  <c r="L52" i="2" s="1"/>
  <c r="F53" i="2"/>
  <c r="H53" i="2" s="1"/>
  <c r="J53" i="2" s="1"/>
  <c r="L53" i="2" s="1"/>
  <c r="F54" i="2"/>
  <c r="H54" i="2" s="1"/>
  <c r="J54" i="2" s="1"/>
  <c r="L54" i="2" s="1"/>
  <c r="F55" i="2"/>
  <c r="F59" i="2"/>
  <c r="H59" i="2" s="1"/>
  <c r="J59" i="2" s="1"/>
  <c r="L59" i="2" s="1"/>
  <c r="F62" i="2"/>
  <c r="H62" i="2" s="1"/>
  <c r="J62" i="2" s="1"/>
  <c r="L62" i="2" s="1"/>
  <c r="F65" i="2"/>
  <c r="H65" i="2" s="1"/>
  <c r="J65" i="2" s="1"/>
  <c r="L65" i="2" s="1"/>
  <c r="F74" i="2"/>
  <c r="H74" i="2" s="1"/>
  <c r="J74" i="2" s="1"/>
  <c r="L74" i="2" s="1"/>
  <c r="F75" i="2"/>
  <c r="H75" i="2" s="1"/>
  <c r="J75" i="2" s="1"/>
  <c r="L75" i="2" s="1"/>
  <c r="F76" i="2"/>
  <c r="H76" i="2" s="1"/>
  <c r="J76" i="2" s="1"/>
  <c r="L76" i="2" s="1"/>
  <c r="F77" i="2"/>
  <c r="H77" i="2" s="1"/>
  <c r="J77" i="2" s="1"/>
  <c r="L77" i="2" s="1"/>
  <c r="F78" i="2"/>
  <c r="H78" i="2" s="1"/>
  <c r="J78" i="2" s="1"/>
  <c r="L78" i="2" s="1"/>
  <c r="F79" i="2"/>
  <c r="H79" i="2" s="1"/>
  <c r="J79" i="2" s="1"/>
  <c r="L79" i="2" s="1"/>
  <c r="F80" i="2"/>
  <c r="H80" i="2" s="1"/>
  <c r="J80" i="2" s="1"/>
  <c r="L80" i="2" s="1"/>
  <c r="F81" i="2"/>
  <c r="H81" i="2" s="1"/>
  <c r="J81" i="2" s="1"/>
  <c r="L81" i="2" s="1"/>
  <c r="F88" i="2"/>
  <c r="H88" i="2" s="1"/>
  <c r="J88" i="2" s="1"/>
  <c r="L88" i="2" s="1"/>
  <c r="F89" i="2"/>
  <c r="H89" i="2" s="1"/>
  <c r="J89" i="2" s="1"/>
  <c r="L89" i="2" s="1"/>
  <c r="F92" i="2"/>
  <c r="H92" i="2" s="1"/>
  <c r="J92" i="2" s="1"/>
  <c r="L92" i="2" s="1"/>
  <c r="F93" i="2"/>
  <c r="H93" i="2" s="1"/>
  <c r="J93" i="2" s="1"/>
  <c r="L93" i="2" s="1"/>
  <c r="F96" i="2"/>
  <c r="H96" i="2" s="1"/>
  <c r="J96" i="2" s="1"/>
  <c r="L96" i="2" s="1"/>
  <c r="F97" i="2"/>
  <c r="H97" i="2" s="1"/>
  <c r="J97" i="2" s="1"/>
  <c r="L97" i="2" s="1"/>
  <c r="F100" i="2"/>
  <c r="H100" i="2" s="1"/>
  <c r="J100" i="2" s="1"/>
  <c r="L100" i="2" s="1"/>
  <c r="F101" i="2"/>
  <c r="H101" i="2" s="1"/>
  <c r="J101" i="2" s="1"/>
  <c r="L101" i="2" s="1"/>
  <c r="F104" i="2"/>
  <c r="H104" i="2" s="1"/>
  <c r="J104" i="2" s="1"/>
  <c r="L104" i="2" s="1"/>
  <c r="F105" i="2"/>
  <c r="H105" i="2" s="1"/>
  <c r="J105" i="2" s="1"/>
  <c r="L105" i="2" s="1"/>
  <c r="F108" i="2"/>
  <c r="H108" i="2" s="1"/>
  <c r="J108" i="2" s="1"/>
  <c r="L108" i="2" s="1"/>
  <c r="F109" i="2"/>
  <c r="H109" i="2" s="1"/>
  <c r="J109" i="2" s="1"/>
  <c r="L109" i="2" s="1"/>
  <c r="F110" i="2"/>
  <c r="H110" i="2" s="1"/>
  <c r="J110" i="2" s="1"/>
  <c r="L110" i="2" s="1"/>
  <c r="F111" i="2"/>
  <c r="H111" i="2" s="1"/>
  <c r="J111" i="2" s="1"/>
  <c r="L111" i="2" s="1"/>
  <c r="F112" i="2"/>
  <c r="H112" i="2" s="1"/>
  <c r="J112" i="2" s="1"/>
  <c r="L112" i="2" s="1"/>
  <c r="F113" i="2"/>
  <c r="H113" i="2" s="1"/>
  <c r="J113" i="2" s="1"/>
  <c r="L113" i="2" s="1"/>
  <c r="F114" i="2"/>
  <c r="H114" i="2" s="1"/>
  <c r="J114" i="2" s="1"/>
  <c r="L114" i="2" s="1"/>
  <c r="F115" i="2"/>
  <c r="H115" i="2" s="1"/>
  <c r="J115" i="2" s="1"/>
  <c r="L115" i="2" s="1"/>
  <c r="F120" i="2"/>
  <c r="H120" i="2" s="1"/>
  <c r="J120" i="2" s="1"/>
  <c r="L120" i="2" s="1"/>
  <c r="F123" i="2"/>
  <c r="H123" i="2" s="1"/>
  <c r="J123" i="2" s="1"/>
  <c r="L123" i="2" s="1"/>
  <c r="F124" i="2"/>
  <c r="H124" i="2" s="1"/>
  <c r="J124" i="2" s="1"/>
  <c r="L124" i="2" s="1"/>
  <c r="F125" i="2"/>
  <c r="H125" i="2" s="1"/>
  <c r="J125" i="2" s="1"/>
  <c r="L125" i="2" s="1"/>
  <c r="F127" i="2"/>
  <c r="H127" i="2" s="1"/>
  <c r="J127" i="2" s="1"/>
  <c r="L127" i="2" s="1"/>
  <c r="F128" i="2"/>
  <c r="H128" i="2" s="1"/>
  <c r="J128" i="2" s="1"/>
  <c r="L128" i="2" s="1"/>
  <c r="F130" i="2"/>
  <c r="H130" i="2" s="1"/>
  <c r="J130" i="2" s="1"/>
  <c r="L130" i="2" s="1"/>
  <c r="F131" i="2"/>
  <c r="H131" i="2" s="1"/>
  <c r="J131" i="2" s="1"/>
  <c r="L131" i="2" s="1"/>
  <c r="F132" i="2"/>
  <c r="H132" i="2" s="1"/>
  <c r="J132" i="2" s="1"/>
  <c r="L132" i="2" s="1"/>
  <c r="F133" i="2"/>
  <c r="H133" i="2" s="1"/>
  <c r="J133" i="2" s="1"/>
  <c r="L133" i="2" s="1"/>
  <c r="F134" i="2"/>
  <c r="H134" i="2" s="1"/>
  <c r="J134" i="2" s="1"/>
  <c r="L134" i="2" s="1"/>
  <c r="F135" i="2"/>
  <c r="H135" i="2" s="1"/>
  <c r="J135" i="2" s="1"/>
  <c r="L135" i="2" s="1"/>
  <c r="F136" i="2"/>
  <c r="H136" i="2" s="1"/>
  <c r="J136" i="2" s="1"/>
  <c r="L136" i="2" s="1"/>
  <c r="F143" i="2"/>
  <c r="H143" i="2" s="1"/>
  <c r="J143" i="2" s="1"/>
  <c r="L143" i="2" s="1"/>
  <c r="H57" i="2" l="1"/>
  <c r="D153" i="2"/>
  <c r="F153" i="2" s="1"/>
  <c r="H153" i="2" s="1"/>
  <c r="J153" i="2" s="1"/>
  <c r="L153" i="2" s="1"/>
  <c r="D19" i="2"/>
  <c r="F19" i="2" s="1"/>
  <c r="H19" i="2" s="1"/>
  <c r="J19" i="2" s="1"/>
  <c r="L19" i="2" s="1"/>
  <c r="J57" i="2" l="1"/>
  <c r="L57" i="2" s="1"/>
  <c r="H55" i="2"/>
  <c r="J55" i="2" s="1"/>
  <c r="L55" i="2" s="1"/>
  <c r="D26" i="2"/>
  <c r="D159" i="2" l="1"/>
  <c r="F159" i="2" s="1"/>
  <c r="H159" i="2" s="1"/>
  <c r="J159" i="2" s="1"/>
  <c r="L159" i="2" s="1"/>
  <c r="F26" i="2"/>
  <c r="H26" i="2" s="1"/>
  <c r="J26" i="2" s="1"/>
  <c r="L26" i="2" s="1"/>
  <c r="D157" i="2"/>
  <c r="F157" i="2" s="1"/>
  <c r="H157" i="2" s="1"/>
  <c r="J157" i="2" s="1"/>
  <c r="L157" i="2" s="1"/>
  <c r="D119" i="2"/>
  <c r="F119" i="2" s="1"/>
  <c r="H119" i="2" s="1"/>
  <c r="J119" i="2" s="1"/>
  <c r="L119" i="2" s="1"/>
  <c r="D158" i="2" l="1"/>
  <c r="F158" i="2" s="1"/>
  <c r="H158" i="2" s="1"/>
  <c r="J158" i="2" s="1"/>
  <c r="L158" i="2" s="1"/>
  <c r="D129" i="2"/>
  <c r="F129" i="2" s="1"/>
  <c r="H129" i="2" s="1"/>
  <c r="J129" i="2" s="1"/>
  <c r="L129" i="2" s="1"/>
  <c r="D155" i="2" l="1"/>
  <c r="F155" i="2" s="1"/>
  <c r="H155" i="2" s="1"/>
  <c r="J155" i="2" s="1"/>
  <c r="L155" i="2" s="1"/>
  <c r="D20" i="2" l="1"/>
  <c r="F20" i="2" s="1"/>
  <c r="H20" i="2" s="1"/>
  <c r="J20" i="2" s="1"/>
  <c r="L20" i="2" s="1"/>
  <c r="D73" i="2"/>
  <c r="D84" i="2"/>
  <c r="F84" i="2" s="1"/>
  <c r="H84" i="2" s="1"/>
  <c r="J84" i="2" s="1"/>
  <c r="L84" i="2" s="1"/>
  <c r="D154" i="2"/>
  <c r="F154" i="2" s="1"/>
  <c r="H154" i="2" s="1"/>
  <c r="J154" i="2" s="1"/>
  <c r="L154" i="2" s="1"/>
  <c r="D122" i="2"/>
  <c r="F122" i="2" s="1"/>
  <c r="H122" i="2" s="1"/>
  <c r="J122" i="2" s="1"/>
  <c r="L122" i="2" s="1"/>
  <c r="D160" i="2"/>
  <c r="F160" i="2" s="1"/>
  <c r="H160" i="2" s="1"/>
  <c r="J160" i="2" s="1"/>
  <c r="L160" i="2" s="1"/>
  <c r="D85" i="2"/>
  <c r="D106" i="2"/>
  <c r="F106" i="2" s="1"/>
  <c r="H106" i="2" s="1"/>
  <c r="J106" i="2" s="1"/>
  <c r="L106" i="2" s="1"/>
  <c r="D102" i="2"/>
  <c r="F102" i="2" s="1"/>
  <c r="H102" i="2" s="1"/>
  <c r="J102" i="2" s="1"/>
  <c r="L102" i="2" s="1"/>
  <c r="D147" i="2" l="1"/>
  <c r="F147" i="2" s="1"/>
  <c r="H147" i="2" s="1"/>
  <c r="J147" i="2" s="1"/>
  <c r="L147" i="2" s="1"/>
  <c r="F85" i="2"/>
  <c r="H85" i="2" s="1"/>
  <c r="J85" i="2" s="1"/>
  <c r="L85" i="2" s="1"/>
  <c r="D71" i="2"/>
  <c r="F71" i="2" s="1"/>
  <c r="H71" i="2" s="1"/>
  <c r="J71" i="2" s="1"/>
  <c r="L71" i="2" s="1"/>
  <c r="F73" i="2"/>
  <c r="H73" i="2" s="1"/>
  <c r="J73" i="2" s="1"/>
  <c r="L73" i="2" s="1"/>
  <c r="D82" i="2"/>
  <c r="F82" i="2" s="1"/>
  <c r="H82" i="2" s="1"/>
  <c r="J82" i="2" s="1"/>
  <c r="L82" i="2" s="1"/>
  <c r="D98" i="2" l="1"/>
  <c r="F98" i="2" s="1"/>
  <c r="H98" i="2" s="1"/>
  <c r="J98" i="2" s="1"/>
  <c r="L98" i="2" s="1"/>
  <c r="D94" i="2"/>
  <c r="F94" i="2" s="1"/>
  <c r="H94" i="2" s="1"/>
  <c r="J94" i="2" s="1"/>
  <c r="L94" i="2" s="1"/>
  <c r="D90" i="2" l="1"/>
  <c r="F90" i="2" s="1"/>
  <c r="H90" i="2" s="1"/>
  <c r="J90" i="2" s="1"/>
  <c r="L90" i="2" s="1"/>
  <c r="D86" i="2"/>
  <c r="F86" i="2" s="1"/>
  <c r="H86" i="2" s="1"/>
  <c r="J86" i="2" s="1"/>
  <c r="L86" i="2" s="1"/>
  <c r="D152" i="2" l="1"/>
  <c r="F152" i="2" s="1"/>
  <c r="H152" i="2" s="1"/>
  <c r="J152" i="2" s="1"/>
  <c r="L152" i="2" s="1"/>
  <c r="D44" i="2"/>
  <c r="D43" i="2"/>
  <c r="F43" i="2" s="1"/>
  <c r="H43" i="2" s="1"/>
  <c r="J43" i="2" s="1"/>
  <c r="L43" i="2" s="1"/>
  <c r="D148" i="2" l="1"/>
  <c r="F148" i="2" s="1"/>
  <c r="H148" i="2" s="1"/>
  <c r="J148" i="2" s="1"/>
  <c r="L148" i="2" s="1"/>
  <c r="F44" i="2"/>
  <c r="H44" i="2" s="1"/>
  <c r="J44" i="2" s="1"/>
  <c r="L44" i="2" s="1"/>
  <c r="D45" i="2"/>
  <c r="F45" i="2" s="1"/>
  <c r="H45" i="2" s="1"/>
  <c r="J45" i="2" s="1"/>
  <c r="L45" i="2" s="1"/>
  <c r="D63" i="2"/>
  <c r="F63" i="2" s="1"/>
  <c r="H63" i="2" s="1"/>
  <c r="J63" i="2" s="1"/>
  <c r="L63" i="2" s="1"/>
  <c r="D60" i="2"/>
  <c r="F60" i="2" s="1"/>
  <c r="H60" i="2" s="1"/>
  <c r="J60" i="2" s="1"/>
  <c r="L60" i="2" s="1"/>
  <c r="D156" i="2" l="1"/>
  <c r="F156" i="2" s="1"/>
  <c r="H156" i="2" s="1"/>
  <c r="J156" i="2" s="1"/>
  <c r="L156" i="2" s="1"/>
  <c r="D41" i="2"/>
  <c r="F41" i="2" s="1"/>
  <c r="H41" i="2" s="1"/>
  <c r="J41" i="2" s="1"/>
  <c r="L41" i="2" s="1"/>
  <c r="D149" i="2"/>
  <c r="F149" i="2" s="1"/>
  <c r="H149" i="2" s="1"/>
  <c r="J149" i="2" s="1"/>
  <c r="L149" i="2" s="1"/>
  <c r="D151" i="2"/>
  <c r="F151" i="2" s="1"/>
  <c r="H151" i="2" s="1"/>
  <c r="J151" i="2" s="1"/>
  <c r="L151" i="2" s="1"/>
  <c r="D142" i="2" l="1"/>
  <c r="F142" i="2" s="1"/>
  <c r="H142" i="2" s="1"/>
  <c r="J142" i="2" s="1"/>
  <c r="L142" i="2" s="1"/>
  <c r="D17" i="2" l="1"/>
  <c r="D145" i="2" l="1"/>
  <c r="F145" i="2" s="1"/>
  <c r="H145" i="2" s="1"/>
  <c r="J145" i="2" s="1"/>
  <c r="L145" i="2" s="1"/>
  <c r="F17" i="2"/>
  <c r="H17" i="2" s="1"/>
  <c r="J17" i="2" s="1"/>
  <c r="L17" i="2" s="1"/>
</calcChain>
</file>

<file path=xl/sharedStrings.xml><?xml version="1.0" encoding="utf-8"?>
<sst xmlns="http://schemas.openxmlformats.org/spreadsheetml/2006/main" count="369" uniqueCount="231">
  <si>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</si>
  <si>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</si>
  <si>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</si>
  <si>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</si>
  <si>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</si>
  <si>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</si>
  <si>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</si>
  <si>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</si>
  <si>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</si>
  <si>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</si>
  <si>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</si>
  <si>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</si>
  <si>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</si>
  <si>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</si>
  <si>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</si>
  <si>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</si>
  <si>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</si>
  <si>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</si>
  <si>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</si>
  <si>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Департамент культуры и молодежной политики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</si>
  <si>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</si>
  <si>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</si>
  <si>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</si>
  <si>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</si>
  <si>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</si>
  <si>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</si>
  <si>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</si>
  <si>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</si>
  <si>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2018 год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</si>
  <si>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</si>
  <si>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</si>
  <si>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</si>
  <si>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</si>
  <si>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</si>
  <si>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</si>
  <si>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</si>
  <si>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</si>
  <si>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блочной модульной котельной по адресу: г. Пермь, ул. Докучаева, 27</t>
  </si>
  <si>
    <t>1710141090</t>
  </si>
  <si>
    <t>1710141130</t>
  </si>
  <si>
    <t>1710141140</t>
  </si>
  <si>
    <t>1710141210</t>
  </si>
  <si>
    <t>1710141220</t>
  </si>
  <si>
    <t>1710141320</t>
  </si>
  <si>
    <t>1710241100</t>
  </si>
  <si>
    <t>1710541240</t>
  </si>
  <si>
    <t>1710541310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</si>
  <si>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</si>
  <si>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</si>
  <si>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</si>
  <si>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</si>
  <si>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</si>
  <si>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граждан, уволенных с военной службы (службы), и приравненных к ним лиц</t>
  </si>
  <si>
    <t>153032С080</t>
  </si>
  <si>
    <t>9190054850</t>
  </si>
  <si>
    <t>краевой дорожный фонд</t>
  </si>
  <si>
    <t>Реконструкция пересечения ул. Героев Хасана и Транссибирской магистрали (включая тоннель)</t>
  </si>
  <si>
    <t>Реконструкция ул. Революции от ЦКР до ул. Сибирской с обустройством трамвайной линии. 1 этап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</si>
  <si>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</si>
  <si>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</si>
  <si>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1020141520, 10201SТ045</t>
  </si>
  <si>
    <t>10201SТ046</t>
  </si>
  <si>
    <t>Реконструкция ул. Героев Хасана от ул. Хлебозаводская до ул. Василия Васильева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</si>
  <si>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</si>
  <si>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</si>
  <si>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</si>
  <si>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</si>
  <si>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</si>
  <si>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Строительство пешеходного перехода из микрорайона Владимирский в микрорайон Юбилейный</t>
  </si>
  <si>
    <t>Строительство (реконструкция) сетей наружного освещения</t>
  </si>
  <si>
    <t>Строительство сквера по ул. Гашкова, 20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</si>
  <si>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</si>
  <si>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</si>
  <si>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1110541810</t>
  </si>
  <si>
    <t>Строительство сквера по ул. Екатерининской, 171</t>
  </si>
  <si>
    <t>1110541840</t>
  </si>
  <si>
    <t>Строительство Парка Победы</t>
  </si>
  <si>
    <t>1110541860</t>
  </si>
  <si>
    <t>Реконструкция кладбища «Северное»</t>
  </si>
  <si>
    <t>1120441540</t>
  </si>
  <si>
    <t>Реконструкция здания МАУ «Дворец молодежи» г. Перми</t>
  </si>
  <si>
    <t>0410241910</t>
  </si>
  <si>
    <t>Санитарно-эпидемиологическое благополучие</t>
  </si>
  <si>
    <t xml:space="preserve">Управление по экологии и природопользованию </t>
  </si>
  <si>
    <t>9150041010</t>
  </si>
  <si>
    <t>0510141420</t>
  </si>
  <si>
    <t>0510141440</t>
  </si>
  <si>
    <t>Строительство объектов недвижимого имущества и инженерной инфраструктуры на территории Экстрим-парка</t>
  </si>
  <si>
    <t xml:space="preserve">Комитет физической культуры и спорта </t>
  </si>
  <si>
    <t>0510141430</t>
  </si>
  <si>
    <t>0510141460</t>
  </si>
  <si>
    <t>0510141560</t>
  </si>
  <si>
    <t>2410141670</t>
  </si>
  <si>
    <t xml:space="preserve">Реконструкция здания МАУ ДО «ДЮЦ им. В. Соломина» г. Перми
</t>
  </si>
  <si>
    <t>Строительство нового корпуса МАОУ «СОШ № 42» г. Перми</t>
  </si>
  <si>
    <t>2420141180</t>
  </si>
  <si>
    <t xml:space="preserve">Строительство нового корпуса МАОУ «СОШ № 59» г. Перми
</t>
  </si>
  <si>
    <t>2420141170, 24201SР042</t>
  </si>
  <si>
    <t>Строительство спортивной площадки МАОУ «СОШ № 115» г. Перми</t>
  </si>
  <si>
    <t xml:space="preserve">Строительство спортивной площадки МАОУ «СОШ № 135» г. Перми
</t>
  </si>
  <si>
    <t>2420241730</t>
  </si>
  <si>
    <t>2420241190</t>
  </si>
  <si>
    <t>2420241770</t>
  </si>
  <si>
    <t>Строительство пожарного водоема в микрорайоне Оборино Кировского района города Перми</t>
  </si>
  <si>
    <t>1420341050</t>
  </si>
  <si>
    <t>1420341110</t>
  </si>
  <si>
    <t>Строительство пожарного водоема в микрорайоне Бумкомбинат по ул. Малореченской Орджоникидзевского района города Перми</t>
  </si>
  <si>
    <t>1420341340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</si>
  <si>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</si>
  <si>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1420341350</t>
  </si>
  <si>
    <t>Строительство пожарного водоема по ул. Островского в поселке Новые Ляды города Перми</t>
  </si>
  <si>
    <t>1420341570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</si>
  <si>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</si>
  <si>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</si>
  <si>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Строительство берегоукрепительного сооружения в районе жилых домов по ул. Куфонина 30, 32</t>
  </si>
  <si>
    <t>1410241410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</si>
  <si>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</si>
  <si>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</si>
  <si>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</si>
  <si>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</si>
  <si>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</si>
  <si>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</si>
  <si>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</si>
  <si>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</si>
  <si>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</si>
  <si>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</si>
  <si>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</si>
  <si>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17.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</si>
  <si>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</si>
  <si>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</si>
  <si>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</si>
  <si>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</si>
  <si>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</si>
  <si>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</si>
  <si>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</si>
  <si>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</si>
  <si>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</si>
  <si>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</si>
  <si>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</si>
  <si>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</si>
  <si>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</si>
  <si>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</si>
  <si>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</si>
  <si>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</si>
  <si>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</si>
  <si>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</si>
  <si>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</si>
  <si>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</si>
  <si>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</si>
  <si>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</si>
  <si>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</si>
  <si>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</si>
  <si>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</si>
  <si>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</si>
  <si>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</si>
  <si>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</si>
  <si>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</si>
  <si>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</si>
  <si>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</si>
  <si>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43.</t>
  </si>
  <si>
    <t>46.</t>
  </si>
  <si>
    <t>45.</t>
  </si>
  <si>
    <t>47.</t>
  </si>
  <si>
    <t>48.</t>
  </si>
  <si>
    <t>49.</t>
  </si>
  <si>
    <t>50.</t>
  </si>
  <si>
    <t>51.</t>
  </si>
  <si>
    <t>52.</t>
  </si>
  <si>
    <t>53.</t>
  </si>
  <si>
    <t>54.</t>
  </si>
  <si>
    <t>1020141510, 10201SТ043</t>
  </si>
  <si>
    <t xml:space="preserve">Приобретение в собственность муниципального образования здания для размещения дошкольного образовательного учреждения по ул. Грибоедова, 68в
</t>
  </si>
  <si>
    <t>Культура и молодежная политика</t>
  </si>
  <si>
    <t>Строительство плавательного бассейна по адресу: ул. Сысольская, 10/5</t>
  </si>
  <si>
    <t>Приобретение физкультурно-оздоровительного комплекса по адресу: ул. Рабочая, 9</t>
  </si>
  <si>
    <t>Строительство спортивной базы «Летающий лыжник» г. Перми, ул. Тихая, 22</t>
  </si>
  <si>
    <t xml:space="preserve">Строительство спортивной площадки МАОУ «СОШ № 82» г. Перми
</t>
  </si>
  <si>
    <t>Приобретение физкультурно-оздоровительного комплекса по адресу: ул. Транспортная, 7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</si>
  <si>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</si>
  <si>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</si>
  <si>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</si>
  <si>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ПРИЛОЖЕНИЕ 13</t>
  </si>
  <si>
    <t>Изменение ко 2 чтение</t>
  </si>
  <si>
    <t>10201SТ040</t>
  </si>
  <si>
    <t>24201SP040</t>
  </si>
  <si>
    <t>Уточнение февраль</t>
  </si>
  <si>
    <t>от 19.12.2017 № 250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</si>
  <si>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</si>
  <si>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2018 год</t>
  </si>
  <si>
    <t>Строительство пожарного водоема в микрорайоне Новобродовский Свердловского района города Перми</t>
  </si>
  <si>
    <t>Строительство пожарного водоема в микрорайоне Шустовка Орджоникидзевского района города Перми</t>
  </si>
  <si>
    <t>10201ST042, 1020141500</t>
  </si>
  <si>
    <t>10201SТ041, 1020141920</t>
  </si>
  <si>
    <t>Реконструкция ул. Социалистической от ПК7 до ПК10+50 с разворотным кольцом</t>
  </si>
  <si>
    <t>10201SТ047, 1020141270</t>
  </si>
  <si>
    <t>Реконструкция ул. Карпинского от ул. Мира до Шоссе Космонавтов</t>
  </si>
  <si>
    <t>10201ST044</t>
  </si>
  <si>
    <t>Строительство резервуара для воды емкостью 5000 кубических метров на территории насосной станции "Заречная" города Перми</t>
  </si>
  <si>
    <t>Реконструкция здания МАОУ "СОШ N 93" г. Перми (пристройка нового корпуса)</t>
  </si>
  <si>
    <t>Строительство пожарного водоема в микрорайоне Налимиха на перекрестке улиц Налимихинской и Грушевой Кировского района города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</si>
  <si>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</si>
  <si>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</si>
  <si>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тротуара по ул. Таежной в микрорайоне Соболи</t>
  </si>
  <si>
    <t>Строительство спортивной площадки МАОУ «СОШ № 41» г. Перми</t>
  </si>
  <si>
    <t>Приобретение в собственность муниципального образования город Пермь жилых помещений</t>
  </si>
  <si>
    <t>15104SP040</t>
  </si>
  <si>
    <t>15104SP045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</si>
  <si>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 17в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</si>
  <si>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</si>
  <si>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</si>
  <si>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</si>
  <si>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</si>
  <si>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</si>
  <si>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</si>
  <si>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</si>
  <si>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</si>
  <si>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</si>
  <si>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</si>
  <si>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</si>
  <si>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</si>
  <si>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68.</t>
  </si>
  <si>
    <t>69.</t>
  </si>
  <si>
    <t>Реконструкция здания МАДОУ «Детский сад № 409» г. Перми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</si>
  <si>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</si>
  <si>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Переселенческой/Спортивной</t>
  </si>
  <si>
    <t>Строительство пожарного водоема в микрорайоне Январский по ул. Рубцовской Орджоникидзевского района города Перми</t>
  </si>
  <si>
    <t>Комитет февраль</t>
  </si>
  <si>
    <t>Строительство приюта для содержания безнадзорных животных по ул. Верхне-Муллинской, 106а г. Перми</t>
  </si>
  <si>
    <t>Уточнение апрель</t>
  </si>
  <si>
    <t>1510121480, 1530100000, 15101SЖ160, 1510142010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</si>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</sst>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164" fontId="3" fillId="2" borderId="2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/>
    <xf numFmtId="0" fontId="1" fillId="2" borderId="0" xfId="0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60"/>
  <sheetViews>
    <sheetView tabSelected="1" topLeftCell="A133" zoomScale="70" zoomScaleNormal="70" workbookViewId="0">
      <selection sqref="A1:L159"/>
    </sheetView>
  </sheetViews>
  <sheetFormatPr defaultColWidth="9.140625" defaultRowHeight="18.75" x14ac:dyDescent="0.25"/>
  <cols>
    <col min="1" max="1" width="5.42578125" style="2" customWidth="1"/>
    <col min="2" max="2" width="76.85546875" style="2" customWidth="1"/>
    <col min="3" max="3" width="20.28515625" style="7" customWidth="1"/>
    <col min="4" max="11" width="17.5703125" style="15" hidden="1" customWidth="1"/>
    <col min="12" max="12" width="17.5703125" style="15" customWidth="1"/>
    <col min="13" max="13" width="26.7109375" style="16" hidden="1" customWidth="1"/>
    <col min="14" max="14" width="7.5703125" style="28" hidden="1" customWidth="1"/>
    <col min="15" max="32" width="20.85546875" style="2" customWidth="1"/>
    <col min="33" max="16384" width="9.140625" style="2"/>
  </cols>
  <sheetData>
    <row r="1" spans="1:13" x14ac:dyDescent="0.25">
      <c r="H1" s="8"/>
      <c r="J1" s="8"/>
      <c r="L1" s="8" t="s">
        <v>230</v>
      </c>
    </row>
    <row r="2" spans="1:13" x14ac:dyDescent="0.25">
      <c r="H2" s="8"/>
      <c r="J2" s="8"/>
      <c r="L2" s="8" t="s">
        <v>25</v>
      </c>
    </row>
    <row r="3" spans="1:13" x14ac:dyDescent="0.25">
      <c r="H3" s="8"/>
      <c r="J3" s="8"/>
      <c r="L3" s="8" t="s">
        <v>26</v>
      </c>
    </row>
    <row r="5" spans="1:13" x14ac:dyDescent="0.25">
      <c r="D5" s="8"/>
      <c r="E5" s="8"/>
      <c r="F5" s="8"/>
      <c r="G5" s="8"/>
      <c r="H5" s="8"/>
      <c r="I5" s="8"/>
      <c r="J5" s="8"/>
      <c r="K5" s="8"/>
      <c r="L5" s="8" t="s">
        <v>181</v>
      </c>
    </row>
    <row r="6" spans="1:13" x14ac:dyDescent="0.25">
      <c r="D6" s="8"/>
      <c r="E6" s="8"/>
      <c r="F6" s="8"/>
      <c r="G6" s="8"/>
      <c r="H6" s="8"/>
      <c r="I6" s="8"/>
      <c r="J6" s="8"/>
      <c r="K6" s="8"/>
      <c r="L6" s="8" t="s">
        <v>25</v>
      </c>
    </row>
    <row r="7" spans="1:13" x14ac:dyDescent="0.25">
      <c r="D7" s="8"/>
      <c r="E7" s="8"/>
      <c r="F7" s="8"/>
      <c r="G7" s="8"/>
      <c r="H7" s="8"/>
      <c r="I7" s="8"/>
      <c r="J7" s="8"/>
      <c r="K7" s="8"/>
      <c r="L7" s="8" t="s">
        <v>26</v>
      </c>
    </row>
    <row r="8" spans="1:13" x14ac:dyDescent="0.25">
      <c r="H8" s="8"/>
      <c r="J8" s="8"/>
      <c r="L8" s="8" t="s">
        <v>186</v>
      </c>
    </row>
    <row r="9" spans="1:13" ht="18" x14ac:dyDescent="0.25">
      <c r="D9" s="9"/>
      <c r="E9" s="9"/>
      <c r="F9" s="9"/>
      <c r="G9" s="9"/>
      <c r="H9" s="9"/>
      <c r="I9" s="9"/>
      <c r="J9" s="9"/>
      <c r="K9" s="9"/>
      <c r="L9" s="9"/>
    </row>
    <row r="10" spans="1:13" x14ac:dyDescent="0.25">
      <c r="A10" s="40" t="s">
        <v>187</v>
      </c>
      <c r="B10" s="41"/>
      <c r="C10" s="41"/>
      <c r="D10" s="42"/>
      <c r="E10" s="42"/>
      <c r="F10" s="42"/>
      <c r="G10" s="42"/>
      <c r="H10" s="41"/>
      <c r="I10" s="43"/>
      <c r="J10" s="43"/>
      <c r="K10" s="43"/>
      <c r="L10" s="43"/>
    </row>
    <row r="11" spans="1:13" ht="18.75" customHeight="1" x14ac:dyDescent="0.25">
      <c r="A11" s="44" t="s">
        <v>188</v>
      </c>
      <c r="B11" s="45"/>
      <c r="C11" s="45"/>
      <c r="D11" s="46"/>
      <c r="E11" s="46"/>
      <c r="F11" s="46"/>
      <c r="G11" s="46"/>
      <c r="H11" s="45"/>
      <c r="I11" s="46"/>
      <c r="J11" s="46"/>
      <c r="K11" s="46"/>
      <c r="L11" s="46"/>
    </row>
    <row r="12" spans="1:13" ht="15.75" customHeight="1" x14ac:dyDescent="0.25">
      <c r="A12" s="45"/>
      <c r="B12" s="45"/>
      <c r="C12" s="45"/>
      <c r="D12" s="46"/>
      <c r="E12" s="46"/>
      <c r="F12" s="46"/>
      <c r="G12" s="46"/>
      <c r="H12" s="45"/>
      <c r="I12" s="46"/>
      <c r="J12" s="46"/>
      <c r="K12" s="46"/>
      <c r="L12" s="46"/>
    </row>
    <row r="13" spans="1:13" ht="19.5" customHeight="1" x14ac:dyDescent="0.25">
      <c r="A13" s="32"/>
      <c r="B13" s="32"/>
      <c r="C13" s="32"/>
      <c r="D13" s="32"/>
      <c r="E13" s="31"/>
      <c r="F13" s="31"/>
      <c r="G13" s="31"/>
      <c r="H13" s="31"/>
      <c r="I13" s="31"/>
      <c r="J13" s="31"/>
      <c r="K13" s="31"/>
      <c r="L13" s="31"/>
    </row>
    <row r="14" spans="1:13" x14ac:dyDescent="0.25">
      <c r="A14" s="10"/>
      <c r="B14" s="11"/>
      <c r="D14" s="8"/>
      <c r="E14" s="8"/>
      <c r="F14" s="8"/>
      <c r="G14" s="8"/>
      <c r="H14" s="8"/>
      <c r="I14" s="8"/>
      <c r="J14" s="8"/>
      <c r="K14" s="8"/>
      <c r="L14" s="8" t="s">
        <v>27</v>
      </c>
      <c r="M14" s="17"/>
    </row>
    <row r="15" spans="1:13" ht="18" customHeight="1" x14ac:dyDescent="0.25">
      <c r="A15" s="47" t="s">
        <v>0</v>
      </c>
      <c r="B15" s="47" t="s">
        <v>20</v>
      </c>
      <c r="C15" s="47" t="s">
        <v>15</v>
      </c>
      <c r="D15" s="49" t="s">
        <v>28</v>
      </c>
      <c r="E15" s="49" t="s">
        <v>182</v>
      </c>
      <c r="F15" s="49" t="s">
        <v>28</v>
      </c>
      <c r="G15" s="49" t="s">
        <v>185</v>
      </c>
      <c r="H15" s="49" t="s">
        <v>28</v>
      </c>
      <c r="I15" s="49" t="s">
        <v>226</v>
      </c>
      <c r="J15" s="49" t="s">
        <v>28</v>
      </c>
      <c r="K15" s="49" t="s">
        <v>228</v>
      </c>
      <c r="L15" s="49" t="s">
        <v>28</v>
      </c>
    </row>
    <row r="16" spans="1:13" ht="18" customHeight="1" x14ac:dyDescent="0.25">
      <c r="A16" s="48"/>
      <c r="B16" s="51"/>
      <c r="C16" s="52"/>
      <c r="D16" s="50"/>
      <c r="E16" s="50"/>
      <c r="F16" s="50"/>
      <c r="G16" s="50"/>
      <c r="H16" s="50"/>
      <c r="I16" s="50"/>
      <c r="J16" s="50"/>
      <c r="K16" s="50"/>
      <c r="L16" s="50"/>
    </row>
    <row r="17" spans="1:14" x14ac:dyDescent="0.25">
      <c r="A17" s="1"/>
      <c r="B17" s="37" t="s">
        <v>1</v>
      </c>
      <c r="C17" s="12"/>
      <c r="D17" s="21">
        <f>D19+D20</f>
        <v>889879.10000000009</v>
      </c>
      <c r="E17" s="21">
        <f>E19+E20</f>
        <v>-17302</v>
      </c>
      <c r="F17" s="21">
        <f>D17+E17</f>
        <v>872577.10000000009</v>
      </c>
      <c r="G17" s="21">
        <f>G19+G20</f>
        <v>253354.47899999999</v>
      </c>
      <c r="H17" s="21">
        <f>F17+G17</f>
        <v>1125931.5790000001</v>
      </c>
      <c r="I17" s="21">
        <f>I19+I20</f>
        <v>-108000</v>
      </c>
      <c r="J17" s="21">
        <f>H17+I17</f>
        <v>1017931.5790000001</v>
      </c>
      <c r="K17" s="21">
        <f>K19+K20</f>
        <v>40000</v>
      </c>
      <c r="L17" s="21">
        <f>J17+K17</f>
        <v>1057931.5790000001</v>
      </c>
    </row>
    <row r="18" spans="1:14" x14ac:dyDescent="0.25">
      <c r="A18" s="1"/>
      <c r="B18" s="20" t="s">
        <v>2</v>
      </c>
      <c r="C18" s="12"/>
      <c r="D18" s="21"/>
      <c r="E18" s="21"/>
      <c r="F18" s="21"/>
      <c r="G18" s="21"/>
      <c r="H18" s="21"/>
      <c r="I18" s="21"/>
      <c r="J18" s="21"/>
      <c r="K18" s="21"/>
      <c r="L18" s="21"/>
    </row>
    <row r="19" spans="1:14" hidden="1" x14ac:dyDescent="0.3">
      <c r="A19" s="1"/>
      <c r="B19" s="20" t="s">
        <v>3</v>
      </c>
      <c r="C19" s="13"/>
      <c r="D19" s="22">
        <f>D21+D22+D23+D28+D30+D31+D32+D24+D25</f>
        <v>628376.80000000005</v>
      </c>
      <c r="E19" s="22">
        <f>E21+E22+E23+E24+E25+E28+E30+E31+E32</f>
        <v>-17302</v>
      </c>
      <c r="F19" s="21">
        <f t="shared" ref="F19:F97" si="0">D19+E19</f>
        <v>611074.80000000005</v>
      </c>
      <c r="G19" s="22">
        <f>G21+G22+G23+G24+G25+G28+G30+G31+G32+G33+G34+G35+G36+G37+G38+G39+G40</f>
        <v>253354.47899999999</v>
      </c>
      <c r="H19" s="21">
        <f>F19+G19</f>
        <v>864429.2790000001</v>
      </c>
      <c r="I19" s="22">
        <f>I21+I22+I23+I24+I25+I28+I30+I31+I32+I33+I34+I35+I36+I37+I38+I39+I40</f>
        <v>-108000</v>
      </c>
      <c r="J19" s="21">
        <f>H19+I19</f>
        <v>756429.2790000001</v>
      </c>
      <c r="K19" s="22">
        <f>K21+K22+K23+K24+K25+K28+K30+K31+K32+K33+K34+K35+K36+K37+K38+K39+K40</f>
        <v>40000</v>
      </c>
      <c r="L19" s="21">
        <f>J19+K19</f>
        <v>796429.2790000001</v>
      </c>
      <c r="N19" s="28">
        <v>0</v>
      </c>
    </row>
    <row r="20" spans="1:14" x14ac:dyDescent="0.25">
      <c r="A20" s="1"/>
      <c r="B20" s="20" t="s">
        <v>18</v>
      </c>
      <c r="C20" s="12"/>
      <c r="D20" s="21">
        <f>D29</f>
        <v>261502.3</v>
      </c>
      <c r="E20" s="21">
        <f>E29</f>
        <v>0</v>
      </c>
      <c r="F20" s="21">
        <f t="shared" si="0"/>
        <v>261502.3</v>
      </c>
      <c r="G20" s="21">
        <f>G29</f>
        <v>0</v>
      </c>
      <c r="H20" s="21">
        <f t="shared" ref="H20:H26" si="1">F20+G20</f>
        <v>261502.3</v>
      </c>
      <c r="I20" s="21">
        <f>I29</f>
        <v>0</v>
      </c>
      <c r="J20" s="21">
        <f t="shared" ref="J20:J26" si="2">H20+I20</f>
        <v>261502.3</v>
      </c>
      <c r="K20" s="21">
        <f>K29</f>
        <v>0</v>
      </c>
      <c r="L20" s="21">
        <f t="shared" ref="L20:L26" si="3">J20+K20</f>
        <v>261502.3</v>
      </c>
    </row>
    <row r="21" spans="1:14" ht="75" x14ac:dyDescent="0.25">
      <c r="A21" s="1" t="s">
        <v>116</v>
      </c>
      <c r="B21" s="33" t="s">
        <v>171</v>
      </c>
      <c r="C21" s="3" t="s">
        <v>17</v>
      </c>
      <c r="D21" s="21">
        <v>264498.90000000002</v>
      </c>
      <c r="E21" s="21">
        <v>-14377.7</v>
      </c>
      <c r="F21" s="21">
        <f t="shared" si="0"/>
        <v>250121.2</v>
      </c>
      <c r="G21" s="21"/>
      <c r="H21" s="21">
        <f t="shared" si="1"/>
        <v>250121.2</v>
      </c>
      <c r="I21" s="21"/>
      <c r="J21" s="21">
        <f t="shared" si="2"/>
        <v>250121.2</v>
      </c>
      <c r="K21" s="21"/>
      <c r="L21" s="21">
        <f t="shared" si="3"/>
        <v>250121.2</v>
      </c>
      <c r="M21" s="16" t="s">
        <v>92</v>
      </c>
    </row>
    <row r="22" spans="1:14" ht="56.25" x14ac:dyDescent="0.25">
      <c r="A22" s="1" t="s">
        <v>117</v>
      </c>
      <c r="B22" s="33" t="s">
        <v>93</v>
      </c>
      <c r="C22" s="3" t="s">
        <v>48</v>
      </c>
      <c r="D22" s="23">
        <v>12890.7</v>
      </c>
      <c r="E22" s="23"/>
      <c r="F22" s="21">
        <f t="shared" si="0"/>
        <v>12890.7</v>
      </c>
      <c r="G22" s="23">
        <v>16924.7</v>
      </c>
      <c r="H22" s="21">
        <f t="shared" si="1"/>
        <v>29815.4</v>
      </c>
      <c r="I22" s="23"/>
      <c r="J22" s="21">
        <f t="shared" si="2"/>
        <v>29815.4</v>
      </c>
      <c r="K22" s="23"/>
      <c r="L22" s="21">
        <f t="shared" si="3"/>
        <v>29815.4</v>
      </c>
      <c r="M22" s="19">
        <v>2420141390</v>
      </c>
    </row>
    <row r="23" spans="1:14" ht="62.25" customHeight="1" x14ac:dyDescent="0.25">
      <c r="A23" s="53" t="s">
        <v>118</v>
      </c>
      <c r="B23" s="57" t="s">
        <v>94</v>
      </c>
      <c r="C23" s="3" t="s">
        <v>48</v>
      </c>
      <c r="D23" s="23">
        <v>203137.3</v>
      </c>
      <c r="E23" s="23">
        <f>-2924.3+65000</f>
        <v>62075.7</v>
      </c>
      <c r="F23" s="21">
        <f t="shared" si="0"/>
        <v>265213</v>
      </c>
      <c r="G23" s="23">
        <v>51507.438000000002</v>
      </c>
      <c r="H23" s="21">
        <f t="shared" si="1"/>
        <v>316720.43800000002</v>
      </c>
      <c r="I23" s="23"/>
      <c r="J23" s="21">
        <f t="shared" si="2"/>
        <v>316720.43800000002</v>
      </c>
      <c r="K23" s="23"/>
      <c r="L23" s="21">
        <f t="shared" si="3"/>
        <v>316720.43800000002</v>
      </c>
      <c r="M23" s="16" t="s">
        <v>95</v>
      </c>
    </row>
    <row r="24" spans="1:14" ht="62.25" customHeight="1" x14ac:dyDescent="0.25">
      <c r="A24" s="54"/>
      <c r="B24" s="56"/>
      <c r="C24" s="3" t="s">
        <v>13</v>
      </c>
      <c r="D24" s="23">
        <v>25285.4</v>
      </c>
      <c r="E24" s="23"/>
      <c r="F24" s="21">
        <f t="shared" si="0"/>
        <v>25285.4</v>
      </c>
      <c r="G24" s="23"/>
      <c r="H24" s="21">
        <f t="shared" si="1"/>
        <v>25285.4</v>
      </c>
      <c r="I24" s="23"/>
      <c r="J24" s="21">
        <f t="shared" si="2"/>
        <v>25285.4</v>
      </c>
      <c r="K24" s="23"/>
      <c r="L24" s="21">
        <f t="shared" si="3"/>
        <v>25285.4</v>
      </c>
      <c r="M24" s="16" t="s">
        <v>95</v>
      </c>
    </row>
    <row r="25" spans="1:14" ht="62.25" customHeight="1" x14ac:dyDescent="0.25">
      <c r="A25" s="53" t="s">
        <v>119</v>
      </c>
      <c r="B25" s="57" t="s">
        <v>96</v>
      </c>
      <c r="C25" s="3" t="s">
        <v>13</v>
      </c>
      <c r="D25" s="23">
        <v>19656.599999999999</v>
      </c>
      <c r="E25" s="23"/>
      <c r="F25" s="21">
        <f t="shared" si="0"/>
        <v>19656.599999999999</v>
      </c>
      <c r="G25" s="23">
        <v>-4.0000000000000001E-3</v>
      </c>
      <c r="H25" s="21">
        <f t="shared" si="1"/>
        <v>19656.595999999998</v>
      </c>
      <c r="I25" s="23"/>
      <c r="J25" s="21">
        <f t="shared" si="2"/>
        <v>19656.595999999998</v>
      </c>
      <c r="K25" s="23"/>
      <c r="L25" s="21">
        <f t="shared" si="3"/>
        <v>19656.595999999998</v>
      </c>
      <c r="M25" s="19" t="s">
        <v>97</v>
      </c>
    </row>
    <row r="26" spans="1:14" ht="56.25" x14ac:dyDescent="0.25">
      <c r="A26" s="54"/>
      <c r="B26" s="56"/>
      <c r="C26" s="3" t="s">
        <v>48</v>
      </c>
      <c r="D26" s="23">
        <f>D28+D29</f>
        <v>347164.4</v>
      </c>
      <c r="E26" s="23">
        <f>E28+E29</f>
        <v>-65000</v>
      </c>
      <c r="F26" s="21">
        <f t="shared" si="0"/>
        <v>282164.40000000002</v>
      </c>
      <c r="G26" s="23">
        <f>G28+G29</f>
        <v>11007.302000000001</v>
      </c>
      <c r="H26" s="21">
        <f t="shared" si="1"/>
        <v>293171.70200000005</v>
      </c>
      <c r="I26" s="23">
        <f>I28+I29</f>
        <v>0</v>
      </c>
      <c r="J26" s="21">
        <f t="shared" si="2"/>
        <v>293171.70200000005</v>
      </c>
      <c r="K26" s="23">
        <f>K28+K29</f>
        <v>0</v>
      </c>
      <c r="L26" s="21">
        <f t="shared" si="3"/>
        <v>293171.70200000005</v>
      </c>
    </row>
    <row r="27" spans="1:14" x14ac:dyDescent="0.25">
      <c r="A27" s="1"/>
      <c r="B27" s="20" t="s">
        <v>2</v>
      </c>
      <c r="C27" s="3"/>
      <c r="D27" s="23"/>
      <c r="E27" s="23"/>
      <c r="F27" s="21"/>
      <c r="G27" s="23"/>
      <c r="H27" s="21"/>
      <c r="I27" s="23"/>
      <c r="J27" s="21"/>
      <c r="K27" s="23"/>
      <c r="L27" s="21"/>
      <c r="N27" s="29"/>
    </row>
    <row r="28" spans="1:14" hidden="1" x14ac:dyDescent="0.25">
      <c r="A28" s="1"/>
      <c r="B28" s="20" t="s">
        <v>3</v>
      </c>
      <c r="C28" s="3"/>
      <c r="D28" s="24">
        <v>85662.100000000035</v>
      </c>
      <c r="E28" s="24">
        <f>-64999.9-0.1</f>
        <v>-65000</v>
      </c>
      <c r="F28" s="21">
        <f t="shared" si="0"/>
        <v>20662.100000000035</v>
      </c>
      <c r="G28" s="24">
        <f>11007.298+0.004</f>
        <v>11007.302000000001</v>
      </c>
      <c r="H28" s="21">
        <f t="shared" ref="H28:H41" si="4">F28+G28</f>
        <v>31669.402000000038</v>
      </c>
      <c r="I28" s="24"/>
      <c r="J28" s="21">
        <f t="shared" ref="J28:J41" si="5">H28+I28</f>
        <v>31669.402000000038</v>
      </c>
      <c r="K28" s="24"/>
      <c r="L28" s="21">
        <f t="shared" ref="L28:L41" si="6">J28+K28</f>
        <v>31669.402000000038</v>
      </c>
      <c r="M28" s="16" t="s">
        <v>97</v>
      </c>
      <c r="N28" s="28">
        <v>0</v>
      </c>
    </row>
    <row r="29" spans="1:14" x14ac:dyDescent="0.25">
      <c r="A29" s="1"/>
      <c r="B29" s="20" t="s">
        <v>18</v>
      </c>
      <c r="C29" s="5"/>
      <c r="D29" s="21">
        <v>261502.3</v>
      </c>
      <c r="E29" s="21"/>
      <c r="F29" s="21">
        <f t="shared" si="0"/>
        <v>261502.3</v>
      </c>
      <c r="G29" s="21"/>
      <c r="H29" s="21">
        <f t="shared" si="4"/>
        <v>261502.3</v>
      </c>
      <c r="I29" s="21"/>
      <c r="J29" s="21">
        <f t="shared" si="5"/>
        <v>261502.3</v>
      </c>
      <c r="K29" s="21"/>
      <c r="L29" s="21">
        <f t="shared" si="6"/>
        <v>261502.3</v>
      </c>
      <c r="M29" s="18" t="s">
        <v>184</v>
      </c>
    </row>
    <row r="30" spans="1:14" ht="44.25" customHeight="1" x14ac:dyDescent="0.25">
      <c r="A30" s="1" t="s">
        <v>120</v>
      </c>
      <c r="B30" s="33" t="s">
        <v>98</v>
      </c>
      <c r="C30" s="3" t="s">
        <v>13</v>
      </c>
      <c r="D30" s="21">
        <v>622.9</v>
      </c>
      <c r="E30" s="21"/>
      <c r="F30" s="21">
        <f t="shared" si="0"/>
        <v>622.9</v>
      </c>
      <c r="G30" s="21"/>
      <c r="H30" s="21">
        <f t="shared" si="4"/>
        <v>622.9</v>
      </c>
      <c r="I30" s="21"/>
      <c r="J30" s="21">
        <f t="shared" si="5"/>
        <v>622.9</v>
      </c>
      <c r="K30" s="21"/>
      <c r="L30" s="21">
        <f t="shared" si="6"/>
        <v>622.9</v>
      </c>
      <c r="M30" s="16" t="s">
        <v>100</v>
      </c>
    </row>
    <row r="31" spans="1:14" ht="44.25" customHeight="1" x14ac:dyDescent="0.25">
      <c r="A31" s="1" t="s">
        <v>121</v>
      </c>
      <c r="B31" s="33" t="s">
        <v>99</v>
      </c>
      <c r="C31" s="3" t="s">
        <v>13</v>
      </c>
      <c r="D31" s="21">
        <v>16000</v>
      </c>
      <c r="E31" s="21"/>
      <c r="F31" s="21">
        <f t="shared" si="0"/>
        <v>16000</v>
      </c>
      <c r="G31" s="21"/>
      <c r="H31" s="21">
        <f t="shared" si="4"/>
        <v>16000</v>
      </c>
      <c r="I31" s="21"/>
      <c r="J31" s="21">
        <f t="shared" si="5"/>
        <v>16000</v>
      </c>
      <c r="K31" s="21"/>
      <c r="L31" s="21">
        <f t="shared" si="6"/>
        <v>16000</v>
      </c>
      <c r="M31" s="19" t="s">
        <v>101</v>
      </c>
    </row>
    <row r="32" spans="1:14" ht="44.25" customHeight="1" x14ac:dyDescent="0.25">
      <c r="A32" s="1" t="s">
        <v>122</v>
      </c>
      <c r="B32" s="33" t="s">
        <v>176</v>
      </c>
      <c r="C32" s="3" t="s">
        <v>13</v>
      </c>
      <c r="D32" s="21">
        <v>622.9</v>
      </c>
      <c r="E32" s="21"/>
      <c r="F32" s="21">
        <f t="shared" si="0"/>
        <v>622.9</v>
      </c>
      <c r="G32" s="21"/>
      <c r="H32" s="21">
        <f t="shared" si="4"/>
        <v>622.9</v>
      </c>
      <c r="I32" s="21"/>
      <c r="J32" s="21">
        <f t="shared" si="5"/>
        <v>622.9</v>
      </c>
      <c r="K32" s="21"/>
      <c r="L32" s="21">
        <f t="shared" si="6"/>
        <v>622.9</v>
      </c>
      <c r="M32" s="16" t="s">
        <v>102</v>
      </c>
    </row>
    <row r="33" spans="1:14" ht="56.25" x14ac:dyDescent="0.25">
      <c r="A33" s="1" t="s">
        <v>123</v>
      </c>
      <c r="B33" s="33" t="s">
        <v>198</v>
      </c>
      <c r="C33" s="3" t="s">
        <v>48</v>
      </c>
      <c r="D33" s="23"/>
      <c r="E33" s="23"/>
      <c r="F33" s="21"/>
      <c r="G33" s="23">
        <f>7073+21098.8</f>
        <v>28171.8</v>
      </c>
      <c r="H33" s="21">
        <f t="shared" si="4"/>
        <v>28171.8</v>
      </c>
      <c r="I33" s="23"/>
      <c r="J33" s="21">
        <f t="shared" si="5"/>
        <v>28171.8</v>
      </c>
      <c r="K33" s="23">
        <v>40000</v>
      </c>
      <c r="L33" s="21">
        <f t="shared" si="6"/>
        <v>68171.8</v>
      </c>
      <c r="M33" s="19">
        <v>2420141590</v>
      </c>
    </row>
    <row r="34" spans="1:14" ht="37.5" x14ac:dyDescent="0.25">
      <c r="A34" s="1" t="s">
        <v>124</v>
      </c>
      <c r="B34" s="33" t="s">
        <v>200</v>
      </c>
      <c r="C34" s="3" t="s">
        <v>13</v>
      </c>
      <c r="D34" s="23"/>
      <c r="E34" s="23"/>
      <c r="F34" s="21"/>
      <c r="G34" s="23">
        <v>622.9</v>
      </c>
      <c r="H34" s="21">
        <f t="shared" si="4"/>
        <v>622.9</v>
      </c>
      <c r="I34" s="23"/>
      <c r="J34" s="21">
        <f t="shared" si="5"/>
        <v>622.9</v>
      </c>
      <c r="K34" s="23"/>
      <c r="L34" s="21">
        <f t="shared" si="6"/>
        <v>622.9</v>
      </c>
      <c r="M34" s="19">
        <v>2420241960</v>
      </c>
    </row>
    <row r="35" spans="1:14" ht="37.5" x14ac:dyDescent="0.25">
      <c r="A35" s="1" t="s">
        <v>125</v>
      </c>
      <c r="B35" s="33" t="s">
        <v>201</v>
      </c>
      <c r="C35" s="3" t="s">
        <v>13</v>
      </c>
      <c r="D35" s="23"/>
      <c r="E35" s="23"/>
      <c r="F35" s="21"/>
      <c r="G35" s="23">
        <v>622.9</v>
      </c>
      <c r="H35" s="21">
        <f t="shared" si="4"/>
        <v>622.9</v>
      </c>
      <c r="I35" s="23"/>
      <c r="J35" s="21">
        <f t="shared" si="5"/>
        <v>622.9</v>
      </c>
      <c r="K35" s="23"/>
      <c r="L35" s="21">
        <f t="shared" si="6"/>
        <v>622.9</v>
      </c>
      <c r="M35" s="19">
        <v>2420241970</v>
      </c>
    </row>
    <row r="36" spans="1:14" ht="37.5" x14ac:dyDescent="0.25">
      <c r="A36" s="1" t="s">
        <v>126</v>
      </c>
      <c r="B36" s="33" t="s">
        <v>203</v>
      </c>
      <c r="C36" s="3" t="s">
        <v>13</v>
      </c>
      <c r="D36" s="23"/>
      <c r="E36" s="23"/>
      <c r="F36" s="21"/>
      <c r="G36" s="23">
        <v>14500</v>
      </c>
      <c r="H36" s="21">
        <f t="shared" si="4"/>
        <v>14500</v>
      </c>
      <c r="I36" s="23"/>
      <c r="J36" s="21">
        <f t="shared" si="5"/>
        <v>14500</v>
      </c>
      <c r="K36" s="23"/>
      <c r="L36" s="21">
        <f t="shared" si="6"/>
        <v>14500</v>
      </c>
      <c r="M36" s="19">
        <v>2420241550</v>
      </c>
    </row>
    <row r="37" spans="1:14" ht="56.25" x14ac:dyDescent="0.25">
      <c r="A37" s="1" t="s">
        <v>128</v>
      </c>
      <c r="B37" s="33" t="s">
        <v>223</v>
      </c>
      <c r="C37" s="3" t="s">
        <v>48</v>
      </c>
      <c r="D37" s="23"/>
      <c r="E37" s="23"/>
      <c r="F37" s="21"/>
      <c r="G37" s="23">
        <v>35</v>
      </c>
      <c r="H37" s="21">
        <f t="shared" si="4"/>
        <v>35</v>
      </c>
      <c r="I37" s="23"/>
      <c r="J37" s="21">
        <f t="shared" si="5"/>
        <v>35</v>
      </c>
      <c r="K37" s="23"/>
      <c r="L37" s="21">
        <f t="shared" si="6"/>
        <v>35</v>
      </c>
      <c r="M37" s="19">
        <v>2410141600</v>
      </c>
    </row>
    <row r="38" spans="1:14" ht="56.25" x14ac:dyDescent="0.25">
      <c r="A38" s="1" t="s">
        <v>129</v>
      </c>
      <c r="B38" s="33" t="s">
        <v>224</v>
      </c>
      <c r="C38" s="3" t="s">
        <v>48</v>
      </c>
      <c r="D38" s="23"/>
      <c r="E38" s="23"/>
      <c r="F38" s="21"/>
      <c r="G38" s="23">
        <v>35</v>
      </c>
      <c r="H38" s="21">
        <f t="shared" si="4"/>
        <v>35</v>
      </c>
      <c r="I38" s="23"/>
      <c r="J38" s="21">
        <f t="shared" si="5"/>
        <v>35</v>
      </c>
      <c r="K38" s="23"/>
      <c r="L38" s="21">
        <f t="shared" si="6"/>
        <v>35</v>
      </c>
      <c r="M38" s="19">
        <v>2410141610</v>
      </c>
    </row>
    <row r="39" spans="1:14" ht="56.25" hidden="1" x14ac:dyDescent="0.25">
      <c r="A39" s="1" t="s">
        <v>130</v>
      </c>
      <c r="B39" s="33" t="s">
        <v>207</v>
      </c>
      <c r="C39" s="3" t="s">
        <v>17</v>
      </c>
      <c r="D39" s="23"/>
      <c r="E39" s="23"/>
      <c r="F39" s="21"/>
      <c r="G39" s="23">
        <v>108000</v>
      </c>
      <c r="H39" s="21">
        <f t="shared" si="4"/>
        <v>108000</v>
      </c>
      <c r="I39" s="23">
        <v>-108000</v>
      </c>
      <c r="J39" s="21">
        <f t="shared" si="5"/>
        <v>0</v>
      </c>
      <c r="K39" s="23"/>
      <c r="L39" s="21">
        <f t="shared" si="6"/>
        <v>0</v>
      </c>
      <c r="M39" s="19">
        <v>2410141660</v>
      </c>
      <c r="N39" s="28">
        <v>0</v>
      </c>
    </row>
    <row r="40" spans="1:14" ht="56.25" x14ac:dyDescent="0.25">
      <c r="A40" s="1" t="s">
        <v>130</v>
      </c>
      <c r="B40" s="33" t="s">
        <v>222</v>
      </c>
      <c r="C40" s="3" t="s">
        <v>48</v>
      </c>
      <c r="D40" s="23"/>
      <c r="E40" s="23"/>
      <c r="F40" s="21"/>
      <c r="G40" s="23">
        <v>21927.442999999999</v>
      </c>
      <c r="H40" s="21">
        <f t="shared" si="4"/>
        <v>21927.442999999999</v>
      </c>
      <c r="I40" s="23"/>
      <c r="J40" s="21">
        <f t="shared" si="5"/>
        <v>21927.442999999999</v>
      </c>
      <c r="K40" s="23"/>
      <c r="L40" s="21">
        <f t="shared" si="6"/>
        <v>21927.442999999999</v>
      </c>
      <c r="M40" s="19">
        <v>2410141690</v>
      </c>
    </row>
    <row r="41" spans="1:14" x14ac:dyDescent="0.25">
      <c r="A41" s="1"/>
      <c r="B41" s="5" t="s">
        <v>4</v>
      </c>
      <c r="C41" s="3"/>
      <c r="D41" s="21">
        <f>D43+D44+D45</f>
        <v>1163949.6000000001</v>
      </c>
      <c r="E41" s="21">
        <f>E43+E44+E45</f>
        <v>15150.000000000002</v>
      </c>
      <c r="F41" s="21">
        <f t="shared" si="0"/>
        <v>1179099.6000000001</v>
      </c>
      <c r="G41" s="21">
        <f>G43+G44+G45</f>
        <v>79906.490000000005</v>
      </c>
      <c r="H41" s="21">
        <f t="shared" si="4"/>
        <v>1259006.0900000001</v>
      </c>
      <c r="I41" s="21">
        <f>I43+I44+I45</f>
        <v>10381.799999999999</v>
      </c>
      <c r="J41" s="21">
        <f t="shared" si="5"/>
        <v>1269387.8900000001</v>
      </c>
      <c r="K41" s="21">
        <f>K43+K44+K45</f>
        <v>49687.665999999997</v>
      </c>
      <c r="L41" s="21">
        <f t="shared" si="6"/>
        <v>1319075.5560000001</v>
      </c>
    </row>
    <row r="42" spans="1:14" x14ac:dyDescent="0.25">
      <c r="A42" s="1"/>
      <c r="B42" s="13" t="s">
        <v>2</v>
      </c>
      <c r="C42" s="3"/>
      <c r="D42" s="21"/>
      <c r="E42" s="21"/>
      <c r="F42" s="21"/>
      <c r="G42" s="21"/>
      <c r="H42" s="21"/>
      <c r="I42" s="21"/>
      <c r="J42" s="21"/>
      <c r="K42" s="21"/>
      <c r="L42" s="21"/>
    </row>
    <row r="43" spans="1:14" hidden="1" x14ac:dyDescent="0.3">
      <c r="A43" s="1"/>
      <c r="B43" s="5" t="s">
        <v>3</v>
      </c>
      <c r="C43" s="5"/>
      <c r="D43" s="22">
        <f>D47+D48+D51+D52+D53+D54+D49+D50+D46+D55+D59</f>
        <v>989861.8</v>
      </c>
      <c r="E43" s="22">
        <f>E46+E47+E48+E49+E50+E51+E52+E53+E54+E55+E59</f>
        <v>15150.000000000002</v>
      </c>
      <c r="F43" s="21">
        <f t="shared" si="0"/>
        <v>1005011.8</v>
      </c>
      <c r="G43" s="22">
        <f>G46+G47+G48+G49+G50+G51+G52+G53+G59+G66+G57+G54+G69</f>
        <v>67598.89</v>
      </c>
      <c r="H43" s="21">
        <f>F43+G43</f>
        <v>1072610.69</v>
      </c>
      <c r="I43" s="22">
        <f>I46+I47+I48+I49+I50+I51+I52+I53+I59+I66+I57+I54+I69</f>
        <v>10381.799999999999</v>
      </c>
      <c r="J43" s="21">
        <f>H43+I43</f>
        <v>1082992.49</v>
      </c>
      <c r="K43" s="22">
        <f>K46+K47+K48+K49+K50+K51+K52+K53+K59+K66+K57+K54+K69</f>
        <v>49687.665999999997</v>
      </c>
      <c r="L43" s="21">
        <f>J43+K43</f>
        <v>1132680.156</v>
      </c>
      <c r="N43" s="28">
        <v>0</v>
      </c>
    </row>
    <row r="44" spans="1:14" x14ac:dyDescent="0.25">
      <c r="A44" s="1"/>
      <c r="B44" s="5" t="s">
        <v>18</v>
      </c>
      <c r="C44" s="3"/>
      <c r="D44" s="21">
        <f>D62</f>
        <v>158794.20000000001</v>
      </c>
      <c r="E44" s="21">
        <f>E62</f>
        <v>0</v>
      </c>
      <c r="F44" s="21">
        <f t="shared" si="0"/>
        <v>158794.20000000001</v>
      </c>
      <c r="G44" s="21">
        <f>G62+G58+G70</f>
        <v>12307.6</v>
      </c>
      <c r="H44" s="21">
        <f t="shared" ref="H44:H60" si="7">F44+G44</f>
        <v>171101.80000000002</v>
      </c>
      <c r="I44" s="21">
        <f>I62+I58+I70</f>
        <v>0</v>
      </c>
      <c r="J44" s="21">
        <f t="shared" ref="J44:J54" si="8">H44+I44</f>
        <v>171101.80000000002</v>
      </c>
      <c r="K44" s="21">
        <f>K62+K58+K70</f>
        <v>0</v>
      </c>
      <c r="L44" s="21">
        <f t="shared" ref="L44:L54" si="9">J44+K44</f>
        <v>171101.80000000002</v>
      </c>
    </row>
    <row r="45" spans="1:14" x14ac:dyDescent="0.25">
      <c r="A45" s="1"/>
      <c r="B45" s="5" t="s">
        <v>24</v>
      </c>
      <c r="C45" s="3"/>
      <c r="D45" s="21">
        <f>D65</f>
        <v>15293.6</v>
      </c>
      <c r="E45" s="21">
        <f>E65</f>
        <v>0</v>
      </c>
      <c r="F45" s="21">
        <f t="shared" si="0"/>
        <v>15293.6</v>
      </c>
      <c r="G45" s="21">
        <f>G65</f>
        <v>0</v>
      </c>
      <c r="H45" s="21">
        <f t="shared" si="7"/>
        <v>15293.6</v>
      </c>
      <c r="I45" s="21">
        <f>I65</f>
        <v>0</v>
      </c>
      <c r="J45" s="21">
        <f t="shared" si="8"/>
        <v>15293.6</v>
      </c>
      <c r="K45" s="21">
        <f>K65</f>
        <v>0</v>
      </c>
      <c r="L45" s="21">
        <f t="shared" si="9"/>
        <v>15293.6</v>
      </c>
    </row>
    <row r="46" spans="1:14" ht="75" x14ac:dyDescent="0.25">
      <c r="A46" s="1" t="s">
        <v>131</v>
      </c>
      <c r="B46" s="5" t="s">
        <v>29</v>
      </c>
      <c r="C46" s="3" t="s">
        <v>5</v>
      </c>
      <c r="D46" s="21">
        <v>34448</v>
      </c>
      <c r="E46" s="21"/>
      <c r="F46" s="21">
        <f t="shared" si="0"/>
        <v>34448</v>
      </c>
      <c r="G46" s="21">
        <f>45449.547-34448</f>
        <v>11001.546999999999</v>
      </c>
      <c r="H46" s="21">
        <f t="shared" si="7"/>
        <v>45449.546999999999</v>
      </c>
      <c r="I46" s="21"/>
      <c r="J46" s="21">
        <f t="shared" si="8"/>
        <v>45449.546999999999</v>
      </c>
      <c r="K46" s="21"/>
      <c r="L46" s="21">
        <f t="shared" si="9"/>
        <v>45449.546999999999</v>
      </c>
      <c r="M46" s="16" t="s">
        <v>38</v>
      </c>
    </row>
    <row r="47" spans="1:14" ht="75" x14ac:dyDescent="0.25">
      <c r="A47" s="1" t="s">
        <v>132</v>
      </c>
      <c r="B47" s="5" t="s">
        <v>30</v>
      </c>
      <c r="C47" s="3" t="s">
        <v>5</v>
      </c>
      <c r="D47" s="21">
        <v>84502.5</v>
      </c>
      <c r="E47" s="21"/>
      <c r="F47" s="21">
        <f t="shared" si="0"/>
        <v>84502.5</v>
      </c>
      <c r="G47" s="21">
        <v>7955.8180000000002</v>
      </c>
      <c r="H47" s="21">
        <f t="shared" si="7"/>
        <v>92458.317999999999</v>
      </c>
      <c r="I47" s="21"/>
      <c r="J47" s="21">
        <f t="shared" si="8"/>
        <v>92458.317999999999</v>
      </c>
      <c r="K47" s="21"/>
      <c r="L47" s="21">
        <f t="shared" si="9"/>
        <v>92458.317999999999</v>
      </c>
      <c r="M47" s="16" t="s">
        <v>39</v>
      </c>
    </row>
    <row r="48" spans="1:14" ht="75" x14ac:dyDescent="0.25">
      <c r="A48" s="1" t="s">
        <v>127</v>
      </c>
      <c r="B48" s="5" t="s">
        <v>31</v>
      </c>
      <c r="C48" s="3" t="s">
        <v>5</v>
      </c>
      <c r="D48" s="21">
        <v>65813.3</v>
      </c>
      <c r="E48" s="21"/>
      <c r="F48" s="21">
        <f t="shared" si="0"/>
        <v>65813.3</v>
      </c>
      <c r="G48" s="21">
        <v>7677.2830000000004</v>
      </c>
      <c r="H48" s="21">
        <f t="shared" si="7"/>
        <v>73490.582999999999</v>
      </c>
      <c r="I48" s="21"/>
      <c r="J48" s="21">
        <f t="shared" si="8"/>
        <v>73490.582999999999</v>
      </c>
      <c r="K48" s="21"/>
      <c r="L48" s="21">
        <f t="shared" si="9"/>
        <v>73490.582999999999</v>
      </c>
      <c r="M48" s="16" t="s">
        <v>40</v>
      </c>
    </row>
    <row r="49" spans="1:14" ht="75" x14ac:dyDescent="0.25">
      <c r="A49" s="1" t="s">
        <v>133</v>
      </c>
      <c r="B49" s="5" t="s">
        <v>32</v>
      </c>
      <c r="C49" s="3" t="s">
        <v>5</v>
      </c>
      <c r="D49" s="21">
        <v>33374.199999999997</v>
      </c>
      <c r="E49" s="21"/>
      <c r="F49" s="21">
        <f t="shared" si="0"/>
        <v>33374.199999999997</v>
      </c>
      <c r="G49" s="21">
        <v>-30419.7</v>
      </c>
      <c r="H49" s="21">
        <f t="shared" si="7"/>
        <v>2954.4999999999964</v>
      </c>
      <c r="I49" s="21"/>
      <c r="J49" s="21">
        <f t="shared" si="8"/>
        <v>2954.4999999999964</v>
      </c>
      <c r="K49" s="21"/>
      <c r="L49" s="21">
        <f t="shared" si="9"/>
        <v>2954.4999999999964</v>
      </c>
      <c r="M49" s="16" t="s">
        <v>41</v>
      </c>
    </row>
    <row r="50" spans="1:14" ht="75" x14ac:dyDescent="0.25">
      <c r="A50" s="1" t="s">
        <v>134</v>
      </c>
      <c r="B50" s="5" t="s">
        <v>33</v>
      </c>
      <c r="C50" s="3" t="s">
        <v>5</v>
      </c>
      <c r="D50" s="21">
        <v>15500.9</v>
      </c>
      <c r="E50" s="21"/>
      <c r="F50" s="21">
        <f t="shared" si="0"/>
        <v>15500.9</v>
      </c>
      <c r="G50" s="21">
        <v>-13479.7</v>
      </c>
      <c r="H50" s="21">
        <f t="shared" si="7"/>
        <v>2021.1999999999989</v>
      </c>
      <c r="I50" s="21"/>
      <c r="J50" s="21">
        <f t="shared" si="8"/>
        <v>2021.1999999999989</v>
      </c>
      <c r="K50" s="21"/>
      <c r="L50" s="21">
        <f t="shared" si="9"/>
        <v>2021.1999999999989</v>
      </c>
      <c r="M50" s="16" t="s">
        <v>42</v>
      </c>
    </row>
    <row r="51" spans="1:14" ht="75" x14ac:dyDescent="0.25">
      <c r="A51" s="1" t="s">
        <v>135</v>
      </c>
      <c r="B51" s="5" t="s">
        <v>34</v>
      </c>
      <c r="C51" s="3" t="s">
        <v>5</v>
      </c>
      <c r="D51" s="21">
        <v>1094.2</v>
      </c>
      <c r="E51" s="21"/>
      <c r="F51" s="21">
        <f t="shared" si="0"/>
        <v>1094.2</v>
      </c>
      <c r="G51" s="21"/>
      <c r="H51" s="21">
        <f t="shared" si="7"/>
        <v>1094.2</v>
      </c>
      <c r="I51" s="21"/>
      <c r="J51" s="21">
        <f t="shared" si="8"/>
        <v>1094.2</v>
      </c>
      <c r="K51" s="21"/>
      <c r="L51" s="21">
        <f t="shared" si="9"/>
        <v>1094.2</v>
      </c>
      <c r="M51" s="16" t="s">
        <v>43</v>
      </c>
    </row>
    <row r="52" spans="1:14" ht="75" x14ac:dyDescent="0.25">
      <c r="A52" s="1" t="s">
        <v>136</v>
      </c>
      <c r="B52" s="5" t="s">
        <v>35</v>
      </c>
      <c r="C52" s="3" t="s">
        <v>5</v>
      </c>
      <c r="D52" s="25">
        <v>12551.7</v>
      </c>
      <c r="E52" s="21">
        <v>15150</v>
      </c>
      <c r="F52" s="21">
        <f t="shared" si="0"/>
        <v>27701.7</v>
      </c>
      <c r="G52" s="21">
        <v>20137.907999999999</v>
      </c>
      <c r="H52" s="21">
        <f t="shared" si="7"/>
        <v>47839.608</v>
      </c>
      <c r="I52" s="21"/>
      <c r="J52" s="21">
        <f t="shared" si="8"/>
        <v>47839.608</v>
      </c>
      <c r="K52" s="21"/>
      <c r="L52" s="21">
        <f t="shared" si="9"/>
        <v>47839.608</v>
      </c>
      <c r="M52" s="16" t="s">
        <v>44</v>
      </c>
    </row>
    <row r="53" spans="1:14" ht="75" x14ac:dyDescent="0.25">
      <c r="A53" s="1" t="s">
        <v>137</v>
      </c>
      <c r="B53" s="5" t="s">
        <v>36</v>
      </c>
      <c r="C53" s="3" t="s">
        <v>5</v>
      </c>
      <c r="D53" s="25">
        <v>37000</v>
      </c>
      <c r="E53" s="21"/>
      <c r="F53" s="21">
        <f t="shared" si="0"/>
        <v>37000</v>
      </c>
      <c r="G53" s="21"/>
      <c r="H53" s="21">
        <f t="shared" si="7"/>
        <v>37000</v>
      </c>
      <c r="I53" s="21"/>
      <c r="J53" s="21">
        <f t="shared" si="8"/>
        <v>37000</v>
      </c>
      <c r="K53" s="21"/>
      <c r="L53" s="21">
        <f t="shared" si="9"/>
        <v>37000</v>
      </c>
      <c r="M53" s="16" t="s">
        <v>45</v>
      </c>
    </row>
    <row r="54" spans="1:14" ht="75" hidden="1" x14ac:dyDescent="0.25">
      <c r="A54" s="1" t="s">
        <v>138</v>
      </c>
      <c r="B54" s="5" t="s">
        <v>37</v>
      </c>
      <c r="C54" s="3" t="s">
        <v>5</v>
      </c>
      <c r="D54" s="25">
        <v>18000</v>
      </c>
      <c r="E54" s="21"/>
      <c r="F54" s="21">
        <f t="shared" si="0"/>
        <v>18000</v>
      </c>
      <c r="G54" s="21">
        <v>-18000</v>
      </c>
      <c r="H54" s="21">
        <f t="shared" si="7"/>
        <v>0</v>
      </c>
      <c r="I54" s="21"/>
      <c r="J54" s="21">
        <f t="shared" si="8"/>
        <v>0</v>
      </c>
      <c r="K54" s="21"/>
      <c r="L54" s="21">
        <f t="shared" si="9"/>
        <v>0</v>
      </c>
      <c r="M54" s="16" t="s">
        <v>46</v>
      </c>
      <c r="N54" s="28">
        <v>0</v>
      </c>
    </row>
    <row r="55" spans="1:14" ht="75" x14ac:dyDescent="0.25">
      <c r="A55" s="1" t="s">
        <v>138</v>
      </c>
      <c r="B55" s="5" t="s">
        <v>50</v>
      </c>
      <c r="C55" s="3" t="s">
        <v>14</v>
      </c>
      <c r="D55" s="25">
        <v>587577</v>
      </c>
      <c r="E55" s="21">
        <v>7504.9</v>
      </c>
      <c r="F55" s="21">
        <f t="shared" si="0"/>
        <v>595081.9</v>
      </c>
      <c r="G55" s="21">
        <f>G57+G58</f>
        <v>79446.998000000007</v>
      </c>
      <c r="H55" s="21">
        <f>H57+H58</f>
        <v>674528.89800000004</v>
      </c>
      <c r="I55" s="21">
        <f>I57+I58</f>
        <v>10381.799999999999</v>
      </c>
      <c r="J55" s="21">
        <f>H55+I55</f>
        <v>684910.69800000009</v>
      </c>
      <c r="K55" s="21">
        <f>K57+K58</f>
        <v>49700</v>
      </c>
      <c r="L55" s="21">
        <f>J55+K55</f>
        <v>734610.69800000009</v>
      </c>
      <c r="M55" s="19"/>
    </row>
    <row r="56" spans="1:14" x14ac:dyDescent="0.25">
      <c r="A56" s="1"/>
      <c r="B56" s="5" t="s">
        <v>2</v>
      </c>
      <c r="C56" s="3"/>
      <c r="D56" s="25"/>
      <c r="E56" s="21"/>
      <c r="F56" s="21"/>
      <c r="G56" s="21"/>
      <c r="H56" s="21"/>
      <c r="I56" s="21"/>
      <c r="J56" s="21"/>
      <c r="K56" s="21"/>
      <c r="L56" s="21"/>
      <c r="M56" s="19"/>
    </row>
    <row r="57" spans="1:14" hidden="1" x14ac:dyDescent="0.25">
      <c r="A57" s="1"/>
      <c r="B57" s="5" t="s">
        <v>3</v>
      </c>
      <c r="C57" s="3"/>
      <c r="D57" s="25"/>
      <c r="E57" s="21"/>
      <c r="F57" s="21"/>
      <c r="G57" s="21">
        <f>70618.261+5513.137</f>
        <v>76131.398000000001</v>
      </c>
      <c r="H57" s="21">
        <f>F57+G57+F55</f>
        <v>671213.29800000007</v>
      </c>
      <c r="I57" s="21">
        <v>10381.799999999999</v>
      </c>
      <c r="J57" s="21">
        <f>I57+H57</f>
        <v>681595.09800000011</v>
      </c>
      <c r="K57" s="21">
        <f>-300-332796.139+302749.177+80046.962</f>
        <v>49700</v>
      </c>
      <c r="L57" s="21">
        <f>K57+J57</f>
        <v>731295.09800000011</v>
      </c>
      <c r="M57" s="19" t="s">
        <v>229</v>
      </c>
      <c r="N57" s="28">
        <v>0</v>
      </c>
    </row>
    <row r="58" spans="1:14" x14ac:dyDescent="0.25">
      <c r="A58" s="1"/>
      <c r="B58" s="5" t="s">
        <v>18</v>
      </c>
      <c r="C58" s="3"/>
      <c r="D58" s="25"/>
      <c r="E58" s="21"/>
      <c r="F58" s="21"/>
      <c r="G58" s="21">
        <v>3315.6</v>
      </c>
      <c r="H58" s="21">
        <f t="shared" ref="H58" si="10">F58+G58</f>
        <v>3315.6</v>
      </c>
      <c r="I58" s="21"/>
      <c r="J58" s="21">
        <f t="shared" ref="J58:J60" si="11">H58+I58</f>
        <v>3315.6</v>
      </c>
      <c r="K58" s="21"/>
      <c r="L58" s="21">
        <f t="shared" ref="L58:L60" si="12">J58+K58</f>
        <v>3315.6</v>
      </c>
      <c r="M58" s="19">
        <v>1510109602</v>
      </c>
    </row>
    <row r="59" spans="1:14" ht="56.25" x14ac:dyDescent="0.25">
      <c r="A59" s="1" t="s">
        <v>139</v>
      </c>
      <c r="B59" s="5" t="s">
        <v>47</v>
      </c>
      <c r="C59" s="3" t="s">
        <v>48</v>
      </c>
      <c r="D59" s="25">
        <v>100000</v>
      </c>
      <c r="E59" s="21">
        <v>-7504.9</v>
      </c>
      <c r="F59" s="21">
        <f t="shared" si="0"/>
        <v>92495.1</v>
      </c>
      <c r="G59" s="21"/>
      <c r="H59" s="21">
        <f t="shared" si="7"/>
        <v>92495.1</v>
      </c>
      <c r="I59" s="21"/>
      <c r="J59" s="21">
        <f t="shared" si="11"/>
        <v>92495.1</v>
      </c>
      <c r="K59" s="21">
        <v>-12.334</v>
      </c>
      <c r="L59" s="21">
        <f t="shared" si="12"/>
        <v>92482.766000000003</v>
      </c>
      <c r="M59" s="16" t="s">
        <v>49</v>
      </c>
    </row>
    <row r="60" spans="1:14" ht="117.75" customHeight="1" x14ac:dyDescent="0.25">
      <c r="A60" s="1" t="s">
        <v>140</v>
      </c>
      <c r="B60" s="5" t="s">
        <v>51</v>
      </c>
      <c r="C60" s="3" t="s">
        <v>14</v>
      </c>
      <c r="D60" s="25">
        <f>D62</f>
        <v>158794.20000000001</v>
      </c>
      <c r="E60" s="21"/>
      <c r="F60" s="21">
        <f t="shared" si="0"/>
        <v>158794.20000000001</v>
      </c>
      <c r="G60" s="21"/>
      <c r="H60" s="21">
        <f t="shared" si="7"/>
        <v>158794.20000000001</v>
      </c>
      <c r="I60" s="21"/>
      <c r="J60" s="21">
        <f t="shared" si="11"/>
        <v>158794.20000000001</v>
      </c>
      <c r="K60" s="21"/>
      <c r="L60" s="21">
        <f t="shared" si="12"/>
        <v>158794.20000000001</v>
      </c>
      <c r="M60" s="16" t="s">
        <v>53</v>
      </c>
    </row>
    <row r="61" spans="1:14" x14ac:dyDescent="0.25">
      <c r="A61" s="1"/>
      <c r="B61" s="5" t="s">
        <v>2</v>
      </c>
      <c r="C61" s="3"/>
      <c r="D61" s="25"/>
      <c r="E61" s="21"/>
      <c r="F61" s="21"/>
      <c r="G61" s="21"/>
      <c r="H61" s="21"/>
      <c r="I61" s="21"/>
      <c r="J61" s="21"/>
      <c r="K61" s="21"/>
      <c r="L61" s="21"/>
    </row>
    <row r="62" spans="1:14" x14ac:dyDescent="0.25">
      <c r="A62" s="1"/>
      <c r="B62" s="5" t="s">
        <v>18</v>
      </c>
      <c r="C62" s="3"/>
      <c r="D62" s="25">
        <v>158794.20000000001</v>
      </c>
      <c r="E62" s="21"/>
      <c r="F62" s="21">
        <f t="shared" si="0"/>
        <v>158794.20000000001</v>
      </c>
      <c r="G62" s="21"/>
      <c r="H62" s="21">
        <f t="shared" ref="H62:H63" si="13">F62+G62</f>
        <v>158794.20000000001</v>
      </c>
      <c r="I62" s="21"/>
      <c r="J62" s="21">
        <f t="shared" ref="J62:J63" si="14">H62+I62</f>
        <v>158794.20000000001</v>
      </c>
      <c r="K62" s="21"/>
      <c r="L62" s="21">
        <f t="shared" ref="L62:L63" si="15">J62+K62</f>
        <v>158794.20000000001</v>
      </c>
    </row>
    <row r="63" spans="1:14" ht="56.25" x14ac:dyDescent="0.25">
      <c r="A63" s="1" t="s">
        <v>141</v>
      </c>
      <c r="B63" s="5" t="s">
        <v>52</v>
      </c>
      <c r="C63" s="3" t="s">
        <v>14</v>
      </c>
      <c r="D63" s="25">
        <f>D65</f>
        <v>15293.6</v>
      </c>
      <c r="E63" s="21"/>
      <c r="F63" s="21">
        <f t="shared" si="0"/>
        <v>15293.6</v>
      </c>
      <c r="G63" s="21"/>
      <c r="H63" s="21">
        <f t="shared" si="13"/>
        <v>15293.6</v>
      </c>
      <c r="I63" s="21"/>
      <c r="J63" s="21">
        <f t="shared" si="14"/>
        <v>15293.6</v>
      </c>
      <c r="K63" s="21"/>
      <c r="L63" s="21">
        <f t="shared" si="15"/>
        <v>15293.6</v>
      </c>
      <c r="M63" s="16" t="s">
        <v>54</v>
      </c>
    </row>
    <row r="64" spans="1:14" x14ac:dyDescent="0.25">
      <c r="A64" s="1"/>
      <c r="B64" s="5" t="s">
        <v>2</v>
      </c>
      <c r="C64" s="3"/>
      <c r="D64" s="25"/>
      <c r="E64" s="21"/>
      <c r="F64" s="21"/>
      <c r="G64" s="21"/>
      <c r="H64" s="21"/>
      <c r="I64" s="21"/>
      <c r="J64" s="21"/>
      <c r="K64" s="21"/>
      <c r="L64" s="21"/>
    </row>
    <row r="65" spans="1:14" x14ac:dyDescent="0.25">
      <c r="A65" s="1"/>
      <c r="B65" s="5" t="s">
        <v>24</v>
      </c>
      <c r="C65" s="3"/>
      <c r="D65" s="25">
        <v>15293.6</v>
      </c>
      <c r="E65" s="21"/>
      <c r="F65" s="21">
        <f t="shared" si="0"/>
        <v>15293.6</v>
      </c>
      <c r="G65" s="21"/>
      <c r="H65" s="21">
        <f t="shared" ref="H65:H71" si="16">F65+G65</f>
        <v>15293.6</v>
      </c>
      <c r="I65" s="21"/>
      <c r="J65" s="21">
        <f t="shared" ref="J65:J70" si="17">H65+I65</f>
        <v>15293.6</v>
      </c>
      <c r="K65" s="21"/>
      <c r="L65" s="21">
        <f t="shared" ref="L65:L70" si="18">J65+K65</f>
        <v>15293.6</v>
      </c>
    </row>
    <row r="66" spans="1:14" ht="75" x14ac:dyDescent="0.25">
      <c r="A66" s="1" t="s">
        <v>142</v>
      </c>
      <c r="B66" s="5" t="s">
        <v>197</v>
      </c>
      <c r="C66" s="3" t="s">
        <v>5</v>
      </c>
      <c r="D66" s="25"/>
      <c r="E66" s="21"/>
      <c r="F66" s="21"/>
      <c r="G66" s="21">
        <v>3596.3359999999998</v>
      </c>
      <c r="H66" s="21">
        <f>G66</f>
        <v>3596.3359999999998</v>
      </c>
      <c r="I66" s="21"/>
      <c r="J66" s="21">
        <f t="shared" si="17"/>
        <v>3596.3359999999998</v>
      </c>
      <c r="K66" s="21"/>
      <c r="L66" s="21">
        <f t="shared" si="18"/>
        <v>3596.3359999999998</v>
      </c>
      <c r="M66" s="19">
        <v>1710141150</v>
      </c>
    </row>
    <row r="67" spans="1:14" ht="56.25" x14ac:dyDescent="0.25">
      <c r="A67" s="1" t="s">
        <v>143</v>
      </c>
      <c r="B67" s="5" t="s">
        <v>204</v>
      </c>
      <c r="C67" s="3" t="s">
        <v>14</v>
      </c>
      <c r="D67" s="25"/>
      <c r="E67" s="21"/>
      <c r="F67" s="21"/>
      <c r="G67" s="21">
        <f>G69+G70</f>
        <v>11990</v>
      </c>
      <c r="H67" s="21">
        <f t="shared" ref="H67:H70" si="19">G67</f>
        <v>11990</v>
      </c>
      <c r="I67" s="21">
        <f>I69+I70</f>
        <v>0</v>
      </c>
      <c r="J67" s="21">
        <f t="shared" si="17"/>
        <v>11990</v>
      </c>
      <c r="K67" s="21">
        <f>K69+K70</f>
        <v>0</v>
      </c>
      <c r="L67" s="21">
        <f t="shared" si="18"/>
        <v>11990</v>
      </c>
    </row>
    <row r="68" spans="1:14" x14ac:dyDescent="0.25">
      <c r="A68" s="1"/>
      <c r="B68" s="20" t="s">
        <v>2</v>
      </c>
      <c r="C68" s="3"/>
      <c r="D68" s="25"/>
      <c r="E68" s="21"/>
      <c r="F68" s="21"/>
      <c r="G68" s="21"/>
      <c r="H68" s="21"/>
      <c r="I68" s="21"/>
      <c r="J68" s="21"/>
      <c r="K68" s="21"/>
      <c r="L68" s="21"/>
      <c r="M68" s="19"/>
    </row>
    <row r="69" spans="1:14" hidden="1" x14ac:dyDescent="0.25">
      <c r="A69" s="1"/>
      <c r="B69" s="20" t="s">
        <v>3</v>
      </c>
      <c r="C69" s="3"/>
      <c r="D69" s="25"/>
      <c r="E69" s="21"/>
      <c r="F69" s="21"/>
      <c r="G69" s="21">
        <v>2998</v>
      </c>
      <c r="H69" s="21">
        <f t="shared" si="19"/>
        <v>2998</v>
      </c>
      <c r="I69" s="21"/>
      <c r="J69" s="21">
        <f t="shared" si="17"/>
        <v>2998</v>
      </c>
      <c r="K69" s="21"/>
      <c r="L69" s="21">
        <f t="shared" si="18"/>
        <v>2998</v>
      </c>
      <c r="M69" s="19" t="s">
        <v>206</v>
      </c>
      <c r="N69" s="28">
        <v>0</v>
      </c>
    </row>
    <row r="70" spans="1:14" x14ac:dyDescent="0.25">
      <c r="A70" s="1"/>
      <c r="B70" s="20" t="s">
        <v>18</v>
      </c>
      <c r="C70" s="3"/>
      <c r="D70" s="25"/>
      <c r="E70" s="21"/>
      <c r="F70" s="21"/>
      <c r="G70" s="21">
        <v>8992</v>
      </c>
      <c r="H70" s="21">
        <f t="shared" si="19"/>
        <v>8992</v>
      </c>
      <c r="I70" s="21"/>
      <c r="J70" s="21">
        <f t="shared" si="17"/>
        <v>8992</v>
      </c>
      <c r="K70" s="21"/>
      <c r="L70" s="21">
        <f t="shared" si="18"/>
        <v>8992</v>
      </c>
      <c r="M70" s="19" t="s">
        <v>205</v>
      </c>
    </row>
    <row r="71" spans="1:14" x14ac:dyDescent="0.25">
      <c r="A71" s="1"/>
      <c r="B71" s="5" t="s">
        <v>6</v>
      </c>
      <c r="C71" s="3"/>
      <c r="D71" s="21">
        <f>D73</f>
        <v>98459.5</v>
      </c>
      <c r="E71" s="21">
        <f>E73</f>
        <v>25000</v>
      </c>
      <c r="F71" s="21">
        <f t="shared" si="0"/>
        <v>123459.5</v>
      </c>
      <c r="G71" s="21">
        <f>G73</f>
        <v>1492.4749999999999</v>
      </c>
      <c r="H71" s="21">
        <f t="shared" si="16"/>
        <v>124951.97500000001</v>
      </c>
      <c r="I71" s="21">
        <f>I73</f>
        <v>0</v>
      </c>
      <c r="J71" s="21">
        <f t="shared" ref="J71" si="20">H71+I71</f>
        <v>124951.97500000001</v>
      </c>
      <c r="K71" s="21">
        <f>K73</f>
        <v>-998.72199999999998</v>
      </c>
      <c r="L71" s="21">
        <f t="shared" ref="L71" si="21">J71+K71</f>
        <v>123953.25300000001</v>
      </c>
    </row>
    <row r="72" spans="1:14" hidden="1" x14ac:dyDescent="0.25">
      <c r="A72" s="1"/>
      <c r="B72" s="5" t="s">
        <v>2</v>
      </c>
      <c r="C72" s="3"/>
      <c r="D72" s="26"/>
      <c r="E72" s="30"/>
      <c r="F72" s="21"/>
      <c r="G72" s="30"/>
      <c r="H72" s="21"/>
      <c r="I72" s="30"/>
      <c r="J72" s="21"/>
      <c r="K72" s="30"/>
      <c r="L72" s="21"/>
      <c r="N72" s="28">
        <v>0</v>
      </c>
    </row>
    <row r="73" spans="1:14" hidden="1" x14ac:dyDescent="0.3">
      <c r="A73" s="1"/>
      <c r="B73" s="5" t="s">
        <v>3</v>
      </c>
      <c r="C73" s="5"/>
      <c r="D73" s="27">
        <f>D74+D75+D76+D77+D78+D79+D80+D81</f>
        <v>98459.5</v>
      </c>
      <c r="E73" s="22">
        <f>E74+E75+E76+E77+E78+E79+E80+E81</f>
        <v>25000</v>
      </c>
      <c r="F73" s="21">
        <f t="shared" si="0"/>
        <v>123459.5</v>
      </c>
      <c r="G73" s="22">
        <f>G74+G75+G76+G77+G78+G79+G80+G81</f>
        <v>1492.4749999999999</v>
      </c>
      <c r="H73" s="21">
        <f t="shared" ref="H73:H82" si="22">F73+G73</f>
        <v>124951.97500000001</v>
      </c>
      <c r="I73" s="22">
        <f>I74+I75+I76+I77+I78+I79+I80+I81</f>
        <v>0</v>
      </c>
      <c r="J73" s="21">
        <f t="shared" ref="J73:J82" si="23">H73+I73</f>
        <v>124951.97500000001</v>
      </c>
      <c r="K73" s="22">
        <f>K74+K75+K76+K77+K78+K79+K80+K81</f>
        <v>-998.72199999999998</v>
      </c>
      <c r="L73" s="21">
        <f t="shared" ref="L73:L82" si="24">J73+K73</f>
        <v>123953.25300000001</v>
      </c>
      <c r="N73" s="28">
        <v>0</v>
      </c>
    </row>
    <row r="74" spans="1:14" ht="75" x14ac:dyDescent="0.25">
      <c r="A74" s="1" t="s">
        <v>144</v>
      </c>
      <c r="B74" s="5" t="s">
        <v>69</v>
      </c>
      <c r="C74" s="34" t="s">
        <v>7</v>
      </c>
      <c r="D74" s="21">
        <v>37878</v>
      </c>
      <c r="E74" s="21">
        <v>25000</v>
      </c>
      <c r="F74" s="21">
        <f t="shared" si="0"/>
        <v>62878</v>
      </c>
      <c r="G74" s="21">
        <v>0.88300000000000001</v>
      </c>
      <c r="H74" s="21">
        <f t="shared" si="22"/>
        <v>62878.883000000002</v>
      </c>
      <c r="I74" s="21"/>
      <c r="J74" s="21">
        <f t="shared" si="23"/>
        <v>62878.883000000002</v>
      </c>
      <c r="K74" s="21">
        <v>-998.72199999999998</v>
      </c>
      <c r="L74" s="21">
        <f t="shared" si="24"/>
        <v>61880.161</v>
      </c>
      <c r="M74" s="19">
        <v>1020200000</v>
      </c>
    </row>
    <row r="75" spans="1:14" ht="75" x14ac:dyDescent="0.25">
      <c r="A75" s="1" t="s">
        <v>145</v>
      </c>
      <c r="B75" s="5" t="s">
        <v>179</v>
      </c>
      <c r="C75" s="34" t="s">
        <v>7</v>
      </c>
      <c r="D75" s="21">
        <v>5072.8</v>
      </c>
      <c r="E75" s="21"/>
      <c r="F75" s="21">
        <f t="shared" si="0"/>
        <v>5072.8</v>
      </c>
      <c r="G75" s="21"/>
      <c r="H75" s="21">
        <f t="shared" si="22"/>
        <v>5072.8</v>
      </c>
      <c r="I75" s="21"/>
      <c r="J75" s="21">
        <f t="shared" si="23"/>
        <v>5072.8</v>
      </c>
      <c r="K75" s="21"/>
      <c r="L75" s="21">
        <f t="shared" si="24"/>
        <v>5072.8</v>
      </c>
      <c r="M75" s="19">
        <v>1110541750</v>
      </c>
    </row>
    <row r="76" spans="1:14" ht="75" x14ac:dyDescent="0.25">
      <c r="A76" s="1" t="s">
        <v>146</v>
      </c>
      <c r="B76" s="5" t="s">
        <v>70</v>
      </c>
      <c r="C76" s="34" t="s">
        <v>7</v>
      </c>
      <c r="D76" s="21">
        <v>12136.7</v>
      </c>
      <c r="E76" s="21"/>
      <c r="F76" s="21">
        <f t="shared" si="0"/>
        <v>12136.7</v>
      </c>
      <c r="G76" s="21">
        <v>696.5</v>
      </c>
      <c r="H76" s="21">
        <f t="shared" si="22"/>
        <v>12833.2</v>
      </c>
      <c r="I76" s="21"/>
      <c r="J76" s="21">
        <f t="shared" si="23"/>
        <v>12833.2</v>
      </c>
      <c r="K76" s="21"/>
      <c r="L76" s="21">
        <f t="shared" si="24"/>
        <v>12833.2</v>
      </c>
      <c r="M76" s="19">
        <v>1110541780</v>
      </c>
    </row>
    <row r="77" spans="1:14" ht="75" x14ac:dyDescent="0.25">
      <c r="A77" s="1" t="s">
        <v>147</v>
      </c>
      <c r="B77" s="5" t="s">
        <v>71</v>
      </c>
      <c r="C77" s="34" t="s">
        <v>7</v>
      </c>
      <c r="D77" s="21">
        <v>395.3</v>
      </c>
      <c r="E77" s="21"/>
      <c r="F77" s="21">
        <f t="shared" si="0"/>
        <v>395.3</v>
      </c>
      <c r="G77" s="21"/>
      <c r="H77" s="21">
        <f t="shared" si="22"/>
        <v>395.3</v>
      </c>
      <c r="I77" s="21"/>
      <c r="J77" s="21">
        <f t="shared" si="23"/>
        <v>395.3</v>
      </c>
      <c r="K77" s="21"/>
      <c r="L77" s="21">
        <f t="shared" si="24"/>
        <v>395.3</v>
      </c>
      <c r="M77" s="19">
        <v>1110541710</v>
      </c>
    </row>
    <row r="78" spans="1:14" ht="75" x14ac:dyDescent="0.25">
      <c r="A78" s="1" t="s">
        <v>148</v>
      </c>
      <c r="B78" s="5" t="s">
        <v>72</v>
      </c>
      <c r="C78" s="34" t="s">
        <v>7</v>
      </c>
      <c r="D78" s="21">
        <v>2786.6</v>
      </c>
      <c r="E78" s="21"/>
      <c r="F78" s="21">
        <f t="shared" si="0"/>
        <v>2786.6</v>
      </c>
      <c r="G78" s="21"/>
      <c r="H78" s="21">
        <f t="shared" si="22"/>
        <v>2786.6</v>
      </c>
      <c r="I78" s="21"/>
      <c r="J78" s="21">
        <f t="shared" si="23"/>
        <v>2786.6</v>
      </c>
      <c r="K78" s="21"/>
      <c r="L78" s="21">
        <f t="shared" si="24"/>
        <v>2786.6</v>
      </c>
      <c r="M78" s="19" t="s">
        <v>73</v>
      </c>
    </row>
    <row r="79" spans="1:14" ht="75" x14ac:dyDescent="0.25">
      <c r="A79" s="1" t="s">
        <v>149</v>
      </c>
      <c r="B79" s="5" t="s">
        <v>74</v>
      </c>
      <c r="C79" s="34" t="s">
        <v>7</v>
      </c>
      <c r="D79" s="21">
        <v>472.8</v>
      </c>
      <c r="E79" s="21"/>
      <c r="F79" s="21">
        <f t="shared" si="0"/>
        <v>472.8</v>
      </c>
      <c r="G79" s="21"/>
      <c r="H79" s="21">
        <f t="shared" si="22"/>
        <v>472.8</v>
      </c>
      <c r="I79" s="21"/>
      <c r="J79" s="21">
        <f t="shared" si="23"/>
        <v>472.8</v>
      </c>
      <c r="K79" s="21"/>
      <c r="L79" s="21">
        <f t="shared" si="24"/>
        <v>472.8</v>
      </c>
      <c r="M79" s="19" t="s">
        <v>75</v>
      </c>
    </row>
    <row r="80" spans="1:14" ht="75" x14ac:dyDescent="0.25">
      <c r="A80" s="1" t="s">
        <v>150</v>
      </c>
      <c r="B80" s="5" t="s">
        <v>76</v>
      </c>
      <c r="C80" s="34" t="s">
        <v>7</v>
      </c>
      <c r="D80" s="21">
        <v>2000</v>
      </c>
      <c r="E80" s="21"/>
      <c r="F80" s="21">
        <f t="shared" si="0"/>
        <v>2000</v>
      </c>
      <c r="G80" s="21"/>
      <c r="H80" s="21">
        <f t="shared" si="22"/>
        <v>2000</v>
      </c>
      <c r="I80" s="21"/>
      <c r="J80" s="21">
        <f t="shared" si="23"/>
        <v>2000</v>
      </c>
      <c r="K80" s="21"/>
      <c r="L80" s="21">
        <f t="shared" si="24"/>
        <v>2000</v>
      </c>
      <c r="M80" s="16" t="s">
        <v>77</v>
      </c>
    </row>
    <row r="81" spans="1:14" ht="75" x14ac:dyDescent="0.25">
      <c r="A81" s="1" t="s">
        <v>151</v>
      </c>
      <c r="B81" s="5" t="s">
        <v>78</v>
      </c>
      <c r="C81" s="34" t="s">
        <v>7</v>
      </c>
      <c r="D81" s="21">
        <v>37717.300000000003</v>
      </c>
      <c r="E81" s="21"/>
      <c r="F81" s="21">
        <f t="shared" si="0"/>
        <v>37717.300000000003</v>
      </c>
      <c r="G81" s="21">
        <v>795.09199999999998</v>
      </c>
      <c r="H81" s="21">
        <f t="shared" si="22"/>
        <v>38512.392</v>
      </c>
      <c r="I81" s="21"/>
      <c r="J81" s="21">
        <f t="shared" si="23"/>
        <v>38512.392</v>
      </c>
      <c r="K81" s="21"/>
      <c r="L81" s="21">
        <f t="shared" si="24"/>
        <v>38512.392</v>
      </c>
      <c r="M81" s="16" t="s">
        <v>79</v>
      </c>
    </row>
    <row r="82" spans="1:14" x14ac:dyDescent="0.25">
      <c r="A82" s="1"/>
      <c r="B82" s="5" t="s">
        <v>8</v>
      </c>
      <c r="C82" s="3"/>
      <c r="D82" s="21">
        <f>D84+D85</f>
        <v>1179385.2</v>
      </c>
      <c r="E82" s="21">
        <f>E84+E85</f>
        <v>-15732.6</v>
      </c>
      <c r="F82" s="21">
        <f t="shared" si="0"/>
        <v>1163652.5999999999</v>
      </c>
      <c r="G82" s="21">
        <f>G84+G85</f>
        <v>59857.173999999999</v>
      </c>
      <c r="H82" s="21">
        <f t="shared" si="22"/>
        <v>1223509.7739999997</v>
      </c>
      <c r="I82" s="21">
        <f>I84+I85</f>
        <v>0</v>
      </c>
      <c r="J82" s="21">
        <f t="shared" si="23"/>
        <v>1223509.7739999997</v>
      </c>
      <c r="K82" s="21">
        <f>K84+K85</f>
        <v>-18381.842000000001</v>
      </c>
      <c r="L82" s="21">
        <f t="shared" si="24"/>
        <v>1205127.9319999998</v>
      </c>
    </row>
    <row r="83" spans="1:14" x14ac:dyDescent="0.25">
      <c r="A83" s="1"/>
      <c r="B83" s="13" t="s">
        <v>2</v>
      </c>
      <c r="C83" s="34"/>
      <c r="D83" s="25"/>
      <c r="E83" s="21"/>
      <c r="F83" s="21"/>
      <c r="G83" s="21"/>
      <c r="H83" s="21"/>
      <c r="I83" s="21"/>
      <c r="J83" s="21"/>
      <c r="K83" s="21"/>
      <c r="L83" s="21"/>
    </row>
    <row r="84" spans="1:14" hidden="1" x14ac:dyDescent="0.3">
      <c r="A84" s="1"/>
      <c r="B84" s="13" t="s">
        <v>3</v>
      </c>
      <c r="C84" s="6"/>
      <c r="D84" s="27">
        <f>D88+D92+D96+D100+D104+D108+D110+D111+D112+D113+D114+D115</f>
        <v>421320.09999999992</v>
      </c>
      <c r="E84" s="22">
        <f>E88+E92+E96+E100+E104+E108+E110+E111+E112+E113+E114+E115</f>
        <v>-15732.6</v>
      </c>
      <c r="F84" s="21">
        <f t="shared" si="0"/>
        <v>405587.49999999994</v>
      </c>
      <c r="G84" s="22">
        <f>G88+G92+G96+G100+G104+G108+G110+G111+G112+G113+G114+G115+G116+G117+G118</f>
        <v>59857.173999999999</v>
      </c>
      <c r="H84" s="21">
        <f t="shared" ref="H84:H86" si="25">F84+G84</f>
        <v>465444.67399999994</v>
      </c>
      <c r="I84" s="22">
        <f>I88+I92+I96+I100+I104+I108+I110+I111+I112+I113+I114+I115+I116+I117+I118</f>
        <v>0</v>
      </c>
      <c r="J84" s="21">
        <f t="shared" ref="J84:J86" si="26">H84+I84</f>
        <v>465444.67399999994</v>
      </c>
      <c r="K84" s="22">
        <f>K88+K92+K96+K100+K104+K108+K110+K111+K112+K113+K114+K115+K116+K117+K118</f>
        <v>-18381.842000000001</v>
      </c>
      <c r="L84" s="21">
        <f t="shared" ref="L84:L86" si="27">J84+K84</f>
        <v>447062.83199999994</v>
      </c>
      <c r="N84" s="28">
        <v>0</v>
      </c>
    </row>
    <row r="85" spans="1:14" x14ac:dyDescent="0.25">
      <c r="A85" s="1"/>
      <c r="B85" s="13" t="s">
        <v>55</v>
      </c>
      <c r="C85" s="6"/>
      <c r="D85" s="25">
        <f>D89+D93+D97+D101+D105+D109</f>
        <v>758065.1</v>
      </c>
      <c r="E85" s="21">
        <f>E89+E93+E97+E101+E105+E109</f>
        <v>0</v>
      </c>
      <c r="F85" s="21">
        <f t="shared" si="0"/>
        <v>758065.1</v>
      </c>
      <c r="G85" s="21">
        <f>G89+G93+G97+G101+G105+G109</f>
        <v>0</v>
      </c>
      <c r="H85" s="21">
        <f t="shared" si="25"/>
        <v>758065.1</v>
      </c>
      <c r="I85" s="21">
        <f>I89+I93+I97+I101+I105+I109</f>
        <v>0</v>
      </c>
      <c r="J85" s="21">
        <f t="shared" si="26"/>
        <v>758065.1</v>
      </c>
      <c r="K85" s="21">
        <f>K89+K93+K97+K101+K105+K109</f>
        <v>0</v>
      </c>
      <c r="L85" s="21">
        <f t="shared" si="27"/>
        <v>758065.1</v>
      </c>
    </row>
    <row r="86" spans="1:14" ht="75" x14ac:dyDescent="0.25">
      <c r="A86" s="1" t="s">
        <v>152</v>
      </c>
      <c r="B86" s="5" t="s">
        <v>56</v>
      </c>
      <c r="C86" s="34" t="s">
        <v>7</v>
      </c>
      <c r="D86" s="25">
        <f>D88+D89</f>
        <v>451187.1</v>
      </c>
      <c r="E86" s="21">
        <f>E88+E89</f>
        <v>0</v>
      </c>
      <c r="F86" s="21">
        <f t="shared" si="0"/>
        <v>451187.1</v>
      </c>
      <c r="G86" s="21">
        <f>G88+G89</f>
        <v>84.795000000000002</v>
      </c>
      <c r="H86" s="21">
        <f t="shared" si="25"/>
        <v>451271.89499999996</v>
      </c>
      <c r="I86" s="21">
        <f>I88+I89</f>
        <v>0</v>
      </c>
      <c r="J86" s="21">
        <f t="shared" si="26"/>
        <v>451271.89499999996</v>
      </c>
      <c r="K86" s="21">
        <f>K88+K89</f>
        <v>0</v>
      </c>
      <c r="L86" s="21">
        <f t="shared" si="27"/>
        <v>451271.89499999996</v>
      </c>
    </row>
    <row r="87" spans="1:14" x14ac:dyDescent="0.25">
      <c r="A87" s="1"/>
      <c r="B87" s="5" t="s">
        <v>2</v>
      </c>
      <c r="C87" s="6"/>
      <c r="D87" s="25"/>
      <c r="E87" s="21"/>
      <c r="F87" s="21"/>
      <c r="G87" s="21"/>
      <c r="H87" s="21"/>
      <c r="I87" s="21"/>
      <c r="J87" s="21"/>
      <c r="K87" s="21"/>
      <c r="L87" s="21"/>
    </row>
    <row r="88" spans="1:14" hidden="1" x14ac:dyDescent="0.25">
      <c r="A88" s="1"/>
      <c r="B88" s="5" t="s">
        <v>3</v>
      </c>
      <c r="C88" s="6"/>
      <c r="D88" s="26">
        <v>112796.79999999999</v>
      </c>
      <c r="E88" s="30"/>
      <c r="F88" s="21">
        <f t="shared" si="0"/>
        <v>112796.79999999999</v>
      </c>
      <c r="G88" s="30">
        <v>84.795000000000002</v>
      </c>
      <c r="H88" s="21">
        <f t="shared" ref="H88:H90" si="28">F88+G88</f>
        <v>112881.59499999999</v>
      </c>
      <c r="I88" s="30"/>
      <c r="J88" s="21">
        <f t="shared" ref="J88:J90" si="29">H88+I88</f>
        <v>112881.59499999999</v>
      </c>
      <c r="K88" s="30"/>
      <c r="L88" s="21">
        <f t="shared" ref="L88:L90" si="30">J88+K88</f>
        <v>112881.59499999999</v>
      </c>
      <c r="M88" s="16" t="s">
        <v>192</v>
      </c>
      <c r="N88" s="28">
        <v>0</v>
      </c>
    </row>
    <row r="89" spans="1:14" x14ac:dyDescent="0.25">
      <c r="A89" s="1"/>
      <c r="B89" s="13" t="s">
        <v>55</v>
      </c>
      <c r="C89" s="6"/>
      <c r="D89" s="25">
        <v>338390.3</v>
      </c>
      <c r="E89" s="21"/>
      <c r="F89" s="21">
        <f t="shared" si="0"/>
        <v>338390.3</v>
      </c>
      <c r="G89" s="21"/>
      <c r="H89" s="21">
        <f t="shared" si="28"/>
        <v>338390.3</v>
      </c>
      <c r="I89" s="21"/>
      <c r="J89" s="21">
        <f t="shared" si="29"/>
        <v>338390.3</v>
      </c>
      <c r="K89" s="21"/>
      <c r="L89" s="21">
        <f t="shared" si="30"/>
        <v>338390.3</v>
      </c>
      <c r="M89" s="18" t="s">
        <v>183</v>
      </c>
    </row>
    <row r="90" spans="1:14" ht="75" x14ac:dyDescent="0.25">
      <c r="A90" s="1" t="s">
        <v>153</v>
      </c>
      <c r="B90" s="5" t="s">
        <v>57</v>
      </c>
      <c r="C90" s="34" t="s">
        <v>7</v>
      </c>
      <c r="D90" s="25">
        <f>D92+D93</f>
        <v>435166.5</v>
      </c>
      <c r="E90" s="21">
        <f>E92+E93</f>
        <v>0</v>
      </c>
      <c r="F90" s="21">
        <f t="shared" si="0"/>
        <v>435166.5</v>
      </c>
      <c r="G90" s="21">
        <f>G92+G93</f>
        <v>20923.199000000001</v>
      </c>
      <c r="H90" s="21">
        <f t="shared" si="28"/>
        <v>456089.69900000002</v>
      </c>
      <c r="I90" s="21">
        <f>I92+I93</f>
        <v>0</v>
      </c>
      <c r="J90" s="21">
        <f t="shared" si="29"/>
        <v>456089.69900000002</v>
      </c>
      <c r="K90" s="21">
        <f>K92+K93</f>
        <v>0</v>
      </c>
      <c r="L90" s="21">
        <f t="shared" si="30"/>
        <v>456089.69900000002</v>
      </c>
    </row>
    <row r="91" spans="1:14" x14ac:dyDescent="0.25">
      <c r="A91" s="1"/>
      <c r="B91" s="5" t="s">
        <v>2</v>
      </c>
      <c r="C91" s="6"/>
      <c r="D91" s="25"/>
      <c r="E91" s="21"/>
      <c r="F91" s="21"/>
      <c r="G91" s="21"/>
      <c r="H91" s="21"/>
      <c r="I91" s="21"/>
      <c r="J91" s="21"/>
      <c r="K91" s="21"/>
      <c r="L91" s="21"/>
    </row>
    <row r="92" spans="1:14" hidden="1" x14ac:dyDescent="0.25">
      <c r="A92" s="1"/>
      <c r="B92" s="5" t="s">
        <v>3</v>
      </c>
      <c r="C92" s="6"/>
      <c r="D92" s="26">
        <v>108791.59999999998</v>
      </c>
      <c r="E92" s="30"/>
      <c r="F92" s="21">
        <f t="shared" si="0"/>
        <v>108791.59999999998</v>
      </c>
      <c r="G92" s="30">
        <v>20923.199000000001</v>
      </c>
      <c r="H92" s="21">
        <f t="shared" ref="H92:H94" si="31">F92+G92</f>
        <v>129714.79899999997</v>
      </c>
      <c r="I92" s="30"/>
      <c r="J92" s="21">
        <f t="shared" ref="J92:J94" si="32">H92+I92</f>
        <v>129714.79899999997</v>
      </c>
      <c r="K92" s="30"/>
      <c r="L92" s="21">
        <f t="shared" ref="L92:L94" si="33">J92+K92</f>
        <v>129714.79899999997</v>
      </c>
      <c r="M92" s="16" t="s">
        <v>191</v>
      </c>
      <c r="N92" s="28">
        <v>0</v>
      </c>
    </row>
    <row r="93" spans="1:14" x14ac:dyDescent="0.25">
      <c r="A93" s="1"/>
      <c r="B93" s="5" t="s">
        <v>55</v>
      </c>
      <c r="C93" s="6"/>
      <c r="D93" s="25">
        <v>326374.90000000002</v>
      </c>
      <c r="E93" s="21"/>
      <c r="F93" s="21">
        <f t="shared" si="0"/>
        <v>326374.90000000002</v>
      </c>
      <c r="G93" s="21"/>
      <c r="H93" s="21">
        <f t="shared" si="31"/>
        <v>326374.90000000002</v>
      </c>
      <c r="I93" s="21"/>
      <c r="J93" s="21">
        <f t="shared" si="32"/>
        <v>326374.90000000002</v>
      </c>
      <c r="K93" s="21"/>
      <c r="L93" s="21">
        <f t="shared" si="33"/>
        <v>326374.90000000002</v>
      </c>
      <c r="M93" s="18" t="s">
        <v>183</v>
      </c>
    </row>
    <row r="94" spans="1:14" ht="75" x14ac:dyDescent="0.25">
      <c r="A94" s="1" t="s">
        <v>154</v>
      </c>
      <c r="B94" s="5" t="s">
        <v>58</v>
      </c>
      <c r="C94" s="34" t="s">
        <v>7</v>
      </c>
      <c r="D94" s="25">
        <f>D96+D97</f>
        <v>87699.7</v>
      </c>
      <c r="E94" s="21">
        <f>E96+E97</f>
        <v>0</v>
      </c>
      <c r="F94" s="21">
        <f t="shared" si="0"/>
        <v>87699.7</v>
      </c>
      <c r="G94" s="21">
        <f>G96+G97</f>
        <v>0</v>
      </c>
      <c r="H94" s="21">
        <f t="shared" si="31"/>
        <v>87699.7</v>
      </c>
      <c r="I94" s="21">
        <f>I96+I97</f>
        <v>0</v>
      </c>
      <c r="J94" s="21">
        <f t="shared" si="32"/>
        <v>87699.7</v>
      </c>
      <c r="K94" s="21">
        <f>K96+K97</f>
        <v>0</v>
      </c>
      <c r="L94" s="21">
        <f t="shared" si="33"/>
        <v>87699.7</v>
      </c>
      <c r="M94" s="18"/>
    </row>
    <row r="95" spans="1:14" x14ac:dyDescent="0.25">
      <c r="A95" s="1"/>
      <c r="B95" s="5" t="s">
        <v>2</v>
      </c>
      <c r="C95" s="6"/>
      <c r="D95" s="25"/>
      <c r="E95" s="21"/>
      <c r="F95" s="21"/>
      <c r="G95" s="21"/>
      <c r="H95" s="21"/>
      <c r="I95" s="21"/>
      <c r="J95" s="21"/>
      <c r="K95" s="21"/>
      <c r="L95" s="21"/>
    </row>
    <row r="96" spans="1:14" hidden="1" x14ac:dyDescent="0.25">
      <c r="A96" s="1"/>
      <c r="B96" s="5" t="s">
        <v>3</v>
      </c>
      <c r="C96" s="6"/>
      <c r="D96" s="26">
        <v>31449.699999999997</v>
      </c>
      <c r="E96" s="30"/>
      <c r="F96" s="21">
        <f t="shared" si="0"/>
        <v>31449.699999999997</v>
      </c>
      <c r="G96" s="30"/>
      <c r="H96" s="21">
        <f t="shared" ref="H96:H98" si="34">F96+G96</f>
        <v>31449.699999999997</v>
      </c>
      <c r="I96" s="30"/>
      <c r="J96" s="21">
        <f t="shared" ref="J96:J98" si="35">H96+I96</f>
        <v>31449.699999999997</v>
      </c>
      <c r="K96" s="30"/>
      <c r="L96" s="21">
        <f t="shared" ref="L96:L98" si="36">J96+K96</f>
        <v>31449.699999999997</v>
      </c>
      <c r="M96" s="16" t="s">
        <v>170</v>
      </c>
      <c r="N96" s="28">
        <v>0</v>
      </c>
    </row>
    <row r="97" spans="1:14" x14ac:dyDescent="0.25">
      <c r="A97" s="1"/>
      <c r="B97" s="5" t="s">
        <v>55</v>
      </c>
      <c r="C97" s="6"/>
      <c r="D97" s="25">
        <v>56250</v>
      </c>
      <c r="E97" s="21"/>
      <c r="F97" s="21">
        <f t="shared" si="0"/>
        <v>56250</v>
      </c>
      <c r="G97" s="21"/>
      <c r="H97" s="21">
        <f t="shared" si="34"/>
        <v>56250</v>
      </c>
      <c r="I97" s="21"/>
      <c r="J97" s="21">
        <f t="shared" si="35"/>
        <v>56250</v>
      </c>
      <c r="K97" s="21"/>
      <c r="L97" s="21">
        <f t="shared" si="36"/>
        <v>56250</v>
      </c>
      <c r="M97" s="18" t="s">
        <v>183</v>
      </c>
    </row>
    <row r="98" spans="1:14" ht="75" x14ac:dyDescent="0.25">
      <c r="A98" s="1" t="s">
        <v>155</v>
      </c>
      <c r="B98" s="5" t="s">
        <v>59</v>
      </c>
      <c r="C98" s="34" t="s">
        <v>7</v>
      </c>
      <c r="D98" s="25">
        <f>D100+D101</f>
        <v>105288.2</v>
      </c>
      <c r="E98" s="21">
        <f>E100+E101</f>
        <v>1792.2</v>
      </c>
      <c r="F98" s="21">
        <f t="shared" ref="F98:F160" si="37">D98+E98</f>
        <v>107080.4</v>
      </c>
      <c r="G98" s="21">
        <f>G100+G101</f>
        <v>7728.1</v>
      </c>
      <c r="H98" s="21">
        <f t="shared" si="34"/>
        <v>114808.5</v>
      </c>
      <c r="I98" s="21">
        <f>I100+I101</f>
        <v>0</v>
      </c>
      <c r="J98" s="21">
        <f t="shared" si="35"/>
        <v>114808.5</v>
      </c>
      <c r="K98" s="21">
        <f>K100+K101</f>
        <v>0</v>
      </c>
      <c r="L98" s="21">
        <f t="shared" si="36"/>
        <v>114808.5</v>
      </c>
      <c r="M98" s="18"/>
    </row>
    <row r="99" spans="1:14" x14ac:dyDescent="0.25">
      <c r="A99" s="1"/>
      <c r="B99" s="5" t="s">
        <v>2</v>
      </c>
      <c r="C99" s="6"/>
      <c r="D99" s="25"/>
      <c r="E99" s="21"/>
      <c r="F99" s="21"/>
      <c r="G99" s="21"/>
      <c r="H99" s="21"/>
      <c r="I99" s="21"/>
      <c r="J99" s="21"/>
      <c r="K99" s="21"/>
      <c r="L99" s="21"/>
    </row>
    <row r="100" spans="1:14" hidden="1" x14ac:dyDescent="0.25">
      <c r="A100" s="1"/>
      <c r="B100" s="5" t="s">
        <v>3</v>
      </c>
      <c r="C100" s="6"/>
      <c r="D100" s="26">
        <v>98322.2</v>
      </c>
      <c r="E100" s="30">
        <v>1792.2</v>
      </c>
      <c r="F100" s="21">
        <f t="shared" si="37"/>
        <v>100114.4</v>
      </c>
      <c r="G100" s="30">
        <v>2351.5</v>
      </c>
      <c r="H100" s="21">
        <f t="shared" ref="H100:H102" si="38">F100+G100</f>
        <v>102465.9</v>
      </c>
      <c r="I100" s="30"/>
      <c r="J100" s="21">
        <f t="shared" ref="J100:J102" si="39">H100+I100</f>
        <v>102465.9</v>
      </c>
      <c r="K100" s="30"/>
      <c r="L100" s="21">
        <f t="shared" ref="L100:L102" si="40">J100+K100</f>
        <v>102465.9</v>
      </c>
      <c r="M100" s="16" t="s">
        <v>60</v>
      </c>
      <c r="N100" s="28">
        <v>0</v>
      </c>
    </row>
    <row r="101" spans="1:14" x14ac:dyDescent="0.25">
      <c r="A101" s="1"/>
      <c r="B101" s="13" t="s">
        <v>55</v>
      </c>
      <c r="C101" s="34"/>
      <c r="D101" s="25">
        <v>6966</v>
      </c>
      <c r="E101" s="21"/>
      <c r="F101" s="21">
        <f t="shared" si="37"/>
        <v>6966</v>
      </c>
      <c r="G101" s="21">
        <v>5376.6</v>
      </c>
      <c r="H101" s="21">
        <f t="shared" si="38"/>
        <v>12342.6</v>
      </c>
      <c r="I101" s="21"/>
      <c r="J101" s="21">
        <f t="shared" si="39"/>
        <v>12342.6</v>
      </c>
      <c r="K101" s="21"/>
      <c r="L101" s="21">
        <f t="shared" si="40"/>
        <v>12342.6</v>
      </c>
      <c r="M101" s="18" t="s">
        <v>183</v>
      </c>
    </row>
    <row r="102" spans="1:14" ht="75" x14ac:dyDescent="0.25">
      <c r="A102" s="1" t="s">
        <v>156</v>
      </c>
      <c r="B102" s="5" t="s">
        <v>62</v>
      </c>
      <c r="C102" s="34" t="s">
        <v>7</v>
      </c>
      <c r="D102" s="25">
        <f>D104+D105</f>
        <v>28686.799999999999</v>
      </c>
      <c r="E102" s="21">
        <f>E104+E105</f>
        <v>-1792.2</v>
      </c>
      <c r="F102" s="21">
        <f t="shared" si="37"/>
        <v>26894.6</v>
      </c>
      <c r="G102" s="21">
        <f>G104+G105</f>
        <v>-5376.6</v>
      </c>
      <c r="H102" s="21">
        <f t="shared" si="38"/>
        <v>21518</v>
      </c>
      <c r="I102" s="21">
        <f>I104+I105</f>
        <v>0</v>
      </c>
      <c r="J102" s="21">
        <f t="shared" si="39"/>
        <v>21518</v>
      </c>
      <c r="K102" s="21">
        <f>K104+K105</f>
        <v>0</v>
      </c>
      <c r="L102" s="21">
        <f t="shared" si="40"/>
        <v>21518</v>
      </c>
      <c r="M102" s="18"/>
    </row>
    <row r="103" spans="1:14" x14ac:dyDescent="0.25">
      <c r="A103" s="1"/>
      <c r="B103" s="5" t="s">
        <v>2</v>
      </c>
      <c r="C103" s="34"/>
      <c r="D103" s="25"/>
      <c r="E103" s="21"/>
      <c r="F103" s="21"/>
      <c r="G103" s="21"/>
      <c r="H103" s="21"/>
      <c r="I103" s="21"/>
      <c r="J103" s="21"/>
      <c r="K103" s="21"/>
      <c r="L103" s="21"/>
    </row>
    <row r="104" spans="1:14" hidden="1" x14ac:dyDescent="0.25">
      <c r="A104" s="1"/>
      <c r="B104" s="5" t="s">
        <v>3</v>
      </c>
      <c r="C104" s="34"/>
      <c r="D104" s="26">
        <v>7171.7000000000007</v>
      </c>
      <c r="E104" s="30">
        <v>-1792.2</v>
      </c>
      <c r="F104" s="21">
        <f t="shared" si="37"/>
        <v>5379.5000000000009</v>
      </c>
      <c r="G104" s="30"/>
      <c r="H104" s="21">
        <f t="shared" ref="H104:H106" si="41">F104+G104</f>
        <v>5379.5000000000009</v>
      </c>
      <c r="I104" s="30"/>
      <c r="J104" s="21">
        <f t="shared" ref="J104:J106" si="42">H104+I104</f>
        <v>5379.5000000000009</v>
      </c>
      <c r="K104" s="30"/>
      <c r="L104" s="21">
        <f t="shared" ref="L104:L106" si="43">J104+K104</f>
        <v>5379.5000000000009</v>
      </c>
      <c r="M104" s="16" t="s">
        <v>61</v>
      </c>
      <c r="N104" s="28">
        <v>0</v>
      </c>
    </row>
    <row r="105" spans="1:14" x14ac:dyDescent="0.25">
      <c r="A105" s="1"/>
      <c r="B105" s="5" t="s">
        <v>55</v>
      </c>
      <c r="C105" s="34"/>
      <c r="D105" s="25">
        <v>21515.1</v>
      </c>
      <c r="E105" s="21"/>
      <c r="F105" s="21">
        <f t="shared" si="37"/>
        <v>21515.1</v>
      </c>
      <c r="G105" s="21">
        <v>-5376.6</v>
      </c>
      <c r="H105" s="21">
        <f t="shared" si="41"/>
        <v>16138.499999999998</v>
      </c>
      <c r="I105" s="21"/>
      <c r="J105" s="21">
        <f t="shared" si="42"/>
        <v>16138.499999999998</v>
      </c>
      <c r="K105" s="21"/>
      <c r="L105" s="21">
        <f t="shared" si="43"/>
        <v>16138.499999999998</v>
      </c>
      <c r="M105" s="18" t="s">
        <v>183</v>
      </c>
    </row>
    <row r="106" spans="1:14" ht="75" x14ac:dyDescent="0.25">
      <c r="A106" s="1" t="s">
        <v>157</v>
      </c>
      <c r="B106" s="5" t="s">
        <v>63</v>
      </c>
      <c r="C106" s="34" t="s">
        <v>7</v>
      </c>
      <c r="D106" s="25">
        <f>D108+D109</f>
        <v>11425.1</v>
      </c>
      <c r="E106" s="21">
        <f>E108+E109</f>
        <v>0</v>
      </c>
      <c r="F106" s="21">
        <f t="shared" si="37"/>
        <v>11425.1</v>
      </c>
      <c r="G106" s="21">
        <f>G108+G109</f>
        <v>7520.6559999999999</v>
      </c>
      <c r="H106" s="21">
        <f t="shared" si="41"/>
        <v>18945.756000000001</v>
      </c>
      <c r="I106" s="21">
        <f>I108+I109</f>
        <v>0</v>
      </c>
      <c r="J106" s="21">
        <f t="shared" si="42"/>
        <v>18945.756000000001</v>
      </c>
      <c r="K106" s="21">
        <f>K108+K109</f>
        <v>0</v>
      </c>
      <c r="L106" s="21">
        <f t="shared" si="43"/>
        <v>18945.756000000001</v>
      </c>
    </row>
    <row r="107" spans="1:14" x14ac:dyDescent="0.25">
      <c r="A107" s="1"/>
      <c r="B107" s="5" t="s">
        <v>2</v>
      </c>
      <c r="C107" s="34"/>
      <c r="D107" s="25"/>
      <c r="E107" s="21"/>
      <c r="F107" s="21"/>
      <c r="G107" s="21"/>
      <c r="H107" s="21"/>
      <c r="I107" s="21"/>
      <c r="J107" s="21"/>
      <c r="K107" s="21"/>
      <c r="L107" s="21"/>
      <c r="M107" s="18"/>
    </row>
    <row r="108" spans="1:14" hidden="1" x14ac:dyDescent="0.25">
      <c r="A108" s="1"/>
      <c r="B108" s="5" t="s">
        <v>3</v>
      </c>
      <c r="C108" s="34"/>
      <c r="D108" s="26">
        <v>2856.3000000000011</v>
      </c>
      <c r="E108" s="30"/>
      <c r="F108" s="21">
        <f t="shared" si="37"/>
        <v>2856.3000000000011</v>
      </c>
      <c r="G108" s="30">
        <v>7520.6559999999999</v>
      </c>
      <c r="H108" s="21">
        <f t="shared" ref="H108:H145" si="44">F108+G108</f>
        <v>10376.956000000002</v>
      </c>
      <c r="I108" s="30"/>
      <c r="J108" s="21">
        <f t="shared" ref="J108:J145" si="45">H108+I108</f>
        <v>10376.956000000002</v>
      </c>
      <c r="K108" s="30"/>
      <c r="L108" s="21">
        <f t="shared" ref="L108:L145" si="46">J108+K108</f>
        <v>10376.956000000002</v>
      </c>
      <c r="M108" s="18" t="s">
        <v>194</v>
      </c>
      <c r="N108" s="28">
        <v>0</v>
      </c>
    </row>
    <row r="109" spans="1:14" x14ac:dyDescent="0.25">
      <c r="A109" s="1"/>
      <c r="B109" s="5" t="s">
        <v>55</v>
      </c>
      <c r="C109" s="34"/>
      <c r="D109" s="21">
        <v>8568.7999999999993</v>
      </c>
      <c r="E109" s="21"/>
      <c r="F109" s="21">
        <f t="shared" si="37"/>
        <v>8568.7999999999993</v>
      </c>
      <c r="G109" s="21"/>
      <c r="H109" s="21">
        <f t="shared" si="44"/>
        <v>8568.7999999999993</v>
      </c>
      <c r="I109" s="21"/>
      <c r="J109" s="21">
        <f t="shared" si="45"/>
        <v>8568.7999999999993</v>
      </c>
      <c r="K109" s="21"/>
      <c r="L109" s="21">
        <f t="shared" si="46"/>
        <v>8568.7999999999993</v>
      </c>
      <c r="M109" s="18" t="s">
        <v>183</v>
      </c>
    </row>
    <row r="110" spans="1:14" ht="75" x14ac:dyDescent="0.25">
      <c r="A110" s="1" t="s">
        <v>159</v>
      </c>
      <c r="B110" s="5" t="s">
        <v>178</v>
      </c>
      <c r="C110" s="34" t="s">
        <v>7</v>
      </c>
      <c r="D110" s="21">
        <v>6397.1</v>
      </c>
      <c r="E110" s="21"/>
      <c r="F110" s="21">
        <f t="shared" si="37"/>
        <v>6397.1</v>
      </c>
      <c r="G110" s="21"/>
      <c r="H110" s="21">
        <f t="shared" si="44"/>
        <v>6397.1</v>
      </c>
      <c r="I110" s="21"/>
      <c r="J110" s="21">
        <f t="shared" si="45"/>
        <v>6397.1</v>
      </c>
      <c r="K110" s="21"/>
      <c r="L110" s="21">
        <f t="shared" si="46"/>
        <v>6397.1</v>
      </c>
      <c r="M110" s="19">
        <v>1020141280</v>
      </c>
    </row>
    <row r="111" spans="1:14" ht="87.75" hidden="1" customHeight="1" x14ac:dyDescent="0.25">
      <c r="A111" s="1" t="s">
        <v>158</v>
      </c>
      <c r="B111" s="5" t="s">
        <v>64</v>
      </c>
      <c r="C111" s="34" t="s">
        <v>7</v>
      </c>
      <c r="D111" s="21">
        <v>18000</v>
      </c>
      <c r="E111" s="21"/>
      <c r="F111" s="21">
        <f t="shared" si="37"/>
        <v>18000</v>
      </c>
      <c r="G111" s="21"/>
      <c r="H111" s="21">
        <f t="shared" si="44"/>
        <v>18000</v>
      </c>
      <c r="I111" s="21"/>
      <c r="J111" s="21">
        <f t="shared" si="45"/>
        <v>18000</v>
      </c>
      <c r="K111" s="21">
        <v>-18000</v>
      </c>
      <c r="L111" s="21">
        <f t="shared" si="46"/>
        <v>0</v>
      </c>
      <c r="M111" s="19">
        <v>1020141250</v>
      </c>
      <c r="N111" s="28">
        <v>0</v>
      </c>
    </row>
    <row r="112" spans="1:14" ht="75" x14ac:dyDescent="0.25">
      <c r="A112" s="1" t="s">
        <v>158</v>
      </c>
      <c r="B112" s="5" t="s">
        <v>65</v>
      </c>
      <c r="C112" s="34" t="s">
        <v>7</v>
      </c>
      <c r="D112" s="21">
        <v>16242.8</v>
      </c>
      <c r="E112" s="21">
        <v>-15732.6</v>
      </c>
      <c r="F112" s="21">
        <f t="shared" si="37"/>
        <v>510.19999999999891</v>
      </c>
      <c r="G112" s="21"/>
      <c r="H112" s="21">
        <f t="shared" si="44"/>
        <v>510.19999999999891</v>
      </c>
      <c r="I112" s="21"/>
      <c r="J112" s="21">
        <f t="shared" si="45"/>
        <v>510.19999999999891</v>
      </c>
      <c r="K112" s="21"/>
      <c r="L112" s="21">
        <f t="shared" si="46"/>
        <v>510.19999999999891</v>
      </c>
      <c r="M112" s="19">
        <v>1020141260</v>
      </c>
    </row>
    <row r="113" spans="1:14" ht="75" x14ac:dyDescent="0.25">
      <c r="A113" s="1" t="s">
        <v>161</v>
      </c>
      <c r="B113" s="5" t="s">
        <v>66</v>
      </c>
      <c r="C113" s="34" t="s">
        <v>7</v>
      </c>
      <c r="D113" s="21">
        <v>6140.6</v>
      </c>
      <c r="E113" s="21"/>
      <c r="F113" s="21">
        <f t="shared" si="37"/>
        <v>6140.6</v>
      </c>
      <c r="G113" s="21">
        <v>11616</v>
      </c>
      <c r="H113" s="21">
        <f t="shared" si="44"/>
        <v>17756.599999999999</v>
      </c>
      <c r="I113" s="21"/>
      <c r="J113" s="21">
        <f t="shared" si="45"/>
        <v>17756.599999999999</v>
      </c>
      <c r="K113" s="21"/>
      <c r="L113" s="21">
        <f t="shared" si="46"/>
        <v>17756.599999999999</v>
      </c>
      <c r="M113" s="19">
        <v>1020141480</v>
      </c>
    </row>
    <row r="114" spans="1:14" ht="75" x14ac:dyDescent="0.25">
      <c r="A114" s="1" t="s">
        <v>160</v>
      </c>
      <c r="B114" s="5" t="s">
        <v>67</v>
      </c>
      <c r="C114" s="34" t="s">
        <v>7</v>
      </c>
      <c r="D114" s="21">
        <v>5018.7</v>
      </c>
      <c r="E114" s="21"/>
      <c r="F114" s="21">
        <f t="shared" si="37"/>
        <v>5018.7</v>
      </c>
      <c r="G114" s="21"/>
      <c r="H114" s="21">
        <f t="shared" si="44"/>
        <v>5018.7</v>
      </c>
      <c r="I114" s="21"/>
      <c r="J114" s="21">
        <f t="shared" si="45"/>
        <v>5018.7</v>
      </c>
      <c r="K114" s="21">
        <v>-381.84199999999998</v>
      </c>
      <c r="L114" s="21">
        <f t="shared" si="46"/>
        <v>4636.8580000000002</v>
      </c>
      <c r="M114" s="19">
        <v>1020341290</v>
      </c>
    </row>
    <row r="115" spans="1:14" ht="75" x14ac:dyDescent="0.25">
      <c r="A115" s="1" t="s">
        <v>162</v>
      </c>
      <c r="B115" s="5" t="s">
        <v>68</v>
      </c>
      <c r="C115" s="34" t="s">
        <v>7</v>
      </c>
      <c r="D115" s="21">
        <v>8132.6</v>
      </c>
      <c r="E115" s="21"/>
      <c r="F115" s="21">
        <f t="shared" si="37"/>
        <v>8132.6</v>
      </c>
      <c r="G115" s="21">
        <f>3744.857+2595.866</f>
        <v>6340.723</v>
      </c>
      <c r="H115" s="21">
        <f t="shared" si="44"/>
        <v>14473.323</v>
      </c>
      <c r="I115" s="21"/>
      <c r="J115" s="21">
        <f t="shared" si="45"/>
        <v>14473.323</v>
      </c>
      <c r="K115" s="21"/>
      <c r="L115" s="21">
        <f t="shared" si="46"/>
        <v>14473.323</v>
      </c>
      <c r="M115" s="19">
        <v>1110741740</v>
      </c>
    </row>
    <row r="116" spans="1:14" ht="75" x14ac:dyDescent="0.25">
      <c r="A116" s="1" t="s">
        <v>163</v>
      </c>
      <c r="B116" s="5" t="s">
        <v>193</v>
      </c>
      <c r="C116" s="34" t="s">
        <v>7</v>
      </c>
      <c r="D116" s="21"/>
      <c r="E116" s="21"/>
      <c r="F116" s="21"/>
      <c r="G116" s="21">
        <v>1213.567</v>
      </c>
      <c r="H116" s="21">
        <f t="shared" si="44"/>
        <v>1213.567</v>
      </c>
      <c r="I116" s="21"/>
      <c r="J116" s="21">
        <f t="shared" si="45"/>
        <v>1213.567</v>
      </c>
      <c r="K116" s="21"/>
      <c r="L116" s="21">
        <f t="shared" si="46"/>
        <v>1213.567</v>
      </c>
      <c r="M116" s="19">
        <v>1020141930</v>
      </c>
    </row>
    <row r="117" spans="1:14" ht="75" x14ac:dyDescent="0.25">
      <c r="A117" s="1" t="s">
        <v>164</v>
      </c>
      <c r="B117" s="5" t="s">
        <v>195</v>
      </c>
      <c r="C117" s="34" t="s">
        <v>7</v>
      </c>
      <c r="D117" s="21"/>
      <c r="E117" s="21"/>
      <c r="F117" s="21"/>
      <c r="G117" s="21">
        <v>5305</v>
      </c>
      <c r="H117" s="21">
        <f t="shared" si="44"/>
        <v>5305</v>
      </c>
      <c r="I117" s="21"/>
      <c r="J117" s="21">
        <f t="shared" si="45"/>
        <v>5305</v>
      </c>
      <c r="K117" s="21"/>
      <c r="L117" s="21">
        <f t="shared" si="46"/>
        <v>5305</v>
      </c>
      <c r="M117" s="19" t="s">
        <v>196</v>
      </c>
    </row>
    <row r="118" spans="1:14" ht="75" x14ac:dyDescent="0.25">
      <c r="A118" s="1" t="s">
        <v>165</v>
      </c>
      <c r="B118" s="5" t="s">
        <v>202</v>
      </c>
      <c r="C118" s="34" t="s">
        <v>7</v>
      </c>
      <c r="D118" s="21"/>
      <c r="E118" s="21"/>
      <c r="F118" s="21"/>
      <c r="G118" s="21">
        <v>4501.7340000000004</v>
      </c>
      <c r="H118" s="21">
        <f t="shared" si="44"/>
        <v>4501.7340000000004</v>
      </c>
      <c r="I118" s="21"/>
      <c r="J118" s="21">
        <f t="shared" si="45"/>
        <v>4501.7340000000004</v>
      </c>
      <c r="K118" s="21"/>
      <c r="L118" s="21">
        <f t="shared" si="46"/>
        <v>4501.7340000000004</v>
      </c>
      <c r="M118" s="19">
        <v>1020141790</v>
      </c>
    </row>
    <row r="119" spans="1:14" x14ac:dyDescent="0.25">
      <c r="A119" s="1"/>
      <c r="B119" s="5" t="s">
        <v>172</v>
      </c>
      <c r="C119" s="34"/>
      <c r="D119" s="21">
        <f>D120</f>
        <v>15000</v>
      </c>
      <c r="E119" s="21">
        <f>E120+E121</f>
        <v>0</v>
      </c>
      <c r="F119" s="21">
        <f t="shared" si="37"/>
        <v>15000</v>
      </c>
      <c r="G119" s="21">
        <f>G120+G121</f>
        <v>0</v>
      </c>
      <c r="H119" s="21">
        <f t="shared" si="44"/>
        <v>15000</v>
      </c>
      <c r="I119" s="21">
        <f>I120+I121</f>
        <v>0</v>
      </c>
      <c r="J119" s="21">
        <f t="shared" si="45"/>
        <v>15000</v>
      </c>
      <c r="K119" s="21">
        <f>K120+K121</f>
        <v>0</v>
      </c>
      <c r="L119" s="21">
        <f t="shared" si="46"/>
        <v>15000</v>
      </c>
      <c r="M119" s="19"/>
    </row>
    <row r="120" spans="1:14" ht="75" hidden="1" x14ac:dyDescent="0.25">
      <c r="A120" s="1" t="s">
        <v>168</v>
      </c>
      <c r="B120" s="5" t="s">
        <v>80</v>
      </c>
      <c r="C120" s="3" t="s">
        <v>19</v>
      </c>
      <c r="D120" s="21">
        <v>15000</v>
      </c>
      <c r="E120" s="21">
        <v>-15000</v>
      </c>
      <c r="F120" s="21">
        <f t="shared" si="37"/>
        <v>0</v>
      </c>
      <c r="G120" s="21"/>
      <c r="H120" s="21">
        <f t="shared" si="44"/>
        <v>0</v>
      </c>
      <c r="I120" s="21"/>
      <c r="J120" s="21">
        <f t="shared" si="45"/>
        <v>0</v>
      </c>
      <c r="K120" s="21"/>
      <c r="L120" s="21">
        <f t="shared" si="46"/>
        <v>0</v>
      </c>
      <c r="M120" s="16" t="s">
        <v>81</v>
      </c>
      <c r="N120" s="28">
        <v>0</v>
      </c>
    </row>
    <row r="121" spans="1:14" ht="56.25" x14ac:dyDescent="0.25">
      <c r="A121" s="1" t="s">
        <v>166</v>
      </c>
      <c r="B121" s="5" t="s">
        <v>80</v>
      </c>
      <c r="C121" s="3" t="s">
        <v>48</v>
      </c>
      <c r="D121" s="21"/>
      <c r="E121" s="21">
        <v>15000</v>
      </c>
      <c r="F121" s="21">
        <f t="shared" si="37"/>
        <v>15000</v>
      </c>
      <c r="G121" s="21"/>
      <c r="H121" s="21">
        <f t="shared" si="44"/>
        <v>15000</v>
      </c>
      <c r="I121" s="21"/>
      <c r="J121" s="21">
        <f t="shared" si="45"/>
        <v>15000</v>
      </c>
      <c r="K121" s="21"/>
      <c r="L121" s="21">
        <f t="shared" si="46"/>
        <v>15000</v>
      </c>
      <c r="M121" s="16" t="s">
        <v>81</v>
      </c>
    </row>
    <row r="122" spans="1:14" x14ac:dyDescent="0.25">
      <c r="A122" s="1"/>
      <c r="B122" s="38" t="s">
        <v>9</v>
      </c>
      <c r="C122" s="39"/>
      <c r="D122" s="21">
        <f>D123+D124+D125+D127+D128</f>
        <v>316643.09999999998</v>
      </c>
      <c r="E122" s="21">
        <f>E123+E124+E125+E126+E127+E128</f>
        <v>-2456.7999999999993</v>
      </c>
      <c r="F122" s="21">
        <f t="shared" si="37"/>
        <v>314186.3</v>
      </c>
      <c r="G122" s="21">
        <f>G123+G124+G125+G126+G127+G128</f>
        <v>27335.702999999998</v>
      </c>
      <c r="H122" s="21">
        <f t="shared" si="44"/>
        <v>341522.00299999997</v>
      </c>
      <c r="I122" s="21">
        <f>I123+I124+I125+I126+I127+I128</f>
        <v>-5.0010000000000003</v>
      </c>
      <c r="J122" s="21">
        <f t="shared" si="45"/>
        <v>341517.00199999998</v>
      </c>
      <c r="K122" s="21">
        <f>K123+K124+K125+K126+K127+K128</f>
        <v>-2488.36</v>
      </c>
      <c r="L122" s="21">
        <f t="shared" si="46"/>
        <v>339028.64199999999</v>
      </c>
    </row>
    <row r="123" spans="1:14" ht="56.25" x14ac:dyDescent="0.25">
      <c r="A123" s="1" t="s">
        <v>167</v>
      </c>
      <c r="B123" s="5" t="s">
        <v>173</v>
      </c>
      <c r="C123" s="3" t="s">
        <v>48</v>
      </c>
      <c r="D123" s="21">
        <v>67845.399999999994</v>
      </c>
      <c r="E123" s="21">
        <v>-2456.8000000000002</v>
      </c>
      <c r="F123" s="21">
        <f t="shared" si="37"/>
        <v>65388.599999999991</v>
      </c>
      <c r="G123" s="21">
        <v>25628.117999999999</v>
      </c>
      <c r="H123" s="21">
        <f t="shared" si="44"/>
        <v>91016.717999999993</v>
      </c>
      <c r="I123" s="21">
        <v>-5.0010000000000003</v>
      </c>
      <c r="J123" s="21">
        <f t="shared" si="45"/>
        <v>91011.71699999999</v>
      </c>
      <c r="K123" s="21">
        <v>-2488.36</v>
      </c>
      <c r="L123" s="21">
        <f t="shared" si="46"/>
        <v>88523.356999999989</v>
      </c>
      <c r="M123" s="16" t="s">
        <v>85</v>
      </c>
    </row>
    <row r="124" spans="1:14" ht="56.25" x14ac:dyDescent="0.25">
      <c r="A124" s="1" t="s">
        <v>168</v>
      </c>
      <c r="B124" s="5" t="s">
        <v>175</v>
      </c>
      <c r="C124" s="3" t="s">
        <v>48</v>
      </c>
      <c r="D124" s="21">
        <v>40000</v>
      </c>
      <c r="E124" s="21"/>
      <c r="F124" s="21">
        <f t="shared" si="37"/>
        <v>40000</v>
      </c>
      <c r="G124" s="21">
        <v>461.30200000000002</v>
      </c>
      <c r="H124" s="21">
        <f t="shared" si="44"/>
        <v>40461.302000000003</v>
      </c>
      <c r="I124" s="21"/>
      <c r="J124" s="21">
        <f t="shared" si="45"/>
        <v>40461.302000000003</v>
      </c>
      <c r="K124" s="21"/>
      <c r="L124" s="21">
        <f t="shared" si="46"/>
        <v>40461.302000000003</v>
      </c>
      <c r="M124" s="16" t="s">
        <v>86</v>
      </c>
    </row>
    <row r="125" spans="1:14" ht="75" x14ac:dyDescent="0.25">
      <c r="A125" s="53" t="s">
        <v>169</v>
      </c>
      <c r="B125" s="57" t="s">
        <v>87</v>
      </c>
      <c r="C125" s="3" t="s">
        <v>88</v>
      </c>
      <c r="D125" s="21">
        <v>18797.7</v>
      </c>
      <c r="E125" s="21">
        <v>-18797.7</v>
      </c>
      <c r="F125" s="21">
        <f t="shared" si="37"/>
        <v>0</v>
      </c>
      <c r="G125" s="21">
        <v>1246.2829999999999</v>
      </c>
      <c r="H125" s="21">
        <f t="shared" si="44"/>
        <v>1246.2829999999999</v>
      </c>
      <c r="I125" s="21"/>
      <c r="J125" s="21">
        <f t="shared" si="45"/>
        <v>1246.2829999999999</v>
      </c>
      <c r="K125" s="21"/>
      <c r="L125" s="21">
        <f t="shared" si="46"/>
        <v>1246.2829999999999</v>
      </c>
      <c r="M125" s="16" t="s">
        <v>89</v>
      </c>
    </row>
    <row r="126" spans="1:14" ht="56.25" x14ac:dyDescent="0.25">
      <c r="A126" s="54"/>
      <c r="B126" s="56"/>
      <c r="C126" s="3" t="s">
        <v>48</v>
      </c>
      <c r="D126" s="21"/>
      <c r="E126" s="21">
        <v>18797.7</v>
      </c>
      <c r="F126" s="21">
        <f t="shared" si="37"/>
        <v>18797.7</v>
      </c>
      <c r="G126" s="21"/>
      <c r="H126" s="21">
        <f t="shared" si="44"/>
        <v>18797.7</v>
      </c>
      <c r="I126" s="21"/>
      <c r="J126" s="21">
        <f t="shared" si="45"/>
        <v>18797.7</v>
      </c>
      <c r="K126" s="21"/>
      <c r="L126" s="21">
        <f t="shared" si="46"/>
        <v>18797.7</v>
      </c>
      <c r="M126" s="16" t="s">
        <v>89</v>
      </c>
    </row>
    <row r="127" spans="1:14" ht="56.25" x14ac:dyDescent="0.25">
      <c r="A127" s="1" t="s">
        <v>208</v>
      </c>
      <c r="B127" s="5" t="s">
        <v>177</v>
      </c>
      <c r="C127" s="3" t="s">
        <v>17</v>
      </c>
      <c r="D127" s="21">
        <v>30000</v>
      </c>
      <c r="E127" s="21"/>
      <c r="F127" s="21">
        <f t="shared" si="37"/>
        <v>30000</v>
      </c>
      <c r="G127" s="21"/>
      <c r="H127" s="21">
        <f t="shared" si="44"/>
        <v>30000</v>
      </c>
      <c r="I127" s="21"/>
      <c r="J127" s="21">
        <f t="shared" si="45"/>
        <v>30000</v>
      </c>
      <c r="K127" s="21"/>
      <c r="L127" s="21">
        <f t="shared" si="46"/>
        <v>30000</v>
      </c>
      <c r="M127" s="16" t="s">
        <v>90</v>
      </c>
    </row>
    <row r="128" spans="1:14" ht="56.25" x14ac:dyDescent="0.25">
      <c r="A128" s="1" t="s">
        <v>209</v>
      </c>
      <c r="B128" s="5" t="s">
        <v>174</v>
      </c>
      <c r="C128" s="3" t="s">
        <v>17</v>
      </c>
      <c r="D128" s="21">
        <v>160000</v>
      </c>
      <c r="E128" s="21"/>
      <c r="F128" s="21">
        <f t="shared" si="37"/>
        <v>160000</v>
      </c>
      <c r="G128" s="21"/>
      <c r="H128" s="21">
        <f t="shared" si="44"/>
        <v>160000</v>
      </c>
      <c r="I128" s="21"/>
      <c r="J128" s="21">
        <f t="shared" si="45"/>
        <v>160000</v>
      </c>
      <c r="K128" s="21"/>
      <c r="L128" s="21">
        <f t="shared" si="46"/>
        <v>160000</v>
      </c>
      <c r="M128" s="16" t="s">
        <v>91</v>
      </c>
    </row>
    <row r="129" spans="1:14" ht="19.5" customHeight="1" x14ac:dyDescent="0.25">
      <c r="A129" s="1"/>
      <c r="B129" s="5" t="s">
        <v>23</v>
      </c>
      <c r="C129" s="3"/>
      <c r="D129" s="21">
        <f>D136+D130+D131+D132+D133+D134+D135</f>
        <v>88349.4</v>
      </c>
      <c r="E129" s="21">
        <f>E130+E131+E132+E133+E134+E135+E136</f>
        <v>-667.4</v>
      </c>
      <c r="F129" s="21">
        <f t="shared" si="37"/>
        <v>87682</v>
      </c>
      <c r="G129" s="21">
        <f>G130+G131+G132+G133+G134+G135+G136+G137+G138+G139+G140+G141</f>
        <v>19923.670000000002</v>
      </c>
      <c r="H129" s="21">
        <f t="shared" si="44"/>
        <v>107605.67</v>
      </c>
      <c r="I129" s="21">
        <f>I130+I131+I132+I133+I134+I135+I136+I137+I138+I139+I140+I141</f>
        <v>-10922.601999999999</v>
      </c>
      <c r="J129" s="21">
        <f t="shared" si="45"/>
        <v>96683.067999999999</v>
      </c>
      <c r="K129" s="21">
        <f>K130+K131+K132+K133+K134+K135+K136+K137+K138+K139+K140+K141</f>
        <v>0</v>
      </c>
      <c r="L129" s="21">
        <f t="shared" si="46"/>
        <v>96683.067999999999</v>
      </c>
    </row>
    <row r="130" spans="1:14" ht="56.25" x14ac:dyDescent="0.25">
      <c r="A130" s="1" t="s">
        <v>210</v>
      </c>
      <c r="B130" s="5" t="s">
        <v>103</v>
      </c>
      <c r="C130" s="3" t="s">
        <v>48</v>
      </c>
      <c r="D130" s="21">
        <v>2937.2</v>
      </c>
      <c r="E130" s="21"/>
      <c r="F130" s="21">
        <f t="shared" si="37"/>
        <v>2937.2</v>
      </c>
      <c r="G130" s="21"/>
      <c r="H130" s="21">
        <f t="shared" si="44"/>
        <v>2937.2</v>
      </c>
      <c r="I130" s="21"/>
      <c r="J130" s="21">
        <f t="shared" si="45"/>
        <v>2937.2</v>
      </c>
      <c r="K130" s="21"/>
      <c r="L130" s="21">
        <f t="shared" si="46"/>
        <v>2937.2</v>
      </c>
      <c r="M130" s="16" t="s">
        <v>104</v>
      </c>
    </row>
    <row r="131" spans="1:14" ht="56.25" x14ac:dyDescent="0.25">
      <c r="A131" s="1" t="s">
        <v>211</v>
      </c>
      <c r="B131" s="5" t="s">
        <v>180</v>
      </c>
      <c r="C131" s="3" t="s">
        <v>48</v>
      </c>
      <c r="D131" s="21">
        <v>216.9</v>
      </c>
      <c r="E131" s="21"/>
      <c r="F131" s="21">
        <f t="shared" si="37"/>
        <v>216.9</v>
      </c>
      <c r="G131" s="21">
        <v>228.58099999999999</v>
      </c>
      <c r="H131" s="21">
        <f t="shared" si="44"/>
        <v>445.48099999999999</v>
      </c>
      <c r="I131" s="21">
        <v>-180.28100000000001</v>
      </c>
      <c r="J131" s="21">
        <f t="shared" si="45"/>
        <v>265.2</v>
      </c>
      <c r="K131" s="21"/>
      <c r="L131" s="21">
        <f t="shared" si="46"/>
        <v>265.2</v>
      </c>
      <c r="M131" s="16" t="s">
        <v>105</v>
      </c>
    </row>
    <row r="132" spans="1:14" ht="56.25" x14ac:dyDescent="0.25">
      <c r="A132" s="1" t="s">
        <v>212</v>
      </c>
      <c r="B132" s="5" t="s">
        <v>106</v>
      </c>
      <c r="C132" s="3" t="s">
        <v>48</v>
      </c>
      <c r="D132" s="21">
        <v>3154.1</v>
      </c>
      <c r="E132" s="21"/>
      <c r="F132" s="21">
        <f t="shared" si="37"/>
        <v>3154.1</v>
      </c>
      <c r="G132" s="21"/>
      <c r="H132" s="21">
        <f t="shared" si="44"/>
        <v>3154.1</v>
      </c>
      <c r="I132" s="21"/>
      <c r="J132" s="21">
        <f t="shared" si="45"/>
        <v>3154.1</v>
      </c>
      <c r="K132" s="21"/>
      <c r="L132" s="21">
        <f t="shared" si="46"/>
        <v>3154.1</v>
      </c>
      <c r="M132" s="16" t="s">
        <v>107</v>
      </c>
    </row>
    <row r="133" spans="1:14" ht="56.25" x14ac:dyDescent="0.25">
      <c r="A133" s="1" t="s">
        <v>213</v>
      </c>
      <c r="B133" s="5" t="s">
        <v>108</v>
      </c>
      <c r="C133" s="3" t="s">
        <v>48</v>
      </c>
      <c r="D133" s="21">
        <v>216.4</v>
      </c>
      <c r="E133" s="21"/>
      <c r="F133" s="21">
        <f t="shared" si="37"/>
        <v>216.4</v>
      </c>
      <c r="G133" s="21">
        <v>229.30500000000001</v>
      </c>
      <c r="H133" s="21">
        <f t="shared" si="44"/>
        <v>445.70500000000004</v>
      </c>
      <c r="I133" s="21">
        <v>-180.30500000000001</v>
      </c>
      <c r="J133" s="21">
        <f t="shared" si="45"/>
        <v>265.40000000000003</v>
      </c>
      <c r="K133" s="21"/>
      <c r="L133" s="21">
        <f t="shared" si="46"/>
        <v>265.40000000000003</v>
      </c>
      <c r="M133" s="16" t="s">
        <v>109</v>
      </c>
    </row>
    <row r="134" spans="1:14" ht="56.25" x14ac:dyDescent="0.25">
      <c r="A134" s="1" t="s">
        <v>214</v>
      </c>
      <c r="B134" s="5" t="s">
        <v>110</v>
      </c>
      <c r="C134" s="3" t="s">
        <v>48</v>
      </c>
      <c r="D134" s="21">
        <v>206.6</v>
      </c>
      <c r="E134" s="21"/>
      <c r="F134" s="21">
        <f t="shared" si="37"/>
        <v>206.6</v>
      </c>
      <c r="G134" s="21">
        <v>239.316</v>
      </c>
      <c r="H134" s="21">
        <f t="shared" si="44"/>
        <v>445.916</v>
      </c>
      <c r="I134" s="21">
        <v>-180.21600000000001</v>
      </c>
      <c r="J134" s="21">
        <f t="shared" si="45"/>
        <v>265.7</v>
      </c>
      <c r="K134" s="21"/>
      <c r="L134" s="21">
        <f t="shared" si="46"/>
        <v>265.7</v>
      </c>
      <c r="M134" s="16" t="s">
        <v>111</v>
      </c>
    </row>
    <row r="135" spans="1:14" ht="56.25" x14ac:dyDescent="0.25">
      <c r="A135" s="1" t="s">
        <v>215</v>
      </c>
      <c r="B135" s="5" t="s">
        <v>112</v>
      </c>
      <c r="C135" s="3" t="s">
        <v>21</v>
      </c>
      <c r="D135" s="21">
        <v>34618.199999999997</v>
      </c>
      <c r="E135" s="21">
        <v>-667.4</v>
      </c>
      <c r="F135" s="21">
        <f t="shared" si="37"/>
        <v>33950.799999999996</v>
      </c>
      <c r="G135" s="21">
        <f>5000+10381.8</f>
        <v>15381.8</v>
      </c>
      <c r="H135" s="21">
        <f t="shared" si="44"/>
        <v>49332.599999999991</v>
      </c>
      <c r="I135" s="21">
        <v>-10381.799999999999</v>
      </c>
      <c r="J135" s="21">
        <f t="shared" si="45"/>
        <v>38950.799999999988</v>
      </c>
      <c r="K135" s="21"/>
      <c r="L135" s="21">
        <f t="shared" si="46"/>
        <v>38950.799999999988</v>
      </c>
      <c r="M135" s="16" t="s">
        <v>113</v>
      </c>
    </row>
    <row r="136" spans="1:14" ht="75" x14ac:dyDescent="0.25">
      <c r="A136" s="53" t="s">
        <v>216</v>
      </c>
      <c r="B136" s="57" t="s">
        <v>114</v>
      </c>
      <c r="C136" s="34" t="s">
        <v>7</v>
      </c>
      <c r="D136" s="21">
        <v>47000</v>
      </c>
      <c r="E136" s="21"/>
      <c r="F136" s="21">
        <f t="shared" si="37"/>
        <v>47000</v>
      </c>
      <c r="G136" s="21"/>
      <c r="H136" s="21">
        <f t="shared" si="44"/>
        <v>47000</v>
      </c>
      <c r="I136" s="21"/>
      <c r="J136" s="21">
        <f t="shared" si="45"/>
        <v>47000</v>
      </c>
      <c r="K136" s="21"/>
      <c r="L136" s="21">
        <f t="shared" si="46"/>
        <v>47000</v>
      </c>
      <c r="M136" s="16" t="s">
        <v>115</v>
      </c>
    </row>
    <row r="137" spans="1:14" ht="56.25" x14ac:dyDescent="0.25">
      <c r="A137" s="54"/>
      <c r="B137" s="56"/>
      <c r="C137" s="3" t="s">
        <v>21</v>
      </c>
      <c r="D137" s="21"/>
      <c r="E137" s="21"/>
      <c r="F137" s="21"/>
      <c r="G137" s="21">
        <v>2800</v>
      </c>
      <c r="H137" s="21">
        <f t="shared" si="44"/>
        <v>2800</v>
      </c>
      <c r="I137" s="21"/>
      <c r="J137" s="21">
        <f t="shared" si="45"/>
        <v>2800</v>
      </c>
      <c r="K137" s="21"/>
      <c r="L137" s="21">
        <f t="shared" si="46"/>
        <v>2800</v>
      </c>
      <c r="M137" s="16" t="s">
        <v>115</v>
      </c>
    </row>
    <row r="138" spans="1:14" ht="56.25" x14ac:dyDescent="0.25">
      <c r="A138" s="1" t="s">
        <v>217</v>
      </c>
      <c r="B138" s="5" t="s">
        <v>189</v>
      </c>
      <c r="C138" s="3" t="s">
        <v>21</v>
      </c>
      <c r="D138" s="21"/>
      <c r="E138" s="21"/>
      <c r="F138" s="21"/>
      <c r="G138" s="21">
        <v>220</v>
      </c>
      <c r="H138" s="21">
        <f t="shared" si="44"/>
        <v>220</v>
      </c>
      <c r="I138" s="21"/>
      <c r="J138" s="21">
        <f t="shared" si="45"/>
        <v>220</v>
      </c>
      <c r="K138" s="21"/>
      <c r="L138" s="21">
        <f t="shared" si="46"/>
        <v>220</v>
      </c>
      <c r="M138" s="19">
        <v>1420341940</v>
      </c>
    </row>
    <row r="139" spans="1:14" ht="56.25" x14ac:dyDescent="0.25">
      <c r="A139" s="1" t="s">
        <v>218</v>
      </c>
      <c r="B139" s="5" t="s">
        <v>190</v>
      </c>
      <c r="C139" s="3" t="s">
        <v>21</v>
      </c>
      <c r="D139" s="21"/>
      <c r="E139" s="21"/>
      <c r="F139" s="21"/>
      <c r="G139" s="21">
        <v>824.66800000000001</v>
      </c>
      <c r="H139" s="21">
        <f t="shared" si="44"/>
        <v>824.66800000000001</v>
      </c>
      <c r="I139" s="21"/>
      <c r="J139" s="21">
        <f t="shared" si="45"/>
        <v>824.66800000000001</v>
      </c>
      <c r="K139" s="21"/>
      <c r="L139" s="21">
        <f t="shared" si="46"/>
        <v>824.66800000000001</v>
      </c>
      <c r="M139" s="19">
        <v>1420341950</v>
      </c>
    </row>
    <row r="140" spans="1:14" ht="56.25" hidden="1" x14ac:dyDescent="0.25">
      <c r="A140" s="1" t="s">
        <v>220</v>
      </c>
      <c r="B140" s="5" t="s">
        <v>225</v>
      </c>
      <c r="C140" s="3" t="s">
        <v>48</v>
      </c>
      <c r="D140" s="21"/>
      <c r="E140" s="21"/>
      <c r="F140" s="21"/>
      <c r="G140" s="21"/>
      <c r="H140" s="21">
        <f t="shared" si="44"/>
        <v>0</v>
      </c>
      <c r="I140" s="21"/>
      <c r="J140" s="21">
        <f t="shared" si="45"/>
        <v>0</v>
      </c>
      <c r="K140" s="21"/>
      <c r="L140" s="21">
        <f t="shared" si="46"/>
        <v>0</v>
      </c>
      <c r="M140" s="19">
        <v>1420341980</v>
      </c>
      <c r="N140" s="28">
        <v>0</v>
      </c>
    </row>
    <row r="141" spans="1:14" ht="56.25" hidden="1" x14ac:dyDescent="0.25">
      <c r="A141" s="1" t="s">
        <v>221</v>
      </c>
      <c r="B141" s="5" t="s">
        <v>199</v>
      </c>
      <c r="C141" s="3" t="s">
        <v>48</v>
      </c>
      <c r="D141" s="21"/>
      <c r="E141" s="21"/>
      <c r="F141" s="21"/>
      <c r="G141" s="21"/>
      <c r="H141" s="21">
        <f t="shared" si="44"/>
        <v>0</v>
      </c>
      <c r="I141" s="21"/>
      <c r="J141" s="21">
        <f t="shared" si="45"/>
        <v>0</v>
      </c>
      <c r="K141" s="21"/>
      <c r="L141" s="21">
        <f t="shared" si="46"/>
        <v>0</v>
      </c>
      <c r="M141" s="19">
        <v>1420341990</v>
      </c>
      <c r="N141" s="28">
        <v>0</v>
      </c>
    </row>
    <row r="142" spans="1:14" x14ac:dyDescent="0.25">
      <c r="A142" s="1"/>
      <c r="B142" s="5" t="s">
        <v>82</v>
      </c>
      <c r="C142" s="3"/>
      <c r="D142" s="21">
        <f>D143</f>
        <v>20000</v>
      </c>
      <c r="E142" s="21">
        <f>E143+E144</f>
        <v>-18208.7</v>
      </c>
      <c r="F142" s="21">
        <f t="shared" si="37"/>
        <v>1791.2999999999993</v>
      </c>
      <c r="G142" s="21">
        <f>G143+G144</f>
        <v>0</v>
      </c>
      <c r="H142" s="21">
        <f t="shared" si="44"/>
        <v>1791.2999999999993</v>
      </c>
      <c r="I142" s="21">
        <f>I143+I144</f>
        <v>0</v>
      </c>
      <c r="J142" s="21">
        <f t="shared" si="45"/>
        <v>1791.2999999999993</v>
      </c>
      <c r="K142" s="21">
        <f>K143+K144</f>
        <v>0</v>
      </c>
      <c r="L142" s="21">
        <f t="shared" si="46"/>
        <v>1791.2999999999993</v>
      </c>
    </row>
    <row r="143" spans="1:14" ht="75" hidden="1" x14ac:dyDescent="0.25">
      <c r="A143" s="53" t="s">
        <v>219</v>
      </c>
      <c r="B143" s="55" t="s">
        <v>227</v>
      </c>
      <c r="C143" s="3" t="s">
        <v>83</v>
      </c>
      <c r="D143" s="21">
        <v>20000</v>
      </c>
      <c r="E143" s="21">
        <v>-20000</v>
      </c>
      <c r="F143" s="21">
        <f t="shared" si="37"/>
        <v>0</v>
      </c>
      <c r="G143" s="21"/>
      <c r="H143" s="21">
        <f t="shared" si="44"/>
        <v>0</v>
      </c>
      <c r="I143" s="21"/>
      <c r="J143" s="21">
        <f t="shared" si="45"/>
        <v>0</v>
      </c>
      <c r="K143" s="21"/>
      <c r="L143" s="21">
        <f t="shared" si="46"/>
        <v>0</v>
      </c>
      <c r="M143" s="16" t="s">
        <v>84</v>
      </c>
      <c r="N143" s="28">
        <v>0</v>
      </c>
    </row>
    <row r="144" spans="1:14" ht="56.25" x14ac:dyDescent="0.25">
      <c r="A144" s="54"/>
      <c r="B144" s="56"/>
      <c r="C144" s="3" t="s">
        <v>48</v>
      </c>
      <c r="D144" s="21"/>
      <c r="E144" s="21">
        <v>1791.3</v>
      </c>
      <c r="F144" s="21">
        <f t="shared" si="37"/>
        <v>1791.3</v>
      </c>
      <c r="G144" s="21"/>
      <c r="H144" s="21">
        <f t="shared" si="44"/>
        <v>1791.3</v>
      </c>
      <c r="I144" s="21"/>
      <c r="J144" s="21">
        <f t="shared" si="45"/>
        <v>1791.3</v>
      </c>
      <c r="K144" s="21"/>
      <c r="L144" s="21">
        <f t="shared" si="46"/>
        <v>1791.3</v>
      </c>
      <c r="M144" s="16" t="s">
        <v>84</v>
      </c>
    </row>
    <row r="145" spans="1:14" x14ac:dyDescent="0.25">
      <c r="A145" s="1"/>
      <c r="B145" s="36" t="s">
        <v>11</v>
      </c>
      <c r="C145" s="3"/>
      <c r="D145" s="21">
        <f>D17+D41+D71+D82+D122+D129+D142+D119</f>
        <v>3771665.9000000004</v>
      </c>
      <c r="E145" s="21">
        <f>E17+E41++E71+E82+E119+E122+E129+E142</f>
        <v>-14217.5</v>
      </c>
      <c r="F145" s="21">
        <f t="shared" si="37"/>
        <v>3757448.4000000004</v>
      </c>
      <c r="G145" s="21">
        <f>G17+G41++G71+G82+G119+G122+G129+G142</f>
        <v>441869.99099999992</v>
      </c>
      <c r="H145" s="21">
        <f t="shared" si="44"/>
        <v>4199318.3910000008</v>
      </c>
      <c r="I145" s="21">
        <f>I17+I41++I71+I82+I119+I122+I129+I142</f>
        <v>-108545.803</v>
      </c>
      <c r="J145" s="21">
        <f t="shared" si="45"/>
        <v>4090772.5880000009</v>
      </c>
      <c r="K145" s="21">
        <f>K17+K41++K71+K82+K119+K122+K129+K142</f>
        <v>67818.741999999998</v>
      </c>
      <c r="L145" s="21">
        <f t="shared" si="46"/>
        <v>4158591.330000001</v>
      </c>
    </row>
    <row r="146" spans="1:14" x14ac:dyDescent="0.25">
      <c r="A146" s="1"/>
      <c r="B146" s="59" t="s">
        <v>12</v>
      </c>
      <c r="C146" s="60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4" x14ac:dyDescent="0.25">
      <c r="A147" s="1"/>
      <c r="B147" s="61" t="s">
        <v>55</v>
      </c>
      <c r="C147" s="62"/>
      <c r="D147" s="21">
        <f>D85</f>
        <v>758065.1</v>
      </c>
      <c r="E147" s="21">
        <f>E85</f>
        <v>0</v>
      </c>
      <c r="F147" s="21">
        <f t="shared" si="37"/>
        <v>758065.1</v>
      </c>
      <c r="G147" s="21">
        <f>G85</f>
        <v>0</v>
      </c>
      <c r="H147" s="21">
        <f t="shared" ref="H147:H149" si="47">F147+G147</f>
        <v>758065.1</v>
      </c>
      <c r="I147" s="21">
        <f>I85</f>
        <v>0</v>
      </c>
      <c r="J147" s="21">
        <f t="shared" ref="J147:J149" si="48">H147+I147</f>
        <v>758065.1</v>
      </c>
      <c r="K147" s="21">
        <f>K85</f>
        <v>0</v>
      </c>
      <c r="L147" s="21">
        <f t="shared" ref="L147:L149" si="49">J147+K147</f>
        <v>758065.1</v>
      </c>
    </row>
    <row r="148" spans="1:14" x14ac:dyDescent="0.25">
      <c r="A148" s="1"/>
      <c r="B148" s="35" t="s">
        <v>18</v>
      </c>
      <c r="C148" s="4"/>
      <c r="D148" s="21">
        <f>D44+D20</f>
        <v>420296.5</v>
      </c>
      <c r="E148" s="21">
        <f>E20+E44</f>
        <v>0</v>
      </c>
      <c r="F148" s="21">
        <f t="shared" si="37"/>
        <v>420296.5</v>
      </c>
      <c r="G148" s="21">
        <f>G20+G44</f>
        <v>12307.6</v>
      </c>
      <c r="H148" s="21">
        <f t="shared" si="47"/>
        <v>432604.1</v>
      </c>
      <c r="I148" s="21">
        <f>I20+I44</f>
        <v>0</v>
      </c>
      <c r="J148" s="21">
        <f t="shared" si="48"/>
        <v>432604.1</v>
      </c>
      <c r="K148" s="21">
        <f>K20+K44</f>
        <v>0</v>
      </c>
      <c r="L148" s="21">
        <f t="shared" si="49"/>
        <v>432604.1</v>
      </c>
    </row>
    <row r="149" spans="1:14" x14ac:dyDescent="0.25">
      <c r="A149" s="1"/>
      <c r="B149" s="35" t="s">
        <v>24</v>
      </c>
      <c r="C149" s="4"/>
      <c r="D149" s="21">
        <f>D45</f>
        <v>15293.6</v>
      </c>
      <c r="E149" s="21">
        <f>E45</f>
        <v>0</v>
      </c>
      <c r="F149" s="21">
        <f t="shared" si="37"/>
        <v>15293.6</v>
      </c>
      <c r="G149" s="21">
        <f>G45</f>
        <v>0</v>
      </c>
      <c r="H149" s="21">
        <f t="shared" si="47"/>
        <v>15293.6</v>
      </c>
      <c r="I149" s="21">
        <f>I45</f>
        <v>0</v>
      </c>
      <c r="J149" s="21">
        <f t="shared" si="48"/>
        <v>15293.6</v>
      </c>
      <c r="K149" s="21">
        <f>K45</f>
        <v>0</v>
      </c>
      <c r="L149" s="21">
        <f t="shared" si="49"/>
        <v>15293.6</v>
      </c>
    </row>
    <row r="150" spans="1:14" x14ac:dyDescent="0.25">
      <c r="A150" s="1"/>
      <c r="B150" s="63" t="s">
        <v>16</v>
      </c>
      <c r="C150" s="64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4" x14ac:dyDescent="0.25">
      <c r="A151" s="1"/>
      <c r="B151" s="63" t="s">
        <v>5</v>
      </c>
      <c r="C151" s="52"/>
      <c r="D151" s="21">
        <f>D49+D48+D51+D52+D53+D54+D50+D46+D47</f>
        <v>302284.79999999999</v>
      </c>
      <c r="E151" s="21">
        <f>E46+E47+E48+E49+E50+E51+E52+E53+E54</f>
        <v>15150</v>
      </c>
      <c r="F151" s="21">
        <f t="shared" si="37"/>
        <v>317434.8</v>
      </c>
      <c r="G151" s="21">
        <f>G46+G47+G48+G49+G50+G51+G52+G53+G54+G66</f>
        <v>-11530.508000000005</v>
      </c>
      <c r="H151" s="21">
        <f t="shared" ref="H151:H160" si="50">F151+G151</f>
        <v>305904.29199999996</v>
      </c>
      <c r="I151" s="21">
        <f>I46+I47+I48+I49+I50+I51+I52+I53+I54+I66</f>
        <v>0</v>
      </c>
      <c r="J151" s="21">
        <f t="shared" ref="J151:J155" si="51">H151+I151</f>
        <v>305904.29199999996</v>
      </c>
      <c r="K151" s="21">
        <f>K46+K47+K48+K49+K50+K51+K52+K53+K54+K66</f>
        <v>0</v>
      </c>
      <c r="L151" s="21">
        <f t="shared" ref="L151:L155" si="52">J151+K151</f>
        <v>305904.29199999996</v>
      </c>
    </row>
    <row r="152" spans="1:14" x14ac:dyDescent="0.25">
      <c r="A152" s="1"/>
      <c r="B152" s="63" t="s">
        <v>7</v>
      </c>
      <c r="C152" s="52"/>
      <c r="D152" s="21">
        <f>D86+D90+D94+D98+D102+D106+D110+D111+D112+D113+D114+D115+D74+D75+D76+D77+D78+D79+D80+D81+D136</f>
        <v>1324844.7000000007</v>
      </c>
      <c r="E152" s="21">
        <f>E74+E75+E76+E77+E78+E79+E80+E81+E86+E90+E94+E98+E102+E106+E110+E111+E112+E113+E114+E115</f>
        <v>9267.4</v>
      </c>
      <c r="F152" s="21">
        <f t="shared" si="37"/>
        <v>1334112.1000000006</v>
      </c>
      <c r="G152" s="21">
        <f>G74+G75+G76+G77+G78+G79+G80+G81+G86+G90+G94+G98+G102+G106+G110+G111+G112+G113+G114+G115+G116+G117+G118</f>
        <v>61349.649000000005</v>
      </c>
      <c r="H152" s="21">
        <f t="shared" si="50"/>
        <v>1395461.7490000005</v>
      </c>
      <c r="I152" s="21">
        <f>I74+I75+I76+I77+I78+I79+I80+I81+I86+I90+I94+I98+I102+I106+I110+I111+I112+I113+I114+I115+I116+I117+I118</f>
        <v>0</v>
      </c>
      <c r="J152" s="21">
        <f t="shared" si="51"/>
        <v>1395461.7490000005</v>
      </c>
      <c r="K152" s="21">
        <f>K74+K75+K76+K77+K78+K79+K80+K81+K86+K90+K94+K98+K102+K106+K110+K111+K112+K113+K114+K115+K116+K117+K118</f>
        <v>-19380.564000000002</v>
      </c>
      <c r="L152" s="21">
        <f t="shared" si="52"/>
        <v>1376081.1850000005</v>
      </c>
    </row>
    <row r="153" spans="1:14" x14ac:dyDescent="0.25">
      <c r="A153" s="1"/>
      <c r="B153" s="63" t="s">
        <v>13</v>
      </c>
      <c r="C153" s="52"/>
      <c r="D153" s="21">
        <f>D30+D31+D32+D24+D25</f>
        <v>62187.8</v>
      </c>
      <c r="E153" s="21">
        <f>E24+E25+E30+E31+E32</f>
        <v>0</v>
      </c>
      <c r="F153" s="21">
        <f t="shared" si="37"/>
        <v>62187.8</v>
      </c>
      <c r="G153" s="21">
        <f>G24+G25+G30+G31+G32+G34+G35+G36</f>
        <v>15745.796</v>
      </c>
      <c r="H153" s="21">
        <f t="shared" si="50"/>
        <v>77933.596000000005</v>
      </c>
      <c r="I153" s="21">
        <f>I24+I25+I30+I31+I32+I34+I35+I36</f>
        <v>0</v>
      </c>
      <c r="J153" s="21">
        <f t="shared" si="51"/>
        <v>77933.596000000005</v>
      </c>
      <c r="K153" s="21">
        <f>K24+K25+K30+K31+K32+K34+K35+K36</f>
        <v>0</v>
      </c>
      <c r="L153" s="21">
        <f t="shared" si="52"/>
        <v>77933.596000000005</v>
      </c>
    </row>
    <row r="154" spans="1:14" x14ac:dyDescent="0.25">
      <c r="A154" s="1"/>
      <c r="B154" s="65" t="s">
        <v>10</v>
      </c>
      <c r="C154" s="52"/>
      <c r="D154" s="21">
        <f>D125</f>
        <v>18797.7</v>
      </c>
      <c r="E154" s="21">
        <f>E125</f>
        <v>-18797.7</v>
      </c>
      <c r="F154" s="21">
        <f t="shared" si="37"/>
        <v>0</v>
      </c>
      <c r="G154" s="21">
        <f>G125</f>
        <v>1246.2829999999999</v>
      </c>
      <c r="H154" s="21">
        <f t="shared" si="50"/>
        <v>1246.2829999999999</v>
      </c>
      <c r="I154" s="21">
        <f>I125</f>
        <v>0</v>
      </c>
      <c r="J154" s="21">
        <f t="shared" si="51"/>
        <v>1246.2829999999999</v>
      </c>
      <c r="K154" s="21">
        <f>K125</f>
        <v>0</v>
      </c>
      <c r="L154" s="21">
        <f t="shared" si="52"/>
        <v>1246.2829999999999</v>
      </c>
    </row>
    <row r="155" spans="1:14" x14ac:dyDescent="0.25">
      <c r="A155" s="14"/>
      <c r="B155" s="66" t="s">
        <v>17</v>
      </c>
      <c r="C155" s="67"/>
      <c r="D155" s="21">
        <f>D127+D128+D21</f>
        <v>454498.9</v>
      </c>
      <c r="E155" s="21">
        <f>E21+E127+E128</f>
        <v>-14377.7</v>
      </c>
      <c r="F155" s="21">
        <f t="shared" si="37"/>
        <v>440121.2</v>
      </c>
      <c r="G155" s="21">
        <f>G21+G127+G128+G39</f>
        <v>108000</v>
      </c>
      <c r="H155" s="21">
        <f t="shared" si="50"/>
        <v>548121.19999999995</v>
      </c>
      <c r="I155" s="21">
        <f>I21+I127+I128+I39</f>
        <v>-108000</v>
      </c>
      <c r="J155" s="21">
        <f t="shared" si="51"/>
        <v>440121.19999999995</v>
      </c>
      <c r="K155" s="21">
        <f>K21+K127+K128+K39</f>
        <v>0</v>
      </c>
      <c r="L155" s="21">
        <f t="shared" si="52"/>
        <v>440121.19999999995</v>
      </c>
    </row>
    <row r="156" spans="1:14" x14ac:dyDescent="0.25">
      <c r="A156" s="14"/>
      <c r="B156" s="66" t="s">
        <v>14</v>
      </c>
      <c r="C156" s="67"/>
      <c r="D156" s="21">
        <f>D55+D60+D63</f>
        <v>761664.79999999993</v>
      </c>
      <c r="E156" s="21">
        <f>E55+E60+E63</f>
        <v>7504.9</v>
      </c>
      <c r="F156" s="21">
        <f t="shared" si="37"/>
        <v>769169.7</v>
      </c>
      <c r="G156" s="21">
        <f>G55+G60+G63+G67</f>
        <v>91436.998000000007</v>
      </c>
      <c r="H156" s="21">
        <f>F156+G156</f>
        <v>860606.69799999997</v>
      </c>
      <c r="I156" s="21">
        <f>I55+I60+I63+I67</f>
        <v>10381.799999999999</v>
      </c>
      <c r="J156" s="21">
        <f>H156+I156</f>
        <v>870988.49800000002</v>
      </c>
      <c r="K156" s="21">
        <f>K55+K60+K63+K67</f>
        <v>49700</v>
      </c>
      <c r="L156" s="21">
        <f>J156+K156</f>
        <v>920688.49800000002</v>
      </c>
    </row>
    <row r="157" spans="1:14" hidden="1" x14ac:dyDescent="0.25">
      <c r="A157" s="14"/>
      <c r="B157" s="66" t="s">
        <v>19</v>
      </c>
      <c r="C157" s="67"/>
      <c r="D157" s="21">
        <f>D120</f>
        <v>15000</v>
      </c>
      <c r="E157" s="21">
        <f>E120</f>
        <v>-15000</v>
      </c>
      <c r="F157" s="21">
        <f t="shared" si="37"/>
        <v>0</v>
      </c>
      <c r="G157" s="21">
        <f>G120</f>
        <v>0</v>
      </c>
      <c r="H157" s="21">
        <f t="shared" si="50"/>
        <v>0</v>
      </c>
      <c r="I157" s="21">
        <f>I120</f>
        <v>0</v>
      </c>
      <c r="J157" s="21">
        <f t="shared" ref="J157:J160" si="53">H157+I157</f>
        <v>0</v>
      </c>
      <c r="K157" s="21">
        <f>K120</f>
        <v>0</v>
      </c>
      <c r="L157" s="21">
        <f t="shared" ref="L157:L160" si="54">J157+K157</f>
        <v>0</v>
      </c>
      <c r="N157" s="28">
        <v>0</v>
      </c>
    </row>
    <row r="158" spans="1:14" x14ac:dyDescent="0.25">
      <c r="A158" s="14"/>
      <c r="B158" s="58" t="s">
        <v>21</v>
      </c>
      <c r="C158" s="47"/>
      <c r="D158" s="21">
        <f>D135</f>
        <v>34618.199999999997</v>
      </c>
      <c r="E158" s="21">
        <f>E135</f>
        <v>-667.4</v>
      </c>
      <c r="F158" s="21">
        <f t="shared" si="37"/>
        <v>33950.799999999996</v>
      </c>
      <c r="G158" s="21">
        <f>G135+G137+G138+G139</f>
        <v>19226.468000000001</v>
      </c>
      <c r="H158" s="21">
        <f t="shared" si="50"/>
        <v>53177.267999999996</v>
      </c>
      <c r="I158" s="21">
        <f>I135+I137+I138+I139</f>
        <v>-10381.799999999999</v>
      </c>
      <c r="J158" s="21">
        <f t="shared" si="53"/>
        <v>42795.467999999993</v>
      </c>
      <c r="K158" s="21">
        <f>K135+K137+K138+K139</f>
        <v>0</v>
      </c>
      <c r="L158" s="21">
        <f t="shared" si="54"/>
        <v>42795.467999999993</v>
      </c>
    </row>
    <row r="159" spans="1:14" x14ac:dyDescent="0.25">
      <c r="A159" s="14"/>
      <c r="B159" s="58" t="s">
        <v>22</v>
      </c>
      <c r="C159" s="47"/>
      <c r="D159" s="21">
        <f>D59+D123+D124+D22+D23+D26+D130+D131+D132+D133+D134</f>
        <v>777769</v>
      </c>
      <c r="E159" s="21">
        <f>E22+E23+E26+E59+E121+E123+E124+E126+E130+E131+E132+E133+E134+E144</f>
        <v>22702.999999999996</v>
      </c>
      <c r="F159" s="21">
        <f t="shared" si="37"/>
        <v>800472</v>
      </c>
      <c r="G159" s="21">
        <f>G22+G23+G26+G59+G121+G123+G124+G126+G130+G131+G132+G133+G134+G144+G33+G140+G141+G37+G38+G40</f>
        <v>156395.30499999999</v>
      </c>
      <c r="H159" s="21">
        <f t="shared" si="50"/>
        <v>956867.30499999993</v>
      </c>
      <c r="I159" s="21">
        <f>I22+I23+I26+I59+I121+I123+I124+I126+I130+I131+I132+I133+I134+I144+I33+I140+I141+I37+I38+I40</f>
        <v>-545.803</v>
      </c>
      <c r="J159" s="21">
        <f t="shared" si="53"/>
        <v>956321.50199999998</v>
      </c>
      <c r="K159" s="21">
        <f>K22+K23+K26+K59+K121+K123+K124+K126+K130+K131+K132+K133+K134+K144+K33+K140+K141+K37+K38+K40</f>
        <v>37499.305999999997</v>
      </c>
      <c r="L159" s="21">
        <f t="shared" si="54"/>
        <v>993820.80799999996</v>
      </c>
    </row>
    <row r="160" spans="1:14" hidden="1" x14ac:dyDescent="0.25">
      <c r="A160" s="14"/>
      <c r="B160" s="58" t="s">
        <v>83</v>
      </c>
      <c r="C160" s="47"/>
      <c r="D160" s="21">
        <f>D143</f>
        <v>20000</v>
      </c>
      <c r="E160" s="21">
        <f>E143</f>
        <v>-20000</v>
      </c>
      <c r="F160" s="21">
        <f t="shared" si="37"/>
        <v>0</v>
      </c>
      <c r="G160" s="21">
        <f>G143</f>
        <v>0</v>
      </c>
      <c r="H160" s="21">
        <f t="shared" si="50"/>
        <v>0</v>
      </c>
      <c r="I160" s="21">
        <f>I143</f>
        <v>0</v>
      </c>
      <c r="J160" s="21">
        <f t="shared" si="53"/>
        <v>0</v>
      </c>
      <c r="K160" s="21">
        <f>K143</f>
        <v>0</v>
      </c>
      <c r="L160" s="21">
        <f t="shared" si="54"/>
        <v>0</v>
      </c>
      <c r="N160" s="28">
        <v>0</v>
      </c>
    </row>
  </sheetData>
  <autoFilter ref="A16:N160">
    <filterColumn colId="13">
      <filters blank="1"/>
    </filterColumn>
  </autoFilter>
  <mergeCells count="37">
    <mergeCell ref="B160:C160"/>
    <mergeCell ref="B146:C146"/>
    <mergeCell ref="B147:C147"/>
    <mergeCell ref="B150:C150"/>
    <mergeCell ref="B154:C154"/>
    <mergeCell ref="B159:C159"/>
    <mergeCell ref="B152:C152"/>
    <mergeCell ref="B153:C153"/>
    <mergeCell ref="B151:C151"/>
    <mergeCell ref="B158:C158"/>
    <mergeCell ref="B157:C157"/>
    <mergeCell ref="B155:C155"/>
    <mergeCell ref="B156:C156"/>
    <mergeCell ref="A143:A144"/>
    <mergeCell ref="B143:B144"/>
    <mergeCell ref="A23:A24"/>
    <mergeCell ref="B25:B26"/>
    <mergeCell ref="A25:A26"/>
    <mergeCell ref="B23:B24"/>
    <mergeCell ref="A125:A126"/>
    <mergeCell ref="B136:B137"/>
    <mergeCell ref="A136:A137"/>
    <mergeCell ref="B125:B126"/>
    <mergeCell ref="A10:L10"/>
    <mergeCell ref="A11:L12"/>
    <mergeCell ref="A15:A16"/>
    <mergeCell ref="K15:K16"/>
    <mergeCell ref="L15:L16"/>
    <mergeCell ref="J15:J16"/>
    <mergeCell ref="F15:F16"/>
    <mergeCell ref="I15:I16"/>
    <mergeCell ref="G15:G16"/>
    <mergeCell ref="H15:H16"/>
    <mergeCell ref="B15:B16"/>
    <mergeCell ref="C15:C16"/>
    <mergeCell ref="D15:D16"/>
    <mergeCell ref="E15:E16"/>
  </mergeCells>
  <pageMargins left="0.98425196850393704" right="0.39370078740157483" top="0.78740157480314965" bottom="0.78740157480314965" header="0.31496062992125984" footer="0.31496062992125984"/>
  <pageSetup paperSize="9" scale="87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</vt:lpstr>
      <vt:lpstr>'2018'!Заголовки_для_печати</vt:lpstr>
      <vt:lpstr>'2018'!Область_печати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2018-04-03T09:49:50Z</cp:lastPrinted>
  <dcterms:created xsi:type="dcterms:W3CDTF">2013-10-12T06:09:22Z</dcterms:created>
  <dcterms:modified xsi:type="dcterms:W3CDTF">2018-04-03T09:49:53Z</dcterms:modified>
</cp:coreProperties>
</file>