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8 год\Апрель\"/>
    </mc:Choice>
  </mc:AlternateContent>
  <bookViews>
    <workbookView xWindow="0" yWindow="0" windowWidth="28800" windowHeight="11835"/>
  </bookViews>
  <sheets>
    <sheet name="2019-2020" sheetId="1" r:id="rId1"/>
  </sheets>
  <definedNames>
    <definedName name="_xlnm._FilterDatabase" localSheetId="0" hidden="1">'2019-2020'!$A$16:$W$148</definedName>
    <definedName name="_xlnm.Print_Titles" localSheetId="0">'2019-2020'!$15:$16</definedName>
    <definedName name="_xlnm.Print_Area" localSheetId="0">'2019-2020'!$A:$E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7" i="1" l="1"/>
  <c r="R142" i="1"/>
  <c r="U47" i="1" l="1"/>
  <c r="U79" i="1"/>
  <c r="R70" i="1" l="1"/>
  <c r="S79" i="1"/>
  <c r="R19" i="1" l="1"/>
  <c r="S47" i="1"/>
  <c r="T148" i="1" l="1"/>
  <c r="R148" i="1"/>
  <c r="T147" i="1"/>
  <c r="T146" i="1"/>
  <c r="R146" i="1"/>
  <c r="T145" i="1"/>
  <c r="R145" i="1"/>
  <c r="T143" i="1"/>
  <c r="R143" i="1"/>
  <c r="T142" i="1"/>
  <c r="T140" i="1"/>
  <c r="R140" i="1"/>
  <c r="R137" i="1"/>
  <c r="T131" i="1"/>
  <c r="R131" i="1"/>
  <c r="T121" i="1"/>
  <c r="R121" i="1"/>
  <c r="T116" i="1"/>
  <c r="R116" i="1"/>
  <c r="T113" i="1"/>
  <c r="R113" i="1"/>
  <c r="T108" i="1"/>
  <c r="R108" i="1"/>
  <c r="T104" i="1"/>
  <c r="R104" i="1"/>
  <c r="T100" i="1"/>
  <c r="R100" i="1"/>
  <c r="T96" i="1"/>
  <c r="R96" i="1"/>
  <c r="T92" i="1"/>
  <c r="R92" i="1"/>
  <c r="T88" i="1"/>
  <c r="R88" i="1"/>
  <c r="T84" i="1"/>
  <c r="R84" i="1"/>
  <c r="T83" i="1"/>
  <c r="T136" i="1" s="1"/>
  <c r="R83" i="1"/>
  <c r="R136" i="1" s="1"/>
  <c r="T82" i="1"/>
  <c r="R82" i="1"/>
  <c r="R80" i="1" s="1"/>
  <c r="T80" i="1"/>
  <c r="T70" i="1"/>
  <c r="T68" i="1" s="1"/>
  <c r="R68" i="1"/>
  <c r="T62" i="1"/>
  <c r="R62" i="1"/>
  <c r="R144" i="1" s="1"/>
  <c r="T59" i="1"/>
  <c r="T144" i="1" s="1"/>
  <c r="R59" i="1"/>
  <c r="T52" i="1"/>
  <c r="T138" i="1" s="1"/>
  <c r="R52" i="1"/>
  <c r="R138" i="1" s="1"/>
  <c r="T51" i="1"/>
  <c r="R51" i="1"/>
  <c r="T50" i="1"/>
  <c r="T48" i="1" s="1"/>
  <c r="R50" i="1"/>
  <c r="R31" i="1"/>
  <c r="T20" i="1"/>
  <c r="T137" i="1" s="1"/>
  <c r="R20" i="1"/>
  <c r="T19" i="1"/>
  <c r="R17" i="1"/>
  <c r="R141" i="1" l="1"/>
  <c r="T141" i="1"/>
  <c r="R48" i="1"/>
  <c r="R134" i="1"/>
  <c r="T17" i="1"/>
  <c r="P148" i="1"/>
  <c r="N148" i="1"/>
  <c r="P147" i="1"/>
  <c r="P146" i="1"/>
  <c r="N146" i="1"/>
  <c r="P145" i="1"/>
  <c r="N145" i="1"/>
  <c r="P143" i="1"/>
  <c r="N143" i="1"/>
  <c r="P142" i="1"/>
  <c r="N142" i="1"/>
  <c r="P140" i="1"/>
  <c r="N140" i="1"/>
  <c r="P131" i="1"/>
  <c r="N131" i="1"/>
  <c r="P121" i="1"/>
  <c r="N121" i="1"/>
  <c r="P116" i="1"/>
  <c r="N116" i="1"/>
  <c r="P113" i="1"/>
  <c r="N113" i="1"/>
  <c r="P108" i="1"/>
  <c r="N108" i="1"/>
  <c r="P104" i="1"/>
  <c r="N104" i="1"/>
  <c r="P100" i="1"/>
  <c r="N100" i="1"/>
  <c r="P96" i="1"/>
  <c r="N96" i="1"/>
  <c r="P92" i="1"/>
  <c r="N92" i="1"/>
  <c r="P88" i="1"/>
  <c r="N88" i="1"/>
  <c r="P84" i="1"/>
  <c r="N84" i="1"/>
  <c r="P83" i="1"/>
  <c r="N83" i="1"/>
  <c r="N136" i="1" s="1"/>
  <c r="P82" i="1"/>
  <c r="N82" i="1"/>
  <c r="P70" i="1"/>
  <c r="P68" i="1" s="1"/>
  <c r="N70" i="1"/>
  <c r="P62" i="1"/>
  <c r="N62" i="1"/>
  <c r="P59" i="1"/>
  <c r="N59" i="1"/>
  <c r="P52" i="1"/>
  <c r="P138" i="1" s="1"/>
  <c r="N52" i="1"/>
  <c r="N138" i="1" s="1"/>
  <c r="P51" i="1"/>
  <c r="N51" i="1"/>
  <c r="P50" i="1"/>
  <c r="N50" i="1"/>
  <c r="N31" i="1"/>
  <c r="P20" i="1"/>
  <c r="N20" i="1"/>
  <c r="P19" i="1"/>
  <c r="N19" i="1"/>
  <c r="T134" i="1" l="1"/>
  <c r="N137" i="1"/>
  <c r="P48" i="1"/>
  <c r="P17" i="1"/>
  <c r="P144" i="1"/>
  <c r="P137" i="1"/>
  <c r="P80" i="1"/>
  <c r="N48" i="1"/>
  <c r="N147" i="1"/>
  <c r="N68" i="1"/>
  <c r="N80" i="1"/>
  <c r="N141" i="1"/>
  <c r="N144" i="1"/>
  <c r="N17" i="1"/>
  <c r="P136" i="1"/>
  <c r="P141" i="1"/>
  <c r="J57" i="1"/>
  <c r="J50" i="1" s="1"/>
  <c r="J140" i="1"/>
  <c r="M65" i="1"/>
  <c r="Q65" i="1" s="1"/>
  <c r="U65" i="1" s="1"/>
  <c r="M66" i="1"/>
  <c r="Q66" i="1" s="1"/>
  <c r="U66" i="1" s="1"/>
  <c r="M67" i="1"/>
  <c r="Q67" i="1" s="1"/>
  <c r="U67" i="1" s="1"/>
  <c r="K65" i="1"/>
  <c r="O65" i="1" s="1"/>
  <c r="S65" i="1" s="1"/>
  <c r="K66" i="1"/>
  <c r="O66" i="1" s="1"/>
  <c r="S66" i="1" s="1"/>
  <c r="K67" i="1"/>
  <c r="O67" i="1" s="1"/>
  <c r="S67" i="1" s="1"/>
  <c r="J31" i="1"/>
  <c r="P134" i="1" l="1"/>
  <c r="N134" i="1"/>
  <c r="L148" i="1"/>
  <c r="J148" i="1"/>
  <c r="L147" i="1"/>
  <c r="J147" i="1"/>
  <c r="L146" i="1"/>
  <c r="J146" i="1"/>
  <c r="L145" i="1"/>
  <c r="J145" i="1"/>
  <c r="L143" i="1"/>
  <c r="J143" i="1"/>
  <c r="L142" i="1"/>
  <c r="J142" i="1"/>
  <c r="L140" i="1"/>
  <c r="L131" i="1"/>
  <c r="J131" i="1"/>
  <c r="L121" i="1"/>
  <c r="J121" i="1"/>
  <c r="L116" i="1"/>
  <c r="J116" i="1"/>
  <c r="L113" i="1"/>
  <c r="J113" i="1"/>
  <c r="L108" i="1"/>
  <c r="J108" i="1"/>
  <c r="L104" i="1"/>
  <c r="J104" i="1"/>
  <c r="L100" i="1"/>
  <c r="J100" i="1"/>
  <c r="L96" i="1"/>
  <c r="J96" i="1"/>
  <c r="L92" i="1"/>
  <c r="J92" i="1"/>
  <c r="L88" i="1"/>
  <c r="J88" i="1"/>
  <c r="L84" i="1"/>
  <c r="J84" i="1"/>
  <c r="L83" i="1"/>
  <c r="L136" i="1" s="1"/>
  <c r="J83" i="1"/>
  <c r="L82" i="1"/>
  <c r="J82" i="1"/>
  <c r="L70" i="1"/>
  <c r="J70" i="1"/>
  <c r="L62" i="1"/>
  <c r="J62" i="1"/>
  <c r="L59" i="1"/>
  <c r="J59" i="1"/>
  <c r="L52" i="1"/>
  <c r="L138" i="1" s="1"/>
  <c r="J52" i="1"/>
  <c r="L51" i="1"/>
  <c r="J51" i="1"/>
  <c r="L50" i="1"/>
  <c r="L20" i="1"/>
  <c r="J20" i="1"/>
  <c r="L19" i="1"/>
  <c r="J19" i="1"/>
  <c r="J137" i="1" l="1"/>
  <c r="J17" i="1"/>
  <c r="L80" i="1"/>
  <c r="L144" i="1"/>
  <c r="L137" i="1"/>
  <c r="L141" i="1"/>
  <c r="L68" i="1"/>
  <c r="L48" i="1"/>
  <c r="L17" i="1"/>
  <c r="J68" i="1"/>
  <c r="J136" i="1"/>
  <c r="J138" i="1"/>
  <c r="J141" i="1"/>
  <c r="J144" i="1"/>
  <c r="J48" i="1"/>
  <c r="J80" i="1"/>
  <c r="H148" i="1"/>
  <c r="H147" i="1"/>
  <c r="H146" i="1"/>
  <c r="H145" i="1"/>
  <c r="H143" i="1"/>
  <c r="H142" i="1"/>
  <c r="H140" i="1"/>
  <c r="F148" i="1"/>
  <c r="F147" i="1"/>
  <c r="F146" i="1"/>
  <c r="F145" i="1"/>
  <c r="F143" i="1"/>
  <c r="F142" i="1"/>
  <c r="F140" i="1"/>
  <c r="H131" i="1"/>
  <c r="F131" i="1"/>
  <c r="H121" i="1"/>
  <c r="F121" i="1"/>
  <c r="H116" i="1"/>
  <c r="F116" i="1"/>
  <c r="H113" i="1"/>
  <c r="F113" i="1"/>
  <c r="H108" i="1"/>
  <c r="H104" i="1"/>
  <c r="H100" i="1"/>
  <c r="H96" i="1"/>
  <c r="H92" i="1"/>
  <c r="H88" i="1"/>
  <c r="H84" i="1"/>
  <c r="H82" i="1"/>
  <c r="H83" i="1"/>
  <c r="F108" i="1"/>
  <c r="F104" i="1"/>
  <c r="F100" i="1"/>
  <c r="F96" i="1"/>
  <c r="F92" i="1"/>
  <c r="F88" i="1"/>
  <c r="F84" i="1"/>
  <c r="F83" i="1"/>
  <c r="F136" i="1" s="1"/>
  <c r="F82" i="1"/>
  <c r="F70" i="1"/>
  <c r="F68" i="1" s="1"/>
  <c r="H70" i="1"/>
  <c r="H68" i="1" s="1"/>
  <c r="H62" i="1"/>
  <c r="H59" i="1"/>
  <c r="H52" i="1"/>
  <c r="H138" i="1" s="1"/>
  <c r="H51" i="1"/>
  <c r="H50" i="1"/>
  <c r="F62" i="1"/>
  <c r="F59" i="1"/>
  <c r="F52" i="1"/>
  <c r="F138" i="1" s="1"/>
  <c r="F51" i="1"/>
  <c r="F50" i="1"/>
  <c r="H20" i="1"/>
  <c r="H19" i="1"/>
  <c r="F20" i="1"/>
  <c r="F19" i="1"/>
  <c r="L134" i="1" l="1"/>
  <c r="J134" i="1"/>
  <c r="H17" i="1"/>
  <c r="H48" i="1"/>
  <c r="H80" i="1"/>
  <c r="H141" i="1"/>
  <c r="F17" i="1"/>
  <c r="H137" i="1"/>
  <c r="F144" i="1"/>
  <c r="F141" i="1"/>
  <c r="H144" i="1"/>
  <c r="H136" i="1"/>
  <c r="F137" i="1"/>
  <c r="F48" i="1"/>
  <c r="F80" i="1"/>
  <c r="H134" i="1" l="1"/>
  <c r="F134" i="1"/>
  <c r="E20" i="1"/>
  <c r="I20" i="1" s="1"/>
  <c r="M20" i="1" s="1"/>
  <c r="Q20" i="1" s="1"/>
  <c r="U20" i="1" s="1"/>
  <c r="I133" i="1" l="1"/>
  <c r="M133" i="1" s="1"/>
  <c r="Q133" i="1" s="1"/>
  <c r="U133" i="1" s="1"/>
  <c r="G133" i="1"/>
  <c r="K133" i="1" s="1"/>
  <c r="O133" i="1" s="1"/>
  <c r="S133" i="1" s="1"/>
  <c r="I23" i="1"/>
  <c r="M23" i="1" s="1"/>
  <c r="Q23" i="1" s="1"/>
  <c r="U23" i="1" s="1"/>
  <c r="I24" i="1"/>
  <c r="M24" i="1" s="1"/>
  <c r="Q24" i="1" s="1"/>
  <c r="U24" i="1" s="1"/>
  <c r="I27" i="1"/>
  <c r="M27" i="1" s="1"/>
  <c r="Q27" i="1" s="1"/>
  <c r="U27" i="1" s="1"/>
  <c r="I28" i="1"/>
  <c r="M28" i="1" s="1"/>
  <c r="Q28" i="1" s="1"/>
  <c r="U28" i="1" s="1"/>
  <c r="I29" i="1"/>
  <c r="M29" i="1" s="1"/>
  <c r="Q29" i="1" s="1"/>
  <c r="U29" i="1" s="1"/>
  <c r="I30" i="1"/>
  <c r="M30" i="1" s="1"/>
  <c r="Q30" i="1" s="1"/>
  <c r="U30" i="1" s="1"/>
  <c r="I33" i="1"/>
  <c r="M33" i="1" s="1"/>
  <c r="Q33" i="1" s="1"/>
  <c r="U33" i="1" s="1"/>
  <c r="I34" i="1"/>
  <c r="M34" i="1" s="1"/>
  <c r="Q34" i="1" s="1"/>
  <c r="U34" i="1" s="1"/>
  <c r="I37" i="1"/>
  <c r="M37" i="1" s="1"/>
  <c r="Q37" i="1" s="1"/>
  <c r="U37" i="1" s="1"/>
  <c r="I38" i="1"/>
  <c r="M38" i="1" s="1"/>
  <c r="Q38" i="1" s="1"/>
  <c r="U38" i="1" s="1"/>
  <c r="I39" i="1"/>
  <c r="M39" i="1" s="1"/>
  <c r="Q39" i="1" s="1"/>
  <c r="U39" i="1" s="1"/>
  <c r="I42" i="1"/>
  <c r="M42" i="1" s="1"/>
  <c r="Q42" i="1" s="1"/>
  <c r="U42" i="1" s="1"/>
  <c r="I43" i="1"/>
  <c r="M43" i="1" s="1"/>
  <c r="Q43" i="1" s="1"/>
  <c r="U43" i="1" s="1"/>
  <c r="I44" i="1"/>
  <c r="M44" i="1" s="1"/>
  <c r="Q44" i="1" s="1"/>
  <c r="U44" i="1" s="1"/>
  <c r="I45" i="1"/>
  <c r="M45" i="1" s="1"/>
  <c r="Q45" i="1" s="1"/>
  <c r="U45" i="1" s="1"/>
  <c r="I46" i="1"/>
  <c r="M46" i="1" s="1"/>
  <c r="Q46" i="1" s="1"/>
  <c r="U46" i="1" s="1"/>
  <c r="I53" i="1"/>
  <c r="M53" i="1" s="1"/>
  <c r="Q53" i="1" s="1"/>
  <c r="U53" i="1" s="1"/>
  <c r="I54" i="1"/>
  <c r="M54" i="1" s="1"/>
  <c r="Q54" i="1" s="1"/>
  <c r="U54" i="1" s="1"/>
  <c r="I55" i="1"/>
  <c r="M55" i="1" s="1"/>
  <c r="Q55" i="1" s="1"/>
  <c r="U55" i="1" s="1"/>
  <c r="I56" i="1"/>
  <c r="M56" i="1" s="1"/>
  <c r="Q56" i="1" s="1"/>
  <c r="U56" i="1" s="1"/>
  <c r="I57" i="1"/>
  <c r="M57" i="1" s="1"/>
  <c r="Q57" i="1" s="1"/>
  <c r="U57" i="1" s="1"/>
  <c r="I58" i="1"/>
  <c r="M58" i="1" s="1"/>
  <c r="Q58" i="1" s="1"/>
  <c r="U58" i="1" s="1"/>
  <c r="I61" i="1"/>
  <c r="M61" i="1" s="1"/>
  <c r="Q61" i="1" s="1"/>
  <c r="U61" i="1" s="1"/>
  <c r="I64" i="1"/>
  <c r="M64" i="1" s="1"/>
  <c r="Q64" i="1" s="1"/>
  <c r="U64" i="1" s="1"/>
  <c r="I71" i="1"/>
  <c r="M71" i="1" s="1"/>
  <c r="Q71" i="1" s="1"/>
  <c r="U71" i="1" s="1"/>
  <c r="I72" i="1"/>
  <c r="M72" i="1" s="1"/>
  <c r="Q72" i="1" s="1"/>
  <c r="U72" i="1" s="1"/>
  <c r="I73" i="1"/>
  <c r="M73" i="1" s="1"/>
  <c r="Q73" i="1" s="1"/>
  <c r="U73" i="1" s="1"/>
  <c r="I74" i="1"/>
  <c r="M74" i="1" s="1"/>
  <c r="Q74" i="1" s="1"/>
  <c r="U74" i="1" s="1"/>
  <c r="I75" i="1"/>
  <c r="M75" i="1" s="1"/>
  <c r="Q75" i="1" s="1"/>
  <c r="U75" i="1" s="1"/>
  <c r="I76" i="1"/>
  <c r="M76" i="1" s="1"/>
  <c r="Q76" i="1" s="1"/>
  <c r="U76" i="1" s="1"/>
  <c r="I77" i="1"/>
  <c r="M77" i="1" s="1"/>
  <c r="Q77" i="1" s="1"/>
  <c r="U77" i="1" s="1"/>
  <c r="I78" i="1"/>
  <c r="M78" i="1" s="1"/>
  <c r="Q78" i="1" s="1"/>
  <c r="U78" i="1" s="1"/>
  <c r="I86" i="1"/>
  <c r="M86" i="1" s="1"/>
  <c r="Q86" i="1" s="1"/>
  <c r="U86" i="1" s="1"/>
  <c r="I87" i="1"/>
  <c r="M87" i="1" s="1"/>
  <c r="Q87" i="1" s="1"/>
  <c r="U87" i="1" s="1"/>
  <c r="I90" i="1"/>
  <c r="M90" i="1" s="1"/>
  <c r="Q90" i="1" s="1"/>
  <c r="U90" i="1" s="1"/>
  <c r="I91" i="1"/>
  <c r="M91" i="1" s="1"/>
  <c r="Q91" i="1" s="1"/>
  <c r="U91" i="1" s="1"/>
  <c r="I94" i="1"/>
  <c r="M94" i="1" s="1"/>
  <c r="Q94" i="1" s="1"/>
  <c r="U94" i="1" s="1"/>
  <c r="I95" i="1"/>
  <c r="M95" i="1" s="1"/>
  <c r="Q95" i="1" s="1"/>
  <c r="U95" i="1" s="1"/>
  <c r="I98" i="1"/>
  <c r="M98" i="1" s="1"/>
  <c r="Q98" i="1" s="1"/>
  <c r="U98" i="1" s="1"/>
  <c r="I99" i="1"/>
  <c r="M99" i="1" s="1"/>
  <c r="Q99" i="1" s="1"/>
  <c r="U99" i="1" s="1"/>
  <c r="I102" i="1"/>
  <c r="M102" i="1" s="1"/>
  <c r="Q102" i="1" s="1"/>
  <c r="U102" i="1" s="1"/>
  <c r="I103" i="1"/>
  <c r="M103" i="1" s="1"/>
  <c r="Q103" i="1" s="1"/>
  <c r="U103" i="1" s="1"/>
  <c r="I106" i="1"/>
  <c r="M106" i="1" s="1"/>
  <c r="Q106" i="1" s="1"/>
  <c r="U106" i="1" s="1"/>
  <c r="I107" i="1"/>
  <c r="M107" i="1" s="1"/>
  <c r="Q107" i="1" s="1"/>
  <c r="U107" i="1" s="1"/>
  <c r="I110" i="1"/>
  <c r="M110" i="1" s="1"/>
  <c r="Q110" i="1" s="1"/>
  <c r="U110" i="1" s="1"/>
  <c r="I111" i="1"/>
  <c r="M111" i="1" s="1"/>
  <c r="Q111" i="1" s="1"/>
  <c r="U111" i="1" s="1"/>
  <c r="I112" i="1"/>
  <c r="M112" i="1" s="1"/>
  <c r="Q112" i="1" s="1"/>
  <c r="U112" i="1" s="1"/>
  <c r="I114" i="1"/>
  <c r="M114" i="1" s="1"/>
  <c r="Q114" i="1" s="1"/>
  <c r="U114" i="1" s="1"/>
  <c r="I115" i="1"/>
  <c r="M115" i="1" s="1"/>
  <c r="Q115" i="1" s="1"/>
  <c r="U115" i="1" s="1"/>
  <c r="I117" i="1"/>
  <c r="M117" i="1" s="1"/>
  <c r="Q117" i="1" s="1"/>
  <c r="U117" i="1" s="1"/>
  <c r="I118" i="1"/>
  <c r="M118" i="1" s="1"/>
  <c r="Q118" i="1" s="1"/>
  <c r="U118" i="1" s="1"/>
  <c r="I119" i="1"/>
  <c r="M119" i="1" s="1"/>
  <c r="Q119" i="1" s="1"/>
  <c r="U119" i="1" s="1"/>
  <c r="I120" i="1"/>
  <c r="M120" i="1" s="1"/>
  <c r="Q120" i="1" s="1"/>
  <c r="U120" i="1" s="1"/>
  <c r="I122" i="1"/>
  <c r="M122" i="1" s="1"/>
  <c r="Q122" i="1" s="1"/>
  <c r="U122" i="1" s="1"/>
  <c r="I123" i="1"/>
  <c r="M123" i="1" s="1"/>
  <c r="Q123" i="1" s="1"/>
  <c r="U123" i="1" s="1"/>
  <c r="I124" i="1"/>
  <c r="M124" i="1" s="1"/>
  <c r="Q124" i="1" s="1"/>
  <c r="U124" i="1" s="1"/>
  <c r="I125" i="1"/>
  <c r="M125" i="1" s="1"/>
  <c r="Q125" i="1" s="1"/>
  <c r="U125" i="1" s="1"/>
  <c r="I126" i="1"/>
  <c r="M126" i="1" s="1"/>
  <c r="Q126" i="1" s="1"/>
  <c r="U126" i="1" s="1"/>
  <c r="I127" i="1"/>
  <c r="M127" i="1" s="1"/>
  <c r="Q127" i="1" s="1"/>
  <c r="U127" i="1" s="1"/>
  <c r="I128" i="1"/>
  <c r="M128" i="1" s="1"/>
  <c r="Q128" i="1" s="1"/>
  <c r="U128" i="1" s="1"/>
  <c r="I129" i="1"/>
  <c r="M129" i="1" s="1"/>
  <c r="Q129" i="1" s="1"/>
  <c r="U129" i="1" s="1"/>
  <c r="I130" i="1"/>
  <c r="M130" i="1" s="1"/>
  <c r="Q130" i="1" s="1"/>
  <c r="U130" i="1" s="1"/>
  <c r="I132" i="1"/>
  <c r="M132" i="1" s="1"/>
  <c r="Q132" i="1" s="1"/>
  <c r="U132" i="1" s="1"/>
  <c r="G23" i="1"/>
  <c r="K23" i="1" s="1"/>
  <c r="O23" i="1" s="1"/>
  <c r="S23" i="1" s="1"/>
  <c r="G24" i="1"/>
  <c r="K24" i="1" s="1"/>
  <c r="O24" i="1" s="1"/>
  <c r="S24" i="1" s="1"/>
  <c r="G27" i="1"/>
  <c r="K27" i="1" s="1"/>
  <c r="O27" i="1" s="1"/>
  <c r="S27" i="1" s="1"/>
  <c r="G28" i="1"/>
  <c r="K28" i="1" s="1"/>
  <c r="O28" i="1" s="1"/>
  <c r="S28" i="1" s="1"/>
  <c r="G29" i="1"/>
  <c r="K29" i="1" s="1"/>
  <c r="O29" i="1" s="1"/>
  <c r="S29" i="1" s="1"/>
  <c r="G30" i="1"/>
  <c r="K30" i="1" s="1"/>
  <c r="O30" i="1" s="1"/>
  <c r="S30" i="1" s="1"/>
  <c r="G33" i="1"/>
  <c r="K33" i="1" s="1"/>
  <c r="O33" i="1" s="1"/>
  <c r="S33" i="1" s="1"/>
  <c r="G34" i="1"/>
  <c r="K34" i="1" s="1"/>
  <c r="O34" i="1" s="1"/>
  <c r="S34" i="1" s="1"/>
  <c r="G37" i="1"/>
  <c r="K37" i="1" s="1"/>
  <c r="O37" i="1" s="1"/>
  <c r="S37" i="1" s="1"/>
  <c r="G38" i="1"/>
  <c r="K38" i="1" s="1"/>
  <c r="O38" i="1" s="1"/>
  <c r="S38" i="1" s="1"/>
  <c r="G39" i="1"/>
  <c r="K39" i="1" s="1"/>
  <c r="O39" i="1" s="1"/>
  <c r="S39" i="1" s="1"/>
  <c r="G42" i="1"/>
  <c r="K42" i="1" s="1"/>
  <c r="O42" i="1" s="1"/>
  <c r="S42" i="1" s="1"/>
  <c r="G43" i="1"/>
  <c r="K43" i="1" s="1"/>
  <c r="O43" i="1" s="1"/>
  <c r="S43" i="1" s="1"/>
  <c r="G44" i="1"/>
  <c r="K44" i="1" s="1"/>
  <c r="O44" i="1" s="1"/>
  <c r="S44" i="1" s="1"/>
  <c r="G45" i="1"/>
  <c r="K45" i="1" s="1"/>
  <c r="O45" i="1" s="1"/>
  <c r="S45" i="1" s="1"/>
  <c r="G46" i="1"/>
  <c r="K46" i="1" s="1"/>
  <c r="O46" i="1" s="1"/>
  <c r="S46" i="1" s="1"/>
  <c r="G53" i="1"/>
  <c r="K53" i="1" s="1"/>
  <c r="O53" i="1" s="1"/>
  <c r="S53" i="1" s="1"/>
  <c r="G54" i="1"/>
  <c r="K54" i="1" s="1"/>
  <c r="O54" i="1" s="1"/>
  <c r="S54" i="1" s="1"/>
  <c r="G55" i="1"/>
  <c r="K55" i="1" s="1"/>
  <c r="O55" i="1" s="1"/>
  <c r="S55" i="1" s="1"/>
  <c r="G56" i="1"/>
  <c r="K56" i="1" s="1"/>
  <c r="O56" i="1" s="1"/>
  <c r="S56" i="1" s="1"/>
  <c r="G57" i="1"/>
  <c r="K57" i="1" s="1"/>
  <c r="O57" i="1" s="1"/>
  <c r="S57" i="1" s="1"/>
  <c r="G58" i="1"/>
  <c r="K58" i="1" s="1"/>
  <c r="O58" i="1" s="1"/>
  <c r="S58" i="1" s="1"/>
  <c r="G61" i="1"/>
  <c r="K61" i="1" s="1"/>
  <c r="O61" i="1" s="1"/>
  <c r="S61" i="1" s="1"/>
  <c r="G64" i="1"/>
  <c r="K64" i="1" s="1"/>
  <c r="O64" i="1" s="1"/>
  <c r="S64" i="1" s="1"/>
  <c r="G71" i="1"/>
  <c r="K71" i="1" s="1"/>
  <c r="O71" i="1" s="1"/>
  <c r="S71" i="1" s="1"/>
  <c r="G72" i="1"/>
  <c r="K72" i="1" s="1"/>
  <c r="O72" i="1" s="1"/>
  <c r="S72" i="1" s="1"/>
  <c r="G73" i="1"/>
  <c r="K73" i="1" s="1"/>
  <c r="O73" i="1" s="1"/>
  <c r="S73" i="1" s="1"/>
  <c r="G74" i="1"/>
  <c r="K74" i="1" s="1"/>
  <c r="O74" i="1" s="1"/>
  <c r="S74" i="1" s="1"/>
  <c r="G75" i="1"/>
  <c r="K75" i="1" s="1"/>
  <c r="O75" i="1" s="1"/>
  <c r="S75" i="1" s="1"/>
  <c r="G76" i="1"/>
  <c r="K76" i="1" s="1"/>
  <c r="O76" i="1" s="1"/>
  <c r="S76" i="1" s="1"/>
  <c r="G77" i="1"/>
  <c r="K77" i="1" s="1"/>
  <c r="O77" i="1" s="1"/>
  <c r="S77" i="1" s="1"/>
  <c r="G78" i="1"/>
  <c r="K78" i="1" s="1"/>
  <c r="O78" i="1" s="1"/>
  <c r="S78" i="1" s="1"/>
  <c r="G86" i="1"/>
  <c r="K86" i="1" s="1"/>
  <c r="O86" i="1" s="1"/>
  <c r="S86" i="1" s="1"/>
  <c r="G87" i="1"/>
  <c r="K87" i="1" s="1"/>
  <c r="O87" i="1" s="1"/>
  <c r="S87" i="1" s="1"/>
  <c r="G90" i="1"/>
  <c r="K90" i="1" s="1"/>
  <c r="O90" i="1" s="1"/>
  <c r="S90" i="1" s="1"/>
  <c r="G91" i="1"/>
  <c r="K91" i="1" s="1"/>
  <c r="O91" i="1" s="1"/>
  <c r="S91" i="1" s="1"/>
  <c r="G94" i="1"/>
  <c r="K94" i="1" s="1"/>
  <c r="O94" i="1" s="1"/>
  <c r="S94" i="1" s="1"/>
  <c r="G95" i="1"/>
  <c r="K95" i="1" s="1"/>
  <c r="O95" i="1" s="1"/>
  <c r="S95" i="1" s="1"/>
  <c r="G98" i="1"/>
  <c r="K98" i="1" s="1"/>
  <c r="O98" i="1" s="1"/>
  <c r="S98" i="1" s="1"/>
  <c r="G99" i="1"/>
  <c r="K99" i="1" s="1"/>
  <c r="O99" i="1" s="1"/>
  <c r="S99" i="1" s="1"/>
  <c r="G102" i="1"/>
  <c r="K102" i="1" s="1"/>
  <c r="O102" i="1" s="1"/>
  <c r="S102" i="1" s="1"/>
  <c r="G103" i="1"/>
  <c r="K103" i="1" s="1"/>
  <c r="O103" i="1" s="1"/>
  <c r="S103" i="1" s="1"/>
  <c r="G106" i="1"/>
  <c r="K106" i="1" s="1"/>
  <c r="O106" i="1" s="1"/>
  <c r="S106" i="1" s="1"/>
  <c r="G107" i="1"/>
  <c r="K107" i="1" s="1"/>
  <c r="O107" i="1" s="1"/>
  <c r="S107" i="1" s="1"/>
  <c r="G110" i="1"/>
  <c r="K110" i="1" s="1"/>
  <c r="O110" i="1" s="1"/>
  <c r="S110" i="1" s="1"/>
  <c r="G111" i="1"/>
  <c r="K111" i="1" s="1"/>
  <c r="O111" i="1" s="1"/>
  <c r="S111" i="1" s="1"/>
  <c r="G112" i="1"/>
  <c r="K112" i="1" s="1"/>
  <c r="O112" i="1" s="1"/>
  <c r="S112" i="1" s="1"/>
  <c r="G114" i="1"/>
  <c r="K114" i="1" s="1"/>
  <c r="O114" i="1" s="1"/>
  <c r="S114" i="1" s="1"/>
  <c r="G115" i="1"/>
  <c r="K115" i="1" s="1"/>
  <c r="O115" i="1" s="1"/>
  <c r="S115" i="1" s="1"/>
  <c r="G117" i="1"/>
  <c r="K117" i="1" s="1"/>
  <c r="O117" i="1" s="1"/>
  <c r="S117" i="1" s="1"/>
  <c r="G118" i="1"/>
  <c r="K118" i="1" s="1"/>
  <c r="O118" i="1" s="1"/>
  <c r="S118" i="1" s="1"/>
  <c r="G119" i="1"/>
  <c r="K119" i="1" s="1"/>
  <c r="O119" i="1" s="1"/>
  <c r="S119" i="1" s="1"/>
  <c r="G120" i="1"/>
  <c r="K120" i="1" s="1"/>
  <c r="O120" i="1" s="1"/>
  <c r="S120" i="1" s="1"/>
  <c r="G122" i="1"/>
  <c r="K122" i="1" s="1"/>
  <c r="O122" i="1" s="1"/>
  <c r="S122" i="1" s="1"/>
  <c r="G123" i="1"/>
  <c r="K123" i="1" s="1"/>
  <c r="O123" i="1" s="1"/>
  <c r="S123" i="1" s="1"/>
  <c r="G124" i="1"/>
  <c r="K124" i="1" s="1"/>
  <c r="O124" i="1" s="1"/>
  <c r="S124" i="1" s="1"/>
  <c r="G125" i="1"/>
  <c r="K125" i="1" s="1"/>
  <c r="O125" i="1" s="1"/>
  <c r="S125" i="1" s="1"/>
  <c r="G126" i="1"/>
  <c r="K126" i="1" s="1"/>
  <c r="O126" i="1" s="1"/>
  <c r="S126" i="1" s="1"/>
  <c r="G127" i="1"/>
  <c r="K127" i="1" s="1"/>
  <c r="O127" i="1" s="1"/>
  <c r="S127" i="1" s="1"/>
  <c r="G128" i="1"/>
  <c r="K128" i="1" s="1"/>
  <c r="O128" i="1" s="1"/>
  <c r="S128" i="1" s="1"/>
  <c r="G129" i="1"/>
  <c r="K129" i="1" s="1"/>
  <c r="O129" i="1" s="1"/>
  <c r="S129" i="1" s="1"/>
  <c r="G130" i="1"/>
  <c r="K130" i="1" s="1"/>
  <c r="O130" i="1" s="1"/>
  <c r="S130" i="1" s="1"/>
  <c r="G132" i="1"/>
  <c r="K132" i="1" s="1"/>
  <c r="O132" i="1" s="1"/>
  <c r="S132" i="1" s="1"/>
  <c r="E145" i="1" l="1"/>
  <c r="I145" i="1" s="1"/>
  <c r="M145" i="1" s="1"/>
  <c r="Q145" i="1" s="1"/>
  <c r="U145" i="1" s="1"/>
  <c r="D145" i="1"/>
  <c r="G145" i="1" s="1"/>
  <c r="K145" i="1" s="1"/>
  <c r="O145" i="1" s="1"/>
  <c r="S145" i="1" s="1"/>
  <c r="D113" i="1"/>
  <c r="G113" i="1" s="1"/>
  <c r="K113" i="1" s="1"/>
  <c r="O113" i="1" s="1"/>
  <c r="S113" i="1" s="1"/>
  <c r="E113" i="1"/>
  <c r="I113" i="1" s="1"/>
  <c r="M113" i="1" s="1"/>
  <c r="Q113" i="1" s="1"/>
  <c r="U113" i="1" s="1"/>
  <c r="E19" i="1" l="1"/>
  <c r="I19" i="1" s="1"/>
  <c r="M19" i="1" s="1"/>
  <c r="Q19" i="1" s="1"/>
  <c r="U19" i="1" s="1"/>
  <c r="D19" i="1"/>
  <c r="G19" i="1" s="1"/>
  <c r="K19" i="1" s="1"/>
  <c r="O19" i="1" s="1"/>
  <c r="S19" i="1" s="1"/>
  <c r="E146" i="1" l="1"/>
  <c r="I146" i="1" s="1"/>
  <c r="M146" i="1" s="1"/>
  <c r="Q146" i="1" s="1"/>
  <c r="U146" i="1" s="1"/>
  <c r="D146" i="1"/>
  <c r="G146" i="1" s="1"/>
  <c r="K146" i="1" s="1"/>
  <c r="O146" i="1" s="1"/>
  <c r="S146" i="1" s="1"/>
  <c r="E121" i="1"/>
  <c r="I121" i="1" s="1"/>
  <c r="M121" i="1" s="1"/>
  <c r="Q121" i="1" s="1"/>
  <c r="U121" i="1" s="1"/>
  <c r="D121" i="1"/>
  <c r="G121" i="1" s="1"/>
  <c r="K121" i="1" s="1"/>
  <c r="O121" i="1" s="1"/>
  <c r="S121" i="1" s="1"/>
  <c r="D143" i="1" l="1"/>
  <c r="G143" i="1" s="1"/>
  <c r="K143" i="1" s="1"/>
  <c r="O143" i="1" s="1"/>
  <c r="S143" i="1" s="1"/>
  <c r="D142" i="1"/>
  <c r="G142" i="1" s="1"/>
  <c r="K142" i="1" s="1"/>
  <c r="O142" i="1" s="1"/>
  <c r="S142" i="1" s="1"/>
  <c r="D140" i="1"/>
  <c r="G140" i="1" s="1"/>
  <c r="K140" i="1" s="1"/>
  <c r="O140" i="1" s="1"/>
  <c r="S140" i="1" s="1"/>
  <c r="E142" i="1"/>
  <c r="I142" i="1" s="1"/>
  <c r="M142" i="1" s="1"/>
  <c r="Q142" i="1" s="1"/>
  <c r="U142" i="1" s="1"/>
  <c r="E148" i="1"/>
  <c r="I148" i="1" s="1"/>
  <c r="M148" i="1" s="1"/>
  <c r="Q148" i="1" s="1"/>
  <c r="U148" i="1" s="1"/>
  <c r="D20" i="1" l="1"/>
  <c r="G20" i="1" s="1"/>
  <c r="K20" i="1" s="1"/>
  <c r="O20" i="1" s="1"/>
  <c r="S20" i="1" s="1"/>
  <c r="E40" i="1"/>
  <c r="I40" i="1" s="1"/>
  <c r="M40" i="1" s="1"/>
  <c r="Q40" i="1" s="1"/>
  <c r="U40" i="1" s="1"/>
  <c r="D40" i="1"/>
  <c r="G40" i="1" s="1"/>
  <c r="K40" i="1" s="1"/>
  <c r="O40" i="1" s="1"/>
  <c r="S40" i="1" s="1"/>
  <c r="E35" i="1"/>
  <c r="I35" i="1" s="1"/>
  <c r="M35" i="1" s="1"/>
  <c r="Q35" i="1" s="1"/>
  <c r="U35" i="1" s="1"/>
  <c r="D35" i="1"/>
  <c r="G35" i="1" s="1"/>
  <c r="K35" i="1" s="1"/>
  <c r="O35" i="1" s="1"/>
  <c r="S35" i="1" s="1"/>
  <c r="E31" i="1"/>
  <c r="I31" i="1" s="1"/>
  <c r="M31" i="1" s="1"/>
  <c r="Q31" i="1" s="1"/>
  <c r="U31" i="1" s="1"/>
  <c r="D31" i="1"/>
  <c r="G31" i="1" s="1"/>
  <c r="K31" i="1" s="1"/>
  <c r="O31" i="1" s="1"/>
  <c r="S31" i="1" s="1"/>
  <c r="E25" i="1"/>
  <c r="I25" i="1" s="1"/>
  <c r="M25" i="1" s="1"/>
  <c r="Q25" i="1" s="1"/>
  <c r="U25" i="1" s="1"/>
  <c r="D25" i="1"/>
  <c r="G25" i="1" s="1"/>
  <c r="K25" i="1" s="1"/>
  <c r="O25" i="1" s="1"/>
  <c r="S25" i="1" s="1"/>
  <c r="E21" i="1"/>
  <c r="I21" i="1" s="1"/>
  <c r="M21" i="1" s="1"/>
  <c r="Q21" i="1" s="1"/>
  <c r="U21" i="1" s="1"/>
  <c r="D21" i="1"/>
  <c r="G21" i="1" s="1"/>
  <c r="K21" i="1" s="1"/>
  <c r="O21" i="1" s="1"/>
  <c r="S21" i="1" s="1"/>
  <c r="E70" i="1"/>
  <c r="D70" i="1"/>
  <c r="E82" i="1"/>
  <c r="I82" i="1" s="1"/>
  <c r="M82" i="1" s="1"/>
  <c r="Q82" i="1" s="1"/>
  <c r="U82" i="1" s="1"/>
  <c r="D82" i="1"/>
  <c r="G82" i="1" s="1"/>
  <c r="K82" i="1" s="1"/>
  <c r="O82" i="1" s="1"/>
  <c r="S82" i="1" s="1"/>
  <c r="E143" i="1"/>
  <c r="I143" i="1" s="1"/>
  <c r="M143" i="1" s="1"/>
  <c r="Q143" i="1" s="1"/>
  <c r="U143" i="1" s="1"/>
  <c r="E116" i="1"/>
  <c r="I116" i="1" s="1"/>
  <c r="M116" i="1" s="1"/>
  <c r="Q116" i="1" s="1"/>
  <c r="U116" i="1" s="1"/>
  <c r="D116" i="1"/>
  <c r="G116" i="1" s="1"/>
  <c r="K116" i="1" s="1"/>
  <c r="O116" i="1" s="1"/>
  <c r="S116" i="1" s="1"/>
  <c r="D148" i="1"/>
  <c r="G148" i="1" s="1"/>
  <c r="K148" i="1" s="1"/>
  <c r="O148" i="1" s="1"/>
  <c r="S148" i="1" s="1"/>
  <c r="E83" i="1"/>
  <c r="D83" i="1"/>
  <c r="E108" i="1"/>
  <c r="I108" i="1" s="1"/>
  <c r="M108" i="1" s="1"/>
  <c r="Q108" i="1" s="1"/>
  <c r="U108" i="1" s="1"/>
  <c r="D108" i="1"/>
  <c r="G108" i="1" s="1"/>
  <c r="K108" i="1" s="1"/>
  <c r="O108" i="1" s="1"/>
  <c r="S108" i="1" s="1"/>
  <c r="E104" i="1"/>
  <c r="I104" i="1" s="1"/>
  <c r="M104" i="1" s="1"/>
  <c r="Q104" i="1" s="1"/>
  <c r="U104" i="1" s="1"/>
  <c r="D104" i="1"/>
  <c r="G104" i="1" s="1"/>
  <c r="K104" i="1" s="1"/>
  <c r="O104" i="1" s="1"/>
  <c r="S104" i="1" s="1"/>
  <c r="E100" i="1"/>
  <c r="I100" i="1" s="1"/>
  <c r="M100" i="1" s="1"/>
  <c r="Q100" i="1" s="1"/>
  <c r="U100" i="1" s="1"/>
  <c r="D100" i="1"/>
  <c r="G100" i="1" s="1"/>
  <c r="K100" i="1" s="1"/>
  <c r="O100" i="1" s="1"/>
  <c r="S100" i="1" s="1"/>
  <c r="E96" i="1"/>
  <c r="I96" i="1" s="1"/>
  <c r="M96" i="1" s="1"/>
  <c r="Q96" i="1" s="1"/>
  <c r="U96" i="1" s="1"/>
  <c r="D96" i="1"/>
  <c r="G96" i="1" s="1"/>
  <c r="K96" i="1" s="1"/>
  <c r="O96" i="1" s="1"/>
  <c r="S96" i="1" s="1"/>
  <c r="D68" i="1" l="1"/>
  <c r="G68" i="1" s="1"/>
  <c r="K68" i="1" s="1"/>
  <c r="O68" i="1" s="1"/>
  <c r="S68" i="1" s="1"/>
  <c r="G70" i="1"/>
  <c r="K70" i="1" s="1"/>
  <c r="O70" i="1" s="1"/>
  <c r="S70" i="1" s="1"/>
  <c r="D136" i="1"/>
  <c r="G136" i="1" s="1"/>
  <c r="K136" i="1" s="1"/>
  <c r="O136" i="1" s="1"/>
  <c r="S136" i="1" s="1"/>
  <c r="G83" i="1"/>
  <c r="K83" i="1" s="1"/>
  <c r="O83" i="1" s="1"/>
  <c r="S83" i="1" s="1"/>
  <c r="E136" i="1"/>
  <c r="I136" i="1" s="1"/>
  <c r="M136" i="1" s="1"/>
  <c r="Q136" i="1" s="1"/>
  <c r="U136" i="1" s="1"/>
  <c r="I83" i="1"/>
  <c r="M83" i="1" s="1"/>
  <c r="Q83" i="1" s="1"/>
  <c r="U83" i="1" s="1"/>
  <c r="E68" i="1"/>
  <c r="I68" i="1" s="1"/>
  <c r="M68" i="1" s="1"/>
  <c r="Q68" i="1" s="1"/>
  <c r="U68" i="1" s="1"/>
  <c r="I70" i="1"/>
  <c r="M70" i="1" s="1"/>
  <c r="Q70" i="1" s="1"/>
  <c r="U70" i="1" s="1"/>
  <c r="E17" i="1"/>
  <c r="I17" i="1" s="1"/>
  <c r="M17" i="1" s="1"/>
  <c r="Q17" i="1" s="1"/>
  <c r="U17" i="1" s="1"/>
  <c r="E147" i="1"/>
  <c r="I147" i="1" s="1"/>
  <c r="M147" i="1" s="1"/>
  <c r="Q147" i="1" s="1"/>
  <c r="U147" i="1" s="1"/>
  <c r="D147" i="1"/>
  <c r="G147" i="1" s="1"/>
  <c r="K147" i="1" s="1"/>
  <c r="O147" i="1" s="1"/>
  <c r="S147" i="1" s="1"/>
  <c r="E80" i="1"/>
  <c r="I80" i="1" s="1"/>
  <c r="M80" i="1" s="1"/>
  <c r="Q80" i="1" s="1"/>
  <c r="U80" i="1" s="1"/>
  <c r="D80" i="1"/>
  <c r="G80" i="1" s="1"/>
  <c r="K80" i="1" s="1"/>
  <c r="O80" i="1" s="1"/>
  <c r="S80" i="1" s="1"/>
  <c r="E92" i="1" l="1"/>
  <c r="I92" i="1" s="1"/>
  <c r="M92" i="1" s="1"/>
  <c r="Q92" i="1" s="1"/>
  <c r="U92" i="1" s="1"/>
  <c r="D92" i="1"/>
  <c r="G92" i="1" s="1"/>
  <c r="K92" i="1" s="1"/>
  <c r="O92" i="1" s="1"/>
  <c r="S92" i="1" s="1"/>
  <c r="E88" i="1"/>
  <c r="I88" i="1" s="1"/>
  <c r="M88" i="1" s="1"/>
  <c r="Q88" i="1" s="1"/>
  <c r="U88" i="1" s="1"/>
  <c r="D88" i="1"/>
  <c r="G88" i="1" s="1"/>
  <c r="K88" i="1" s="1"/>
  <c r="O88" i="1" s="1"/>
  <c r="S88" i="1" s="1"/>
  <c r="E84" i="1"/>
  <c r="I84" i="1" s="1"/>
  <c r="M84" i="1" s="1"/>
  <c r="Q84" i="1" s="1"/>
  <c r="U84" i="1" s="1"/>
  <c r="D84" i="1"/>
  <c r="G84" i="1" s="1"/>
  <c r="K84" i="1" s="1"/>
  <c r="O84" i="1" s="1"/>
  <c r="S84" i="1" s="1"/>
  <c r="D141" i="1" l="1"/>
  <c r="G141" i="1" s="1"/>
  <c r="K141" i="1" s="1"/>
  <c r="O141" i="1" s="1"/>
  <c r="S141" i="1" s="1"/>
  <c r="E141" i="1"/>
  <c r="I141" i="1" s="1"/>
  <c r="M141" i="1" s="1"/>
  <c r="Q141" i="1" s="1"/>
  <c r="U141" i="1" s="1"/>
  <c r="D52" i="1"/>
  <c r="D51" i="1"/>
  <c r="E50" i="1"/>
  <c r="I50" i="1" s="1"/>
  <c r="M50" i="1" s="1"/>
  <c r="Q50" i="1" s="1"/>
  <c r="U50" i="1" s="1"/>
  <c r="D50" i="1"/>
  <c r="G50" i="1" s="1"/>
  <c r="K50" i="1" s="1"/>
  <c r="O50" i="1" s="1"/>
  <c r="S50" i="1" s="1"/>
  <c r="D138" i="1" l="1"/>
  <c r="G138" i="1" s="1"/>
  <c r="K138" i="1" s="1"/>
  <c r="O138" i="1" s="1"/>
  <c r="S138" i="1" s="1"/>
  <c r="G52" i="1"/>
  <c r="K52" i="1" s="1"/>
  <c r="O52" i="1" s="1"/>
  <c r="S52" i="1" s="1"/>
  <c r="D137" i="1"/>
  <c r="G137" i="1" s="1"/>
  <c r="K137" i="1" s="1"/>
  <c r="O137" i="1" s="1"/>
  <c r="S137" i="1" s="1"/>
  <c r="G51" i="1"/>
  <c r="K51" i="1" s="1"/>
  <c r="O51" i="1" s="1"/>
  <c r="S51" i="1" s="1"/>
  <c r="D48" i="1"/>
  <c r="G48" i="1" s="1"/>
  <c r="K48" i="1" s="1"/>
  <c r="O48" i="1" s="1"/>
  <c r="S48" i="1" s="1"/>
  <c r="E51" i="1"/>
  <c r="E62" i="1"/>
  <c r="I62" i="1" s="1"/>
  <c r="M62" i="1" s="1"/>
  <c r="Q62" i="1" s="1"/>
  <c r="U62" i="1" s="1"/>
  <c r="D62" i="1"/>
  <c r="G62" i="1" s="1"/>
  <c r="K62" i="1" s="1"/>
  <c r="O62" i="1" s="1"/>
  <c r="S62" i="1" s="1"/>
  <c r="E52" i="1"/>
  <c r="E59" i="1"/>
  <c r="I59" i="1" s="1"/>
  <c r="M59" i="1" s="1"/>
  <c r="Q59" i="1" s="1"/>
  <c r="U59" i="1" s="1"/>
  <c r="D59" i="1"/>
  <c r="G59" i="1" s="1"/>
  <c r="K59" i="1" s="1"/>
  <c r="O59" i="1" s="1"/>
  <c r="S59" i="1" s="1"/>
  <c r="E137" i="1" l="1"/>
  <c r="I137" i="1" s="1"/>
  <c r="M137" i="1" s="1"/>
  <c r="Q137" i="1" s="1"/>
  <c r="U137" i="1" s="1"/>
  <c r="I51" i="1"/>
  <c r="M51" i="1" s="1"/>
  <c r="Q51" i="1" s="1"/>
  <c r="U51" i="1" s="1"/>
  <c r="E138" i="1"/>
  <c r="I138" i="1" s="1"/>
  <c r="M138" i="1" s="1"/>
  <c r="Q138" i="1" s="1"/>
  <c r="U138" i="1" s="1"/>
  <c r="I52" i="1"/>
  <c r="M52" i="1" s="1"/>
  <c r="Q52" i="1" s="1"/>
  <c r="U52" i="1" s="1"/>
  <c r="D144" i="1"/>
  <c r="G144" i="1" s="1"/>
  <c r="K144" i="1" s="1"/>
  <c r="O144" i="1" s="1"/>
  <c r="S144" i="1" s="1"/>
  <c r="E48" i="1"/>
  <c r="I48" i="1" s="1"/>
  <c r="M48" i="1" s="1"/>
  <c r="Q48" i="1" s="1"/>
  <c r="U48" i="1" s="1"/>
  <c r="E144" i="1"/>
  <c r="I144" i="1" s="1"/>
  <c r="M144" i="1" s="1"/>
  <c r="Q144" i="1" s="1"/>
  <c r="U144" i="1" s="1"/>
  <c r="E140" i="1"/>
  <c r="I140" i="1" s="1"/>
  <c r="M140" i="1" s="1"/>
  <c r="Q140" i="1" s="1"/>
  <c r="U140" i="1" s="1"/>
  <c r="D17" i="1" l="1"/>
  <c r="G17" i="1" s="1"/>
  <c r="K17" i="1" s="1"/>
  <c r="O17" i="1" s="1"/>
  <c r="S17" i="1" s="1"/>
  <c r="E131" i="1" l="1"/>
  <c r="D131" i="1"/>
  <c r="D134" i="1" l="1"/>
  <c r="G134" i="1" s="1"/>
  <c r="K134" i="1" s="1"/>
  <c r="O134" i="1" s="1"/>
  <c r="S134" i="1" s="1"/>
  <c r="G131" i="1"/>
  <c r="K131" i="1" s="1"/>
  <c r="O131" i="1" s="1"/>
  <c r="S131" i="1" s="1"/>
  <c r="E134" i="1"/>
  <c r="I134" i="1" s="1"/>
  <c r="M134" i="1" s="1"/>
  <c r="Q134" i="1" s="1"/>
  <c r="U134" i="1" s="1"/>
  <c r="I131" i="1"/>
  <c r="M131" i="1" s="1"/>
  <c r="Q131" i="1" s="1"/>
  <c r="U131" i="1" s="1"/>
</calcChain>
</file>

<file path=xl/sharedStrings.xml><?xml version="1.0" encoding="utf-8"?>
<sst xmlns="http://schemas.openxmlformats.org/spreadsheetml/2006/main" count="338" uniqueCount="204">
  <si>
    <t>№ п/п</t>
  </si>
  <si>
    <t>Исполнитель</t>
  </si>
  <si>
    <t>Образование</t>
  </si>
  <si>
    <t>Департамент имущественных отношений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</si>
  <si>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</si>
  <si>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</si>
  <si>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</si>
  <si>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</si>
  <si>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</si>
  <si>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</si>
  <si>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</si>
  <si>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</si>
  <si>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</si>
  <si>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</si>
  <si>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</si>
  <si>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</si>
  <si>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Департамент культуры и молодежной политики</t>
  </si>
  <si>
    <t>краевой бюджет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</si>
  <si>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</si>
  <si>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</si>
  <si>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</si>
  <si>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</si>
  <si>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</si>
  <si>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</si>
  <si>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</si>
  <si>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2019 год</t>
  </si>
  <si>
    <t>2020 год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</si>
  <si>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</si>
  <si>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</si>
  <si>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1710141130</t>
  </si>
  <si>
    <t>1710141140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</si>
  <si>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</si>
  <si>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</si>
  <si>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Строительство газопроводов в микрорайонах индивидуальной застройки города Перми</t>
  </si>
  <si>
    <t>1710241100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</si>
  <si>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</si>
  <si>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</si>
  <si>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</si>
  <si>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</si>
  <si>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</si>
  <si>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федеральный бюджет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</si>
  <si>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</si>
  <si>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15303R0820</t>
  </si>
  <si>
    <t>153032С080</t>
  </si>
  <si>
    <t>краевой дорожный фонд</t>
  </si>
  <si>
    <t>Реконструкция ул. Революции от ЦКР до ул. Сибирской с обустройством трамвайной линии. 1 этап</t>
  </si>
  <si>
    <t>10201ST042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</si>
  <si>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</si>
  <si>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</si>
  <si>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Реконструкция ул. Героев Хасана от ул. Хлебозаводская до ул. Василия Васильева</t>
  </si>
  <si>
    <t>10201SТ046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</si>
  <si>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</si>
  <si>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10201SТ047</t>
  </si>
  <si>
    <t>Строительство автомобильной дороги «Соединение ул. Старцева – проспект Октябрят – ул. Целинная»</t>
  </si>
  <si>
    <t>10201SТ048</t>
  </si>
  <si>
    <t>1020141280, 10201SТ049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</si>
  <si>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</si>
  <si>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(реконструкция) сетей наружного освещения</t>
  </si>
  <si>
    <t>Реконструкция сада им. Н.В. Гоголя</t>
  </si>
  <si>
    <t>Строительство сквера по ул. Генерала Черняховского</t>
  </si>
  <si>
    <t>1110541820</t>
  </si>
  <si>
    <t>1110541830</t>
  </si>
  <si>
    <t>Строительство сквера по ул. Корсуньской, 31</t>
  </si>
  <si>
    <t>1110541850</t>
  </si>
  <si>
    <t>Строительство Парка Победы</t>
  </si>
  <si>
    <t>1110541860</t>
  </si>
  <si>
    <t>Реконструкция кладбища «Северное»</t>
  </si>
  <si>
    <t>1120441540</t>
  </si>
  <si>
    <t>Строительство кладбища «Лесное»</t>
  </si>
  <si>
    <t>1120441870</t>
  </si>
  <si>
    <t>Реконструкция здания МАУК «Пермский планетарий»</t>
  </si>
  <si>
    <t>0330241880</t>
  </si>
  <si>
    <t>Реконструкция здания МАУ ДО «Детская музыкальная школа № 1»</t>
  </si>
  <si>
    <t>0330241890</t>
  </si>
  <si>
    <t>Санитарно-эпидемиологическое благополучие</t>
  </si>
  <si>
    <t>Строительство приюта для содержания безнадзорных животных по ул. 2-й Теплопроводной, 3 г. Перми</t>
  </si>
  <si>
    <t xml:space="preserve">Управление по экологии и природопользованию </t>
  </si>
  <si>
    <t>9150041010</t>
  </si>
  <si>
    <t>0510141440</t>
  </si>
  <si>
    <t>0510141460</t>
  </si>
  <si>
    <t>0510141470</t>
  </si>
  <si>
    <t>0510141490</t>
  </si>
  <si>
    <t xml:space="preserve">в том числе </t>
  </si>
  <si>
    <t xml:space="preserve">Строительство здания для размещения дошкольного образовательного учреждения по ул. Евгения Пермяка/Целинной
</t>
  </si>
  <si>
    <t xml:space="preserve"> Управление капитального строительства</t>
  </si>
  <si>
    <t>2410141600, 24101SР044</t>
  </si>
  <si>
    <t xml:space="preserve">Строительство здания для размещения дошкольного образовательного учреждения по ул. Переселенческой/Спортивной
</t>
  </si>
  <si>
    <t>2410141610, 24101SР046</t>
  </si>
  <si>
    <t>2410141640</t>
  </si>
  <si>
    <t xml:space="preserve">Строительство здания для размещения дошкольного образовательного учреждения по ул. Байкальской
</t>
  </si>
  <si>
    <t>2410141680</t>
  </si>
  <si>
    <t xml:space="preserve">Реконструкция здания МАУ ДО «ДЮЦ им. В. Соломина» г. Перми
</t>
  </si>
  <si>
    <t>2420141390, 24201SР047</t>
  </si>
  <si>
    <t>Реконструкция здания МАОУ «СОШ № 93» г. Перми (пристройка нового корпуса)</t>
  </si>
  <si>
    <t>2420141590</t>
  </si>
  <si>
    <t xml:space="preserve">Строительство нового корпуса МАОУ «Гимназия № 3»  г. Перми
</t>
  </si>
  <si>
    <t>2420141720, 24201SР049</t>
  </si>
  <si>
    <t>Строительство спортивной площадки МАОУ «СОШ № 115» г. Перми</t>
  </si>
  <si>
    <t>2420241730</t>
  </si>
  <si>
    <t>Строительство спортивной площадки МАОУ «СОШ № 25» г. Перми</t>
  </si>
  <si>
    <t>2420241760</t>
  </si>
  <si>
    <t>2420241770</t>
  </si>
  <si>
    <t>Строительство пожарного водоема в микрорайоне Голый Мыс Свердловского района города Перми</t>
  </si>
  <si>
    <t>1420341040</t>
  </si>
  <si>
    <t>1420341120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</si>
  <si>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</si>
  <si>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</si>
  <si>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</si>
  <si>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1420341360</t>
  </si>
  <si>
    <t>1420341370</t>
  </si>
  <si>
    <t>Строительство пожарного водоема в микрорайоне Кировский по ул. Мореходной, 33 Кировского района города Перми</t>
  </si>
  <si>
    <t>1420341380</t>
  </si>
  <si>
    <t>Строительство пожарного водоема по ул. Островского в поселке Новые Ляды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</si>
  <si>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</si>
  <si>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</si>
  <si>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1.</t>
  </si>
  <si>
    <t>5.</t>
  </si>
  <si>
    <t>2.</t>
  </si>
  <si>
    <t>7.</t>
  </si>
  <si>
    <t>4.</t>
  </si>
  <si>
    <t>6.</t>
  </si>
  <si>
    <t>3.</t>
  </si>
  <si>
    <t>8.</t>
  </si>
  <si>
    <t>9.</t>
  </si>
  <si>
    <t>10.</t>
  </si>
  <si>
    <t>11.</t>
  </si>
  <si>
    <t>12.</t>
  </si>
  <si>
    <t>13.</t>
  </si>
  <si>
    <t>14.</t>
  </si>
  <si>
    <t>32.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</si>
  <si>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</si>
  <si>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</si>
  <si>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</si>
  <si>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</si>
  <si>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</si>
  <si>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</si>
  <si>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</si>
  <si>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</si>
  <si>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</si>
  <si>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</si>
  <si>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</si>
  <si>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</si>
  <si>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</si>
  <si>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</si>
  <si>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</si>
  <si>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</si>
  <si>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</si>
  <si>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</si>
  <si>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</si>
  <si>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</si>
  <si>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</si>
  <si>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</si>
  <si>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</si>
  <si>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</si>
  <si>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</si>
  <si>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</si>
  <si>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</si>
  <si>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</si>
  <si>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</si>
  <si>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</si>
  <si>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</si>
  <si>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</si>
  <si>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</si>
  <si>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</si>
  <si>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</si>
  <si>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Культура и молодежная политика</t>
  </si>
  <si>
    <t xml:space="preserve">Строительство спортивной площадки МАОУ «СОШ № 82» г. Перми
</t>
  </si>
  <si>
    <t>Жилищно-коммунальное хозяйство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</si>
  <si>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</si>
  <si>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1510121480, 1530100000</t>
  </si>
  <si>
    <t>10201SТ043</t>
  </si>
  <si>
    <t>10201SТ045</t>
  </si>
  <si>
    <t>Строительство спортивной базы «Летающий лыжник» г. Перми, ул. Тихая, 22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</si>
  <si>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</si>
  <si>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</si>
  <si>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</si>
  <si>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</si>
  <si>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</si>
  <si>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</si>
  <si>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Реконструкция здания под размещение общеобразовательной организации по ул. Целинной, 15/Ивана Франко, 49</t>
  </si>
  <si>
    <t>ПРИЛОЖЕНИЕ 14</t>
  </si>
  <si>
    <t>Изменение ко 2 чтению</t>
  </si>
  <si>
    <t>10201SТ040</t>
  </si>
  <si>
    <t>24101SP040</t>
  </si>
  <si>
    <t>софинансирование</t>
  </si>
  <si>
    <t>24201SP040</t>
  </si>
  <si>
    <t>24201SР048, 2420141160</t>
  </si>
  <si>
    <t>Уточнение февраль</t>
  </si>
  <si>
    <t>от 19.12.2017 № 250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</si>
  <si>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2019 и 2020 годов</t>
  </si>
  <si>
    <t>ПЕРЕЧЕНЬ</t>
  </si>
  <si>
    <t>50.</t>
  </si>
  <si>
    <t>52.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</si>
  <si>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</si>
  <si>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</si>
  <si>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</si>
  <si>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Комитет февраль</t>
  </si>
  <si>
    <t>Реконструкция ледовой арены МАУ ДО «ДЮЦ «Здоровье»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</si>
  <si>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</si>
  <si>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приюта для содержания безнадзорных животных по ул. Верхне-Муллинской, 106а г. Перми</t>
  </si>
  <si>
    <t>Строительство сквера на ул. Гашкова, 20</t>
  </si>
  <si>
    <t>53.</t>
  </si>
  <si>
    <t>54.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</si>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</sst>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/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4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2" borderId="5" xfId="0" applyNumberFormat="1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148"/>
  <sheetViews>
    <sheetView tabSelected="1" topLeftCell="A123" zoomScale="70" zoomScaleNormal="70" workbookViewId="0">
      <selection sqref="A1:U147"/>
    </sheetView>
  </sheetViews>
  <sheetFormatPr defaultColWidth="9.140625" defaultRowHeight="18.75" x14ac:dyDescent="0.3"/>
  <cols>
    <col min="1" max="1" width="5.5703125" style="4" customWidth="1"/>
    <col min="2" max="2" width="82.7109375" style="4" customWidth="1"/>
    <col min="3" max="3" width="21.28515625" style="4" customWidth="1"/>
    <col min="4" max="17" width="17.5703125" style="4" hidden="1" customWidth="1"/>
    <col min="18" max="18" width="17.5703125" style="28" hidden="1" customWidth="1"/>
    <col min="19" max="19" width="17.5703125" style="4" customWidth="1"/>
    <col min="20" max="20" width="17.5703125" style="28" hidden="1" customWidth="1"/>
    <col min="21" max="21" width="17.5703125" style="4" customWidth="1"/>
    <col min="22" max="22" width="27.42578125" style="1" hidden="1" customWidth="1"/>
    <col min="23" max="23" width="7.7109375" style="1" hidden="1" customWidth="1"/>
    <col min="24" max="24" width="9.140625" style="4" hidden="1" customWidth="1"/>
    <col min="25" max="25" width="9.140625" style="4" customWidth="1"/>
    <col min="26" max="16384" width="9.140625" style="4"/>
  </cols>
  <sheetData>
    <row r="1" spans="1:23" x14ac:dyDescent="0.3">
      <c r="M1" s="8"/>
      <c r="Q1" s="8"/>
      <c r="U1" s="8" t="s">
        <v>203</v>
      </c>
    </row>
    <row r="2" spans="1:23" x14ac:dyDescent="0.3">
      <c r="M2" s="8"/>
      <c r="Q2" s="8"/>
      <c r="U2" s="8" t="s">
        <v>23</v>
      </c>
    </row>
    <row r="3" spans="1:23" x14ac:dyDescent="0.3">
      <c r="M3" s="8"/>
      <c r="Q3" s="8"/>
      <c r="U3" s="8" t="s">
        <v>24</v>
      </c>
    </row>
    <row r="5" spans="1:23" x14ac:dyDescent="0.3"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27"/>
      <c r="S5" s="8"/>
      <c r="T5" s="27"/>
      <c r="U5" s="8" t="s">
        <v>180</v>
      </c>
      <c r="V5" s="4"/>
      <c r="W5" s="4"/>
    </row>
    <row r="6" spans="1:23" x14ac:dyDescent="0.3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27"/>
      <c r="S6" s="8"/>
      <c r="T6" s="27"/>
      <c r="U6" s="8" t="s">
        <v>23</v>
      </c>
      <c r="V6" s="4"/>
      <c r="W6" s="4"/>
    </row>
    <row r="7" spans="1:23" x14ac:dyDescent="0.3"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27"/>
      <c r="S7" s="8"/>
      <c r="T7" s="27"/>
      <c r="U7" s="8" t="s">
        <v>24</v>
      </c>
      <c r="V7" s="4"/>
      <c r="W7" s="4"/>
    </row>
    <row r="8" spans="1:23" x14ac:dyDescent="0.3">
      <c r="E8" s="8"/>
      <c r="F8" s="8"/>
      <c r="G8" s="8"/>
      <c r="H8" s="8"/>
      <c r="I8" s="45"/>
      <c r="J8" s="8"/>
      <c r="K8" s="8"/>
      <c r="L8" s="8"/>
      <c r="M8" s="8"/>
      <c r="N8" s="8"/>
      <c r="O8" s="8"/>
      <c r="P8" s="8"/>
      <c r="Q8" s="8"/>
      <c r="R8" s="27"/>
      <c r="S8" s="8"/>
      <c r="T8" s="27"/>
      <c r="U8" s="8" t="s">
        <v>188</v>
      </c>
      <c r="V8" s="4"/>
      <c r="W8" s="4"/>
    </row>
    <row r="9" spans="1:23" x14ac:dyDescent="0.3">
      <c r="V9" s="4"/>
      <c r="W9" s="4"/>
    </row>
    <row r="10" spans="1:23" x14ac:dyDescent="0.3">
      <c r="A10" s="77" t="s">
        <v>190</v>
      </c>
      <c r="B10" s="78"/>
      <c r="C10" s="78"/>
      <c r="D10" s="79"/>
      <c r="E10" s="79"/>
      <c r="F10" s="79"/>
      <c r="G10" s="79"/>
      <c r="H10" s="79"/>
      <c r="I10" s="79"/>
      <c r="J10" s="79"/>
      <c r="K10" s="78"/>
      <c r="L10" s="79"/>
      <c r="M10" s="78"/>
      <c r="N10" s="80"/>
      <c r="O10" s="80"/>
      <c r="P10" s="80"/>
      <c r="Q10" s="80"/>
      <c r="R10" s="80"/>
      <c r="S10" s="85"/>
      <c r="T10" s="80"/>
      <c r="U10" s="85"/>
      <c r="V10" s="4"/>
      <c r="W10" s="4"/>
    </row>
    <row r="11" spans="1:23" ht="15.75" customHeight="1" x14ac:dyDescent="0.3">
      <c r="A11" s="81" t="s">
        <v>189</v>
      </c>
      <c r="B11" s="82"/>
      <c r="C11" s="82"/>
      <c r="D11" s="83"/>
      <c r="E11" s="83"/>
      <c r="F11" s="83"/>
      <c r="G11" s="83"/>
      <c r="H11" s="83"/>
      <c r="I11" s="83"/>
      <c r="J11" s="83"/>
      <c r="K11" s="82"/>
      <c r="L11" s="83"/>
      <c r="M11" s="82"/>
      <c r="N11" s="83"/>
      <c r="O11" s="83"/>
      <c r="P11" s="83"/>
      <c r="Q11" s="83"/>
      <c r="R11" s="83"/>
      <c r="S11" s="82"/>
      <c r="T11" s="83"/>
      <c r="U11" s="82"/>
      <c r="V11" s="4"/>
      <c r="W11" s="4"/>
    </row>
    <row r="12" spans="1:23" ht="19.5" customHeight="1" x14ac:dyDescent="0.3">
      <c r="A12" s="82"/>
      <c r="B12" s="82"/>
      <c r="C12" s="82"/>
      <c r="D12" s="83"/>
      <c r="E12" s="83"/>
      <c r="F12" s="83"/>
      <c r="G12" s="83"/>
      <c r="H12" s="83"/>
      <c r="I12" s="83"/>
      <c r="J12" s="83"/>
      <c r="K12" s="82"/>
      <c r="L12" s="83"/>
      <c r="M12" s="82"/>
      <c r="N12" s="83"/>
      <c r="O12" s="83"/>
      <c r="P12" s="83"/>
      <c r="Q12" s="83"/>
      <c r="R12" s="83"/>
      <c r="S12" s="82"/>
      <c r="T12" s="83"/>
      <c r="U12" s="82"/>
      <c r="V12" s="4"/>
      <c r="W12" s="4"/>
    </row>
    <row r="13" spans="1:23" x14ac:dyDescent="0.3">
      <c r="A13" s="46"/>
      <c r="B13" s="46"/>
      <c r="C13" s="46"/>
      <c r="D13" s="46"/>
      <c r="E13" s="46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7"/>
      <c r="S13" s="48"/>
      <c r="T13" s="47"/>
      <c r="U13" s="48"/>
      <c r="V13" s="4"/>
      <c r="W13" s="4"/>
    </row>
    <row r="14" spans="1:23" x14ac:dyDescent="0.3">
      <c r="A14" s="54"/>
      <c r="B14" s="9"/>
      <c r="C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7"/>
      <c r="S14" s="8"/>
      <c r="T14" s="27"/>
      <c r="U14" s="8" t="s">
        <v>22</v>
      </c>
      <c r="V14" s="4"/>
      <c r="W14" s="4"/>
    </row>
    <row r="15" spans="1:23" ht="18.75" customHeight="1" x14ac:dyDescent="0.3">
      <c r="A15" s="66" t="s">
        <v>0</v>
      </c>
      <c r="B15" s="66" t="s">
        <v>18</v>
      </c>
      <c r="C15" s="66" t="s">
        <v>1</v>
      </c>
      <c r="D15" s="69" t="s">
        <v>25</v>
      </c>
      <c r="E15" s="59" t="s">
        <v>26</v>
      </c>
      <c r="F15" s="59" t="s">
        <v>181</v>
      </c>
      <c r="G15" s="69" t="s">
        <v>25</v>
      </c>
      <c r="H15" s="59" t="s">
        <v>181</v>
      </c>
      <c r="I15" s="59" t="s">
        <v>26</v>
      </c>
      <c r="J15" s="59" t="s">
        <v>187</v>
      </c>
      <c r="K15" s="69" t="s">
        <v>25</v>
      </c>
      <c r="L15" s="59" t="s">
        <v>187</v>
      </c>
      <c r="M15" s="59" t="s">
        <v>26</v>
      </c>
      <c r="N15" s="59" t="s">
        <v>196</v>
      </c>
      <c r="O15" s="69" t="s">
        <v>25</v>
      </c>
      <c r="P15" s="59" t="s">
        <v>196</v>
      </c>
      <c r="Q15" s="59" t="s">
        <v>26</v>
      </c>
      <c r="R15" s="75" t="s">
        <v>196</v>
      </c>
      <c r="S15" s="69" t="s">
        <v>25</v>
      </c>
      <c r="T15" s="75" t="s">
        <v>196</v>
      </c>
      <c r="U15" s="59" t="s">
        <v>26</v>
      </c>
      <c r="V15" s="4"/>
      <c r="W15" s="4"/>
    </row>
    <row r="16" spans="1:23" x14ac:dyDescent="0.3">
      <c r="A16" s="84"/>
      <c r="B16" s="67"/>
      <c r="C16" s="68"/>
      <c r="D16" s="70"/>
      <c r="E16" s="60"/>
      <c r="F16" s="60"/>
      <c r="G16" s="70"/>
      <c r="H16" s="60"/>
      <c r="I16" s="60"/>
      <c r="J16" s="60"/>
      <c r="K16" s="70"/>
      <c r="L16" s="60"/>
      <c r="M16" s="60"/>
      <c r="N16" s="60"/>
      <c r="O16" s="70"/>
      <c r="P16" s="60"/>
      <c r="Q16" s="60"/>
      <c r="R16" s="76"/>
      <c r="S16" s="70"/>
      <c r="T16" s="76"/>
      <c r="U16" s="60"/>
      <c r="V16" s="4"/>
      <c r="W16" s="4"/>
    </row>
    <row r="17" spans="1:24" x14ac:dyDescent="0.3">
      <c r="A17" s="2"/>
      <c r="B17" s="24" t="s">
        <v>2</v>
      </c>
      <c r="C17" s="5"/>
      <c r="D17" s="32">
        <f>D19+D20</f>
        <v>807152.20000000007</v>
      </c>
      <c r="E17" s="32">
        <f>E19+E20</f>
        <v>807467.5</v>
      </c>
      <c r="F17" s="33">
        <f>F19+F20</f>
        <v>0</v>
      </c>
      <c r="G17" s="33">
        <f>D17+F17</f>
        <v>807152.20000000007</v>
      </c>
      <c r="H17" s="33">
        <f>H19+H20</f>
        <v>0</v>
      </c>
      <c r="I17" s="33">
        <f>E17+H17</f>
        <v>807467.5</v>
      </c>
      <c r="J17" s="36">
        <f>J19+J20</f>
        <v>-38023.5</v>
      </c>
      <c r="K17" s="36">
        <f>G17+J17</f>
        <v>769128.70000000007</v>
      </c>
      <c r="L17" s="36">
        <f>L19+L20</f>
        <v>0</v>
      </c>
      <c r="M17" s="33">
        <f>I17+L17</f>
        <v>807467.5</v>
      </c>
      <c r="N17" s="36">
        <f>N19+N20</f>
        <v>0</v>
      </c>
      <c r="O17" s="36">
        <f>K17+N17</f>
        <v>769128.70000000007</v>
      </c>
      <c r="P17" s="36">
        <f>P19+P20</f>
        <v>0</v>
      </c>
      <c r="Q17" s="33">
        <f>M17+P17</f>
        <v>807467.5</v>
      </c>
      <c r="R17" s="33">
        <f>R19+R20</f>
        <v>-39994.534999999996</v>
      </c>
      <c r="S17" s="36">
        <f>O17+R17</f>
        <v>729134.16500000004</v>
      </c>
      <c r="T17" s="33">
        <f>T19+T20</f>
        <v>0</v>
      </c>
      <c r="U17" s="36">
        <f>Q17+T17</f>
        <v>807467.5</v>
      </c>
      <c r="V17" s="10"/>
      <c r="W17" s="10"/>
      <c r="X17" s="10"/>
    </row>
    <row r="18" spans="1:24" x14ac:dyDescent="0.3">
      <c r="A18" s="2"/>
      <c r="B18" s="24" t="s">
        <v>9</v>
      </c>
      <c r="C18" s="5"/>
      <c r="D18" s="34"/>
      <c r="E18" s="34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5"/>
      <c r="S18" s="36"/>
      <c r="T18" s="35"/>
      <c r="U18" s="36"/>
      <c r="V18" s="4"/>
      <c r="W18" s="4"/>
    </row>
    <row r="19" spans="1:24" hidden="1" x14ac:dyDescent="0.3">
      <c r="A19" s="2"/>
      <c r="B19" s="12" t="s">
        <v>10</v>
      </c>
      <c r="C19" s="5"/>
      <c r="D19" s="37">
        <f>D23+D27+D29+D30+D33+D37+D39+D42+D44+D45+D46</f>
        <v>546199.30000000005</v>
      </c>
      <c r="E19" s="37">
        <f>E23+E27+E29+E30+E33+E37+E39+E42+E44+E45+E46</f>
        <v>552924</v>
      </c>
      <c r="F19" s="49">
        <f>F23+F27+F29+F30+F33+F37+F39+F42+F44+F45+F46</f>
        <v>0</v>
      </c>
      <c r="G19" s="36">
        <f t="shared" ref="G19:G86" si="0">D19+F19</f>
        <v>546199.30000000005</v>
      </c>
      <c r="H19" s="49">
        <f>H23+H27+H29+H30+H33+H37+H39+H42+H44+H45+H46</f>
        <v>0</v>
      </c>
      <c r="I19" s="36">
        <f t="shared" ref="I19:I86" si="1">E19+H19</f>
        <v>552924</v>
      </c>
      <c r="J19" s="49">
        <f>J23+J27+J29+J30+J33+J37+J39+J42+J44+J45+J46</f>
        <v>-38023.5</v>
      </c>
      <c r="K19" s="36">
        <f t="shared" ref="K19:K86" si="2">G19+J19</f>
        <v>508175.80000000005</v>
      </c>
      <c r="L19" s="49">
        <f>L23+L27+L29+L30+L33+L37+L39+L42+L44+L45+L46</f>
        <v>0</v>
      </c>
      <c r="M19" s="36">
        <f t="shared" ref="M19" si="3">I19+L19</f>
        <v>552924</v>
      </c>
      <c r="N19" s="49">
        <f>N23+N27+N29+N30+N33+N37+N39+N42+N44+N45+N46</f>
        <v>0</v>
      </c>
      <c r="O19" s="36">
        <f t="shared" ref="O19:O21" si="4">K19+N19</f>
        <v>508175.80000000005</v>
      </c>
      <c r="P19" s="49">
        <f>P23+P27+P29+P30+P33+P37+P39+P42+P44+P45+P46</f>
        <v>0</v>
      </c>
      <c r="Q19" s="36">
        <f t="shared" ref="Q19" si="5">M19+P19</f>
        <v>552924</v>
      </c>
      <c r="R19" s="38">
        <f>R23+R27+R29+R30+R33+R37+R39+R42+R44+R45+R46+R47</f>
        <v>-39994.534999999996</v>
      </c>
      <c r="S19" s="36">
        <f t="shared" ref="S19:S21" si="6">O19+R19</f>
        <v>468181.26500000007</v>
      </c>
      <c r="T19" s="38">
        <f>T23+T27+T29+T30+T33+T37+T39+T42+T44+T45+T46</f>
        <v>0</v>
      </c>
      <c r="U19" s="36">
        <f t="shared" ref="U19" si="7">Q19+T19</f>
        <v>552924</v>
      </c>
      <c r="V19" s="4"/>
      <c r="W19" s="4">
        <v>0</v>
      </c>
    </row>
    <row r="20" spans="1:24" x14ac:dyDescent="0.3">
      <c r="A20" s="2"/>
      <c r="B20" s="17" t="s">
        <v>17</v>
      </c>
      <c r="C20" s="5"/>
      <c r="D20" s="34">
        <f>D24+D28+D34+D38+D43</f>
        <v>260952.9</v>
      </c>
      <c r="E20" s="34">
        <f>E24+E28+E34+E38+E43</f>
        <v>254543.5</v>
      </c>
      <c r="F20" s="36">
        <f>F24+F28+F34+F38+F43</f>
        <v>0</v>
      </c>
      <c r="G20" s="36">
        <f t="shared" si="0"/>
        <v>260952.9</v>
      </c>
      <c r="H20" s="36">
        <f>H24+H28+H34+H38+H43</f>
        <v>0</v>
      </c>
      <c r="I20" s="36">
        <f>E20+H20</f>
        <v>254543.5</v>
      </c>
      <c r="J20" s="36">
        <f>J24+J28+J34+J38+J43</f>
        <v>0</v>
      </c>
      <c r="K20" s="36">
        <f t="shared" si="2"/>
        <v>260952.9</v>
      </c>
      <c r="L20" s="36">
        <f>L24+L28+L34+L38+L43</f>
        <v>0</v>
      </c>
      <c r="M20" s="36">
        <f>I20+L20</f>
        <v>254543.5</v>
      </c>
      <c r="N20" s="36">
        <f>N24+N28+N34+N38+N43</f>
        <v>0</v>
      </c>
      <c r="O20" s="36">
        <f t="shared" si="4"/>
        <v>260952.9</v>
      </c>
      <c r="P20" s="36">
        <f>P24+P28+P34+P38+P43</f>
        <v>0</v>
      </c>
      <c r="Q20" s="36">
        <f>M20+P20</f>
        <v>254543.5</v>
      </c>
      <c r="R20" s="35">
        <f>R24+R28+R34+R38+R43</f>
        <v>0</v>
      </c>
      <c r="S20" s="36">
        <f t="shared" si="6"/>
        <v>260952.9</v>
      </c>
      <c r="T20" s="35">
        <f>T24+T28+T34+T38+T43</f>
        <v>0</v>
      </c>
      <c r="U20" s="36">
        <f>Q20+T20</f>
        <v>254543.5</v>
      </c>
      <c r="V20" s="4"/>
      <c r="W20" s="4"/>
    </row>
    <row r="21" spans="1:24" ht="56.25" x14ac:dyDescent="0.3">
      <c r="A21" s="2" t="s">
        <v>115</v>
      </c>
      <c r="B21" s="25" t="s">
        <v>83</v>
      </c>
      <c r="C21" s="55" t="s">
        <v>84</v>
      </c>
      <c r="D21" s="34">
        <f>D23+D24</f>
        <v>73922.8</v>
      </c>
      <c r="E21" s="34">
        <f>E23+E24</f>
        <v>212363</v>
      </c>
      <c r="F21" s="36"/>
      <c r="G21" s="36">
        <f t="shared" si="0"/>
        <v>73922.8</v>
      </c>
      <c r="H21" s="36"/>
      <c r="I21" s="36">
        <f t="shared" si="1"/>
        <v>212363</v>
      </c>
      <c r="J21" s="36"/>
      <c r="K21" s="36">
        <f t="shared" si="2"/>
        <v>73922.8</v>
      </c>
      <c r="L21" s="36"/>
      <c r="M21" s="36">
        <f t="shared" ref="M21" si="8">I21+L21</f>
        <v>212363</v>
      </c>
      <c r="N21" s="36"/>
      <c r="O21" s="36">
        <f t="shared" si="4"/>
        <v>73922.8</v>
      </c>
      <c r="P21" s="36"/>
      <c r="Q21" s="36">
        <f t="shared" ref="Q21" si="9">M21+P21</f>
        <v>212363</v>
      </c>
      <c r="R21" s="35"/>
      <c r="S21" s="36">
        <f t="shared" si="6"/>
        <v>73922.8</v>
      </c>
      <c r="T21" s="35"/>
      <c r="U21" s="36">
        <f t="shared" ref="U21" si="10">Q21+T21</f>
        <v>212363</v>
      </c>
      <c r="V21" s="4"/>
      <c r="W21" s="4"/>
    </row>
    <row r="22" spans="1:24" x14ac:dyDescent="0.3">
      <c r="A22" s="2"/>
      <c r="B22" s="17" t="s">
        <v>82</v>
      </c>
      <c r="C22" s="55"/>
      <c r="D22" s="34"/>
      <c r="E22" s="34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5"/>
      <c r="S22" s="36"/>
      <c r="T22" s="35"/>
      <c r="U22" s="36"/>
      <c r="V22" s="4"/>
      <c r="W22" s="4"/>
    </row>
    <row r="23" spans="1:24" hidden="1" x14ac:dyDescent="0.3">
      <c r="A23" s="2"/>
      <c r="B23" s="11" t="s">
        <v>10</v>
      </c>
      <c r="C23" s="15"/>
      <c r="D23" s="37">
        <v>73922.8</v>
      </c>
      <c r="E23" s="37">
        <v>85091.3</v>
      </c>
      <c r="F23" s="49"/>
      <c r="G23" s="36">
        <f t="shared" si="0"/>
        <v>73922.8</v>
      </c>
      <c r="H23" s="49"/>
      <c r="I23" s="36">
        <f t="shared" si="1"/>
        <v>85091.3</v>
      </c>
      <c r="J23" s="49"/>
      <c r="K23" s="36">
        <f t="shared" si="2"/>
        <v>73922.8</v>
      </c>
      <c r="L23" s="49"/>
      <c r="M23" s="36">
        <f t="shared" ref="M23:M25" si="11">I23+L23</f>
        <v>85091.3</v>
      </c>
      <c r="N23" s="49"/>
      <c r="O23" s="36">
        <f t="shared" ref="O23:O25" si="12">K23+N23</f>
        <v>73922.8</v>
      </c>
      <c r="P23" s="49"/>
      <c r="Q23" s="36">
        <f t="shared" ref="Q23:Q25" si="13">M23+P23</f>
        <v>85091.3</v>
      </c>
      <c r="R23" s="38"/>
      <c r="S23" s="36">
        <f t="shared" ref="S23:S25" si="14">O23+R23</f>
        <v>73922.8</v>
      </c>
      <c r="T23" s="38"/>
      <c r="U23" s="36">
        <f t="shared" ref="U23:U25" si="15">Q23+T23</f>
        <v>85091.3</v>
      </c>
      <c r="V23" s="4" t="s">
        <v>85</v>
      </c>
      <c r="W23" s="4">
        <v>0</v>
      </c>
    </row>
    <row r="24" spans="1:24" x14ac:dyDescent="0.3">
      <c r="A24" s="2"/>
      <c r="B24" s="26" t="s">
        <v>17</v>
      </c>
      <c r="C24" s="55"/>
      <c r="D24" s="34">
        <v>0</v>
      </c>
      <c r="E24" s="34">
        <v>127271.7</v>
      </c>
      <c r="F24" s="36"/>
      <c r="G24" s="36">
        <f t="shared" si="0"/>
        <v>0</v>
      </c>
      <c r="H24" s="36"/>
      <c r="I24" s="36">
        <f t="shared" si="1"/>
        <v>127271.7</v>
      </c>
      <c r="J24" s="36"/>
      <c r="K24" s="36">
        <f t="shared" si="2"/>
        <v>0</v>
      </c>
      <c r="L24" s="36"/>
      <c r="M24" s="36">
        <f t="shared" si="11"/>
        <v>127271.7</v>
      </c>
      <c r="N24" s="36"/>
      <c r="O24" s="36">
        <f t="shared" si="12"/>
        <v>0</v>
      </c>
      <c r="P24" s="36"/>
      <c r="Q24" s="36">
        <f t="shared" si="13"/>
        <v>127271.7</v>
      </c>
      <c r="R24" s="35"/>
      <c r="S24" s="36">
        <f t="shared" si="14"/>
        <v>0</v>
      </c>
      <c r="T24" s="35"/>
      <c r="U24" s="36">
        <f t="shared" si="15"/>
        <v>127271.7</v>
      </c>
      <c r="V24" s="4" t="s">
        <v>183</v>
      </c>
      <c r="W24" s="4" t="s">
        <v>184</v>
      </c>
    </row>
    <row r="25" spans="1:24" ht="57.75" customHeight="1" x14ac:dyDescent="0.3">
      <c r="A25" s="2" t="s">
        <v>117</v>
      </c>
      <c r="B25" s="17" t="s">
        <v>86</v>
      </c>
      <c r="C25" s="55" t="s">
        <v>84</v>
      </c>
      <c r="D25" s="34">
        <f>D27+D28</f>
        <v>6519</v>
      </c>
      <c r="E25" s="34">
        <f>E27+E28</f>
        <v>272037.7</v>
      </c>
      <c r="F25" s="36"/>
      <c r="G25" s="36">
        <f t="shared" si="0"/>
        <v>6519</v>
      </c>
      <c r="H25" s="36"/>
      <c r="I25" s="36">
        <f t="shared" si="1"/>
        <v>272037.7</v>
      </c>
      <c r="J25" s="36"/>
      <c r="K25" s="36">
        <f t="shared" si="2"/>
        <v>6519</v>
      </c>
      <c r="L25" s="36"/>
      <c r="M25" s="36">
        <f t="shared" si="11"/>
        <v>272037.7</v>
      </c>
      <c r="N25" s="36"/>
      <c r="O25" s="36">
        <f t="shared" si="12"/>
        <v>6519</v>
      </c>
      <c r="P25" s="36"/>
      <c r="Q25" s="36">
        <f t="shared" si="13"/>
        <v>272037.7</v>
      </c>
      <c r="R25" s="35"/>
      <c r="S25" s="36">
        <f t="shared" si="14"/>
        <v>6519</v>
      </c>
      <c r="T25" s="35"/>
      <c r="U25" s="36">
        <f t="shared" si="15"/>
        <v>272037.7</v>
      </c>
      <c r="V25" s="18"/>
      <c r="W25" s="4"/>
    </row>
    <row r="26" spans="1:24" x14ac:dyDescent="0.3">
      <c r="A26" s="2"/>
      <c r="B26" s="17" t="s">
        <v>82</v>
      </c>
      <c r="C26" s="55"/>
      <c r="D26" s="34"/>
      <c r="E26" s="34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5"/>
      <c r="S26" s="36"/>
      <c r="T26" s="35"/>
      <c r="U26" s="36"/>
      <c r="V26" s="4"/>
      <c r="W26" s="4"/>
    </row>
    <row r="27" spans="1:24" hidden="1" x14ac:dyDescent="0.3">
      <c r="A27" s="2"/>
      <c r="B27" s="11" t="s">
        <v>10</v>
      </c>
      <c r="C27" s="13"/>
      <c r="D27" s="39">
        <v>6519</v>
      </c>
      <c r="E27" s="39">
        <v>144765.90000000002</v>
      </c>
      <c r="F27" s="39"/>
      <c r="G27" s="36">
        <f t="shared" si="0"/>
        <v>6519</v>
      </c>
      <c r="H27" s="39"/>
      <c r="I27" s="36">
        <f t="shared" si="1"/>
        <v>144765.90000000002</v>
      </c>
      <c r="J27" s="39"/>
      <c r="K27" s="36">
        <f t="shared" si="2"/>
        <v>6519</v>
      </c>
      <c r="L27" s="39"/>
      <c r="M27" s="36">
        <f t="shared" ref="M27:M31" si="16">I27+L27</f>
        <v>144765.90000000002</v>
      </c>
      <c r="N27" s="39"/>
      <c r="O27" s="36">
        <f t="shared" ref="O27:O30" si="17">K27+N27</f>
        <v>6519</v>
      </c>
      <c r="P27" s="39"/>
      <c r="Q27" s="36">
        <f t="shared" ref="Q27:Q31" si="18">M27+P27</f>
        <v>144765.90000000002</v>
      </c>
      <c r="R27" s="40"/>
      <c r="S27" s="36">
        <f t="shared" ref="S27:S30" si="19">O27+R27</f>
        <v>6519</v>
      </c>
      <c r="T27" s="40"/>
      <c r="U27" s="36">
        <f t="shared" ref="U27:U31" si="20">Q27+T27</f>
        <v>144765.90000000002</v>
      </c>
      <c r="V27" s="4" t="s">
        <v>87</v>
      </c>
      <c r="W27" s="4">
        <v>0</v>
      </c>
    </row>
    <row r="28" spans="1:24" x14ac:dyDescent="0.3">
      <c r="A28" s="2"/>
      <c r="B28" s="26" t="s">
        <v>17</v>
      </c>
      <c r="C28" s="55"/>
      <c r="D28" s="34">
        <v>0</v>
      </c>
      <c r="E28" s="34">
        <v>127271.8</v>
      </c>
      <c r="F28" s="36"/>
      <c r="G28" s="36">
        <f t="shared" si="0"/>
        <v>0</v>
      </c>
      <c r="H28" s="36"/>
      <c r="I28" s="36">
        <f t="shared" si="1"/>
        <v>127271.8</v>
      </c>
      <c r="J28" s="36"/>
      <c r="K28" s="36">
        <f t="shared" si="2"/>
        <v>0</v>
      </c>
      <c r="L28" s="36"/>
      <c r="M28" s="36">
        <f t="shared" si="16"/>
        <v>127271.8</v>
      </c>
      <c r="N28" s="36"/>
      <c r="O28" s="36">
        <f t="shared" si="17"/>
        <v>0</v>
      </c>
      <c r="P28" s="36"/>
      <c r="Q28" s="36">
        <f t="shared" si="18"/>
        <v>127271.8</v>
      </c>
      <c r="R28" s="35"/>
      <c r="S28" s="36">
        <f t="shared" si="19"/>
        <v>0</v>
      </c>
      <c r="T28" s="35"/>
      <c r="U28" s="36">
        <f t="shared" si="20"/>
        <v>127271.8</v>
      </c>
      <c r="V28" s="4" t="s">
        <v>183</v>
      </c>
      <c r="W28" s="4" t="s">
        <v>184</v>
      </c>
    </row>
    <row r="29" spans="1:24" ht="56.25" x14ac:dyDescent="0.3">
      <c r="A29" s="2" t="s">
        <v>121</v>
      </c>
      <c r="B29" s="17" t="s">
        <v>198</v>
      </c>
      <c r="C29" s="55" t="s">
        <v>84</v>
      </c>
      <c r="D29" s="34">
        <v>6378.8</v>
      </c>
      <c r="E29" s="34">
        <v>0</v>
      </c>
      <c r="F29" s="36"/>
      <c r="G29" s="36">
        <f t="shared" si="0"/>
        <v>6378.8</v>
      </c>
      <c r="H29" s="36"/>
      <c r="I29" s="36">
        <f t="shared" si="1"/>
        <v>0</v>
      </c>
      <c r="J29" s="36"/>
      <c r="K29" s="36">
        <f t="shared" si="2"/>
        <v>6378.8</v>
      </c>
      <c r="L29" s="36"/>
      <c r="M29" s="36">
        <f t="shared" si="16"/>
        <v>0</v>
      </c>
      <c r="N29" s="36"/>
      <c r="O29" s="36">
        <f t="shared" si="17"/>
        <v>6378.8</v>
      </c>
      <c r="P29" s="36"/>
      <c r="Q29" s="36">
        <f t="shared" si="18"/>
        <v>0</v>
      </c>
      <c r="R29" s="35"/>
      <c r="S29" s="36">
        <f t="shared" si="19"/>
        <v>6378.8</v>
      </c>
      <c r="T29" s="35"/>
      <c r="U29" s="36">
        <f t="shared" si="20"/>
        <v>0</v>
      </c>
      <c r="V29" s="4" t="s">
        <v>88</v>
      </c>
      <c r="W29" s="4"/>
    </row>
    <row r="30" spans="1:24" ht="56.25" x14ac:dyDescent="0.3">
      <c r="A30" s="2" t="s">
        <v>119</v>
      </c>
      <c r="B30" s="17" t="s">
        <v>89</v>
      </c>
      <c r="C30" s="55" t="s">
        <v>84</v>
      </c>
      <c r="D30" s="34">
        <v>0</v>
      </c>
      <c r="E30" s="34">
        <v>6595.8</v>
      </c>
      <c r="F30" s="36"/>
      <c r="G30" s="36">
        <f t="shared" si="0"/>
        <v>0</v>
      </c>
      <c r="H30" s="36"/>
      <c r="I30" s="36">
        <f t="shared" si="1"/>
        <v>6595.8</v>
      </c>
      <c r="J30" s="36"/>
      <c r="K30" s="36">
        <f t="shared" si="2"/>
        <v>0</v>
      </c>
      <c r="L30" s="36"/>
      <c r="M30" s="36">
        <f t="shared" si="16"/>
        <v>6595.8</v>
      </c>
      <c r="N30" s="36"/>
      <c r="O30" s="36">
        <f t="shared" si="17"/>
        <v>0</v>
      </c>
      <c r="P30" s="36"/>
      <c r="Q30" s="36">
        <f t="shared" si="18"/>
        <v>6595.8</v>
      </c>
      <c r="R30" s="35"/>
      <c r="S30" s="36">
        <f t="shared" si="19"/>
        <v>0</v>
      </c>
      <c r="T30" s="35"/>
      <c r="U30" s="36">
        <f t="shared" si="20"/>
        <v>6595.8</v>
      </c>
      <c r="V30" s="4" t="s">
        <v>90</v>
      </c>
      <c r="W30" s="4"/>
    </row>
    <row r="31" spans="1:24" ht="56.25" x14ac:dyDescent="0.3">
      <c r="A31" s="2" t="s">
        <v>116</v>
      </c>
      <c r="B31" s="26" t="s">
        <v>91</v>
      </c>
      <c r="C31" s="14" t="s">
        <v>36</v>
      </c>
      <c r="D31" s="34">
        <f>D33+D34</f>
        <v>97772.3</v>
      </c>
      <c r="E31" s="34">
        <f>E33+E34</f>
        <v>0</v>
      </c>
      <c r="F31" s="36"/>
      <c r="G31" s="36">
        <f t="shared" si="0"/>
        <v>97772.3</v>
      </c>
      <c r="H31" s="36"/>
      <c r="I31" s="36">
        <f t="shared" si="1"/>
        <v>0</v>
      </c>
      <c r="J31" s="36">
        <f>J33+J34</f>
        <v>-16924.7</v>
      </c>
      <c r="K31" s="36">
        <f>G31+J31</f>
        <v>80847.600000000006</v>
      </c>
      <c r="L31" s="36"/>
      <c r="M31" s="36">
        <f t="shared" si="16"/>
        <v>0</v>
      </c>
      <c r="N31" s="36">
        <f>N33+N34</f>
        <v>0</v>
      </c>
      <c r="O31" s="36">
        <f>K31+N31</f>
        <v>80847.600000000006</v>
      </c>
      <c r="P31" s="36"/>
      <c r="Q31" s="36">
        <f t="shared" si="18"/>
        <v>0</v>
      </c>
      <c r="R31" s="35">
        <f>R33+R34</f>
        <v>0</v>
      </c>
      <c r="S31" s="36">
        <f>O31+R31</f>
        <v>80847.600000000006</v>
      </c>
      <c r="T31" s="35"/>
      <c r="U31" s="36">
        <f t="shared" si="20"/>
        <v>0</v>
      </c>
      <c r="V31" s="4" t="s">
        <v>92</v>
      </c>
      <c r="W31" s="4"/>
    </row>
    <row r="32" spans="1:24" x14ac:dyDescent="0.3">
      <c r="A32" s="2"/>
      <c r="B32" s="17" t="s">
        <v>82</v>
      </c>
      <c r="C32" s="55"/>
      <c r="D32" s="34"/>
      <c r="E32" s="34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5"/>
      <c r="S32" s="36"/>
      <c r="T32" s="35"/>
      <c r="U32" s="36"/>
      <c r="V32" s="4"/>
      <c r="W32" s="4"/>
    </row>
    <row r="33" spans="1:24" hidden="1" x14ac:dyDescent="0.3">
      <c r="A33" s="2"/>
      <c r="B33" s="11" t="s">
        <v>10</v>
      </c>
      <c r="C33" s="15"/>
      <c r="D33" s="37">
        <v>91362.900000000009</v>
      </c>
      <c r="E33" s="37">
        <v>0</v>
      </c>
      <c r="F33" s="49"/>
      <c r="G33" s="36">
        <f t="shared" si="0"/>
        <v>91362.900000000009</v>
      </c>
      <c r="H33" s="49"/>
      <c r="I33" s="36">
        <f t="shared" si="1"/>
        <v>0</v>
      </c>
      <c r="J33" s="49">
        <v>-16924.7</v>
      </c>
      <c r="K33" s="36">
        <f t="shared" si="2"/>
        <v>74438.200000000012</v>
      </c>
      <c r="L33" s="49"/>
      <c r="M33" s="36">
        <f t="shared" ref="M33:M35" si="21">I33+L33</f>
        <v>0</v>
      </c>
      <c r="N33" s="49"/>
      <c r="O33" s="36">
        <f t="shared" ref="O33:O35" si="22">K33+N33</f>
        <v>74438.200000000012</v>
      </c>
      <c r="P33" s="49"/>
      <c r="Q33" s="36">
        <f t="shared" ref="Q33:Q35" si="23">M33+P33</f>
        <v>0</v>
      </c>
      <c r="R33" s="38"/>
      <c r="S33" s="36">
        <f t="shared" ref="S33:S35" si="24">O33+R33</f>
        <v>74438.200000000012</v>
      </c>
      <c r="T33" s="38"/>
      <c r="U33" s="36">
        <f t="shared" ref="U33:U35" si="25">Q33+T33</f>
        <v>0</v>
      </c>
      <c r="V33" s="4" t="s">
        <v>92</v>
      </c>
      <c r="W33" s="4">
        <v>0</v>
      </c>
    </row>
    <row r="34" spans="1:24" x14ac:dyDescent="0.3">
      <c r="A34" s="2"/>
      <c r="B34" s="26" t="s">
        <v>17</v>
      </c>
      <c r="C34" s="55"/>
      <c r="D34" s="34">
        <v>6409.4</v>
      </c>
      <c r="E34" s="34">
        <v>0</v>
      </c>
      <c r="F34" s="36"/>
      <c r="G34" s="36">
        <f t="shared" si="0"/>
        <v>6409.4</v>
      </c>
      <c r="H34" s="36"/>
      <c r="I34" s="36">
        <f t="shared" si="1"/>
        <v>0</v>
      </c>
      <c r="J34" s="36"/>
      <c r="K34" s="36">
        <f t="shared" si="2"/>
        <v>6409.4</v>
      </c>
      <c r="L34" s="36"/>
      <c r="M34" s="36">
        <f t="shared" si="21"/>
        <v>0</v>
      </c>
      <c r="N34" s="36"/>
      <c r="O34" s="36">
        <f t="shared" si="22"/>
        <v>6409.4</v>
      </c>
      <c r="P34" s="36"/>
      <c r="Q34" s="36">
        <f t="shared" si="23"/>
        <v>0</v>
      </c>
      <c r="R34" s="35"/>
      <c r="S34" s="36">
        <f t="shared" si="24"/>
        <v>6409.4</v>
      </c>
      <c r="T34" s="35"/>
      <c r="U34" s="36">
        <f t="shared" si="25"/>
        <v>0</v>
      </c>
      <c r="V34" s="4" t="s">
        <v>185</v>
      </c>
      <c r="W34" s="4"/>
    </row>
    <row r="35" spans="1:24" ht="56.25" x14ac:dyDescent="0.3">
      <c r="A35" s="2" t="s">
        <v>120</v>
      </c>
      <c r="B35" s="26" t="s">
        <v>179</v>
      </c>
      <c r="C35" s="14" t="s">
        <v>36</v>
      </c>
      <c r="D35" s="34">
        <f>D37+D38</f>
        <v>153434.20000000001</v>
      </c>
      <c r="E35" s="34">
        <f>E37+E38</f>
        <v>57737.7</v>
      </c>
      <c r="F35" s="36"/>
      <c r="G35" s="36">
        <f t="shared" si="0"/>
        <v>153434.20000000001</v>
      </c>
      <c r="H35" s="36"/>
      <c r="I35" s="36">
        <f t="shared" si="1"/>
        <v>57737.7</v>
      </c>
      <c r="J35" s="36"/>
      <c r="K35" s="36">
        <f t="shared" si="2"/>
        <v>153434.20000000001</v>
      </c>
      <c r="L35" s="36"/>
      <c r="M35" s="36">
        <f t="shared" si="21"/>
        <v>57737.7</v>
      </c>
      <c r="N35" s="36"/>
      <c r="O35" s="36">
        <f t="shared" si="22"/>
        <v>153434.20000000001</v>
      </c>
      <c r="P35" s="36"/>
      <c r="Q35" s="36">
        <f t="shared" si="23"/>
        <v>57737.7</v>
      </c>
      <c r="R35" s="35"/>
      <c r="S35" s="36">
        <f t="shared" si="24"/>
        <v>153434.20000000001</v>
      </c>
      <c r="T35" s="35"/>
      <c r="U35" s="36">
        <f t="shared" si="25"/>
        <v>57737.7</v>
      </c>
      <c r="V35" s="18"/>
      <c r="W35" s="4"/>
    </row>
    <row r="36" spans="1:24" x14ac:dyDescent="0.3">
      <c r="A36" s="2"/>
      <c r="B36" s="17" t="s">
        <v>82</v>
      </c>
      <c r="C36" s="14"/>
      <c r="D36" s="34"/>
      <c r="E36" s="34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5"/>
      <c r="S36" s="36"/>
      <c r="T36" s="35"/>
      <c r="U36" s="36"/>
      <c r="V36" s="18"/>
      <c r="W36" s="4"/>
    </row>
    <row r="37" spans="1:24" hidden="1" x14ac:dyDescent="0.3">
      <c r="A37" s="2"/>
      <c r="B37" s="11" t="s">
        <v>10</v>
      </c>
      <c r="C37" s="14"/>
      <c r="D37" s="37">
        <v>38359.300000000017</v>
      </c>
      <c r="E37" s="37">
        <v>57737.7</v>
      </c>
      <c r="F37" s="49"/>
      <c r="G37" s="36">
        <f t="shared" si="0"/>
        <v>38359.300000000017</v>
      </c>
      <c r="H37" s="49"/>
      <c r="I37" s="36">
        <f t="shared" si="1"/>
        <v>57737.7</v>
      </c>
      <c r="J37" s="49"/>
      <c r="K37" s="36">
        <f t="shared" si="2"/>
        <v>38359.300000000017</v>
      </c>
      <c r="L37" s="49"/>
      <c r="M37" s="36">
        <f t="shared" ref="M37:M40" si="26">I37+L37</f>
        <v>57737.7</v>
      </c>
      <c r="N37" s="49"/>
      <c r="O37" s="36">
        <f t="shared" ref="O37:O40" si="27">K37+N37</f>
        <v>38359.300000000017</v>
      </c>
      <c r="P37" s="49"/>
      <c r="Q37" s="36">
        <f t="shared" ref="Q37:Q40" si="28">M37+P37</f>
        <v>57737.7</v>
      </c>
      <c r="R37" s="38"/>
      <c r="S37" s="36">
        <f t="shared" ref="S37:S40" si="29">O37+R37</f>
        <v>38359.300000000017</v>
      </c>
      <c r="T37" s="38"/>
      <c r="U37" s="36">
        <f t="shared" ref="U37:U40" si="30">Q37+T37</f>
        <v>57737.7</v>
      </c>
      <c r="V37" s="18" t="s">
        <v>186</v>
      </c>
      <c r="W37" s="4">
        <v>0</v>
      </c>
    </row>
    <row r="38" spans="1:24" x14ac:dyDescent="0.3">
      <c r="A38" s="2"/>
      <c r="B38" s="26" t="s">
        <v>17</v>
      </c>
      <c r="C38" s="14"/>
      <c r="D38" s="34">
        <v>115074.9</v>
      </c>
      <c r="E38" s="34">
        <v>0</v>
      </c>
      <c r="F38" s="36"/>
      <c r="G38" s="36">
        <f t="shared" si="0"/>
        <v>115074.9</v>
      </c>
      <c r="H38" s="36"/>
      <c r="I38" s="36">
        <f t="shared" si="1"/>
        <v>0</v>
      </c>
      <c r="J38" s="36"/>
      <c r="K38" s="36">
        <f t="shared" si="2"/>
        <v>115074.9</v>
      </c>
      <c r="L38" s="36"/>
      <c r="M38" s="36">
        <f t="shared" si="26"/>
        <v>0</v>
      </c>
      <c r="N38" s="36"/>
      <c r="O38" s="36">
        <f t="shared" si="27"/>
        <v>115074.9</v>
      </c>
      <c r="P38" s="36"/>
      <c r="Q38" s="36">
        <f t="shared" si="28"/>
        <v>0</v>
      </c>
      <c r="R38" s="35"/>
      <c r="S38" s="36">
        <f t="shared" si="29"/>
        <v>115074.9</v>
      </c>
      <c r="T38" s="35"/>
      <c r="U38" s="36">
        <f t="shared" si="30"/>
        <v>0</v>
      </c>
      <c r="V38" s="4" t="s">
        <v>185</v>
      </c>
      <c r="W38" s="4"/>
    </row>
    <row r="39" spans="1:24" ht="56.25" x14ac:dyDescent="0.3">
      <c r="A39" s="2" t="s">
        <v>118</v>
      </c>
      <c r="B39" s="26" t="s">
        <v>93</v>
      </c>
      <c r="C39" s="14" t="s">
        <v>36</v>
      </c>
      <c r="D39" s="34">
        <v>244335.9</v>
      </c>
      <c r="E39" s="34">
        <v>0</v>
      </c>
      <c r="F39" s="36"/>
      <c r="G39" s="36">
        <f t="shared" si="0"/>
        <v>244335.9</v>
      </c>
      <c r="H39" s="36"/>
      <c r="I39" s="36">
        <f t="shared" si="1"/>
        <v>0</v>
      </c>
      <c r="J39" s="36">
        <v>-21098.799999999999</v>
      </c>
      <c r="K39" s="36">
        <f t="shared" si="2"/>
        <v>223237.1</v>
      </c>
      <c r="L39" s="36"/>
      <c r="M39" s="36">
        <f t="shared" si="26"/>
        <v>0</v>
      </c>
      <c r="N39" s="36"/>
      <c r="O39" s="36">
        <f t="shared" si="27"/>
        <v>223237.1</v>
      </c>
      <c r="P39" s="36"/>
      <c r="Q39" s="36">
        <f t="shared" si="28"/>
        <v>0</v>
      </c>
      <c r="R39" s="35">
        <v>-47128.044999999998</v>
      </c>
      <c r="S39" s="36">
        <f t="shared" si="29"/>
        <v>176109.05499999999</v>
      </c>
      <c r="T39" s="35"/>
      <c r="U39" s="36">
        <f t="shared" si="30"/>
        <v>0</v>
      </c>
      <c r="V39" s="18" t="s">
        <v>94</v>
      </c>
      <c r="W39" s="4"/>
    </row>
    <row r="40" spans="1:24" ht="56.25" x14ac:dyDescent="0.3">
      <c r="A40" s="2" t="s">
        <v>122</v>
      </c>
      <c r="B40" s="26" t="s">
        <v>95</v>
      </c>
      <c r="C40" s="14" t="s">
        <v>36</v>
      </c>
      <c r="D40" s="34">
        <f>D42+D43</f>
        <v>192166.3</v>
      </c>
      <c r="E40" s="34">
        <f>E42+E43</f>
        <v>242733.3</v>
      </c>
      <c r="F40" s="36"/>
      <c r="G40" s="36">
        <f t="shared" si="0"/>
        <v>192166.3</v>
      </c>
      <c r="H40" s="36"/>
      <c r="I40" s="36">
        <f t="shared" si="1"/>
        <v>242733.3</v>
      </c>
      <c r="J40" s="36"/>
      <c r="K40" s="36">
        <f t="shared" si="2"/>
        <v>192166.3</v>
      </c>
      <c r="L40" s="36"/>
      <c r="M40" s="36">
        <f t="shared" si="26"/>
        <v>242733.3</v>
      </c>
      <c r="N40" s="36"/>
      <c r="O40" s="36">
        <f t="shared" si="27"/>
        <v>192166.3</v>
      </c>
      <c r="P40" s="36"/>
      <c r="Q40" s="36">
        <f t="shared" si="28"/>
        <v>242733.3</v>
      </c>
      <c r="R40" s="35"/>
      <c r="S40" s="36">
        <f t="shared" si="29"/>
        <v>192166.3</v>
      </c>
      <c r="T40" s="35"/>
      <c r="U40" s="36">
        <f t="shared" si="30"/>
        <v>242733.3</v>
      </c>
      <c r="V40" s="18"/>
      <c r="W40" s="4"/>
    </row>
    <row r="41" spans="1:24" x14ac:dyDescent="0.3">
      <c r="A41" s="2"/>
      <c r="B41" s="17" t="s">
        <v>82</v>
      </c>
      <c r="C41" s="14"/>
      <c r="D41" s="34"/>
      <c r="E41" s="34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5"/>
      <c r="S41" s="36"/>
      <c r="T41" s="35"/>
      <c r="U41" s="36"/>
      <c r="V41" s="18"/>
      <c r="W41" s="4"/>
    </row>
    <row r="42" spans="1:24" hidden="1" x14ac:dyDescent="0.3">
      <c r="A42" s="2"/>
      <c r="B42" s="11" t="s">
        <v>10</v>
      </c>
      <c r="C42" s="14"/>
      <c r="D42" s="37">
        <v>52697.699999999983</v>
      </c>
      <c r="E42" s="37">
        <v>242733.3</v>
      </c>
      <c r="F42" s="49"/>
      <c r="G42" s="36">
        <f t="shared" si="0"/>
        <v>52697.699999999983</v>
      </c>
      <c r="H42" s="49"/>
      <c r="I42" s="36">
        <f t="shared" si="1"/>
        <v>242733.3</v>
      </c>
      <c r="J42" s="49"/>
      <c r="K42" s="36">
        <f t="shared" si="2"/>
        <v>52697.699999999983</v>
      </c>
      <c r="L42" s="49"/>
      <c r="M42" s="36">
        <f t="shared" ref="M42:M48" si="31">I42+L42</f>
        <v>242733.3</v>
      </c>
      <c r="N42" s="49"/>
      <c r="O42" s="36">
        <f t="shared" ref="O42:O48" si="32">K42+N42</f>
        <v>52697.699999999983</v>
      </c>
      <c r="P42" s="49"/>
      <c r="Q42" s="36">
        <f t="shared" ref="Q42:Q48" si="33">M42+P42</f>
        <v>242733.3</v>
      </c>
      <c r="R42" s="38"/>
      <c r="S42" s="36">
        <f t="shared" ref="S42:S48" si="34">O42+R42</f>
        <v>52697.699999999983</v>
      </c>
      <c r="T42" s="38"/>
      <c r="U42" s="36">
        <f t="shared" ref="U42:U48" si="35">Q42+T42</f>
        <v>242733.3</v>
      </c>
      <c r="V42" s="18" t="s">
        <v>96</v>
      </c>
      <c r="W42" s="4">
        <v>0</v>
      </c>
    </row>
    <row r="43" spans="1:24" x14ac:dyDescent="0.3">
      <c r="A43" s="2"/>
      <c r="B43" s="26" t="s">
        <v>17</v>
      </c>
      <c r="C43" s="14"/>
      <c r="D43" s="34">
        <v>139468.6</v>
      </c>
      <c r="E43" s="34">
        <v>0</v>
      </c>
      <c r="F43" s="36"/>
      <c r="G43" s="36">
        <f t="shared" si="0"/>
        <v>139468.6</v>
      </c>
      <c r="H43" s="36"/>
      <c r="I43" s="36">
        <f t="shared" si="1"/>
        <v>0</v>
      </c>
      <c r="J43" s="36"/>
      <c r="K43" s="36">
        <f t="shared" si="2"/>
        <v>139468.6</v>
      </c>
      <c r="L43" s="36"/>
      <c r="M43" s="36">
        <f t="shared" si="31"/>
        <v>0</v>
      </c>
      <c r="N43" s="36"/>
      <c r="O43" s="36">
        <f t="shared" si="32"/>
        <v>139468.6</v>
      </c>
      <c r="P43" s="36"/>
      <c r="Q43" s="36">
        <f t="shared" si="33"/>
        <v>0</v>
      </c>
      <c r="R43" s="35"/>
      <c r="S43" s="36">
        <f t="shared" si="34"/>
        <v>139468.6</v>
      </c>
      <c r="T43" s="35"/>
      <c r="U43" s="36">
        <f t="shared" si="35"/>
        <v>0</v>
      </c>
      <c r="V43" s="4" t="s">
        <v>185</v>
      </c>
      <c r="W43" s="4"/>
    </row>
    <row r="44" spans="1:24" ht="39" customHeight="1" x14ac:dyDescent="0.3">
      <c r="A44" s="2" t="s">
        <v>123</v>
      </c>
      <c r="B44" s="26" t="s">
        <v>97</v>
      </c>
      <c r="C44" s="14" t="s">
        <v>15</v>
      </c>
      <c r="D44" s="34">
        <v>16000</v>
      </c>
      <c r="E44" s="34">
        <v>0</v>
      </c>
      <c r="F44" s="36"/>
      <c r="G44" s="36">
        <f t="shared" si="0"/>
        <v>16000</v>
      </c>
      <c r="H44" s="36"/>
      <c r="I44" s="36">
        <f t="shared" si="1"/>
        <v>0</v>
      </c>
      <c r="J44" s="36"/>
      <c r="K44" s="36">
        <f t="shared" si="2"/>
        <v>16000</v>
      </c>
      <c r="L44" s="36"/>
      <c r="M44" s="36">
        <f t="shared" si="31"/>
        <v>0</v>
      </c>
      <c r="N44" s="36"/>
      <c r="O44" s="36">
        <f t="shared" si="32"/>
        <v>16000</v>
      </c>
      <c r="P44" s="36"/>
      <c r="Q44" s="36">
        <f t="shared" si="33"/>
        <v>0</v>
      </c>
      <c r="R44" s="35"/>
      <c r="S44" s="36">
        <f t="shared" si="34"/>
        <v>16000</v>
      </c>
      <c r="T44" s="35"/>
      <c r="U44" s="36">
        <f t="shared" si="35"/>
        <v>0</v>
      </c>
      <c r="V44" s="19" t="s">
        <v>98</v>
      </c>
      <c r="W44" s="4"/>
    </row>
    <row r="45" spans="1:24" ht="39" customHeight="1" x14ac:dyDescent="0.3">
      <c r="A45" s="2" t="s">
        <v>124</v>
      </c>
      <c r="B45" s="26" t="s">
        <v>99</v>
      </c>
      <c r="C45" s="14" t="s">
        <v>15</v>
      </c>
      <c r="D45" s="34">
        <v>622.9</v>
      </c>
      <c r="E45" s="34">
        <v>16000</v>
      </c>
      <c r="F45" s="36"/>
      <c r="G45" s="36">
        <f t="shared" si="0"/>
        <v>622.9</v>
      </c>
      <c r="H45" s="36"/>
      <c r="I45" s="36">
        <f t="shared" si="1"/>
        <v>16000</v>
      </c>
      <c r="J45" s="36"/>
      <c r="K45" s="36">
        <f t="shared" si="2"/>
        <v>622.9</v>
      </c>
      <c r="L45" s="36"/>
      <c r="M45" s="36">
        <f t="shared" si="31"/>
        <v>16000</v>
      </c>
      <c r="N45" s="36"/>
      <c r="O45" s="36">
        <f t="shared" si="32"/>
        <v>622.9</v>
      </c>
      <c r="P45" s="36"/>
      <c r="Q45" s="36">
        <f t="shared" si="33"/>
        <v>16000</v>
      </c>
      <c r="R45" s="35"/>
      <c r="S45" s="36">
        <f t="shared" si="34"/>
        <v>622.9</v>
      </c>
      <c r="T45" s="35"/>
      <c r="U45" s="36">
        <f t="shared" si="35"/>
        <v>16000</v>
      </c>
      <c r="V45" s="18" t="s">
        <v>100</v>
      </c>
      <c r="W45" s="4"/>
    </row>
    <row r="46" spans="1:24" ht="39" customHeight="1" x14ac:dyDescent="0.3">
      <c r="A46" s="2" t="s">
        <v>125</v>
      </c>
      <c r="B46" s="26" t="s">
        <v>166</v>
      </c>
      <c r="C46" s="14" t="s">
        <v>15</v>
      </c>
      <c r="D46" s="34">
        <v>16000</v>
      </c>
      <c r="E46" s="34">
        <v>0</v>
      </c>
      <c r="F46" s="36"/>
      <c r="G46" s="36">
        <f t="shared" si="0"/>
        <v>16000</v>
      </c>
      <c r="H46" s="36"/>
      <c r="I46" s="36">
        <f t="shared" si="1"/>
        <v>0</v>
      </c>
      <c r="J46" s="36"/>
      <c r="K46" s="36">
        <f t="shared" si="2"/>
        <v>16000</v>
      </c>
      <c r="L46" s="36"/>
      <c r="M46" s="36">
        <f t="shared" si="31"/>
        <v>0</v>
      </c>
      <c r="N46" s="36"/>
      <c r="O46" s="36">
        <f t="shared" si="32"/>
        <v>16000</v>
      </c>
      <c r="P46" s="36"/>
      <c r="Q46" s="36">
        <f t="shared" si="33"/>
        <v>0</v>
      </c>
      <c r="R46" s="35"/>
      <c r="S46" s="36">
        <f t="shared" si="34"/>
        <v>16000</v>
      </c>
      <c r="T46" s="35"/>
      <c r="U46" s="36">
        <f t="shared" si="35"/>
        <v>0</v>
      </c>
      <c r="V46" s="18" t="s">
        <v>101</v>
      </c>
      <c r="W46" s="4"/>
    </row>
    <row r="47" spans="1:24" ht="59.25" customHeight="1" x14ac:dyDescent="0.3">
      <c r="A47" s="2" t="s">
        <v>126</v>
      </c>
      <c r="B47" s="26" t="s">
        <v>197</v>
      </c>
      <c r="C47" s="14" t="s">
        <v>36</v>
      </c>
      <c r="D47" s="34"/>
      <c r="E47" s="34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5">
        <v>7133.51</v>
      </c>
      <c r="S47" s="36">
        <f t="shared" si="34"/>
        <v>7133.51</v>
      </c>
      <c r="T47" s="35"/>
      <c r="U47" s="36">
        <f t="shared" si="35"/>
        <v>0</v>
      </c>
      <c r="V47" s="53">
        <v>2420141300</v>
      </c>
      <c r="W47" s="4"/>
    </row>
    <row r="48" spans="1:24" x14ac:dyDescent="0.3">
      <c r="A48" s="2"/>
      <c r="B48" s="17" t="s">
        <v>167</v>
      </c>
      <c r="C48" s="55"/>
      <c r="D48" s="41">
        <f>D50+D51+D52</f>
        <v>1142227</v>
      </c>
      <c r="E48" s="41">
        <f>E50+E51+E52</f>
        <v>1136063.2</v>
      </c>
      <c r="F48" s="41">
        <f>F50+F51+F52</f>
        <v>11124.4</v>
      </c>
      <c r="G48" s="33">
        <f t="shared" si="0"/>
        <v>1153351.3999999999</v>
      </c>
      <c r="H48" s="41">
        <f>H50+H51+H52</f>
        <v>7475.1</v>
      </c>
      <c r="I48" s="33">
        <f t="shared" si="1"/>
        <v>1143538.3</v>
      </c>
      <c r="J48" s="42">
        <f>J50+J51+J52</f>
        <v>38023.5</v>
      </c>
      <c r="K48" s="36">
        <f t="shared" si="2"/>
        <v>1191374.8999999999</v>
      </c>
      <c r="L48" s="42">
        <f>L50+L51+L52</f>
        <v>0</v>
      </c>
      <c r="M48" s="33">
        <f t="shared" si="31"/>
        <v>1143538.3</v>
      </c>
      <c r="N48" s="42">
        <f>N50+N51+N52</f>
        <v>-10381.799999999999</v>
      </c>
      <c r="O48" s="36">
        <f t="shared" si="32"/>
        <v>1180993.0999999999</v>
      </c>
      <c r="P48" s="42">
        <f>P50+P51+P52</f>
        <v>0</v>
      </c>
      <c r="Q48" s="33">
        <f t="shared" si="33"/>
        <v>1143538.3</v>
      </c>
      <c r="R48" s="41">
        <f>R50+R51+R52</f>
        <v>0</v>
      </c>
      <c r="S48" s="36">
        <f t="shared" si="34"/>
        <v>1180993.0999999999</v>
      </c>
      <c r="T48" s="41">
        <f>T50+T51+T52</f>
        <v>0</v>
      </c>
      <c r="U48" s="36">
        <f t="shared" si="35"/>
        <v>1143538.3</v>
      </c>
      <c r="V48" s="10"/>
      <c r="W48" s="10"/>
      <c r="X48" s="10"/>
    </row>
    <row r="49" spans="1:23" x14ac:dyDescent="0.3">
      <c r="A49" s="2"/>
      <c r="B49" s="24" t="s">
        <v>9</v>
      </c>
      <c r="C49" s="55"/>
      <c r="D49" s="42"/>
      <c r="E49" s="42"/>
      <c r="F49" s="42"/>
      <c r="G49" s="36"/>
      <c r="H49" s="42"/>
      <c r="I49" s="36"/>
      <c r="J49" s="42"/>
      <c r="K49" s="36"/>
      <c r="L49" s="42"/>
      <c r="M49" s="36"/>
      <c r="N49" s="42"/>
      <c r="O49" s="36"/>
      <c r="P49" s="42"/>
      <c r="Q49" s="36"/>
      <c r="R49" s="43"/>
      <c r="S49" s="36"/>
      <c r="T49" s="43"/>
      <c r="U49" s="36"/>
      <c r="V49" s="4"/>
      <c r="W49" s="4"/>
    </row>
    <row r="50" spans="1:23" hidden="1" x14ac:dyDescent="0.3">
      <c r="A50" s="2"/>
      <c r="B50" s="12" t="s">
        <v>10</v>
      </c>
      <c r="C50" s="7"/>
      <c r="D50" s="39">
        <f>D53+D54+D55+D56+D57+D58</f>
        <v>899943</v>
      </c>
      <c r="E50" s="39">
        <f>E53+E54+E55+E56+E57+E58</f>
        <v>879045.7</v>
      </c>
      <c r="F50" s="39">
        <f>F53+F54+F55+F56+F57+F58</f>
        <v>11124.4</v>
      </c>
      <c r="G50" s="36">
        <f t="shared" si="0"/>
        <v>911067.4</v>
      </c>
      <c r="H50" s="39">
        <f>H53+H54+H55+H56+H57+H58</f>
        <v>7475.1</v>
      </c>
      <c r="I50" s="36">
        <f t="shared" si="1"/>
        <v>886520.79999999993</v>
      </c>
      <c r="J50" s="39">
        <f>J53+J54+J55+J56+J57+J58+J65+J66+J67</f>
        <v>38023.5</v>
      </c>
      <c r="K50" s="36">
        <f t="shared" si="2"/>
        <v>949090.9</v>
      </c>
      <c r="L50" s="39">
        <f>L53+L54+L55+L56+L57+L58</f>
        <v>0</v>
      </c>
      <c r="M50" s="36">
        <f t="shared" ref="M50:M59" si="36">I50+L50</f>
        <v>886520.79999999993</v>
      </c>
      <c r="N50" s="39">
        <f>N53+N54+N55+N56+N57+N58+N65+N66+N67</f>
        <v>-10381.799999999999</v>
      </c>
      <c r="O50" s="36">
        <f t="shared" ref="O50:O59" si="37">K50+N50</f>
        <v>938709.1</v>
      </c>
      <c r="P50" s="39">
        <f>P53+P54+P55+P56+P57+P58</f>
        <v>0</v>
      </c>
      <c r="Q50" s="36">
        <f t="shared" ref="Q50:Q59" si="38">M50+P50</f>
        <v>886520.79999999993</v>
      </c>
      <c r="R50" s="40">
        <f>R53+R54+R55+R56+R57+R58+R65+R66+R67</f>
        <v>0</v>
      </c>
      <c r="S50" s="36">
        <f t="shared" ref="S50:S59" si="39">O50+R50</f>
        <v>938709.1</v>
      </c>
      <c r="T50" s="40">
        <f>T53+T54+T55+T56+T57+T58</f>
        <v>0</v>
      </c>
      <c r="U50" s="36">
        <f t="shared" ref="U50:U59" si="40">Q50+T50</f>
        <v>886520.79999999993</v>
      </c>
      <c r="V50" s="4"/>
      <c r="W50" s="4">
        <v>0</v>
      </c>
    </row>
    <row r="51" spans="1:23" x14ac:dyDescent="0.3">
      <c r="A51" s="2"/>
      <c r="B51" s="17" t="s">
        <v>17</v>
      </c>
      <c r="C51" s="55"/>
      <c r="D51" s="42">
        <f>D64</f>
        <v>187214.6</v>
      </c>
      <c r="E51" s="42">
        <f>E64</f>
        <v>196663.2</v>
      </c>
      <c r="F51" s="42">
        <f>F64</f>
        <v>0</v>
      </c>
      <c r="G51" s="36">
        <f t="shared" si="0"/>
        <v>187214.6</v>
      </c>
      <c r="H51" s="42">
        <f>H64</f>
        <v>0</v>
      </c>
      <c r="I51" s="36">
        <f t="shared" si="1"/>
        <v>196663.2</v>
      </c>
      <c r="J51" s="42">
        <f>J64</f>
        <v>0</v>
      </c>
      <c r="K51" s="36">
        <f t="shared" si="2"/>
        <v>187214.6</v>
      </c>
      <c r="L51" s="42">
        <f>L64</f>
        <v>0</v>
      </c>
      <c r="M51" s="36">
        <f t="shared" si="36"/>
        <v>196663.2</v>
      </c>
      <c r="N51" s="42">
        <f>N64</f>
        <v>0</v>
      </c>
      <c r="O51" s="36">
        <f t="shared" si="37"/>
        <v>187214.6</v>
      </c>
      <c r="P51" s="42">
        <f>P64</f>
        <v>0</v>
      </c>
      <c r="Q51" s="36">
        <f t="shared" si="38"/>
        <v>196663.2</v>
      </c>
      <c r="R51" s="43">
        <f>R64</f>
        <v>0</v>
      </c>
      <c r="S51" s="36">
        <f t="shared" si="39"/>
        <v>187214.6</v>
      </c>
      <c r="T51" s="43">
        <f>T64</f>
        <v>0</v>
      </c>
      <c r="U51" s="36">
        <f t="shared" si="40"/>
        <v>196663.2</v>
      </c>
      <c r="V51" s="4"/>
      <c r="W51" s="4"/>
    </row>
    <row r="52" spans="1:23" x14ac:dyDescent="0.3">
      <c r="A52" s="2"/>
      <c r="B52" s="17" t="s">
        <v>40</v>
      </c>
      <c r="C52" s="55"/>
      <c r="D52" s="42">
        <f>D61</f>
        <v>55069.4</v>
      </c>
      <c r="E52" s="42">
        <f>E61</f>
        <v>60354.3</v>
      </c>
      <c r="F52" s="42">
        <f>F61</f>
        <v>0</v>
      </c>
      <c r="G52" s="36">
        <f t="shared" si="0"/>
        <v>55069.4</v>
      </c>
      <c r="H52" s="42">
        <f>H61</f>
        <v>0</v>
      </c>
      <c r="I52" s="36">
        <f t="shared" si="1"/>
        <v>60354.3</v>
      </c>
      <c r="J52" s="42">
        <f>J61</f>
        <v>0</v>
      </c>
      <c r="K52" s="36">
        <f t="shared" si="2"/>
        <v>55069.4</v>
      </c>
      <c r="L52" s="42">
        <f>L61</f>
        <v>0</v>
      </c>
      <c r="M52" s="36">
        <f t="shared" si="36"/>
        <v>60354.3</v>
      </c>
      <c r="N52" s="42">
        <f>N61</f>
        <v>0</v>
      </c>
      <c r="O52" s="36">
        <f t="shared" si="37"/>
        <v>55069.4</v>
      </c>
      <c r="P52" s="42">
        <f>P61</f>
        <v>0</v>
      </c>
      <c r="Q52" s="36">
        <f t="shared" si="38"/>
        <v>60354.3</v>
      </c>
      <c r="R52" s="43">
        <f>R61</f>
        <v>0</v>
      </c>
      <c r="S52" s="36">
        <f t="shared" si="39"/>
        <v>55069.4</v>
      </c>
      <c r="T52" s="43">
        <f>T61</f>
        <v>0</v>
      </c>
      <c r="U52" s="36">
        <f t="shared" si="40"/>
        <v>60354.3</v>
      </c>
      <c r="V52" s="4"/>
      <c r="W52" s="4"/>
    </row>
    <row r="53" spans="1:23" ht="75" x14ac:dyDescent="0.3">
      <c r="A53" s="2" t="s">
        <v>127</v>
      </c>
      <c r="B53" s="17" t="s">
        <v>27</v>
      </c>
      <c r="C53" s="14" t="s">
        <v>4</v>
      </c>
      <c r="D53" s="42">
        <v>134500</v>
      </c>
      <c r="E53" s="42">
        <v>156206.79999999999</v>
      </c>
      <c r="F53" s="42"/>
      <c r="G53" s="36">
        <f t="shared" si="0"/>
        <v>134500</v>
      </c>
      <c r="H53" s="42"/>
      <c r="I53" s="36">
        <f t="shared" si="1"/>
        <v>156206.79999999999</v>
      </c>
      <c r="J53" s="42"/>
      <c r="K53" s="36">
        <f t="shared" si="2"/>
        <v>134500</v>
      </c>
      <c r="L53" s="42"/>
      <c r="M53" s="36">
        <f t="shared" si="36"/>
        <v>156206.79999999999</v>
      </c>
      <c r="N53" s="42"/>
      <c r="O53" s="36">
        <f t="shared" si="37"/>
        <v>134500</v>
      </c>
      <c r="P53" s="42"/>
      <c r="Q53" s="36">
        <f t="shared" si="38"/>
        <v>156206.79999999999</v>
      </c>
      <c r="R53" s="43"/>
      <c r="S53" s="36">
        <f t="shared" si="39"/>
        <v>134500</v>
      </c>
      <c r="T53" s="43"/>
      <c r="U53" s="36">
        <f t="shared" si="40"/>
        <v>156206.79999999999</v>
      </c>
      <c r="V53" s="4" t="s">
        <v>29</v>
      </c>
      <c r="W53" s="4"/>
    </row>
    <row r="54" spans="1:23" ht="75" x14ac:dyDescent="0.3">
      <c r="A54" s="2" t="s">
        <v>128</v>
      </c>
      <c r="B54" s="17" t="s">
        <v>28</v>
      </c>
      <c r="C54" s="14" t="s">
        <v>4</v>
      </c>
      <c r="D54" s="42">
        <v>97555.4</v>
      </c>
      <c r="E54" s="42">
        <v>52469</v>
      </c>
      <c r="F54" s="42"/>
      <c r="G54" s="36">
        <f t="shared" si="0"/>
        <v>97555.4</v>
      </c>
      <c r="H54" s="42"/>
      <c r="I54" s="36">
        <f t="shared" si="1"/>
        <v>52469</v>
      </c>
      <c r="J54" s="42"/>
      <c r="K54" s="36">
        <f t="shared" si="2"/>
        <v>97555.4</v>
      </c>
      <c r="L54" s="42"/>
      <c r="M54" s="36">
        <f t="shared" si="36"/>
        <v>52469</v>
      </c>
      <c r="N54" s="42"/>
      <c r="O54" s="36">
        <f t="shared" si="37"/>
        <v>97555.4</v>
      </c>
      <c r="P54" s="42"/>
      <c r="Q54" s="36">
        <f t="shared" si="38"/>
        <v>52469</v>
      </c>
      <c r="R54" s="43"/>
      <c r="S54" s="36">
        <f t="shared" si="39"/>
        <v>97555.4</v>
      </c>
      <c r="T54" s="43"/>
      <c r="U54" s="36">
        <f t="shared" si="40"/>
        <v>52469</v>
      </c>
      <c r="V54" s="4" t="s">
        <v>30</v>
      </c>
      <c r="W54" s="4"/>
    </row>
    <row r="55" spans="1:23" ht="75" x14ac:dyDescent="0.3">
      <c r="A55" s="2" t="s">
        <v>130</v>
      </c>
      <c r="B55" s="17" t="s">
        <v>31</v>
      </c>
      <c r="C55" s="14" t="s">
        <v>4</v>
      </c>
      <c r="D55" s="42">
        <v>9847.7000000000007</v>
      </c>
      <c r="E55" s="42">
        <v>0</v>
      </c>
      <c r="F55" s="42"/>
      <c r="G55" s="36">
        <f t="shared" si="0"/>
        <v>9847.7000000000007</v>
      </c>
      <c r="H55" s="42"/>
      <c r="I55" s="36">
        <f t="shared" si="1"/>
        <v>0</v>
      </c>
      <c r="J55" s="42"/>
      <c r="K55" s="36">
        <f t="shared" si="2"/>
        <v>9847.7000000000007</v>
      </c>
      <c r="L55" s="42"/>
      <c r="M55" s="36">
        <f t="shared" si="36"/>
        <v>0</v>
      </c>
      <c r="N55" s="42"/>
      <c r="O55" s="36">
        <f t="shared" si="37"/>
        <v>9847.7000000000007</v>
      </c>
      <c r="P55" s="42"/>
      <c r="Q55" s="36">
        <f t="shared" si="38"/>
        <v>0</v>
      </c>
      <c r="R55" s="43"/>
      <c r="S55" s="36">
        <f t="shared" si="39"/>
        <v>9847.7000000000007</v>
      </c>
      <c r="T55" s="43"/>
      <c r="U55" s="36">
        <f t="shared" si="40"/>
        <v>0</v>
      </c>
      <c r="V55" s="4" t="s">
        <v>32</v>
      </c>
      <c r="W55" s="4"/>
    </row>
    <row r="56" spans="1:23" ht="75" x14ac:dyDescent="0.3">
      <c r="A56" s="2" t="s">
        <v>131</v>
      </c>
      <c r="B56" s="17" t="s">
        <v>33</v>
      </c>
      <c r="C56" s="14" t="s">
        <v>4</v>
      </c>
      <c r="D56" s="34">
        <v>23113.599999999999</v>
      </c>
      <c r="E56" s="34">
        <v>0</v>
      </c>
      <c r="F56" s="36">
        <v>11124.4</v>
      </c>
      <c r="G56" s="36">
        <f t="shared" si="0"/>
        <v>34238</v>
      </c>
      <c r="H56" s="36">
        <v>7475.1</v>
      </c>
      <c r="I56" s="36">
        <f t="shared" si="1"/>
        <v>7475.1</v>
      </c>
      <c r="J56" s="36"/>
      <c r="K56" s="36">
        <f t="shared" si="2"/>
        <v>34238</v>
      </c>
      <c r="L56" s="36"/>
      <c r="M56" s="36">
        <f t="shared" si="36"/>
        <v>7475.1</v>
      </c>
      <c r="N56" s="36"/>
      <c r="O56" s="36">
        <f t="shared" si="37"/>
        <v>34238</v>
      </c>
      <c r="P56" s="36"/>
      <c r="Q56" s="36">
        <f t="shared" si="38"/>
        <v>7475.1</v>
      </c>
      <c r="R56" s="35"/>
      <c r="S56" s="36">
        <f t="shared" si="39"/>
        <v>34238</v>
      </c>
      <c r="T56" s="35"/>
      <c r="U56" s="36">
        <f t="shared" si="40"/>
        <v>7475.1</v>
      </c>
      <c r="V56" s="4" t="s">
        <v>34</v>
      </c>
      <c r="W56" s="4"/>
    </row>
    <row r="57" spans="1:23" ht="56.25" x14ac:dyDescent="0.3">
      <c r="A57" s="2" t="s">
        <v>132</v>
      </c>
      <c r="B57" s="17" t="s">
        <v>38</v>
      </c>
      <c r="C57" s="14" t="s">
        <v>5</v>
      </c>
      <c r="D57" s="34">
        <v>299526.3</v>
      </c>
      <c r="E57" s="34">
        <v>670369.9</v>
      </c>
      <c r="F57" s="36"/>
      <c r="G57" s="36">
        <f t="shared" si="0"/>
        <v>299526.3</v>
      </c>
      <c r="H57" s="36"/>
      <c r="I57" s="36">
        <f t="shared" si="1"/>
        <v>670369.9</v>
      </c>
      <c r="J57" s="36">
        <f>-40323.9</f>
        <v>-40323.9</v>
      </c>
      <c r="K57" s="36">
        <f t="shared" si="2"/>
        <v>259202.4</v>
      </c>
      <c r="L57" s="36"/>
      <c r="M57" s="36">
        <f t="shared" si="36"/>
        <v>670369.9</v>
      </c>
      <c r="N57" s="36">
        <v>-10381.799999999999</v>
      </c>
      <c r="O57" s="36">
        <f t="shared" si="37"/>
        <v>248820.6</v>
      </c>
      <c r="P57" s="36"/>
      <c r="Q57" s="36">
        <f t="shared" si="38"/>
        <v>670369.9</v>
      </c>
      <c r="R57" s="35"/>
      <c r="S57" s="36">
        <f t="shared" si="39"/>
        <v>248820.6</v>
      </c>
      <c r="T57" s="35"/>
      <c r="U57" s="36">
        <f t="shared" si="40"/>
        <v>670369.9</v>
      </c>
      <c r="V57" s="4" t="s">
        <v>169</v>
      </c>
      <c r="W57" s="4"/>
    </row>
    <row r="58" spans="1:23" ht="56.25" x14ac:dyDescent="0.3">
      <c r="A58" s="2" t="s">
        <v>133</v>
      </c>
      <c r="B58" s="17" t="s">
        <v>35</v>
      </c>
      <c r="C58" s="14" t="s">
        <v>36</v>
      </c>
      <c r="D58" s="34">
        <v>335400</v>
      </c>
      <c r="E58" s="34">
        <v>0</v>
      </c>
      <c r="F58" s="36"/>
      <c r="G58" s="36">
        <f t="shared" si="0"/>
        <v>335400</v>
      </c>
      <c r="H58" s="36"/>
      <c r="I58" s="36">
        <f t="shared" si="1"/>
        <v>0</v>
      </c>
      <c r="J58" s="36"/>
      <c r="K58" s="36">
        <f t="shared" si="2"/>
        <v>335400</v>
      </c>
      <c r="L58" s="36"/>
      <c r="M58" s="36">
        <f t="shared" si="36"/>
        <v>0</v>
      </c>
      <c r="N58" s="36"/>
      <c r="O58" s="36">
        <f t="shared" si="37"/>
        <v>335400</v>
      </c>
      <c r="P58" s="36"/>
      <c r="Q58" s="36">
        <f t="shared" si="38"/>
        <v>0</v>
      </c>
      <c r="R58" s="35"/>
      <c r="S58" s="36">
        <f t="shared" si="39"/>
        <v>335400</v>
      </c>
      <c r="T58" s="35"/>
      <c r="U58" s="36">
        <f t="shared" si="40"/>
        <v>0</v>
      </c>
      <c r="V58" s="4" t="s">
        <v>37</v>
      </c>
      <c r="W58" s="4"/>
    </row>
    <row r="59" spans="1:23" ht="56.25" x14ac:dyDescent="0.3">
      <c r="A59" s="2" t="s">
        <v>134</v>
      </c>
      <c r="B59" s="17" t="s">
        <v>39</v>
      </c>
      <c r="C59" s="17" t="s">
        <v>5</v>
      </c>
      <c r="D59" s="34">
        <f>D61</f>
        <v>55069.4</v>
      </c>
      <c r="E59" s="34">
        <f>E61</f>
        <v>60354.3</v>
      </c>
      <c r="F59" s="36">
        <f>F61</f>
        <v>0</v>
      </c>
      <c r="G59" s="36">
        <f t="shared" si="0"/>
        <v>55069.4</v>
      </c>
      <c r="H59" s="36">
        <f>H61</f>
        <v>0</v>
      </c>
      <c r="I59" s="36">
        <f t="shared" si="1"/>
        <v>60354.3</v>
      </c>
      <c r="J59" s="36">
        <f>J61</f>
        <v>0</v>
      </c>
      <c r="K59" s="36">
        <f t="shared" si="2"/>
        <v>55069.4</v>
      </c>
      <c r="L59" s="36">
        <f>L61</f>
        <v>0</v>
      </c>
      <c r="M59" s="36">
        <f t="shared" si="36"/>
        <v>60354.3</v>
      </c>
      <c r="N59" s="36">
        <f>N61</f>
        <v>0</v>
      </c>
      <c r="O59" s="36">
        <f t="shared" si="37"/>
        <v>55069.4</v>
      </c>
      <c r="P59" s="36">
        <f>P61</f>
        <v>0</v>
      </c>
      <c r="Q59" s="36">
        <f t="shared" si="38"/>
        <v>60354.3</v>
      </c>
      <c r="R59" s="35">
        <f>R61</f>
        <v>0</v>
      </c>
      <c r="S59" s="36">
        <f t="shared" si="39"/>
        <v>55069.4</v>
      </c>
      <c r="T59" s="35">
        <f>T61</f>
        <v>0</v>
      </c>
      <c r="U59" s="36">
        <f t="shared" si="40"/>
        <v>60354.3</v>
      </c>
      <c r="V59" s="4" t="s">
        <v>42</v>
      </c>
      <c r="W59" s="4"/>
    </row>
    <row r="60" spans="1:23" x14ac:dyDescent="0.3">
      <c r="A60" s="2"/>
      <c r="B60" s="17" t="s">
        <v>9</v>
      </c>
      <c r="C60" s="14"/>
      <c r="D60" s="34"/>
      <c r="E60" s="34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5"/>
      <c r="S60" s="36"/>
      <c r="T60" s="35"/>
      <c r="U60" s="36"/>
      <c r="V60" s="4"/>
      <c r="W60" s="4"/>
    </row>
    <row r="61" spans="1:23" x14ac:dyDescent="0.3">
      <c r="A61" s="2"/>
      <c r="B61" s="17" t="s">
        <v>40</v>
      </c>
      <c r="C61" s="14"/>
      <c r="D61" s="34">
        <v>55069.4</v>
      </c>
      <c r="E61" s="34">
        <v>60354.3</v>
      </c>
      <c r="F61" s="36"/>
      <c r="G61" s="36">
        <f t="shared" si="0"/>
        <v>55069.4</v>
      </c>
      <c r="H61" s="36"/>
      <c r="I61" s="36">
        <f t="shared" si="1"/>
        <v>60354.3</v>
      </c>
      <c r="J61" s="36"/>
      <c r="K61" s="36">
        <f t="shared" si="2"/>
        <v>55069.4</v>
      </c>
      <c r="L61" s="36"/>
      <c r="M61" s="36">
        <f t="shared" ref="M61:M62" si="41">I61+L61</f>
        <v>60354.3</v>
      </c>
      <c r="N61" s="36"/>
      <c r="O61" s="36">
        <f t="shared" ref="O61:O62" si="42">K61+N61</f>
        <v>55069.4</v>
      </c>
      <c r="P61" s="36"/>
      <c r="Q61" s="36">
        <f t="shared" ref="Q61:Q62" si="43">M61+P61</f>
        <v>60354.3</v>
      </c>
      <c r="R61" s="35"/>
      <c r="S61" s="36">
        <f t="shared" ref="S61:S62" si="44">O61+R61</f>
        <v>55069.4</v>
      </c>
      <c r="T61" s="35"/>
      <c r="U61" s="36">
        <f t="shared" ref="U61:U62" si="45">Q61+T61</f>
        <v>60354.3</v>
      </c>
      <c r="V61" s="4"/>
      <c r="W61" s="4"/>
    </row>
    <row r="62" spans="1:23" ht="112.5" x14ac:dyDescent="0.3">
      <c r="A62" s="2" t="s">
        <v>135</v>
      </c>
      <c r="B62" s="17" t="s">
        <v>41</v>
      </c>
      <c r="C62" s="14" t="s">
        <v>5</v>
      </c>
      <c r="D62" s="34">
        <f>D64</f>
        <v>187214.6</v>
      </c>
      <c r="E62" s="34">
        <f>E64</f>
        <v>196663.2</v>
      </c>
      <c r="F62" s="36">
        <f>F64</f>
        <v>0</v>
      </c>
      <c r="G62" s="36">
        <f t="shared" si="0"/>
        <v>187214.6</v>
      </c>
      <c r="H62" s="36">
        <f>H64</f>
        <v>0</v>
      </c>
      <c r="I62" s="36">
        <f t="shared" si="1"/>
        <v>196663.2</v>
      </c>
      <c r="J62" s="36">
        <f>J64</f>
        <v>0</v>
      </c>
      <c r="K62" s="36">
        <f t="shared" si="2"/>
        <v>187214.6</v>
      </c>
      <c r="L62" s="36">
        <f>L64</f>
        <v>0</v>
      </c>
      <c r="M62" s="36">
        <f t="shared" si="41"/>
        <v>196663.2</v>
      </c>
      <c r="N62" s="36">
        <f>N64</f>
        <v>0</v>
      </c>
      <c r="O62" s="36">
        <f t="shared" si="42"/>
        <v>187214.6</v>
      </c>
      <c r="P62" s="36">
        <f>P64</f>
        <v>0</v>
      </c>
      <c r="Q62" s="36">
        <f t="shared" si="43"/>
        <v>196663.2</v>
      </c>
      <c r="R62" s="35">
        <f>R64</f>
        <v>0</v>
      </c>
      <c r="S62" s="36">
        <f t="shared" si="44"/>
        <v>187214.6</v>
      </c>
      <c r="T62" s="35">
        <f>T64</f>
        <v>0</v>
      </c>
      <c r="U62" s="36">
        <f t="shared" si="45"/>
        <v>196663.2</v>
      </c>
      <c r="V62" s="4" t="s">
        <v>43</v>
      </c>
      <c r="W62" s="4"/>
    </row>
    <row r="63" spans="1:23" x14ac:dyDescent="0.3">
      <c r="A63" s="2"/>
      <c r="B63" s="17" t="s">
        <v>9</v>
      </c>
      <c r="C63" s="14"/>
      <c r="D63" s="34"/>
      <c r="E63" s="34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5"/>
      <c r="S63" s="36"/>
      <c r="T63" s="35"/>
      <c r="U63" s="36"/>
      <c r="V63" s="4"/>
      <c r="W63" s="4"/>
    </row>
    <row r="64" spans="1:23" x14ac:dyDescent="0.3">
      <c r="A64" s="2"/>
      <c r="B64" s="17" t="s">
        <v>17</v>
      </c>
      <c r="C64" s="14"/>
      <c r="D64" s="34">
        <v>187214.6</v>
      </c>
      <c r="E64" s="34">
        <v>196663.2</v>
      </c>
      <c r="F64" s="36"/>
      <c r="G64" s="36">
        <f t="shared" si="0"/>
        <v>187214.6</v>
      </c>
      <c r="H64" s="36"/>
      <c r="I64" s="36">
        <f t="shared" si="1"/>
        <v>196663.2</v>
      </c>
      <c r="J64" s="36"/>
      <c r="K64" s="36">
        <f t="shared" si="2"/>
        <v>187214.6</v>
      </c>
      <c r="L64" s="36"/>
      <c r="M64" s="36">
        <f t="shared" ref="M64:M68" si="46">I64+L64</f>
        <v>196663.2</v>
      </c>
      <c r="N64" s="36"/>
      <c r="O64" s="36">
        <f t="shared" ref="O64:O68" si="47">K64+N64</f>
        <v>187214.6</v>
      </c>
      <c r="P64" s="36"/>
      <c r="Q64" s="36">
        <f t="shared" ref="Q64:Q68" si="48">M64+P64</f>
        <v>196663.2</v>
      </c>
      <c r="R64" s="35"/>
      <c r="S64" s="36">
        <f t="shared" ref="S64:S68" si="49">O64+R64</f>
        <v>187214.6</v>
      </c>
      <c r="T64" s="35"/>
      <c r="U64" s="36">
        <f t="shared" ref="U64:U68" si="50">Q64+T64</f>
        <v>196663.2</v>
      </c>
      <c r="V64" s="4"/>
      <c r="W64" s="4"/>
    </row>
    <row r="65" spans="1:24" ht="75" x14ac:dyDescent="0.3">
      <c r="A65" s="2" t="s">
        <v>136</v>
      </c>
      <c r="B65" s="17" t="s">
        <v>193</v>
      </c>
      <c r="C65" s="14" t="s">
        <v>4</v>
      </c>
      <c r="D65" s="34"/>
      <c r="E65" s="34"/>
      <c r="F65" s="36"/>
      <c r="G65" s="36"/>
      <c r="H65" s="36"/>
      <c r="I65" s="36"/>
      <c r="J65" s="36">
        <v>34448</v>
      </c>
      <c r="K65" s="36">
        <f t="shared" si="2"/>
        <v>34448</v>
      </c>
      <c r="L65" s="36"/>
      <c r="M65" s="36">
        <f t="shared" si="46"/>
        <v>0</v>
      </c>
      <c r="N65" s="36"/>
      <c r="O65" s="36">
        <f t="shared" si="47"/>
        <v>34448</v>
      </c>
      <c r="P65" s="36"/>
      <c r="Q65" s="36">
        <f t="shared" si="48"/>
        <v>0</v>
      </c>
      <c r="R65" s="35"/>
      <c r="S65" s="36">
        <f t="shared" si="49"/>
        <v>34448</v>
      </c>
      <c r="T65" s="35"/>
      <c r="U65" s="36">
        <f t="shared" si="50"/>
        <v>0</v>
      </c>
      <c r="V65" s="22">
        <v>1710141090</v>
      </c>
      <c r="W65" s="4"/>
    </row>
    <row r="66" spans="1:24" ht="75" x14ac:dyDescent="0.3">
      <c r="A66" s="2" t="s">
        <v>137</v>
      </c>
      <c r="B66" s="17" t="s">
        <v>194</v>
      </c>
      <c r="C66" s="14" t="s">
        <v>4</v>
      </c>
      <c r="D66" s="34"/>
      <c r="E66" s="34"/>
      <c r="F66" s="36"/>
      <c r="G66" s="36"/>
      <c r="H66" s="36"/>
      <c r="I66" s="36"/>
      <c r="J66" s="36">
        <v>30419.7</v>
      </c>
      <c r="K66" s="36">
        <f t="shared" si="2"/>
        <v>30419.7</v>
      </c>
      <c r="L66" s="36"/>
      <c r="M66" s="36">
        <f t="shared" si="46"/>
        <v>0</v>
      </c>
      <c r="N66" s="36"/>
      <c r="O66" s="36">
        <f t="shared" si="47"/>
        <v>30419.7</v>
      </c>
      <c r="P66" s="36"/>
      <c r="Q66" s="36">
        <f t="shared" si="48"/>
        <v>0</v>
      </c>
      <c r="R66" s="35"/>
      <c r="S66" s="36">
        <f t="shared" si="49"/>
        <v>30419.7</v>
      </c>
      <c r="T66" s="35"/>
      <c r="U66" s="36">
        <f t="shared" si="50"/>
        <v>0</v>
      </c>
      <c r="V66" s="22">
        <v>1710141210</v>
      </c>
      <c r="W66" s="4"/>
    </row>
    <row r="67" spans="1:24" ht="75" x14ac:dyDescent="0.3">
      <c r="A67" s="2" t="s">
        <v>138</v>
      </c>
      <c r="B67" s="17" t="s">
        <v>195</v>
      </c>
      <c r="C67" s="14" t="s">
        <v>4</v>
      </c>
      <c r="D67" s="34"/>
      <c r="E67" s="34"/>
      <c r="F67" s="36"/>
      <c r="G67" s="36"/>
      <c r="H67" s="36"/>
      <c r="I67" s="36"/>
      <c r="J67" s="36">
        <v>13479.7</v>
      </c>
      <c r="K67" s="36">
        <f t="shared" si="2"/>
        <v>13479.7</v>
      </c>
      <c r="L67" s="36"/>
      <c r="M67" s="36">
        <f t="shared" si="46"/>
        <v>0</v>
      </c>
      <c r="N67" s="36"/>
      <c r="O67" s="36">
        <f t="shared" si="47"/>
        <v>13479.7</v>
      </c>
      <c r="P67" s="36"/>
      <c r="Q67" s="36">
        <f t="shared" si="48"/>
        <v>0</v>
      </c>
      <c r="R67" s="35"/>
      <c r="S67" s="36">
        <f t="shared" si="49"/>
        <v>13479.7</v>
      </c>
      <c r="T67" s="35"/>
      <c r="U67" s="36">
        <f t="shared" si="50"/>
        <v>0</v>
      </c>
      <c r="V67" s="22">
        <v>1710141220</v>
      </c>
      <c r="W67" s="4"/>
    </row>
    <row r="68" spans="1:24" x14ac:dyDescent="0.3">
      <c r="A68" s="2"/>
      <c r="B68" s="17" t="s">
        <v>6</v>
      </c>
      <c r="C68" s="55"/>
      <c r="D68" s="41">
        <f>D70</f>
        <v>154879.20000000001</v>
      </c>
      <c r="E68" s="41">
        <f>E70</f>
        <v>35500</v>
      </c>
      <c r="F68" s="41">
        <f>F70</f>
        <v>25000</v>
      </c>
      <c r="G68" s="33">
        <f t="shared" si="0"/>
        <v>179879.2</v>
      </c>
      <c r="H68" s="41">
        <f>H70</f>
        <v>25000</v>
      </c>
      <c r="I68" s="33">
        <f t="shared" si="1"/>
        <v>60500</v>
      </c>
      <c r="J68" s="42">
        <f>J70</f>
        <v>0</v>
      </c>
      <c r="K68" s="36">
        <f t="shared" si="2"/>
        <v>179879.2</v>
      </c>
      <c r="L68" s="42">
        <f>L70</f>
        <v>0</v>
      </c>
      <c r="M68" s="33">
        <f t="shared" si="46"/>
        <v>60500</v>
      </c>
      <c r="N68" s="42">
        <f>N70</f>
        <v>0</v>
      </c>
      <c r="O68" s="36">
        <f t="shared" si="47"/>
        <v>179879.2</v>
      </c>
      <c r="P68" s="42">
        <f>P70</f>
        <v>0</v>
      </c>
      <c r="Q68" s="33">
        <f t="shared" si="48"/>
        <v>60500</v>
      </c>
      <c r="R68" s="41">
        <f>R70</f>
        <v>22491.524000000001</v>
      </c>
      <c r="S68" s="36">
        <f t="shared" si="49"/>
        <v>202370.72400000002</v>
      </c>
      <c r="T68" s="41">
        <f>T70</f>
        <v>0</v>
      </c>
      <c r="U68" s="36">
        <f t="shared" si="50"/>
        <v>60500</v>
      </c>
      <c r="V68" s="10"/>
      <c r="W68" s="10"/>
      <c r="X68" s="10"/>
    </row>
    <row r="69" spans="1:24" hidden="1" x14ac:dyDescent="0.3">
      <c r="A69" s="2"/>
      <c r="B69" s="5" t="s">
        <v>9</v>
      </c>
      <c r="C69" s="7"/>
      <c r="D69" s="44"/>
      <c r="E69" s="44"/>
      <c r="F69" s="39"/>
      <c r="G69" s="36"/>
      <c r="H69" s="39"/>
      <c r="I69" s="36"/>
      <c r="J69" s="39"/>
      <c r="K69" s="36"/>
      <c r="L69" s="39"/>
      <c r="M69" s="36"/>
      <c r="N69" s="39"/>
      <c r="O69" s="36"/>
      <c r="P69" s="39"/>
      <c r="Q69" s="36"/>
      <c r="R69" s="40"/>
      <c r="S69" s="36"/>
      <c r="T69" s="40"/>
      <c r="U69" s="36"/>
      <c r="V69" s="4"/>
      <c r="W69" s="4">
        <v>0</v>
      </c>
    </row>
    <row r="70" spans="1:24" hidden="1" x14ac:dyDescent="0.3">
      <c r="A70" s="2"/>
      <c r="B70" s="12" t="s">
        <v>10</v>
      </c>
      <c r="C70" s="7"/>
      <c r="D70" s="44">
        <f>D71+D72+D73+D74+D75+D76+D77+D78</f>
        <v>154879.20000000001</v>
      </c>
      <c r="E70" s="44">
        <f>E71+E72+E73+E74+E75+E76+E77+E78</f>
        <v>35500</v>
      </c>
      <c r="F70" s="39">
        <f>F71+F72+F73+F74+F75+F76+F77+F78</f>
        <v>25000</v>
      </c>
      <c r="G70" s="36">
        <f t="shared" si="0"/>
        <v>179879.2</v>
      </c>
      <c r="H70" s="39">
        <f>H71+H72+H73+H74+H75+H76+H77+H78</f>
        <v>25000</v>
      </c>
      <c r="I70" s="36">
        <f t="shared" si="1"/>
        <v>60500</v>
      </c>
      <c r="J70" s="39">
        <f>J71+J72+J73+J74+J75+J76+J77+J78</f>
        <v>0</v>
      </c>
      <c r="K70" s="36">
        <f t="shared" si="2"/>
        <v>179879.2</v>
      </c>
      <c r="L70" s="39">
        <f>L71+L72+L73+L74+L75+L76+L77+L78</f>
        <v>0</v>
      </c>
      <c r="M70" s="36">
        <f t="shared" ref="M70:M80" si="51">I70+L70</f>
        <v>60500</v>
      </c>
      <c r="N70" s="39">
        <f>N71+N72+N73+N74+N75+N76+N77+N78</f>
        <v>0</v>
      </c>
      <c r="O70" s="36">
        <f t="shared" ref="O70:O80" si="52">K70+N70</f>
        <v>179879.2</v>
      </c>
      <c r="P70" s="39">
        <f>P71+P72+P73+P74+P75+P76+P77+P78</f>
        <v>0</v>
      </c>
      <c r="Q70" s="36">
        <f t="shared" ref="Q70:Q80" si="53">M70+P70</f>
        <v>60500</v>
      </c>
      <c r="R70" s="40">
        <f>R71+R72+R73+R74+R75+R76+R77+R78+R79</f>
        <v>22491.524000000001</v>
      </c>
      <c r="S70" s="36">
        <f t="shared" ref="S70:S80" si="54">O70+R70</f>
        <v>202370.72400000002</v>
      </c>
      <c r="T70" s="40">
        <f>T71+T72+T73+T74+T75+T76+T77+T78</f>
        <v>0</v>
      </c>
      <c r="U70" s="36">
        <f t="shared" ref="U70:U80" si="55">Q70+T70</f>
        <v>60500</v>
      </c>
      <c r="V70" s="4"/>
      <c r="W70" s="4">
        <v>0</v>
      </c>
    </row>
    <row r="71" spans="1:24" ht="56.25" x14ac:dyDescent="0.3">
      <c r="A71" s="2" t="s">
        <v>139</v>
      </c>
      <c r="B71" s="17" t="s">
        <v>57</v>
      </c>
      <c r="C71" s="16" t="s">
        <v>7</v>
      </c>
      <c r="D71" s="34">
        <v>35500</v>
      </c>
      <c r="E71" s="34">
        <v>35500</v>
      </c>
      <c r="F71" s="36">
        <v>25000</v>
      </c>
      <c r="G71" s="36">
        <f t="shared" si="0"/>
        <v>60500</v>
      </c>
      <c r="H71" s="36">
        <v>25000</v>
      </c>
      <c r="I71" s="36">
        <f t="shared" si="1"/>
        <v>60500</v>
      </c>
      <c r="J71" s="36"/>
      <c r="K71" s="36">
        <f t="shared" si="2"/>
        <v>60500</v>
      </c>
      <c r="L71" s="36"/>
      <c r="M71" s="36">
        <f t="shared" si="51"/>
        <v>60500</v>
      </c>
      <c r="N71" s="36"/>
      <c r="O71" s="36">
        <f t="shared" si="52"/>
        <v>60500</v>
      </c>
      <c r="P71" s="36"/>
      <c r="Q71" s="36">
        <f t="shared" si="53"/>
        <v>60500</v>
      </c>
      <c r="R71" s="35"/>
      <c r="S71" s="36">
        <f t="shared" si="54"/>
        <v>60500</v>
      </c>
      <c r="T71" s="35"/>
      <c r="U71" s="36">
        <f t="shared" si="55"/>
        <v>60500</v>
      </c>
      <c r="V71" s="22">
        <v>1020200000</v>
      </c>
      <c r="W71" s="4"/>
    </row>
    <row r="72" spans="1:24" ht="56.25" x14ac:dyDescent="0.3">
      <c r="A72" s="2" t="s">
        <v>140</v>
      </c>
      <c r="B72" s="17" t="s">
        <v>176</v>
      </c>
      <c r="C72" s="16" t="s">
        <v>7</v>
      </c>
      <c r="D72" s="34">
        <v>7611.3</v>
      </c>
      <c r="E72" s="34">
        <v>0</v>
      </c>
      <c r="F72" s="36"/>
      <c r="G72" s="36">
        <f t="shared" si="0"/>
        <v>7611.3</v>
      </c>
      <c r="H72" s="36"/>
      <c r="I72" s="36">
        <f t="shared" si="1"/>
        <v>0</v>
      </c>
      <c r="J72" s="36"/>
      <c r="K72" s="36">
        <f t="shared" si="2"/>
        <v>7611.3</v>
      </c>
      <c r="L72" s="36"/>
      <c r="M72" s="36">
        <f t="shared" si="51"/>
        <v>0</v>
      </c>
      <c r="N72" s="36"/>
      <c r="O72" s="36">
        <f t="shared" si="52"/>
        <v>7611.3</v>
      </c>
      <c r="P72" s="36"/>
      <c r="Q72" s="36">
        <f t="shared" si="53"/>
        <v>0</v>
      </c>
      <c r="R72" s="35"/>
      <c r="S72" s="36">
        <f t="shared" si="54"/>
        <v>7611.3</v>
      </c>
      <c r="T72" s="35"/>
      <c r="U72" s="36">
        <f t="shared" si="55"/>
        <v>0</v>
      </c>
      <c r="V72" s="21">
        <v>1110541750</v>
      </c>
      <c r="W72" s="4"/>
    </row>
    <row r="73" spans="1:24" ht="56.25" x14ac:dyDescent="0.3">
      <c r="A73" s="2" t="s">
        <v>141</v>
      </c>
      <c r="B73" s="17" t="s">
        <v>58</v>
      </c>
      <c r="C73" s="16" t="s">
        <v>7</v>
      </c>
      <c r="D73" s="34">
        <v>2877.8</v>
      </c>
      <c r="E73" s="34">
        <v>0</v>
      </c>
      <c r="F73" s="36"/>
      <c r="G73" s="36">
        <f t="shared" si="0"/>
        <v>2877.8</v>
      </c>
      <c r="H73" s="36"/>
      <c r="I73" s="36">
        <f t="shared" si="1"/>
        <v>0</v>
      </c>
      <c r="J73" s="36"/>
      <c r="K73" s="36">
        <f t="shared" si="2"/>
        <v>2877.8</v>
      </c>
      <c r="L73" s="36"/>
      <c r="M73" s="36">
        <f t="shared" si="51"/>
        <v>0</v>
      </c>
      <c r="N73" s="36"/>
      <c r="O73" s="36">
        <f t="shared" si="52"/>
        <v>2877.8</v>
      </c>
      <c r="P73" s="36"/>
      <c r="Q73" s="36">
        <f t="shared" si="53"/>
        <v>0</v>
      </c>
      <c r="R73" s="35"/>
      <c r="S73" s="36">
        <f t="shared" si="54"/>
        <v>2877.8</v>
      </c>
      <c r="T73" s="35"/>
      <c r="U73" s="36">
        <f t="shared" si="55"/>
        <v>0</v>
      </c>
      <c r="V73" s="21" t="s">
        <v>60</v>
      </c>
      <c r="W73" s="4"/>
    </row>
    <row r="74" spans="1:24" ht="56.25" x14ac:dyDescent="0.3">
      <c r="A74" s="2" t="s">
        <v>142</v>
      </c>
      <c r="B74" s="17" t="s">
        <v>59</v>
      </c>
      <c r="C74" s="16" t="s">
        <v>7</v>
      </c>
      <c r="D74" s="34">
        <v>3309.4</v>
      </c>
      <c r="E74" s="34">
        <v>0</v>
      </c>
      <c r="F74" s="36"/>
      <c r="G74" s="36">
        <f t="shared" si="0"/>
        <v>3309.4</v>
      </c>
      <c r="H74" s="36"/>
      <c r="I74" s="36">
        <f t="shared" si="1"/>
        <v>0</v>
      </c>
      <c r="J74" s="36"/>
      <c r="K74" s="36">
        <f t="shared" si="2"/>
        <v>3309.4</v>
      </c>
      <c r="L74" s="36"/>
      <c r="M74" s="36">
        <f t="shared" si="51"/>
        <v>0</v>
      </c>
      <c r="N74" s="36"/>
      <c r="O74" s="36">
        <f t="shared" si="52"/>
        <v>3309.4</v>
      </c>
      <c r="P74" s="36"/>
      <c r="Q74" s="36">
        <f t="shared" si="53"/>
        <v>0</v>
      </c>
      <c r="R74" s="35"/>
      <c r="S74" s="36">
        <f t="shared" si="54"/>
        <v>3309.4</v>
      </c>
      <c r="T74" s="35"/>
      <c r="U74" s="36">
        <f t="shared" si="55"/>
        <v>0</v>
      </c>
      <c r="V74" s="21" t="s">
        <v>61</v>
      </c>
      <c r="W74" s="4"/>
    </row>
    <row r="75" spans="1:24" ht="56.25" x14ac:dyDescent="0.3">
      <c r="A75" s="2" t="s">
        <v>143</v>
      </c>
      <c r="B75" s="17" t="s">
        <v>62</v>
      </c>
      <c r="C75" s="16" t="s">
        <v>7</v>
      </c>
      <c r="D75" s="34">
        <v>1820.1</v>
      </c>
      <c r="E75" s="34">
        <v>0</v>
      </c>
      <c r="F75" s="36"/>
      <c r="G75" s="36">
        <f t="shared" si="0"/>
        <v>1820.1</v>
      </c>
      <c r="H75" s="36"/>
      <c r="I75" s="36">
        <f t="shared" si="1"/>
        <v>0</v>
      </c>
      <c r="J75" s="36"/>
      <c r="K75" s="36">
        <f t="shared" si="2"/>
        <v>1820.1</v>
      </c>
      <c r="L75" s="36"/>
      <c r="M75" s="36">
        <f t="shared" si="51"/>
        <v>0</v>
      </c>
      <c r="N75" s="36"/>
      <c r="O75" s="36">
        <f t="shared" si="52"/>
        <v>1820.1</v>
      </c>
      <c r="P75" s="36"/>
      <c r="Q75" s="36">
        <f t="shared" si="53"/>
        <v>0</v>
      </c>
      <c r="R75" s="35"/>
      <c r="S75" s="36">
        <f t="shared" si="54"/>
        <v>1820.1</v>
      </c>
      <c r="T75" s="35"/>
      <c r="U75" s="36">
        <f t="shared" si="55"/>
        <v>0</v>
      </c>
      <c r="V75" s="21" t="s">
        <v>63</v>
      </c>
      <c r="W75" s="4"/>
    </row>
    <row r="76" spans="1:24" ht="56.25" x14ac:dyDescent="0.3">
      <c r="A76" s="2" t="s">
        <v>144</v>
      </c>
      <c r="B76" s="17" t="s">
        <v>64</v>
      </c>
      <c r="C76" s="16" t="s">
        <v>7</v>
      </c>
      <c r="D76" s="34">
        <v>2956.7</v>
      </c>
      <c r="E76" s="34">
        <v>0</v>
      </c>
      <c r="F76" s="36"/>
      <c r="G76" s="36">
        <f t="shared" si="0"/>
        <v>2956.7</v>
      </c>
      <c r="H76" s="36"/>
      <c r="I76" s="36">
        <f t="shared" si="1"/>
        <v>0</v>
      </c>
      <c r="J76" s="36"/>
      <c r="K76" s="36">
        <f t="shared" si="2"/>
        <v>2956.7</v>
      </c>
      <c r="L76" s="36"/>
      <c r="M76" s="36">
        <f t="shared" si="51"/>
        <v>0</v>
      </c>
      <c r="N76" s="36"/>
      <c r="O76" s="36">
        <f t="shared" si="52"/>
        <v>2956.7</v>
      </c>
      <c r="P76" s="36"/>
      <c r="Q76" s="36">
        <f t="shared" si="53"/>
        <v>0</v>
      </c>
      <c r="R76" s="35"/>
      <c r="S76" s="36">
        <f t="shared" si="54"/>
        <v>2956.7</v>
      </c>
      <c r="T76" s="35"/>
      <c r="U76" s="36">
        <f t="shared" si="55"/>
        <v>0</v>
      </c>
      <c r="V76" s="19" t="s">
        <v>65</v>
      </c>
      <c r="W76" s="4"/>
    </row>
    <row r="77" spans="1:24" ht="56.25" x14ac:dyDescent="0.3">
      <c r="A77" s="2" t="s">
        <v>145</v>
      </c>
      <c r="B77" s="17" t="s">
        <v>66</v>
      </c>
      <c r="C77" s="16" t="s">
        <v>7</v>
      </c>
      <c r="D77" s="34">
        <v>93360.4</v>
      </c>
      <c r="E77" s="34">
        <v>0</v>
      </c>
      <c r="F77" s="36"/>
      <c r="G77" s="36">
        <f t="shared" si="0"/>
        <v>93360.4</v>
      </c>
      <c r="H77" s="36"/>
      <c r="I77" s="36">
        <f t="shared" si="1"/>
        <v>0</v>
      </c>
      <c r="J77" s="36"/>
      <c r="K77" s="36">
        <f t="shared" si="2"/>
        <v>93360.4</v>
      </c>
      <c r="L77" s="36"/>
      <c r="M77" s="36">
        <f t="shared" si="51"/>
        <v>0</v>
      </c>
      <c r="N77" s="36"/>
      <c r="O77" s="36">
        <f t="shared" si="52"/>
        <v>93360.4</v>
      </c>
      <c r="P77" s="36"/>
      <c r="Q77" s="36">
        <f t="shared" si="53"/>
        <v>0</v>
      </c>
      <c r="R77" s="35"/>
      <c r="S77" s="36">
        <f t="shared" si="54"/>
        <v>93360.4</v>
      </c>
      <c r="T77" s="35"/>
      <c r="U77" s="36">
        <f t="shared" si="55"/>
        <v>0</v>
      </c>
      <c r="V77" s="19" t="s">
        <v>67</v>
      </c>
      <c r="W77" s="4"/>
    </row>
    <row r="78" spans="1:24" ht="56.25" x14ac:dyDescent="0.3">
      <c r="A78" s="2" t="s">
        <v>146</v>
      </c>
      <c r="B78" s="17" t="s">
        <v>68</v>
      </c>
      <c r="C78" s="16" t="s">
        <v>7</v>
      </c>
      <c r="D78" s="34">
        <v>7443.5</v>
      </c>
      <c r="E78" s="34">
        <v>0</v>
      </c>
      <c r="F78" s="36"/>
      <c r="G78" s="36">
        <f t="shared" si="0"/>
        <v>7443.5</v>
      </c>
      <c r="H78" s="36"/>
      <c r="I78" s="36">
        <f t="shared" si="1"/>
        <v>0</v>
      </c>
      <c r="J78" s="36"/>
      <c r="K78" s="36">
        <f t="shared" si="2"/>
        <v>7443.5</v>
      </c>
      <c r="L78" s="36"/>
      <c r="M78" s="36">
        <f t="shared" si="51"/>
        <v>0</v>
      </c>
      <c r="N78" s="36"/>
      <c r="O78" s="36">
        <f t="shared" si="52"/>
        <v>7443.5</v>
      </c>
      <c r="P78" s="36"/>
      <c r="Q78" s="36">
        <f t="shared" si="53"/>
        <v>0</v>
      </c>
      <c r="R78" s="35"/>
      <c r="S78" s="36">
        <f t="shared" si="54"/>
        <v>7443.5</v>
      </c>
      <c r="T78" s="35"/>
      <c r="U78" s="36">
        <f t="shared" si="55"/>
        <v>0</v>
      </c>
      <c r="V78" s="21" t="s">
        <v>69</v>
      </c>
      <c r="W78" s="4"/>
    </row>
    <row r="79" spans="1:24" ht="56.25" x14ac:dyDescent="0.3">
      <c r="A79" s="2" t="s">
        <v>129</v>
      </c>
      <c r="B79" s="17" t="s">
        <v>200</v>
      </c>
      <c r="C79" s="16" t="s">
        <v>7</v>
      </c>
      <c r="D79" s="34"/>
      <c r="E79" s="34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5">
        <v>22491.524000000001</v>
      </c>
      <c r="S79" s="36">
        <f t="shared" si="54"/>
        <v>22491.524000000001</v>
      </c>
      <c r="T79" s="35"/>
      <c r="U79" s="36">
        <f t="shared" si="55"/>
        <v>0</v>
      </c>
      <c r="V79" s="21">
        <v>1110541780</v>
      </c>
      <c r="W79" s="4"/>
    </row>
    <row r="80" spans="1:24" x14ac:dyDescent="0.3">
      <c r="A80" s="2"/>
      <c r="B80" s="17" t="s">
        <v>8</v>
      </c>
      <c r="C80" s="55"/>
      <c r="D80" s="33">
        <f>D82+D83</f>
        <v>1467661.1</v>
      </c>
      <c r="E80" s="33">
        <f>E82+E83</f>
        <v>1643956.6</v>
      </c>
      <c r="F80" s="33">
        <f>F82+F83</f>
        <v>1.8189894035458565E-12</v>
      </c>
      <c r="G80" s="33">
        <f t="shared" si="0"/>
        <v>1467661.1</v>
      </c>
      <c r="H80" s="33">
        <f>H82+H83</f>
        <v>-3.637978807091713E-12</v>
      </c>
      <c r="I80" s="33">
        <f t="shared" si="1"/>
        <v>1643956.6</v>
      </c>
      <c r="J80" s="36">
        <f>J82+J83</f>
        <v>0</v>
      </c>
      <c r="K80" s="36">
        <f t="shared" si="2"/>
        <v>1467661.1</v>
      </c>
      <c r="L80" s="36">
        <f>L82+L83</f>
        <v>0</v>
      </c>
      <c r="M80" s="33">
        <f t="shared" si="51"/>
        <v>1643956.6</v>
      </c>
      <c r="N80" s="36">
        <f>N82+N83</f>
        <v>0</v>
      </c>
      <c r="O80" s="36">
        <f t="shared" si="52"/>
        <v>1467661.1</v>
      </c>
      <c r="P80" s="36">
        <f>P82+P83</f>
        <v>0</v>
      </c>
      <c r="Q80" s="33">
        <f t="shared" si="53"/>
        <v>1643956.6</v>
      </c>
      <c r="R80" s="33">
        <f>R82+R83</f>
        <v>0</v>
      </c>
      <c r="S80" s="36">
        <f t="shared" si="54"/>
        <v>1467661.1</v>
      </c>
      <c r="T80" s="33">
        <f>T82+T83</f>
        <v>0</v>
      </c>
      <c r="U80" s="36">
        <f t="shared" si="55"/>
        <v>1643956.6</v>
      </c>
      <c r="V80" s="10"/>
      <c r="W80" s="10"/>
      <c r="X80" s="10"/>
    </row>
    <row r="81" spans="1:23" x14ac:dyDescent="0.3">
      <c r="A81" s="2"/>
      <c r="B81" s="24" t="s">
        <v>9</v>
      </c>
      <c r="C81" s="3"/>
      <c r="D81" s="34"/>
      <c r="E81" s="34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5"/>
      <c r="S81" s="36"/>
      <c r="T81" s="35"/>
      <c r="U81" s="36"/>
      <c r="V81" s="4"/>
      <c r="W81" s="4"/>
    </row>
    <row r="82" spans="1:23" hidden="1" x14ac:dyDescent="0.3">
      <c r="A82" s="2"/>
      <c r="B82" s="12" t="s">
        <v>10</v>
      </c>
      <c r="C82" s="3"/>
      <c r="D82" s="37">
        <f>D86+D90+D94+D98+D102+D106+D110+D112</f>
        <v>441915.29999999993</v>
      </c>
      <c r="E82" s="37">
        <f>E86+E90+E94+E98+E102+E106+E110+E112</f>
        <v>458956.6</v>
      </c>
      <c r="F82" s="49">
        <f>F86++F90+F94+F98+F102+F106+F110+F112</f>
        <v>1.8189894035458565E-12</v>
      </c>
      <c r="G82" s="36">
        <f t="shared" si="0"/>
        <v>441915.29999999993</v>
      </c>
      <c r="H82" s="49">
        <f>H86+H90+H94+H98+H102+H106+H110+H112</f>
        <v>-3.637978807091713E-12</v>
      </c>
      <c r="I82" s="36">
        <f t="shared" si="1"/>
        <v>458956.6</v>
      </c>
      <c r="J82" s="49">
        <f>J86++J90+J94+J98+J102+J106+J110+J112</f>
        <v>0</v>
      </c>
      <c r="K82" s="36">
        <f t="shared" si="2"/>
        <v>441915.29999999993</v>
      </c>
      <c r="L82" s="49">
        <f>L86+L90+L94+L98+L102+L106+L110+L112</f>
        <v>0</v>
      </c>
      <c r="M82" s="36">
        <f t="shared" ref="M82:M84" si="56">I82+L82</f>
        <v>458956.6</v>
      </c>
      <c r="N82" s="49">
        <f>N86++N90+N94+N98+N102+N106+N110+N112</f>
        <v>0</v>
      </c>
      <c r="O82" s="36">
        <f t="shared" ref="O82:O84" si="57">K82+N82</f>
        <v>441915.29999999993</v>
      </c>
      <c r="P82" s="49">
        <f>P86+P90+P94+P98+P102+P106+P110+P112</f>
        <v>0</v>
      </c>
      <c r="Q82" s="36">
        <f t="shared" ref="Q82:Q84" si="58">M82+P82</f>
        <v>458956.6</v>
      </c>
      <c r="R82" s="38">
        <f>R86++R90+R94+R98+R102+R106+R110+R112</f>
        <v>0</v>
      </c>
      <c r="S82" s="36">
        <f t="shared" ref="S82:S84" si="59">O82+R82</f>
        <v>441915.29999999993</v>
      </c>
      <c r="T82" s="38">
        <f>T86+T90+T94+T98+T102+T106+T110+T112</f>
        <v>0</v>
      </c>
      <c r="U82" s="36">
        <f t="shared" ref="U82:U84" si="60">Q82+T82</f>
        <v>458956.6</v>
      </c>
      <c r="V82" s="4"/>
      <c r="W82" s="4">
        <v>0</v>
      </c>
    </row>
    <row r="83" spans="1:23" x14ac:dyDescent="0.3">
      <c r="A83" s="2"/>
      <c r="B83" s="17" t="s">
        <v>44</v>
      </c>
      <c r="C83" s="3"/>
      <c r="D83" s="34">
        <f>D87+D91+D95+D99+D103+D107+D111</f>
        <v>1025745.8</v>
      </c>
      <c r="E83" s="34">
        <f>E87+E91+E95+E99+E103+E107+E111</f>
        <v>1185000</v>
      </c>
      <c r="F83" s="36">
        <f>F87+F91+F95+F99+F103+F107+F111</f>
        <v>0</v>
      </c>
      <c r="G83" s="36">
        <f t="shared" si="0"/>
        <v>1025745.8</v>
      </c>
      <c r="H83" s="36">
        <f>H87+H91+H95+H99+H103+H107+H111</f>
        <v>0</v>
      </c>
      <c r="I83" s="36">
        <f t="shared" si="1"/>
        <v>1185000</v>
      </c>
      <c r="J83" s="36">
        <f>J87+J91+J95+J99+J103+J107+J111</f>
        <v>0</v>
      </c>
      <c r="K83" s="36">
        <f t="shared" si="2"/>
        <v>1025745.8</v>
      </c>
      <c r="L83" s="36">
        <f>L87+L91+L95+L99+L103+L107+L111</f>
        <v>0</v>
      </c>
      <c r="M83" s="36">
        <f t="shared" si="56"/>
        <v>1185000</v>
      </c>
      <c r="N83" s="36">
        <f>N87+N91+N95+N99+N103+N107+N111</f>
        <v>0</v>
      </c>
      <c r="O83" s="36">
        <f t="shared" si="57"/>
        <v>1025745.8</v>
      </c>
      <c r="P83" s="36">
        <f>P87+P91+P95+P99+P103+P107+P111</f>
        <v>0</v>
      </c>
      <c r="Q83" s="36">
        <f t="shared" si="58"/>
        <v>1185000</v>
      </c>
      <c r="R83" s="35">
        <f>R87+R91+R95+R99+R103+R107+R111</f>
        <v>0</v>
      </c>
      <c r="S83" s="36">
        <f t="shared" si="59"/>
        <v>1025745.8</v>
      </c>
      <c r="T83" s="35">
        <f>T87+T91+T95+T99+T103+T107+T111</f>
        <v>0</v>
      </c>
      <c r="U83" s="36">
        <f t="shared" si="60"/>
        <v>1185000</v>
      </c>
      <c r="V83" s="4"/>
      <c r="W83" s="4"/>
    </row>
    <row r="84" spans="1:23" ht="56.25" x14ac:dyDescent="0.3">
      <c r="A84" s="2" t="s">
        <v>147</v>
      </c>
      <c r="B84" s="17" t="s">
        <v>45</v>
      </c>
      <c r="C84" s="16" t="s">
        <v>7</v>
      </c>
      <c r="D84" s="34">
        <f>D86+D87</f>
        <v>261623.4</v>
      </c>
      <c r="E84" s="34">
        <f>E86+E87</f>
        <v>0</v>
      </c>
      <c r="F84" s="36">
        <f>F86+F87</f>
        <v>0</v>
      </c>
      <c r="G84" s="36">
        <f t="shared" si="0"/>
        <v>261623.4</v>
      </c>
      <c r="H84" s="36">
        <f>H86+H87</f>
        <v>0</v>
      </c>
      <c r="I84" s="36">
        <f t="shared" si="1"/>
        <v>0</v>
      </c>
      <c r="J84" s="36">
        <f>J86+J87</f>
        <v>0</v>
      </c>
      <c r="K84" s="36">
        <f t="shared" si="2"/>
        <v>261623.4</v>
      </c>
      <c r="L84" s="36">
        <f>L86+L87</f>
        <v>0</v>
      </c>
      <c r="M84" s="36">
        <f t="shared" si="56"/>
        <v>0</v>
      </c>
      <c r="N84" s="36">
        <f>N86+N87</f>
        <v>0</v>
      </c>
      <c r="O84" s="36">
        <f t="shared" si="57"/>
        <v>261623.4</v>
      </c>
      <c r="P84" s="36">
        <f>P86+P87</f>
        <v>0</v>
      </c>
      <c r="Q84" s="36">
        <f t="shared" si="58"/>
        <v>0</v>
      </c>
      <c r="R84" s="35">
        <f>R86+R87</f>
        <v>0</v>
      </c>
      <c r="S84" s="36">
        <f t="shared" si="59"/>
        <v>261623.4</v>
      </c>
      <c r="T84" s="35">
        <f>T86+T87</f>
        <v>0</v>
      </c>
      <c r="U84" s="36">
        <f t="shared" si="60"/>
        <v>0</v>
      </c>
      <c r="V84" s="4"/>
      <c r="W84" s="4"/>
    </row>
    <row r="85" spans="1:23" x14ac:dyDescent="0.3">
      <c r="A85" s="2"/>
      <c r="B85" s="17" t="s">
        <v>9</v>
      </c>
      <c r="C85" s="3"/>
      <c r="D85" s="34"/>
      <c r="E85" s="34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5"/>
      <c r="S85" s="36"/>
      <c r="T85" s="35"/>
      <c r="U85" s="36"/>
      <c r="V85" s="4"/>
      <c r="W85" s="4"/>
    </row>
    <row r="86" spans="1:23" hidden="1" x14ac:dyDescent="0.3">
      <c r="A86" s="2"/>
      <c r="B86" s="15" t="s">
        <v>10</v>
      </c>
      <c r="C86" s="3"/>
      <c r="D86" s="37">
        <v>65405.9</v>
      </c>
      <c r="E86" s="37">
        <v>0</v>
      </c>
      <c r="F86" s="49"/>
      <c r="G86" s="36">
        <f t="shared" si="0"/>
        <v>65405.9</v>
      </c>
      <c r="H86" s="49"/>
      <c r="I86" s="36">
        <f t="shared" si="1"/>
        <v>0</v>
      </c>
      <c r="J86" s="49"/>
      <c r="K86" s="36">
        <f t="shared" si="2"/>
        <v>65405.9</v>
      </c>
      <c r="L86" s="49"/>
      <c r="M86" s="36">
        <f t="shared" ref="M86:M88" si="61">I86+L86</f>
        <v>0</v>
      </c>
      <c r="N86" s="49"/>
      <c r="O86" s="36">
        <f t="shared" ref="O86:O88" si="62">K86+N86</f>
        <v>65405.9</v>
      </c>
      <c r="P86" s="49"/>
      <c r="Q86" s="36">
        <f t="shared" ref="Q86:Q88" si="63">M86+P86</f>
        <v>0</v>
      </c>
      <c r="R86" s="38"/>
      <c r="S86" s="36">
        <f t="shared" ref="S86:S88" si="64">O86+R86</f>
        <v>65405.9</v>
      </c>
      <c r="T86" s="38"/>
      <c r="U86" s="36">
        <f t="shared" ref="U86:U88" si="65">Q86+T86</f>
        <v>0</v>
      </c>
      <c r="V86" s="4" t="s">
        <v>46</v>
      </c>
      <c r="W86" s="4">
        <v>0</v>
      </c>
    </row>
    <row r="87" spans="1:23" x14ac:dyDescent="0.3">
      <c r="A87" s="2"/>
      <c r="B87" s="17" t="s">
        <v>44</v>
      </c>
      <c r="C87" s="3"/>
      <c r="D87" s="34">
        <v>196217.5</v>
      </c>
      <c r="E87" s="34">
        <v>0</v>
      </c>
      <c r="F87" s="36"/>
      <c r="G87" s="36">
        <f t="shared" ref="G87:G148" si="66">D87+F87</f>
        <v>196217.5</v>
      </c>
      <c r="H87" s="36"/>
      <c r="I87" s="36">
        <f t="shared" ref="I87:I148" si="67">E87+H87</f>
        <v>0</v>
      </c>
      <c r="J87" s="36"/>
      <c r="K87" s="36">
        <f t="shared" ref="K87:K148" si="68">G87+J87</f>
        <v>196217.5</v>
      </c>
      <c r="L87" s="36"/>
      <c r="M87" s="36">
        <f t="shared" si="61"/>
        <v>0</v>
      </c>
      <c r="N87" s="36"/>
      <c r="O87" s="36">
        <f t="shared" si="62"/>
        <v>196217.5</v>
      </c>
      <c r="P87" s="36"/>
      <c r="Q87" s="36">
        <f t="shared" si="63"/>
        <v>0</v>
      </c>
      <c r="R87" s="35"/>
      <c r="S87" s="36">
        <f t="shared" si="64"/>
        <v>196217.5</v>
      </c>
      <c r="T87" s="35"/>
      <c r="U87" s="36">
        <f t="shared" si="65"/>
        <v>0</v>
      </c>
      <c r="V87" s="4" t="s">
        <v>182</v>
      </c>
      <c r="W87" s="18"/>
    </row>
    <row r="88" spans="1:23" ht="56.25" x14ac:dyDescent="0.3">
      <c r="A88" s="2" t="s">
        <v>148</v>
      </c>
      <c r="B88" s="17" t="s">
        <v>47</v>
      </c>
      <c r="C88" s="16" t="s">
        <v>7</v>
      </c>
      <c r="D88" s="34">
        <f>D90+D91</f>
        <v>100000</v>
      </c>
      <c r="E88" s="34">
        <f>E90+E91</f>
        <v>150000</v>
      </c>
      <c r="F88" s="36">
        <f>F90+F91</f>
        <v>32500</v>
      </c>
      <c r="G88" s="36">
        <f t="shared" si="66"/>
        <v>132500</v>
      </c>
      <c r="H88" s="36">
        <f>H90+H91</f>
        <v>-32500</v>
      </c>
      <c r="I88" s="36">
        <f t="shared" si="67"/>
        <v>117500</v>
      </c>
      <c r="J88" s="36">
        <f>J90+J91</f>
        <v>97500</v>
      </c>
      <c r="K88" s="36">
        <f t="shared" si="68"/>
        <v>230000</v>
      </c>
      <c r="L88" s="36">
        <f>L90+L91</f>
        <v>-97500</v>
      </c>
      <c r="M88" s="36">
        <f t="shared" si="61"/>
        <v>20000</v>
      </c>
      <c r="N88" s="36">
        <f>N90+N91</f>
        <v>0</v>
      </c>
      <c r="O88" s="36">
        <f t="shared" si="62"/>
        <v>230000</v>
      </c>
      <c r="P88" s="36">
        <f>P90+P91</f>
        <v>0</v>
      </c>
      <c r="Q88" s="36">
        <f t="shared" si="63"/>
        <v>20000</v>
      </c>
      <c r="R88" s="35">
        <f>R90+R91</f>
        <v>0</v>
      </c>
      <c r="S88" s="36">
        <f t="shared" si="64"/>
        <v>230000</v>
      </c>
      <c r="T88" s="35">
        <f>T90+T91</f>
        <v>0</v>
      </c>
      <c r="U88" s="36">
        <f t="shared" si="65"/>
        <v>20000</v>
      </c>
      <c r="V88" s="18"/>
      <c r="W88" s="4"/>
    </row>
    <row r="89" spans="1:23" x14ac:dyDescent="0.3">
      <c r="A89" s="2"/>
      <c r="B89" s="17" t="s">
        <v>9</v>
      </c>
      <c r="C89" s="3"/>
      <c r="D89" s="34"/>
      <c r="E89" s="34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5"/>
      <c r="S89" s="36"/>
      <c r="T89" s="35"/>
      <c r="U89" s="36"/>
      <c r="V89" s="4"/>
      <c r="W89" s="4"/>
    </row>
    <row r="90" spans="1:23" hidden="1" x14ac:dyDescent="0.3">
      <c r="A90" s="2"/>
      <c r="B90" s="15" t="s">
        <v>10</v>
      </c>
      <c r="C90" s="3"/>
      <c r="D90" s="37">
        <v>25000</v>
      </c>
      <c r="E90" s="37">
        <v>37500</v>
      </c>
      <c r="F90" s="49">
        <v>32500</v>
      </c>
      <c r="G90" s="36">
        <f t="shared" si="66"/>
        <v>57500</v>
      </c>
      <c r="H90" s="49">
        <v>-32500</v>
      </c>
      <c r="I90" s="36">
        <f t="shared" si="67"/>
        <v>5000</v>
      </c>
      <c r="J90" s="49"/>
      <c r="K90" s="36">
        <f t="shared" si="68"/>
        <v>57500</v>
      </c>
      <c r="L90" s="49"/>
      <c r="M90" s="36">
        <f t="shared" ref="M90:M92" si="69">I90+L90</f>
        <v>5000</v>
      </c>
      <c r="N90" s="49"/>
      <c r="O90" s="36">
        <f t="shared" ref="O90:O92" si="70">K90+N90</f>
        <v>57500</v>
      </c>
      <c r="P90" s="49"/>
      <c r="Q90" s="36">
        <f t="shared" ref="Q90:Q92" si="71">M90+P90</f>
        <v>5000</v>
      </c>
      <c r="R90" s="38"/>
      <c r="S90" s="36">
        <f t="shared" ref="S90:S92" si="72">O90+R90</f>
        <v>57500</v>
      </c>
      <c r="T90" s="38"/>
      <c r="U90" s="36">
        <f t="shared" ref="U90:U92" si="73">Q90+T90</f>
        <v>5000</v>
      </c>
      <c r="V90" s="19" t="s">
        <v>170</v>
      </c>
      <c r="W90" s="4">
        <v>0</v>
      </c>
    </row>
    <row r="91" spans="1:23" x14ac:dyDescent="0.3">
      <c r="A91" s="2"/>
      <c r="B91" s="17" t="s">
        <v>44</v>
      </c>
      <c r="C91" s="3"/>
      <c r="D91" s="34">
        <v>75000</v>
      </c>
      <c r="E91" s="34">
        <v>112500</v>
      </c>
      <c r="F91" s="36"/>
      <c r="G91" s="36">
        <f t="shared" si="66"/>
        <v>75000</v>
      </c>
      <c r="H91" s="36"/>
      <c r="I91" s="36">
        <f t="shared" si="67"/>
        <v>112500</v>
      </c>
      <c r="J91" s="36">
        <v>97500</v>
      </c>
      <c r="K91" s="36">
        <f t="shared" si="68"/>
        <v>172500</v>
      </c>
      <c r="L91" s="36">
        <v>-97500</v>
      </c>
      <c r="M91" s="36">
        <f t="shared" si="69"/>
        <v>15000</v>
      </c>
      <c r="N91" s="36"/>
      <c r="O91" s="36">
        <f t="shared" si="70"/>
        <v>172500</v>
      </c>
      <c r="P91" s="36"/>
      <c r="Q91" s="36">
        <f t="shared" si="71"/>
        <v>15000</v>
      </c>
      <c r="R91" s="35"/>
      <c r="S91" s="36">
        <f t="shared" si="72"/>
        <v>172500</v>
      </c>
      <c r="T91" s="35"/>
      <c r="U91" s="36">
        <f t="shared" si="73"/>
        <v>15000</v>
      </c>
      <c r="V91" s="4" t="s">
        <v>182</v>
      </c>
      <c r="W91" s="4"/>
    </row>
    <row r="92" spans="1:23" ht="56.25" x14ac:dyDescent="0.3">
      <c r="A92" s="2" t="s">
        <v>149</v>
      </c>
      <c r="B92" s="17" t="s">
        <v>48</v>
      </c>
      <c r="C92" s="16" t="s">
        <v>7</v>
      </c>
      <c r="D92" s="34">
        <f>D94+D95</f>
        <v>900337.7</v>
      </c>
      <c r="E92" s="34">
        <f>E94+E95</f>
        <v>873366.1</v>
      </c>
      <c r="F92" s="36">
        <f>F94+F95</f>
        <v>-60268.474999999999</v>
      </c>
      <c r="G92" s="36">
        <f t="shared" si="66"/>
        <v>840069.22499999998</v>
      </c>
      <c r="H92" s="36">
        <f>H94+H95</f>
        <v>60268.45</v>
      </c>
      <c r="I92" s="36">
        <f t="shared" si="67"/>
        <v>933634.54999999993</v>
      </c>
      <c r="J92" s="36">
        <f>J94+J95</f>
        <v>-180805.42499999999</v>
      </c>
      <c r="K92" s="36">
        <f t="shared" si="68"/>
        <v>659263.80000000005</v>
      </c>
      <c r="L92" s="36">
        <f>L94+L95</f>
        <v>180805.35</v>
      </c>
      <c r="M92" s="36">
        <f t="shared" si="69"/>
        <v>1114439.8999999999</v>
      </c>
      <c r="N92" s="36">
        <f>N94+N95</f>
        <v>0</v>
      </c>
      <c r="O92" s="36">
        <f t="shared" si="70"/>
        <v>659263.80000000005</v>
      </c>
      <c r="P92" s="36">
        <f>P94+P95</f>
        <v>0</v>
      </c>
      <c r="Q92" s="36">
        <f t="shared" si="71"/>
        <v>1114439.8999999999</v>
      </c>
      <c r="R92" s="35">
        <f>R94+R95</f>
        <v>0</v>
      </c>
      <c r="S92" s="36">
        <f t="shared" si="72"/>
        <v>659263.80000000005</v>
      </c>
      <c r="T92" s="35">
        <f>T94+T95</f>
        <v>0</v>
      </c>
      <c r="U92" s="36">
        <f t="shared" si="73"/>
        <v>1114439.8999999999</v>
      </c>
      <c r="V92" s="18"/>
      <c r="W92" s="4"/>
    </row>
    <row r="93" spans="1:23" x14ac:dyDescent="0.3">
      <c r="A93" s="2"/>
      <c r="B93" s="17" t="s">
        <v>9</v>
      </c>
      <c r="C93" s="3"/>
      <c r="D93" s="34"/>
      <c r="E93" s="34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5"/>
      <c r="S93" s="36"/>
      <c r="T93" s="35"/>
      <c r="U93" s="36"/>
      <c r="V93" s="4"/>
      <c r="W93" s="4"/>
    </row>
    <row r="94" spans="1:23" hidden="1" x14ac:dyDescent="0.3">
      <c r="A94" s="2"/>
      <c r="B94" s="15" t="s">
        <v>10</v>
      </c>
      <c r="C94" s="3"/>
      <c r="D94" s="37">
        <v>225084.39999999991</v>
      </c>
      <c r="E94" s="37">
        <v>218341.5</v>
      </c>
      <c r="F94" s="49">
        <v>-60268.474999999999</v>
      </c>
      <c r="G94" s="36">
        <f t="shared" si="66"/>
        <v>164815.9249999999</v>
      </c>
      <c r="H94" s="49">
        <v>60268.45</v>
      </c>
      <c r="I94" s="36">
        <f t="shared" si="67"/>
        <v>278609.95</v>
      </c>
      <c r="J94" s="49"/>
      <c r="K94" s="36">
        <f t="shared" si="68"/>
        <v>164815.9249999999</v>
      </c>
      <c r="L94" s="49"/>
      <c r="M94" s="36">
        <f t="shared" ref="M94:M96" si="74">I94+L94</f>
        <v>278609.95</v>
      </c>
      <c r="N94" s="49"/>
      <c r="O94" s="36">
        <f t="shared" ref="O94:O96" si="75">K94+N94</f>
        <v>164815.9249999999</v>
      </c>
      <c r="P94" s="49"/>
      <c r="Q94" s="36">
        <f t="shared" ref="Q94:Q96" si="76">M94+P94</f>
        <v>278609.95</v>
      </c>
      <c r="R94" s="38"/>
      <c r="S94" s="36">
        <f t="shared" ref="S94:S96" si="77">O94+R94</f>
        <v>164815.9249999999</v>
      </c>
      <c r="T94" s="38"/>
      <c r="U94" s="36">
        <f t="shared" ref="U94:U96" si="78">Q94+T94</f>
        <v>278609.95</v>
      </c>
      <c r="V94" s="19" t="s">
        <v>171</v>
      </c>
      <c r="W94" s="4">
        <v>0</v>
      </c>
    </row>
    <row r="95" spans="1:23" x14ac:dyDescent="0.3">
      <c r="A95" s="2"/>
      <c r="B95" s="24" t="s">
        <v>44</v>
      </c>
      <c r="C95" s="3"/>
      <c r="D95" s="34">
        <v>675253.3</v>
      </c>
      <c r="E95" s="34">
        <v>655024.6</v>
      </c>
      <c r="F95" s="36"/>
      <c r="G95" s="36">
        <f t="shared" si="66"/>
        <v>675253.3</v>
      </c>
      <c r="H95" s="36"/>
      <c r="I95" s="36">
        <f t="shared" si="67"/>
        <v>655024.6</v>
      </c>
      <c r="J95" s="36">
        <v>-180805.42499999999</v>
      </c>
      <c r="K95" s="36">
        <f t="shared" si="68"/>
        <v>494447.87500000006</v>
      </c>
      <c r="L95" s="36">
        <v>180805.35</v>
      </c>
      <c r="M95" s="36">
        <f t="shared" si="74"/>
        <v>835829.95</v>
      </c>
      <c r="N95" s="36"/>
      <c r="O95" s="36">
        <f t="shared" si="75"/>
        <v>494447.87500000006</v>
      </c>
      <c r="P95" s="36"/>
      <c r="Q95" s="36">
        <f t="shared" si="76"/>
        <v>835829.95</v>
      </c>
      <c r="R95" s="35"/>
      <c r="S95" s="36">
        <f t="shared" si="77"/>
        <v>494447.87500000006</v>
      </c>
      <c r="T95" s="35"/>
      <c r="U95" s="36">
        <f t="shared" si="78"/>
        <v>835829.95</v>
      </c>
      <c r="V95" s="4" t="s">
        <v>182</v>
      </c>
      <c r="W95" s="4"/>
    </row>
    <row r="96" spans="1:23" ht="56.25" x14ac:dyDescent="0.3">
      <c r="A96" s="2" t="s">
        <v>150</v>
      </c>
      <c r="B96" s="17" t="s">
        <v>49</v>
      </c>
      <c r="C96" s="16" t="s">
        <v>7</v>
      </c>
      <c r="D96" s="34">
        <f>D98+D99</f>
        <v>0</v>
      </c>
      <c r="E96" s="34">
        <f>E98+E99</f>
        <v>130000</v>
      </c>
      <c r="F96" s="36">
        <f>F98+F99</f>
        <v>0</v>
      </c>
      <c r="G96" s="36">
        <f t="shared" si="66"/>
        <v>0</v>
      </c>
      <c r="H96" s="36">
        <f>H98+H99</f>
        <v>0</v>
      </c>
      <c r="I96" s="36">
        <f t="shared" si="67"/>
        <v>130000</v>
      </c>
      <c r="J96" s="36">
        <f>J98+J99</f>
        <v>0</v>
      </c>
      <c r="K96" s="36">
        <f t="shared" si="68"/>
        <v>0</v>
      </c>
      <c r="L96" s="36">
        <f>L98+L99</f>
        <v>0</v>
      </c>
      <c r="M96" s="36">
        <f t="shared" si="74"/>
        <v>130000</v>
      </c>
      <c r="N96" s="36">
        <f>N98+N99</f>
        <v>0</v>
      </c>
      <c r="O96" s="36">
        <f t="shared" si="75"/>
        <v>0</v>
      </c>
      <c r="P96" s="36">
        <f>P98+P99</f>
        <v>0</v>
      </c>
      <c r="Q96" s="36">
        <f t="shared" si="76"/>
        <v>130000</v>
      </c>
      <c r="R96" s="35">
        <f>R98+R99</f>
        <v>0</v>
      </c>
      <c r="S96" s="36">
        <f t="shared" si="77"/>
        <v>0</v>
      </c>
      <c r="T96" s="35">
        <f>T98+T99</f>
        <v>0</v>
      </c>
      <c r="U96" s="36">
        <f t="shared" si="78"/>
        <v>130000</v>
      </c>
      <c r="V96" s="18"/>
      <c r="W96" s="18"/>
    </row>
    <row r="97" spans="1:23" x14ac:dyDescent="0.3">
      <c r="A97" s="2"/>
      <c r="B97" s="17" t="s">
        <v>9</v>
      </c>
      <c r="C97" s="3"/>
      <c r="D97" s="34"/>
      <c r="E97" s="34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5"/>
      <c r="S97" s="36"/>
      <c r="T97" s="35"/>
      <c r="U97" s="36"/>
      <c r="V97" s="4"/>
      <c r="W97" s="4"/>
    </row>
    <row r="98" spans="1:23" hidden="1" x14ac:dyDescent="0.3">
      <c r="A98" s="2"/>
      <c r="B98" s="15" t="s">
        <v>10</v>
      </c>
      <c r="C98" s="3"/>
      <c r="D98" s="37">
        <v>0</v>
      </c>
      <c r="E98" s="37">
        <v>32500</v>
      </c>
      <c r="F98" s="49"/>
      <c r="G98" s="36">
        <f t="shared" si="66"/>
        <v>0</v>
      </c>
      <c r="H98" s="49"/>
      <c r="I98" s="36">
        <f t="shared" si="67"/>
        <v>32500</v>
      </c>
      <c r="J98" s="49"/>
      <c r="K98" s="36">
        <f t="shared" si="68"/>
        <v>0</v>
      </c>
      <c r="L98" s="49"/>
      <c r="M98" s="36">
        <f t="shared" ref="M98:M100" si="79">I98+L98</f>
        <v>32500</v>
      </c>
      <c r="N98" s="49"/>
      <c r="O98" s="36">
        <f t="shared" ref="O98:O100" si="80">K98+N98</f>
        <v>0</v>
      </c>
      <c r="P98" s="49"/>
      <c r="Q98" s="36">
        <f t="shared" ref="Q98:Q100" si="81">M98+P98</f>
        <v>32500</v>
      </c>
      <c r="R98" s="38"/>
      <c r="S98" s="36">
        <f t="shared" ref="S98:S100" si="82">O98+R98</f>
        <v>0</v>
      </c>
      <c r="T98" s="38"/>
      <c r="U98" s="36">
        <f t="shared" ref="U98:U100" si="83">Q98+T98</f>
        <v>32500</v>
      </c>
      <c r="V98" s="19" t="s">
        <v>50</v>
      </c>
      <c r="W98" s="4">
        <v>0</v>
      </c>
    </row>
    <row r="99" spans="1:23" x14ac:dyDescent="0.3">
      <c r="A99" s="2"/>
      <c r="B99" s="17" t="s">
        <v>44</v>
      </c>
      <c r="C99" s="3"/>
      <c r="D99" s="34">
        <v>0</v>
      </c>
      <c r="E99" s="34">
        <v>97500</v>
      </c>
      <c r="F99" s="36"/>
      <c r="G99" s="36">
        <f t="shared" si="66"/>
        <v>0</v>
      </c>
      <c r="H99" s="36"/>
      <c r="I99" s="36">
        <f t="shared" si="67"/>
        <v>97500</v>
      </c>
      <c r="J99" s="36"/>
      <c r="K99" s="36">
        <f t="shared" si="68"/>
        <v>0</v>
      </c>
      <c r="L99" s="36"/>
      <c r="M99" s="36">
        <f t="shared" si="79"/>
        <v>97500</v>
      </c>
      <c r="N99" s="36"/>
      <c r="O99" s="36">
        <f t="shared" si="80"/>
        <v>0</v>
      </c>
      <c r="P99" s="36"/>
      <c r="Q99" s="36">
        <f t="shared" si="81"/>
        <v>97500</v>
      </c>
      <c r="R99" s="35"/>
      <c r="S99" s="36">
        <f t="shared" si="82"/>
        <v>0</v>
      </c>
      <c r="T99" s="35"/>
      <c r="U99" s="36">
        <f t="shared" si="83"/>
        <v>97500</v>
      </c>
      <c r="V99" s="4" t="s">
        <v>182</v>
      </c>
      <c r="W99" s="4"/>
    </row>
    <row r="100" spans="1:23" ht="56.25" x14ac:dyDescent="0.3">
      <c r="A100" s="2" t="s">
        <v>151</v>
      </c>
      <c r="B100" s="17" t="s">
        <v>51</v>
      </c>
      <c r="C100" s="16" t="s">
        <v>7</v>
      </c>
      <c r="D100" s="34">
        <f>D102+D103</f>
        <v>45700</v>
      </c>
      <c r="E100" s="34">
        <f>E102+E103</f>
        <v>126633.9</v>
      </c>
      <c r="F100" s="36">
        <f>F102+F103</f>
        <v>25329.424999999999</v>
      </c>
      <c r="G100" s="36">
        <f t="shared" si="66"/>
        <v>71029.425000000003</v>
      </c>
      <c r="H100" s="36">
        <f>H102+H103</f>
        <v>-25329.45</v>
      </c>
      <c r="I100" s="36">
        <f t="shared" si="67"/>
        <v>101304.45</v>
      </c>
      <c r="J100" s="36">
        <f>J102+J103</f>
        <v>75988.274999999994</v>
      </c>
      <c r="K100" s="36">
        <f t="shared" si="68"/>
        <v>147017.70000000001</v>
      </c>
      <c r="L100" s="36">
        <f>L102+L103</f>
        <v>-75988.25</v>
      </c>
      <c r="M100" s="36">
        <f t="shared" si="79"/>
        <v>25316.199999999997</v>
      </c>
      <c r="N100" s="36">
        <f>N102+N103</f>
        <v>0</v>
      </c>
      <c r="O100" s="36">
        <f t="shared" si="80"/>
        <v>147017.70000000001</v>
      </c>
      <c r="P100" s="36">
        <f>P102+P103</f>
        <v>0</v>
      </c>
      <c r="Q100" s="36">
        <f t="shared" si="81"/>
        <v>25316.199999999997</v>
      </c>
      <c r="R100" s="35">
        <f>R102+R103</f>
        <v>0</v>
      </c>
      <c r="S100" s="36">
        <f t="shared" si="82"/>
        <v>147017.70000000001</v>
      </c>
      <c r="T100" s="35">
        <f>T102+T103</f>
        <v>0</v>
      </c>
      <c r="U100" s="36">
        <f t="shared" si="83"/>
        <v>25316.199999999997</v>
      </c>
      <c r="V100" s="4"/>
      <c r="W100" s="4"/>
    </row>
    <row r="101" spans="1:23" x14ac:dyDescent="0.3">
      <c r="A101" s="2"/>
      <c r="B101" s="17" t="s">
        <v>9</v>
      </c>
      <c r="C101" s="3"/>
      <c r="D101" s="34"/>
      <c r="E101" s="34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5"/>
      <c r="S101" s="36"/>
      <c r="T101" s="35"/>
      <c r="U101" s="36"/>
      <c r="V101" s="4"/>
      <c r="W101" s="4"/>
    </row>
    <row r="102" spans="1:23" hidden="1" x14ac:dyDescent="0.3">
      <c r="A102" s="2"/>
      <c r="B102" s="15" t="s">
        <v>10</v>
      </c>
      <c r="C102" s="3"/>
      <c r="D102" s="37">
        <v>11425</v>
      </c>
      <c r="E102" s="37">
        <v>31658.5</v>
      </c>
      <c r="F102" s="49">
        <v>25329.424999999999</v>
      </c>
      <c r="G102" s="36">
        <f t="shared" si="66"/>
        <v>36754.425000000003</v>
      </c>
      <c r="H102" s="49">
        <v>-25329.45</v>
      </c>
      <c r="I102" s="36">
        <f t="shared" si="67"/>
        <v>6329.0499999999993</v>
      </c>
      <c r="J102" s="49"/>
      <c r="K102" s="36">
        <f t="shared" si="68"/>
        <v>36754.425000000003</v>
      </c>
      <c r="L102" s="49"/>
      <c r="M102" s="36">
        <f t="shared" ref="M102:M104" si="84">I102+L102</f>
        <v>6329.0499999999993</v>
      </c>
      <c r="N102" s="49"/>
      <c r="O102" s="36">
        <f t="shared" ref="O102:O104" si="85">K102+N102</f>
        <v>36754.425000000003</v>
      </c>
      <c r="P102" s="49"/>
      <c r="Q102" s="36">
        <f t="shared" ref="Q102:Q104" si="86">M102+P102</f>
        <v>6329.0499999999993</v>
      </c>
      <c r="R102" s="38"/>
      <c r="S102" s="36">
        <f t="shared" ref="S102:S104" si="87">O102+R102</f>
        <v>36754.425000000003</v>
      </c>
      <c r="T102" s="38"/>
      <c r="U102" s="36">
        <f t="shared" ref="U102:U104" si="88">Q102+T102</f>
        <v>6329.0499999999993</v>
      </c>
      <c r="V102" s="20" t="s">
        <v>52</v>
      </c>
      <c r="W102" s="4">
        <v>0</v>
      </c>
    </row>
    <row r="103" spans="1:23" x14ac:dyDescent="0.3">
      <c r="A103" s="2"/>
      <c r="B103" s="17" t="s">
        <v>44</v>
      </c>
      <c r="C103" s="3"/>
      <c r="D103" s="34">
        <v>34275</v>
      </c>
      <c r="E103" s="34">
        <v>94975.4</v>
      </c>
      <c r="F103" s="36"/>
      <c r="G103" s="36">
        <f t="shared" si="66"/>
        <v>34275</v>
      </c>
      <c r="H103" s="36"/>
      <c r="I103" s="36">
        <f t="shared" si="67"/>
        <v>94975.4</v>
      </c>
      <c r="J103" s="36">
        <v>75988.274999999994</v>
      </c>
      <c r="K103" s="36">
        <f t="shared" si="68"/>
        <v>110263.27499999999</v>
      </c>
      <c r="L103" s="36">
        <v>-75988.25</v>
      </c>
      <c r="M103" s="36">
        <f t="shared" si="84"/>
        <v>18987.149999999994</v>
      </c>
      <c r="N103" s="36"/>
      <c r="O103" s="36">
        <f t="shared" si="85"/>
        <v>110263.27499999999</v>
      </c>
      <c r="P103" s="36"/>
      <c r="Q103" s="36">
        <f t="shared" si="86"/>
        <v>18987.149999999994</v>
      </c>
      <c r="R103" s="35"/>
      <c r="S103" s="36">
        <f t="shared" si="87"/>
        <v>110263.27499999999</v>
      </c>
      <c r="T103" s="35"/>
      <c r="U103" s="36">
        <f t="shared" si="88"/>
        <v>18987.149999999994</v>
      </c>
      <c r="V103" s="4" t="s">
        <v>182</v>
      </c>
      <c r="W103" s="4"/>
    </row>
    <row r="104" spans="1:23" ht="56.25" x14ac:dyDescent="0.3">
      <c r="A104" s="2" t="s">
        <v>152</v>
      </c>
      <c r="B104" s="17" t="s">
        <v>53</v>
      </c>
      <c r="C104" s="16" t="s">
        <v>7</v>
      </c>
      <c r="D104" s="34">
        <f>D106+D107</f>
        <v>60000</v>
      </c>
      <c r="E104" s="34">
        <f>E106+E107</f>
        <v>250000</v>
      </c>
      <c r="F104" s="36">
        <f>F106+F107</f>
        <v>-10418.299999999999</v>
      </c>
      <c r="G104" s="36">
        <f t="shared" si="66"/>
        <v>49581.7</v>
      </c>
      <c r="H104" s="36">
        <f>H106+H107</f>
        <v>10061</v>
      </c>
      <c r="I104" s="36">
        <f t="shared" si="67"/>
        <v>260061</v>
      </c>
      <c r="J104" s="36">
        <f>J106+J107</f>
        <v>-31254.9</v>
      </c>
      <c r="K104" s="36">
        <f t="shared" si="68"/>
        <v>18326.799999999996</v>
      </c>
      <c r="L104" s="36">
        <f>L106+L107</f>
        <v>30182.9</v>
      </c>
      <c r="M104" s="36">
        <f t="shared" si="84"/>
        <v>290243.90000000002</v>
      </c>
      <c r="N104" s="36">
        <f>N106+N107</f>
        <v>0</v>
      </c>
      <c r="O104" s="36">
        <f t="shared" si="85"/>
        <v>18326.799999999996</v>
      </c>
      <c r="P104" s="36">
        <f>P106+P107</f>
        <v>0</v>
      </c>
      <c r="Q104" s="36">
        <f t="shared" si="86"/>
        <v>290243.90000000002</v>
      </c>
      <c r="R104" s="35">
        <f>R106+R107</f>
        <v>0</v>
      </c>
      <c r="S104" s="36">
        <f t="shared" si="87"/>
        <v>18326.799999999996</v>
      </c>
      <c r="T104" s="35">
        <f>T106+T107</f>
        <v>0</v>
      </c>
      <c r="U104" s="36">
        <f t="shared" si="88"/>
        <v>290243.90000000002</v>
      </c>
      <c r="V104" s="4"/>
      <c r="W104" s="4"/>
    </row>
    <row r="105" spans="1:23" x14ac:dyDescent="0.3">
      <c r="A105" s="2"/>
      <c r="B105" s="17" t="s">
        <v>9</v>
      </c>
      <c r="C105" s="16"/>
      <c r="D105" s="34"/>
      <c r="E105" s="34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5"/>
      <c r="S105" s="36"/>
      <c r="T105" s="35"/>
      <c r="U105" s="36"/>
      <c r="V105" s="4"/>
      <c r="W105" s="4"/>
    </row>
    <row r="106" spans="1:23" hidden="1" x14ac:dyDescent="0.3">
      <c r="A106" s="2"/>
      <c r="B106" s="15" t="s">
        <v>10</v>
      </c>
      <c r="C106" s="16"/>
      <c r="D106" s="37">
        <v>15000</v>
      </c>
      <c r="E106" s="37">
        <v>62500</v>
      </c>
      <c r="F106" s="49">
        <v>-10418.299999999999</v>
      </c>
      <c r="G106" s="36">
        <f t="shared" si="66"/>
        <v>4581.7000000000007</v>
      </c>
      <c r="H106" s="49">
        <v>10061</v>
      </c>
      <c r="I106" s="36">
        <f t="shared" si="67"/>
        <v>72561</v>
      </c>
      <c r="J106" s="49"/>
      <c r="K106" s="36">
        <f t="shared" si="68"/>
        <v>4581.7000000000007</v>
      </c>
      <c r="L106" s="49"/>
      <c r="M106" s="36">
        <f t="shared" ref="M106:M108" si="89">I106+L106</f>
        <v>72561</v>
      </c>
      <c r="N106" s="49"/>
      <c r="O106" s="36">
        <f t="shared" ref="O106:O108" si="90">K106+N106</f>
        <v>4581.7000000000007</v>
      </c>
      <c r="P106" s="49"/>
      <c r="Q106" s="36">
        <f t="shared" ref="Q106:Q108" si="91">M106+P106</f>
        <v>72561</v>
      </c>
      <c r="R106" s="38"/>
      <c r="S106" s="36">
        <f t="shared" ref="S106:S108" si="92">O106+R106</f>
        <v>4581.7000000000007</v>
      </c>
      <c r="T106" s="38"/>
      <c r="U106" s="36">
        <f t="shared" ref="U106:U108" si="93">Q106+T106</f>
        <v>72561</v>
      </c>
      <c r="V106" s="19" t="s">
        <v>54</v>
      </c>
      <c r="W106" s="4">
        <v>0</v>
      </c>
    </row>
    <row r="107" spans="1:23" x14ac:dyDescent="0.3">
      <c r="A107" s="2"/>
      <c r="B107" s="17" t="s">
        <v>44</v>
      </c>
      <c r="C107" s="16"/>
      <c r="D107" s="34">
        <v>45000</v>
      </c>
      <c r="E107" s="34">
        <v>187500</v>
      </c>
      <c r="F107" s="36"/>
      <c r="G107" s="36">
        <f t="shared" si="66"/>
        <v>45000</v>
      </c>
      <c r="H107" s="36"/>
      <c r="I107" s="36">
        <f t="shared" si="67"/>
        <v>187500</v>
      </c>
      <c r="J107" s="36">
        <v>-31254.9</v>
      </c>
      <c r="K107" s="36">
        <f t="shared" si="68"/>
        <v>13745.099999999999</v>
      </c>
      <c r="L107" s="36">
        <v>30182.9</v>
      </c>
      <c r="M107" s="36">
        <f t="shared" si="89"/>
        <v>217682.9</v>
      </c>
      <c r="N107" s="36"/>
      <c r="O107" s="36">
        <f t="shared" si="90"/>
        <v>13745.099999999999</v>
      </c>
      <c r="P107" s="36"/>
      <c r="Q107" s="36">
        <f t="shared" si="91"/>
        <v>217682.9</v>
      </c>
      <c r="R107" s="35"/>
      <c r="S107" s="36">
        <f t="shared" si="92"/>
        <v>13745.099999999999</v>
      </c>
      <c r="T107" s="35"/>
      <c r="U107" s="36">
        <f t="shared" si="93"/>
        <v>217682.9</v>
      </c>
      <c r="V107" s="4" t="s">
        <v>182</v>
      </c>
      <c r="W107" s="4"/>
    </row>
    <row r="108" spans="1:23" ht="56.25" x14ac:dyDescent="0.3">
      <c r="A108" s="2" t="s">
        <v>153</v>
      </c>
      <c r="B108" s="17" t="s">
        <v>168</v>
      </c>
      <c r="C108" s="16" t="s">
        <v>7</v>
      </c>
      <c r="D108" s="34">
        <f>D110+D111</f>
        <v>0</v>
      </c>
      <c r="E108" s="34">
        <f>E110+E111</f>
        <v>50000</v>
      </c>
      <c r="F108" s="36">
        <f>F110+F111</f>
        <v>12857.35</v>
      </c>
      <c r="G108" s="36">
        <f t="shared" si="66"/>
        <v>12857.35</v>
      </c>
      <c r="H108" s="36">
        <f>H110+H111</f>
        <v>-12500</v>
      </c>
      <c r="I108" s="36">
        <f t="shared" si="67"/>
        <v>37500</v>
      </c>
      <c r="J108" s="36">
        <f>J110+J111</f>
        <v>38572.050000000003</v>
      </c>
      <c r="K108" s="36">
        <f t="shared" si="68"/>
        <v>51429.4</v>
      </c>
      <c r="L108" s="36">
        <f>L110+L111</f>
        <v>-37500</v>
      </c>
      <c r="M108" s="36">
        <f t="shared" si="89"/>
        <v>0</v>
      </c>
      <c r="N108" s="36">
        <f>N110+N111</f>
        <v>0</v>
      </c>
      <c r="O108" s="36">
        <f t="shared" si="90"/>
        <v>51429.4</v>
      </c>
      <c r="P108" s="36">
        <f>P110+P111</f>
        <v>0</v>
      </c>
      <c r="Q108" s="36">
        <f t="shared" si="91"/>
        <v>0</v>
      </c>
      <c r="R108" s="35">
        <f>R110+R111</f>
        <v>0</v>
      </c>
      <c r="S108" s="36">
        <f t="shared" si="92"/>
        <v>51429.4</v>
      </c>
      <c r="T108" s="35">
        <f>T110+T111</f>
        <v>0</v>
      </c>
      <c r="U108" s="36">
        <f t="shared" si="93"/>
        <v>0</v>
      </c>
      <c r="V108" s="19"/>
      <c r="W108" s="4"/>
    </row>
    <row r="109" spans="1:23" x14ac:dyDescent="0.3">
      <c r="A109" s="2"/>
      <c r="B109" s="17" t="s">
        <v>9</v>
      </c>
      <c r="C109" s="16"/>
      <c r="D109" s="34"/>
      <c r="E109" s="34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5"/>
      <c r="S109" s="36"/>
      <c r="T109" s="35"/>
      <c r="U109" s="36"/>
      <c r="V109" s="19"/>
      <c r="W109" s="4"/>
    </row>
    <row r="110" spans="1:23" hidden="1" x14ac:dyDescent="0.3">
      <c r="A110" s="2"/>
      <c r="B110" s="15" t="s">
        <v>10</v>
      </c>
      <c r="C110" s="16"/>
      <c r="D110" s="37">
        <v>0</v>
      </c>
      <c r="E110" s="37">
        <v>12500</v>
      </c>
      <c r="F110" s="49">
        <v>12857.35</v>
      </c>
      <c r="G110" s="36">
        <f t="shared" si="66"/>
        <v>12857.35</v>
      </c>
      <c r="H110" s="49">
        <v>-12500</v>
      </c>
      <c r="I110" s="36">
        <f t="shared" si="67"/>
        <v>0</v>
      </c>
      <c r="J110" s="49"/>
      <c r="K110" s="36">
        <f t="shared" si="68"/>
        <v>12857.35</v>
      </c>
      <c r="L110" s="49"/>
      <c r="M110" s="36">
        <f t="shared" ref="M110:M134" si="94">I110+L110</f>
        <v>0</v>
      </c>
      <c r="N110" s="49"/>
      <c r="O110" s="36">
        <f t="shared" ref="O110:O134" si="95">K110+N110</f>
        <v>12857.35</v>
      </c>
      <c r="P110" s="49"/>
      <c r="Q110" s="36">
        <f t="shared" ref="Q110:Q134" si="96">M110+P110</f>
        <v>0</v>
      </c>
      <c r="R110" s="38"/>
      <c r="S110" s="36">
        <f t="shared" ref="S110:S134" si="97">O110+R110</f>
        <v>12857.35</v>
      </c>
      <c r="T110" s="38"/>
      <c r="U110" s="36">
        <f t="shared" ref="U110:U134" si="98">Q110+T110</f>
        <v>0</v>
      </c>
      <c r="V110" s="19" t="s">
        <v>55</v>
      </c>
      <c r="W110" s="4">
        <v>0</v>
      </c>
    </row>
    <row r="111" spans="1:23" x14ac:dyDescent="0.3">
      <c r="A111" s="2"/>
      <c r="B111" s="17" t="s">
        <v>44</v>
      </c>
      <c r="C111" s="16"/>
      <c r="D111" s="34">
        <v>0</v>
      </c>
      <c r="E111" s="34">
        <v>37500</v>
      </c>
      <c r="F111" s="36"/>
      <c r="G111" s="36">
        <f t="shared" si="66"/>
        <v>0</v>
      </c>
      <c r="H111" s="36"/>
      <c r="I111" s="36">
        <f t="shared" si="67"/>
        <v>37500</v>
      </c>
      <c r="J111" s="36">
        <v>38572.050000000003</v>
      </c>
      <c r="K111" s="36">
        <f t="shared" si="68"/>
        <v>38572.050000000003</v>
      </c>
      <c r="L111" s="36">
        <v>-37500</v>
      </c>
      <c r="M111" s="36">
        <f t="shared" si="94"/>
        <v>0</v>
      </c>
      <c r="N111" s="36"/>
      <c r="O111" s="36">
        <f t="shared" si="95"/>
        <v>38572.050000000003</v>
      </c>
      <c r="P111" s="36"/>
      <c r="Q111" s="36">
        <f t="shared" si="96"/>
        <v>0</v>
      </c>
      <c r="R111" s="35"/>
      <c r="S111" s="36">
        <f t="shared" si="97"/>
        <v>38572.050000000003</v>
      </c>
      <c r="T111" s="35"/>
      <c r="U111" s="36">
        <f t="shared" si="98"/>
        <v>0</v>
      </c>
      <c r="V111" s="4" t="s">
        <v>182</v>
      </c>
      <c r="W111" s="4"/>
    </row>
    <row r="112" spans="1:23" ht="56.25" x14ac:dyDescent="0.3">
      <c r="A112" s="2" t="s">
        <v>154</v>
      </c>
      <c r="B112" s="17" t="s">
        <v>56</v>
      </c>
      <c r="C112" s="16" t="s">
        <v>7</v>
      </c>
      <c r="D112" s="34">
        <v>100000</v>
      </c>
      <c r="E112" s="34">
        <v>63956.6</v>
      </c>
      <c r="F112" s="36"/>
      <c r="G112" s="36">
        <f t="shared" si="66"/>
        <v>100000</v>
      </c>
      <c r="H112" s="36"/>
      <c r="I112" s="36">
        <f t="shared" si="67"/>
        <v>63956.6</v>
      </c>
      <c r="J112" s="36"/>
      <c r="K112" s="36">
        <f t="shared" si="68"/>
        <v>100000</v>
      </c>
      <c r="L112" s="36"/>
      <c r="M112" s="36">
        <f t="shared" si="94"/>
        <v>63956.6</v>
      </c>
      <c r="N112" s="36"/>
      <c r="O112" s="36">
        <f t="shared" si="95"/>
        <v>100000</v>
      </c>
      <c r="P112" s="36"/>
      <c r="Q112" s="36">
        <f t="shared" si="96"/>
        <v>63956.6</v>
      </c>
      <c r="R112" s="35"/>
      <c r="S112" s="36">
        <f t="shared" si="97"/>
        <v>100000</v>
      </c>
      <c r="T112" s="35"/>
      <c r="U112" s="36">
        <f t="shared" si="98"/>
        <v>63956.6</v>
      </c>
      <c r="V112" s="21">
        <v>1020141480</v>
      </c>
      <c r="W112" s="4"/>
    </row>
    <row r="113" spans="1:24" s="10" customFormat="1" hidden="1" x14ac:dyDescent="0.3">
      <c r="A113" s="29"/>
      <c r="B113" s="30" t="s">
        <v>165</v>
      </c>
      <c r="C113" s="31"/>
      <c r="D113" s="41">
        <f>D114+D115</f>
        <v>30500</v>
      </c>
      <c r="E113" s="41">
        <f>E114</f>
        <v>0</v>
      </c>
      <c r="F113" s="41">
        <f>F114+F115</f>
        <v>-30500</v>
      </c>
      <c r="G113" s="33">
        <f t="shared" si="66"/>
        <v>0</v>
      </c>
      <c r="H113" s="41">
        <f>H114+H115</f>
        <v>0</v>
      </c>
      <c r="I113" s="33">
        <f t="shared" si="67"/>
        <v>0</v>
      </c>
      <c r="J113" s="42">
        <f>J114+J115</f>
        <v>0</v>
      </c>
      <c r="K113" s="36">
        <f t="shared" si="68"/>
        <v>0</v>
      </c>
      <c r="L113" s="42">
        <f>L114+L115</f>
        <v>0</v>
      </c>
      <c r="M113" s="33">
        <f t="shared" si="94"/>
        <v>0</v>
      </c>
      <c r="N113" s="42">
        <f>N114+N115</f>
        <v>0</v>
      </c>
      <c r="O113" s="36">
        <f t="shared" si="95"/>
        <v>0</v>
      </c>
      <c r="P113" s="42">
        <f>P114+P115</f>
        <v>0</v>
      </c>
      <c r="Q113" s="33">
        <f t="shared" si="96"/>
        <v>0</v>
      </c>
      <c r="R113" s="41">
        <f>R114+R115</f>
        <v>0</v>
      </c>
      <c r="S113" s="33">
        <f t="shared" si="97"/>
        <v>0</v>
      </c>
      <c r="T113" s="41">
        <f>T114+T115</f>
        <v>0</v>
      </c>
      <c r="U113" s="33">
        <f t="shared" si="98"/>
        <v>0</v>
      </c>
      <c r="W113" s="10">
        <v>0</v>
      </c>
    </row>
    <row r="114" spans="1:24" ht="75" hidden="1" x14ac:dyDescent="0.3">
      <c r="A114" s="2" t="s">
        <v>150</v>
      </c>
      <c r="B114" s="17" t="s">
        <v>70</v>
      </c>
      <c r="C114" s="3" t="s">
        <v>16</v>
      </c>
      <c r="D114" s="42">
        <v>15900</v>
      </c>
      <c r="E114" s="42">
        <v>0</v>
      </c>
      <c r="F114" s="42">
        <v>-15900</v>
      </c>
      <c r="G114" s="36">
        <f t="shared" si="66"/>
        <v>0</v>
      </c>
      <c r="H114" s="42"/>
      <c r="I114" s="36">
        <f t="shared" si="67"/>
        <v>0</v>
      </c>
      <c r="J114" s="42"/>
      <c r="K114" s="36">
        <f t="shared" si="68"/>
        <v>0</v>
      </c>
      <c r="L114" s="42"/>
      <c r="M114" s="36">
        <f t="shared" si="94"/>
        <v>0</v>
      </c>
      <c r="N114" s="42"/>
      <c r="O114" s="36">
        <f t="shared" si="95"/>
        <v>0</v>
      </c>
      <c r="P114" s="42"/>
      <c r="Q114" s="36">
        <f t="shared" si="96"/>
        <v>0</v>
      </c>
      <c r="R114" s="43"/>
      <c r="S114" s="36">
        <f t="shared" si="97"/>
        <v>0</v>
      </c>
      <c r="T114" s="43"/>
      <c r="U114" s="36">
        <f t="shared" si="98"/>
        <v>0</v>
      </c>
      <c r="V114" s="21" t="s">
        <v>71</v>
      </c>
      <c r="W114" s="4">
        <v>0</v>
      </c>
    </row>
    <row r="115" spans="1:24" ht="75" hidden="1" x14ac:dyDescent="0.3">
      <c r="A115" s="2" t="s">
        <v>151</v>
      </c>
      <c r="B115" s="17" t="s">
        <v>72</v>
      </c>
      <c r="C115" s="23" t="s">
        <v>16</v>
      </c>
      <c r="D115" s="34">
        <v>14600</v>
      </c>
      <c r="E115" s="34">
        <v>0</v>
      </c>
      <c r="F115" s="36">
        <v>-14600</v>
      </c>
      <c r="G115" s="36">
        <f t="shared" si="66"/>
        <v>0</v>
      </c>
      <c r="H115" s="36"/>
      <c r="I115" s="36">
        <f t="shared" si="67"/>
        <v>0</v>
      </c>
      <c r="J115" s="36"/>
      <c r="K115" s="36">
        <f t="shared" si="68"/>
        <v>0</v>
      </c>
      <c r="L115" s="36"/>
      <c r="M115" s="36">
        <f t="shared" si="94"/>
        <v>0</v>
      </c>
      <c r="N115" s="36"/>
      <c r="O115" s="36">
        <f t="shared" si="95"/>
        <v>0</v>
      </c>
      <c r="P115" s="36"/>
      <c r="Q115" s="36">
        <f t="shared" si="96"/>
        <v>0</v>
      </c>
      <c r="R115" s="35"/>
      <c r="S115" s="36">
        <f t="shared" si="97"/>
        <v>0</v>
      </c>
      <c r="T115" s="35"/>
      <c r="U115" s="36">
        <f t="shared" si="98"/>
        <v>0</v>
      </c>
      <c r="V115" s="4" t="s">
        <v>73</v>
      </c>
      <c r="W115" s="4">
        <v>0</v>
      </c>
    </row>
    <row r="116" spans="1:24" x14ac:dyDescent="0.3">
      <c r="A116" s="2"/>
      <c r="B116" s="86" t="s">
        <v>11</v>
      </c>
      <c r="C116" s="87"/>
      <c r="D116" s="41">
        <f>D120+D117+D118+D119</f>
        <v>268410.59999999998</v>
      </c>
      <c r="E116" s="41">
        <f>E120+E117+E118+E119</f>
        <v>193373.5</v>
      </c>
      <c r="F116" s="41">
        <f>F117+F118+F119+F120</f>
        <v>0</v>
      </c>
      <c r="G116" s="33">
        <f t="shared" si="66"/>
        <v>268410.59999999998</v>
      </c>
      <c r="H116" s="41">
        <f>H117+H118+H119+H120</f>
        <v>0</v>
      </c>
      <c r="I116" s="33">
        <f t="shared" si="67"/>
        <v>193373.5</v>
      </c>
      <c r="J116" s="42">
        <f>J117+J118+J119+J120</f>
        <v>0</v>
      </c>
      <c r="K116" s="36">
        <f t="shared" si="68"/>
        <v>268410.59999999998</v>
      </c>
      <c r="L116" s="42">
        <f>L117+L118+L119+L120</f>
        <v>0</v>
      </c>
      <c r="M116" s="33">
        <f t="shared" si="94"/>
        <v>193373.5</v>
      </c>
      <c r="N116" s="42">
        <f>N117+N118+N119+N120</f>
        <v>0</v>
      </c>
      <c r="O116" s="36">
        <f t="shared" si="95"/>
        <v>268410.59999999998</v>
      </c>
      <c r="P116" s="42">
        <f>P117+P118+P119+P120</f>
        <v>0</v>
      </c>
      <c r="Q116" s="33">
        <f t="shared" si="96"/>
        <v>193373.5</v>
      </c>
      <c r="R116" s="41">
        <f>R117+R118+R119+R120</f>
        <v>0</v>
      </c>
      <c r="S116" s="36">
        <f t="shared" si="97"/>
        <v>268410.59999999998</v>
      </c>
      <c r="T116" s="41">
        <f>T117+T118+T119+T120</f>
        <v>0</v>
      </c>
      <c r="U116" s="36">
        <f t="shared" si="98"/>
        <v>193373.5</v>
      </c>
      <c r="V116" s="10"/>
      <c r="W116" s="10"/>
      <c r="X116" s="10"/>
    </row>
    <row r="117" spans="1:24" ht="56.25" x14ac:dyDescent="0.3">
      <c r="A117" s="2" t="s">
        <v>155</v>
      </c>
      <c r="B117" s="17" t="s">
        <v>172</v>
      </c>
      <c r="C117" s="14" t="s">
        <v>36</v>
      </c>
      <c r="D117" s="42">
        <v>53410.6</v>
      </c>
      <c r="E117" s="42">
        <v>0</v>
      </c>
      <c r="F117" s="42"/>
      <c r="G117" s="36">
        <f t="shared" si="66"/>
        <v>53410.6</v>
      </c>
      <c r="H117" s="42"/>
      <c r="I117" s="36">
        <f t="shared" si="67"/>
        <v>0</v>
      </c>
      <c r="J117" s="42"/>
      <c r="K117" s="36">
        <f t="shared" si="68"/>
        <v>53410.6</v>
      </c>
      <c r="L117" s="42"/>
      <c r="M117" s="36">
        <f t="shared" si="94"/>
        <v>0</v>
      </c>
      <c r="N117" s="42"/>
      <c r="O117" s="36">
        <f t="shared" si="95"/>
        <v>53410.6</v>
      </c>
      <c r="P117" s="42"/>
      <c r="Q117" s="36">
        <f t="shared" si="96"/>
        <v>0</v>
      </c>
      <c r="R117" s="43"/>
      <c r="S117" s="36">
        <f t="shared" si="97"/>
        <v>53410.6</v>
      </c>
      <c r="T117" s="43"/>
      <c r="U117" s="36">
        <f t="shared" si="98"/>
        <v>0</v>
      </c>
      <c r="V117" s="19" t="s">
        <v>78</v>
      </c>
      <c r="W117" s="4"/>
    </row>
    <row r="118" spans="1:24" ht="56.25" x14ac:dyDescent="0.3">
      <c r="A118" s="2" t="s">
        <v>156</v>
      </c>
      <c r="B118" s="17" t="s">
        <v>173</v>
      </c>
      <c r="C118" s="14" t="s">
        <v>3</v>
      </c>
      <c r="D118" s="42">
        <v>165000</v>
      </c>
      <c r="E118" s="42">
        <v>0</v>
      </c>
      <c r="F118" s="42"/>
      <c r="G118" s="36">
        <f t="shared" si="66"/>
        <v>165000</v>
      </c>
      <c r="H118" s="42"/>
      <c r="I118" s="36">
        <f t="shared" si="67"/>
        <v>0</v>
      </c>
      <c r="J118" s="42"/>
      <c r="K118" s="36">
        <f t="shared" si="68"/>
        <v>165000</v>
      </c>
      <c r="L118" s="42"/>
      <c r="M118" s="36">
        <f t="shared" si="94"/>
        <v>0</v>
      </c>
      <c r="N118" s="42"/>
      <c r="O118" s="36">
        <f t="shared" si="95"/>
        <v>165000</v>
      </c>
      <c r="P118" s="42"/>
      <c r="Q118" s="36">
        <f t="shared" si="96"/>
        <v>0</v>
      </c>
      <c r="R118" s="43"/>
      <c r="S118" s="36">
        <f t="shared" si="97"/>
        <v>165000</v>
      </c>
      <c r="T118" s="43"/>
      <c r="U118" s="36">
        <f t="shared" si="98"/>
        <v>0</v>
      </c>
      <c r="V118" s="19" t="s">
        <v>79</v>
      </c>
      <c r="W118" s="4"/>
    </row>
    <row r="119" spans="1:24" ht="56.25" x14ac:dyDescent="0.3">
      <c r="A119" s="2" t="s">
        <v>157</v>
      </c>
      <c r="B119" s="17" t="s">
        <v>174</v>
      </c>
      <c r="C119" s="14" t="s">
        <v>36</v>
      </c>
      <c r="D119" s="42">
        <v>26626.5</v>
      </c>
      <c r="E119" s="42">
        <v>95000</v>
      </c>
      <c r="F119" s="42"/>
      <c r="G119" s="36">
        <f t="shared" si="66"/>
        <v>26626.5</v>
      </c>
      <c r="H119" s="42"/>
      <c r="I119" s="36">
        <f t="shared" si="67"/>
        <v>95000</v>
      </c>
      <c r="J119" s="42"/>
      <c r="K119" s="36">
        <f t="shared" si="68"/>
        <v>26626.5</v>
      </c>
      <c r="L119" s="42"/>
      <c r="M119" s="36">
        <f t="shared" si="94"/>
        <v>95000</v>
      </c>
      <c r="N119" s="42"/>
      <c r="O119" s="36">
        <f t="shared" si="95"/>
        <v>26626.5</v>
      </c>
      <c r="P119" s="42"/>
      <c r="Q119" s="36">
        <f t="shared" si="96"/>
        <v>95000</v>
      </c>
      <c r="R119" s="43"/>
      <c r="S119" s="36">
        <f t="shared" si="97"/>
        <v>26626.5</v>
      </c>
      <c r="T119" s="43"/>
      <c r="U119" s="36">
        <f t="shared" si="98"/>
        <v>95000</v>
      </c>
      <c r="V119" s="19" t="s">
        <v>80</v>
      </c>
      <c r="W119" s="4"/>
    </row>
    <row r="120" spans="1:24" ht="56.25" x14ac:dyDescent="0.3">
      <c r="A120" s="2" t="s">
        <v>158</v>
      </c>
      <c r="B120" s="17" t="s">
        <v>175</v>
      </c>
      <c r="C120" s="14" t="s">
        <v>36</v>
      </c>
      <c r="D120" s="42">
        <v>23373.5</v>
      </c>
      <c r="E120" s="42">
        <v>98373.5</v>
      </c>
      <c r="F120" s="42"/>
      <c r="G120" s="36">
        <f t="shared" si="66"/>
        <v>23373.5</v>
      </c>
      <c r="H120" s="42"/>
      <c r="I120" s="36">
        <f t="shared" si="67"/>
        <v>98373.5</v>
      </c>
      <c r="J120" s="42"/>
      <c r="K120" s="36">
        <f t="shared" si="68"/>
        <v>23373.5</v>
      </c>
      <c r="L120" s="42"/>
      <c r="M120" s="36">
        <f t="shared" si="94"/>
        <v>98373.5</v>
      </c>
      <c r="N120" s="42"/>
      <c r="O120" s="36">
        <f t="shared" si="95"/>
        <v>23373.5</v>
      </c>
      <c r="P120" s="42"/>
      <c r="Q120" s="36">
        <f t="shared" si="96"/>
        <v>98373.5</v>
      </c>
      <c r="R120" s="43"/>
      <c r="S120" s="36">
        <f t="shared" si="97"/>
        <v>23373.5</v>
      </c>
      <c r="T120" s="43"/>
      <c r="U120" s="36">
        <f t="shared" si="98"/>
        <v>98373.5</v>
      </c>
      <c r="V120" s="4" t="s">
        <v>81</v>
      </c>
      <c r="W120" s="4"/>
    </row>
    <row r="121" spans="1:24" x14ac:dyDescent="0.3">
      <c r="A121" s="2"/>
      <c r="B121" s="17" t="s">
        <v>21</v>
      </c>
      <c r="C121" s="3"/>
      <c r="D121" s="41">
        <f>D122+D123+D124+D125+D126+D127+D128+D129+D130</f>
        <v>59933.7</v>
      </c>
      <c r="E121" s="41">
        <f>E122+E123+E124+E125+E126+E127+E128+E129+E130</f>
        <v>10038.1</v>
      </c>
      <c r="F121" s="41">
        <f>F122+F123+F124+F125+F126+F127+F128+F129+F130</f>
        <v>0</v>
      </c>
      <c r="G121" s="33">
        <f t="shared" si="66"/>
        <v>59933.7</v>
      </c>
      <c r="H121" s="41">
        <f>H122+H123+H124+H125+H126+H127+H128+H129+H130</f>
        <v>0</v>
      </c>
      <c r="I121" s="33">
        <f t="shared" si="67"/>
        <v>10038.1</v>
      </c>
      <c r="J121" s="42">
        <f>J122+J123+J124+J125+J126+J127+J128+J129+J130</f>
        <v>0</v>
      </c>
      <c r="K121" s="36">
        <f t="shared" si="68"/>
        <v>59933.7</v>
      </c>
      <c r="L121" s="42">
        <f>L122+L123+L124+L125+L126+L127+L128+L129+L130</f>
        <v>0</v>
      </c>
      <c r="M121" s="33">
        <f t="shared" si="94"/>
        <v>10038.1</v>
      </c>
      <c r="N121" s="42">
        <f>N122+N123+N124+N125+N126+N127+N128+N129+N130</f>
        <v>10381.799999999999</v>
      </c>
      <c r="O121" s="36">
        <f t="shared" si="95"/>
        <v>70315.5</v>
      </c>
      <c r="P121" s="42">
        <f>P122+P123+P124+P125+P126+P127+P128+P129+P130</f>
        <v>0</v>
      </c>
      <c r="Q121" s="33">
        <f t="shared" si="96"/>
        <v>10038.1</v>
      </c>
      <c r="R121" s="41">
        <f>R122+R123+R124+R125+R126+R127+R128+R129+R130</f>
        <v>0</v>
      </c>
      <c r="S121" s="36">
        <f t="shared" si="97"/>
        <v>70315.5</v>
      </c>
      <c r="T121" s="41">
        <f>T122+T123+T124+T125+T126+T127+T128+T129+T130</f>
        <v>0</v>
      </c>
      <c r="U121" s="36">
        <f t="shared" si="98"/>
        <v>10038.1</v>
      </c>
      <c r="V121" s="10"/>
      <c r="W121" s="10"/>
      <c r="X121" s="10"/>
    </row>
    <row r="122" spans="1:24" ht="56.25" x14ac:dyDescent="0.3">
      <c r="A122" s="2" t="s">
        <v>159</v>
      </c>
      <c r="B122" s="17" t="s">
        <v>102</v>
      </c>
      <c r="C122" s="14" t="s">
        <v>36</v>
      </c>
      <c r="D122" s="42">
        <v>227</v>
      </c>
      <c r="E122" s="42">
        <v>3188.9</v>
      </c>
      <c r="F122" s="42"/>
      <c r="G122" s="36">
        <f t="shared" si="66"/>
        <v>227</v>
      </c>
      <c r="H122" s="42"/>
      <c r="I122" s="36">
        <f t="shared" si="67"/>
        <v>3188.9</v>
      </c>
      <c r="J122" s="42"/>
      <c r="K122" s="36">
        <f t="shared" si="68"/>
        <v>227</v>
      </c>
      <c r="L122" s="42"/>
      <c r="M122" s="36">
        <f t="shared" si="94"/>
        <v>3188.9</v>
      </c>
      <c r="N122" s="42"/>
      <c r="O122" s="36">
        <f t="shared" si="95"/>
        <v>227</v>
      </c>
      <c r="P122" s="42"/>
      <c r="Q122" s="36">
        <f t="shared" si="96"/>
        <v>3188.9</v>
      </c>
      <c r="R122" s="43"/>
      <c r="S122" s="36">
        <f t="shared" si="97"/>
        <v>227</v>
      </c>
      <c r="T122" s="43"/>
      <c r="U122" s="36">
        <f t="shared" si="98"/>
        <v>3188.9</v>
      </c>
      <c r="V122" s="4" t="s">
        <v>103</v>
      </c>
      <c r="W122" s="4"/>
    </row>
    <row r="123" spans="1:24" ht="56.25" x14ac:dyDescent="0.3">
      <c r="A123" s="2" t="s">
        <v>160</v>
      </c>
      <c r="B123" s="17" t="s">
        <v>177</v>
      </c>
      <c r="C123" s="14" t="s">
        <v>36</v>
      </c>
      <c r="D123" s="42">
        <v>3084</v>
      </c>
      <c r="E123" s="42">
        <v>0</v>
      </c>
      <c r="F123" s="42"/>
      <c r="G123" s="36">
        <f t="shared" si="66"/>
        <v>3084</v>
      </c>
      <c r="H123" s="42"/>
      <c r="I123" s="36">
        <f t="shared" si="67"/>
        <v>0</v>
      </c>
      <c r="J123" s="42"/>
      <c r="K123" s="36">
        <f t="shared" si="68"/>
        <v>3084</v>
      </c>
      <c r="L123" s="42"/>
      <c r="M123" s="36">
        <f t="shared" si="94"/>
        <v>0</v>
      </c>
      <c r="N123" s="42"/>
      <c r="O123" s="36">
        <f t="shared" si="95"/>
        <v>3084</v>
      </c>
      <c r="P123" s="42"/>
      <c r="Q123" s="36">
        <f t="shared" si="96"/>
        <v>0</v>
      </c>
      <c r="R123" s="43"/>
      <c r="S123" s="36">
        <f t="shared" si="97"/>
        <v>3084</v>
      </c>
      <c r="T123" s="43"/>
      <c r="U123" s="36">
        <f t="shared" si="98"/>
        <v>0</v>
      </c>
      <c r="V123" s="22">
        <v>1420341110</v>
      </c>
      <c r="W123" s="4"/>
    </row>
    <row r="124" spans="1:24" ht="56.25" x14ac:dyDescent="0.3">
      <c r="A124" s="2" t="s">
        <v>161</v>
      </c>
      <c r="B124" s="17" t="s">
        <v>178</v>
      </c>
      <c r="C124" s="14" t="s">
        <v>36</v>
      </c>
      <c r="D124" s="42">
        <v>0</v>
      </c>
      <c r="E124" s="42">
        <v>235.4</v>
      </c>
      <c r="F124" s="42"/>
      <c r="G124" s="36">
        <f t="shared" si="66"/>
        <v>0</v>
      </c>
      <c r="H124" s="42"/>
      <c r="I124" s="36">
        <f t="shared" si="67"/>
        <v>235.4</v>
      </c>
      <c r="J124" s="42"/>
      <c r="K124" s="36">
        <f t="shared" si="68"/>
        <v>0</v>
      </c>
      <c r="L124" s="42"/>
      <c r="M124" s="36">
        <f t="shared" si="94"/>
        <v>235.4</v>
      </c>
      <c r="N124" s="42"/>
      <c r="O124" s="36">
        <f t="shared" si="95"/>
        <v>0</v>
      </c>
      <c r="P124" s="42"/>
      <c r="Q124" s="36">
        <f t="shared" si="96"/>
        <v>235.4</v>
      </c>
      <c r="R124" s="43"/>
      <c r="S124" s="36">
        <f t="shared" si="97"/>
        <v>0</v>
      </c>
      <c r="T124" s="43"/>
      <c r="U124" s="36">
        <f t="shared" si="98"/>
        <v>235.4</v>
      </c>
      <c r="V124" s="4" t="s">
        <v>104</v>
      </c>
      <c r="W124" s="4"/>
    </row>
    <row r="125" spans="1:24" ht="56.25" x14ac:dyDescent="0.3">
      <c r="A125" s="2" t="s">
        <v>162</v>
      </c>
      <c r="B125" s="17" t="s">
        <v>105</v>
      </c>
      <c r="C125" s="14" t="s">
        <v>36</v>
      </c>
      <c r="D125" s="42">
        <v>3084</v>
      </c>
      <c r="E125" s="42">
        <v>0</v>
      </c>
      <c r="F125" s="42"/>
      <c r="G125" s="36">
        <f t="shared" si="66"/>
        <v>3084</v>
      </c>
      <c r="H125" s="42"/>
      <c r="I125" s="36">
        <f t="shared" si="67"/>
        <v>0</v>
      </c>
      <c r="J125" s="42"/>
      <c r="K125" s="36">
        <f t="shared" si="68"/>
        <v>3084</v>
      </c>
      <c r="L125" s="42"/>
      <c r="M125" s="36">
        <f t="shared" si="94"/>
        <v>0</v>
      </c>
      <c r="N125" s="42"/>
      <c r="O125" s="36">
        <f t="shared" si="95"/>
        <v>3084</v>
      </c>
      <c r="P125" s="42"/>
      <c r="Q125" s="36">
        <f t="shared" si="96"/>
        <v>0</v>
      </c>
      <c r="R125" s="43"/>
      <c r="S125" s="36">
        <f t="shared" si="97"/>
        <v>3084</v>
      </c>
      <c r="T125" s="43"/>
      <c r="U125" s="36">
        <f t="shared" si="98"/>
        <v>0</v>
      </c>
      <c r="V125" s="22">
        <v>1420341350</v>
      </c>
      <c r="W125" s="4"/>
    </row>
    <row r="126" spans="1:24" ht="56.25" x14ac:dyDescent="0.3">
      <c r="A126" s="2" t="s">
        <v>163</v>
      </c>
      <c r="B126" s="17" t="s">
        <v>106</v>
      </c>
      <c r="C126" s="14" t="s">
        <v>36</v>
      </c>
      <c r="D126" s="42">
        <v>227.7</v>
      </c>
      <c r="E126" s="42">
        <v>3188.9</v>
      </c>
      <c r="F126" s="42"/>
      <c r="G126" s="36">
        <f t="shared" si="66"/>
        <v>227.7</v>
      </c>
      <c r="H126" s="42"/>
      <c r="I126" s="36">
        <f t="shared" si="67"/>
        <v>3188.9</v>
      </c>
      <c r="J126" s="42"/>
      <c r="K126" s="36">
        <f t="shared" si="68"/>
        <v>227.7</v>
      </c>
      <c r="L126" s="42"/>
      <c r="M126" s="36">
        <f t="shared" si="94"/>
        <v>3188.9</v>
      </c>
      <c r="N126" s="42"/>
      <c r="O126" s="36">
        <f t="shared" si="95"/>
        <v>227.7</v>
      </c>
      <c r="P126" s="42"/>
      <c r="Q126" s="36">
        <f t="shared" si="96"/>
        <v>3188.9</v>
      </c>
      <c r="R126" s="43"/>
      <c r="S126" s="36">
        <f t="shared" si="97"/>
        <v>227.7</v>
      </c>
      <c r="T126" s="43"/>
      <c r="U126" s="36">
        <f t="shared" si="98"/>
        <v>3188.9</v>
      </c>
      <c r="V126" s="4" t="s">
        <v>108</v>
      </c>
      <c r="W126" s="4"/>
    </row>
    <row r="127" spans="1:24" ht="56.25" x14ac:dyDescent="0.3">
      <c r="A127" s="2" t="s">
        <v>191</v>
      </c>
      <c r="B127" s="17" t="s">
        <v>107</v>
      </c>
      <c r="C127" s="14" t="s">
        <v>36</v>
      </c>
      <c r="D127" s="42">
        <v>227</v>
      </c>
      <c r="E127" s="42">
        <v>3188.9</v>
      </c>
      <c r="F127" s="42"/>
      <c r="G127" s="36">
        <f t="shared" si="66"/>
        <v>227</v>
      </c>
      <c r="H127" s="42"/>
      <c r="I127" s="36">
        <f t="shared" si="67"/>
        <v>3188.9</v>
      </c>
      <c r="J127" s="42"/>
      <c r="K127" s="36">
        <f t="shared" si="68"/>
        <v>227</v>
      </c>
      <c r="L127" s="42"/>
      <c r="M127" s="36">
        <f t="shared" si="94"/>
        <v>3188.9</v>
      </c>
      <c r="N127" s="42"/>
      <c r="O127" s="36">
        <f t="shared" si="95"/>
        <v>227</v>
      </c>
      <c r="P127" s="42"/>
      <c r="Q127" s="36">
        <f t="shared" si="96"/>
        <v>3188.9</v>
      </c>
      <c r="R127" s="43"/>
      <c r="S127" s="36">
        <f t="shared" si="97"/>
        <v>227</v>
      </c>
      <c r="T127" s="43"/>
      <c r="U127" s="36">
        <f t="shared" si="98"/>
        <v>3188.9</v>
      </c>
      <c r="V127" s="4" t="s">
        <v>109</v>
      </c>
      <c r="W127" s="4"/>
    </row>
    <row r="128" spans="1:24" ht="56.25" x14ac:dyDescent="0.3">
      <c r="A128" s="2" t="s">
        <v>164</v>
      </c>
      <c r="B128" s="17" t="s">
        <v>110</v>
      </c>
      <c r="C128" s="14" t="s">
        <v>36</v>
      </c>
      <c r="D128" s="42">
        <v>0</v>
      </c>
      <c r="E128" s="42">
        <v>236</v>
      </c>
      <c r="F128" s="42"/>
      <c r="G128" s="36">
        <f t="shared" si="66"/>
        <v>0</v>
      </c>
      <c r="H128" s="42"/>
      <c r="I128" s="36">
        <f t="shared" si="67"/>
        <v>236</v>
      </c>
      <c r="J128" s="42"/>
      <c r="K128" s="36">
        <f t="shared" si="68"/>
        <v>0</v>
      </c>
      <c r="L128" s="42"/>
      <c r="M128" s="36">
        <f t="shared" si="94"/>
        <v>236</v>
      </c>
      <c r="N128" s="42"/>
      <c r="O128" s="36">
        <f t="shared" si="95"/>
        <v>0</v>
      </c>
      <c r="P128" s="42"/>
      <c r="Q128" s="36">
        <f t="shared" si="96"/>
        <v>236</v>
      </c>
      <c r="R128" s="43"/>
      <c r="S128" s="36">
        <f t="shared" si="97"/>
        <v>0</v>
      </c>
      <c r="T128" s="43"/>
      <c r="U128" s="36">
        <f t="shared" si="98"/>
        <v>236</v>
      </c>
      <c r="V128" s="4" t="s">
        <v>111</v>
      </c>
      <c r="W128" s="4"/>
    </row>
    <row r="129" spans="1:24" ht="56.25" x14ac:dyDescent="0.3">
      <c r="A129" s="2" t="s">
        <v>192</v>
      </c>
      <c r="B129" s="17" t="s">
        <v>112</v>
      </c>
      <c r="C129" s="14" t="s">
        <v>36</v>
      </c>
      <c r="D129" s="42">
        <v>3084</v>
      </c>
      <c r="E129" s="42">
        <v>0</v>
      </c>
      <c r="F129" s="42"/>
      <c r="G129" s="36">
        <f t="shared" si="66"/>
        <v>3084</v>
      </c>
      <c r="H129" s="42"/>
      <c r="I129" s="36">
        <f t="shared" si="67"/>
        <v>0</v>
      </c>
      <c r="J129" s="42"/>
      <c r="K129" s="36">
        <f t="shared" si="68"/>
        <v>3084</v>
      </c>
      <c r="L129" s="42"/>
      <c r="M129" s="36">
        <f t="shared" si="94"/>
        <v>0</v>
      </c>
      <c r="N129" s="42"/>
      <c r="O129" s="36">
        <f t="shared" si="95"/>
        <v>3084</v>
      </c>
      <c r="P129" s="42"/>
      <c r="Q129" s="36">
        <f t="shared" si="96"/>
        <v>0</v>
      </c>
      <c r="R129" s="43"/>
      <c r="S129" s="36">
        <f t="shared" si="97"/>
        <v>3084</v>
      </c>
      <c r="T129" s="43"/>
      <c r="U129" s="36">
        <f t="shared" si="98"/>
        <v>0</v>
      </c>
      <c r="V129" s="22">
        <v>1420341570</v>
      </c>
      <c r="W129" s="4"/>
    </row>
    <row r="130" spans="1:24" ht="56.25" x14ac:dyDescent="0.3">
      <c r="A130" s="2" t="s">
        <v>201</v>
      </c>
      <c r="B130" s="17" t="s">
        <v>113</v>
      </c>
      <c r="C130" s="14" t="s">
        <v>19</v>
      </c>
      <c r="D130" s="42">
        <v>50000</v>
      </c>
      <c r="E130" s="42">
        <v>0</v>
      </c>
      <c r="F130" s="42"/>
      <c r="G130" s="36">
        <f t="shared" si="66"/>
        <v>50000</v>
      </c>
      <c r="H130" s="42"/>
      <c r="I130" s="36">
        <f t="shared" si="67"/>
        <v>0</v>
      </c>
      <c r="J130" s="42"/>
      <c r="K130" s="36">
        <f t="shared" si="68"/>
        <v>50000</v>
      </c>
      <c r="L130" s="50"/>
      <c r="M130" s="36">
        <f t="shared" si="94"/>
        <v>0</v>
      </c>
      <c r="N130" s="42">
        <v>10381.799999999999</v>
      </c>
      <c r="O130" s="36">
        <f t="shared" si="95"/>
        <v>60381.8</v>
      </c>
      <c r="P130" s="52"/>
      <c r="Q130" s="36">
        <f t="shared" si="96"/>
        <v>0</v>
      </c>
      <c r="R130" s="43"/>
      <c r="S130" s="36">
        <f t="shared" si="97"/>
        <v>60381.8</v>
      </c>
      <c r="T130" s="51"/>
      <c r="U130" s="36">
        <f t="shared" si="98"/>
        <v>0</v>
      </c>
      <c r="V130" s="19" t="s">
        <v>114</v>
      </c>
      <c r="W130" s="4"/>
    </row>
    <row r="131" spans="1:24" x14ac:dyDescent="0.3">
      <c r="A131" s="2"/>
      <c r="B131" s="17" t="s">
        <v>74</v>
      </c>
      <c r="C131" s="3"/>
      <c r="D131" s="41">
        <f>D132</f>
        <v>36453</v>
      </c>
      <c r="E131" s="41">
        <f>E132</f>
        <v>0</v>
      </c>
      <c r="F131" s="41">
        <f>F132+F133</f>
        <v>0</v>
      </c>
      <c r="G131" s="33">
        <f t="shared" si="66"/>
        <v>36453</v>
      </c>
      <c r="H131" s="41">
        <f>H132+H133</f>
        <v>18208.7</v>
      </c>
      <c r="I131" s="33">
        <f t="shared" si="67"/>
        <v>18208.7</v>
      </c>
      <c r="J131" s="42">
        <f>J132+J133</f>
        <v>0</v>
      </c>
      <c r="K131" s="36">
        <f t="shared" si="68"/>
        <v>36453</v>
      </c>
      <c r="L131" s="42">
        <f>L132+L133</f>
        <v>0</v>
      </c>
      <c r="M131" s="33">
        <f t="shared" si="94"/>
        <v>18208.7</v>
      </c>
      <c r="N131" s="42">
        <f>N132+N133</f>
        <v>0</v>
      </c>
      <c r="O131" s="36">
        <f t="shared" si="95"/>
        <v>36453</v>
      </c>
      <c r="P131" s="42">
        <f>P132+P133</f>
        <v>0</v>
      </c>
      <c r="Q131" s="33">
        <f t="shared" si="96"/>
        <v>18208.7</v>
      </c>
      <c r="R131" s="41">
        <f>R132+R133</f>
        <v>0</v>
      </c>
      <c r="S131" s="36">
        <f t="shared" si="97"/>
        <v>36453</v>
      </c>
      <c r="T131" s="41">
        <f>T132+T133</f>
        <v>0</v>
      </c>
      <c r="U131" s="36">
        <f t="shared" si="98"/>
        <v>18208.7</v>
      </c>
      <c r="V131" s="10"/>
      <c r="W131" s="10"/>
      <c r="X131" s="10"/>
    </row>
    <row r="132" spans="1:24" ht="75" hidden="1" x14ac:dyDescent="0.3">
      <c r="A132" s="2" t="s">
        <v>164</v>
      </c>
      <c r="B132" s="17" t="s">
        <v>75</v>
      </c>
      <c r="C132" s="14" t="s">
        <v>76</v>
      </c>
      <c r="D132" s="42">
        <v>36453</v>
      </c>
      <c r="E132" s="42">
        <v>0</v>
      </c>
      <c r="F132" s="42">
        <v>-36453</v>
      </c>
      <c r="G132" s="36">
        <f t="shared" si="66"/>
        <v>0</v>
      </c>
      <c r="H132" s="42"/>
      <c r="I132" s="36">
        <f t="shared" si="67"/>
        <v>0</v>
      </c>
      <c r="J132" s="42"/>
      <c r="K132" s="36">
        <f t="shared" si="68"/>
        <v>0</v>
      </c>
      <c r="L132" s="42"/>
      <c r="M132" s="36">
        <f t="shared" si="94"/>
        <v>0</v>
      </c>
      <c r="N132" s="42"/>
      <c r="O132" s="36">
        <f t="shared" si="95"/>
        <v>0</v>
      </c>
      <c r="P132" s="42"/>
      <c r="Q132" s="36">
        <f t="shared" si="96"/>
        <v>0</v>
      </c>
      <c r="R132" s="43"/>
      <c r="S132" s="36">
        <f t="shared" si="97"/>
        <v>0</v>
      </c>
      <c r="T132" s="43"/>
      <c r="U132" s="36">
        <f t="shared" si="98"/>
        <v>0</v>
      </c>
      <c r="V132" s="19" t="s">
        <v>77</v>
      </c>
      <c r="W132" s="4">
        <v>0</v>
      </c>
    </row>
    <row r="133" spans="1:24" ht="56.25" x14ac:dyDescent="0.3">
      <c r="A133" s="2" t="s">
        <v>202</v>
      </c>
      <c r="B133" s="17" t="s">
        <v>199</v>
      </c>
      <c r="C133" s="14" t="s">
        <v>36</v>
      </c>
      <c r="D133" s="42"/>
      <c r="E133" s="42"/>
      <c r="F133" s="42">
        <v>36453</v>
      </c>
      <c r="G133" s="36">
        <f t="shared" si="66"/>
        <v>36453</v>
      </c>
      <c r="H133" s="42">
        <v>18208.7</v>
      </c>
      <c r="I133" s="36">
        <f t="shared" si="67"/>
        <v>18208.7</v>
      </c>
      <c r="J133" s="42"/>
      <c r="K133" s="36">
        <f t="shared" si="68"/>
        <v>36453</v>
      </c>
      <c r="L133" s="42"/>
      <c r="M133" s="36">
        <f t="shared" si="94"/>
        <v>18208.7</v>
      </c>
      <c r="N133" s="42"/>
      <c r="O133" s="36">
        <f t="shared" si="95"/>
        <v>36453</v>
      </c>
      <c r="P133" s="42"/>
      <c r="Q133" s="36">
        <f t="shared" si="96"/>
        <v>18208.7</v>
      </c>
      <c r="R133" s="43"/>
      <c r="S133" s="36">
        <f t="shared" si="97"/>
        <v>36453</v>
      </c>
      <c r="T133" s="43"/>
      <c r="U133" s="36">
        <f t="shared" si="98"/>
        <v>18208.7</v>
      </c>
      <c r="V133" s="21" t="s">
        <v>77</v>
      </c>
      <c r="W133" s="4"/>
    </row>
    <row r="134" spans="1:24" x14ac:dyDescent="0.3">
      <c r="A134" s="58"/>
      <c r="B134" s="61" t="s">
        <v>12</v>
      </c>
      <c r="C134" s="61"/>
      <c r="D134" s="42">
        <f>D17+D48+D68+D80+D116+D131+D113+D121</f>
        <v>3967216.8000000007</v>
      </c>
      <c r="E134" s="42">
        <f>E17+E48+E68+E80+E116+E131+E113+E121</f>
        <v>3826398.9</v>
      </c>
      <c r="F134" s="42">
        <f>F17+F48+F68+F80+F113+F116+F121+F131</f>
        <v>5624.4000000000015</v>
      </c>
      <c r="G134" s="36">
        <f t="shared" si="66"/>
        <v>3972841.2000000007</v>
      </c>
      <c r="H134" s="42">
        <f>H17+H48+H68+H80+H113+H116+H121+H131</f>
        <v>50683.799999999996</v>
      </c>
      <c r="I134" s="36">
        <f t="shared" si="67"/>
        <v>3877082.6999999997</v>
      </c>
      <c r="J134" s="42">
        <f>J17+J48+J68+J80+J113+J116+J121+J131</f>
        <v>0</v>
      </c>
      <c r="K134" s="36">
        <f t="shared" si="68"/>
        <v>3972841.2000000007</v>
      </c>
      <c r="L134" s="42">
        <f>L17+L48+L68+L80+L113+L116+L121+L131</f>
        <v>0</v>
      </c>
      <c r="M134" s="36">
        <f t="shared" si="94"/>
        <v>3877082.6999999997</v>
      </c>
      <c r="N134" s="42">
        <f>N17+N48+N68+N80+N113+N116+N121+N131</f>
        <v>0</v>
      </c>
      <c r="O134" s="36">
        <f t="shared" si="95"/>
        <v>3972841.2000000007</v>
      </c>
      <c r="P134" s="42">
        <f>P17+P48+P68+P80+P113+P116+P121+P131</f>
        <v>0</v>
      </c>
      <c r="Q134" s="36">
        <f t="shared" si="96"/>
        <v>3877082.6999999997</v>
      </c>
      <c r="R134" s="43">
        <f>R17+R48+R68+R80+R113+R116+R121+R131</f>
        <v>-17503.010999999995</v>
      </c>
      <c r="S134" s="36">
        <f t="shared" si="97"/>
        <v>3955338.1890000007</v>
      </c>
      <c r="T134" s="43">
        <f>T17+T48+T68+T80+T113+T116+T121+T131</f>
        <v>0</v>
      </c>
      <c r="U134" s="36">
        <f t="shared" si="98"/>
        <v>3877082.6999999997</v>
      </c>
      <c r="V134" s="4"/>
      <c r="W134" s="4"/>
    </row>
    <row r="135" spans="1:24" x14ac:dyDescent="0.3">
      <c r="A135" s="58"/>
      <c r="B135" s="62" t="s">
        <v>13</v>
      </c>
      <c r="C135" s="63"/>
      <c r="D135" s="42"/>
      <c r="E135" s="42"/>
      <c r="F135" s="42"/>
      <c r="G135" s="36"/>
      <c r="H135" s="42"/>
      <c r="I135" s="36"/>
      <c r="J135" s="42"/>
      <c r="K135" s="36"/>
      <c r="L135" s="42"/>
      <c r="M135" s="36"/>
      <c r="N135" s="42"/>
      <c r="O135" s="36"/>
      <c r="P135" s="42"/>
      <c r="Q135" s="36"/>
      <c r="R135" s="43"/>
      <c r="S135" s="36"/>
      <c r="T135" s="43"/>
      <c r="U135" s="36"/>
      <c r="V135" s="4"/>
      <c r="W135" s="4"/>
    </row>
    <row r="136" spans="1:24" x14ac:dyDescent="0.3">
      <c r="A136" s="58"/>
      <c r="B136" s="64" t="s">
        <v>44</v>
      </c>
      <c r="C136" s="65"/>
      <c r="D136" s="42">
        <f>D83</f>
        <v>1025745.8</v>
      </c>
      <c r="E136" s="42">
        <f>E83</f>
        <v>1185000</v>
      </c>
      <c r="F136" s="42">
        <f>F83</f>
        <v>0</v>
      </c>
      <c r="G136" s="36">
        <f t="shared" si="66"/>
        <v>1025745.8</v>
      </c>
      <c r="H136" s="42">
        <f>H83</f>
        <v>0</v>
      </c>
      <c r="I136" s="36">
        <f t="shared" si="67"/>
        <v>1185000</v>
      </c>
      <c r="J136" s="42">
        <f>J83</f>
        <v>0</v>
      </c>
      <c r="K136" s="36">
        <f t="shared" si="68"/>
        <v>1025745.8</v>
      </c>
      <c r="L136" s="42">
        <f>L83</f>
        <v>0</v>
      </c>
      <c r="M136" s="36">
        <f t="shared" ref="M136:M138" si="99">I136+L136</f>
        <v>1185000</v>
      </c>
      <c r="N136" s="42">
        <f>N83</f>
        <v>0</v>
      </c>
      <c r="O136" s="36">
        <f t="shared" ref="O136:O138" si="100">K136+N136</f>
        <v>1025745.8</v>
      </c>
      <c r="P136" s="42">
        <f>P83</f>
        <v>0</v>
      </c>
      <c r="Q136" s="36">
        <f t="shared" ref="Q136:Q138" si="101">M136+P136</f>
        <v>1185000</v>
      </c>
      <c r="R136" s="43">
        <f>R83</f>
        <v>0</v>
      </c>
      <c r="S136" s="36">
        <f t="shared" ref="S136:S138" si="102">O136+R136</f>
        <v>1025745.8</v>
      </c>
      <c r="T136" s="43">
        <f>T83</f>
        <v>0</v>
      </c>
      <c r="U136" s="36">
        <f t="shared" ref="U136:U138" si="103">Q136+T136</f>
        <v>1185000</v>
      </c>
      <c r="V136" s="4"/>
      <c r="W136" s="4"/>
    </row>
    <row r="137" spans="1:24" x14ac:dyDescent="0.3">
      <c r="A137" s="58"/>
      <c r="B137" s="56" t="s">
        <v>17</v>
      </c>
      <c r="C137" s="57"/>
      <c r="D137" s="42">
        <f>D20+D51</f>
        <v>448167.5</v>
      </c>
      <c r="E137" s="42">
        <f>E20+E51</f>
        <v>451206.7</v>
      </c>
      <c r="F137" s="42">
        <f>F20+F51</f>
        <v>0</v>
      </c>
      <c r="G137" s="36">
        <f t="shared" si="66"/>
        <v>448167.5</v>
      </c>
      <c r="H137" s="42">
        <f>H20+H51</f>
        <v>0</v>
      </c>
      <c r="I137" s="36">
        <f t="shared" si="67"/>
        <v>451206.7</v>
      </c>
      <c r="J137" s="42">
        <f>J20+J51</f>
        <v>0</v>
      </c>
      <c r="K137" s="36">
        <f t="shared" si="68"/>
        <v>448167.5</v>
      </c>
      <c r="L137" s="42">
        <f>L20+L51</f>
        <v>0</v>
      </c>
      <c r="M137" s="36">
        <f t="shared" si="99"/>
        <v>451206.7</v>
      </c>
      <c r="N137" s="42">
        <f>N20+N51</f>
        <v>0</v>
      </c>
      <c r="O137" s="36">
        <f t="shared" si="100"/>
        <v>448167.5</v>
      </c>
      <c r="P137" s="42">
        <f>P20+P51</f>
        <v>0</v>
      </c>
      <c r="Q137" s="36">
        <f t="shared" si="101"/>
        <v>451206.7</v>
      </c>
      <c r="R137" s="43">
        <f>R20+R51</f>
        <v>0</v>
      </c>
      <c r="S137" s="36">
        <f t="shared" si="102"/>
        <v>448167.5</v>
      </c>
      <c r="T137" s="43">
        <f>T20+T51</f>
        <v>0</v>
      </c>
      <c r="U137" s="36">
        <f t="shared" si="103"/>
        <v>451206.7</v>
      </c>
      <c r="V137" s="4"/>
      <c r="W137" s="4"/>
    </row>
    <row r="138" spans="1:24" x14ac:dyDescent="0.3">
      <c r="A138" s="58"/>
      <c r="B138" s="56" t="s">
        <v>40</v>
      </c>
      <c r="C138" s="57"/>
      <c r="D138" s="42">
        <f>D52</f>
        <v>55069.4</v>
      </c>
      <c r="E138" s="42">
        <f>E52</f>
        <v>60354.3</v>
      </c>
      <c r="F138" s="42">
        <f>F52</f>
        <v>0</v>
      </c>
      <c r="G138" s="36">
        <f t="shared" si="66"/>
        <v>55069.4</v>
      </c>
      <c r="H138" s="42">
        <f>H52</f>
        <v>0</v>
      </c>
      <c r="I138" s="36">
        <f t="shared" si="67"/>
        <v>60354.3</v>
      </c>
      <c r="J138" s="42">
        <f>J52</f>
        <v>0</v>
      </c>
      <c r="K138" s="36">
        <f t="shared" si="68"/>
        <v>55069.4</v>
      </c>
      <c r="L138" s="42">
        <f>L52</f>
        <v>0</v>
      </c>
      <c r="M138" s="36">
        <f t="shared" si="99"/>
        <v>60354.3</v>
      </c>
      <c r="N138" s="42">
        <f>N52</f>
        <v>0</v>
      </c>
      <c r="O138" s="36">
        <f t="shared" si="100"/>
        <v>55069.4</v>
      </c>
      <c r="P138" s="42">
        <f>P52</f>
        <v>0</v>
      </c>
      <c r="Q138" s="36">
        <f t="shared" si="101"/>
        <v>60354.3</v>
      </c>
      <c r="R138" s="43">
        <f>R52</f>
        <v>0</v>
      </c>
      <c r="S138" s="36">
        <f t="shared" si="102"/>
        <v>55069.4</v>
      </c>
      <c r="T138" s="43">
        <f>T52</f>
        <v>0</v>
      </c>
      <c r="U138" s="36">
        <f t="shared" si="103"/>
        <v>60354.3</v>
      </c>
      <c r="V138" s="4"/>
      <c r="W138" s="4"/>
    </row>
    <row r="139" spans="1:24" x14ac:dyDescent="0.3">
      <c r="A139" s="58"/>
      <c r="B139" s="61" t="s">
        <v>14</v>
      </c>
      <c r="C139" s="61"/>
      <c r="D139" s="42"/>
      <c r="E139" s="42"/>
      <c r="F139" s="42"/>
      <c r="G139" s="36"/>
      <c r="H139" s="42"/>
      <c r="I139" s="36"/>
      <c r="J139" s="42"/>
      <c r="K139" s="36"/>
      <c r="L139" s="42"/>
      <c r="M139" s="36"/>
      <c r="N139" s="42"/>
      <c r="O139" s="36"/>
      <c r="P139" s="42"/>
      <c r="Q139" s="36"/>
      <c r="R139" s="43"/>
      <c r="S139" s="36"/>
      <c r="T139" s="43"/>
      <c r="U139" s="36"/>
      <c r="V139" s="4"/>
      <c r="W139" s="4"/>
    </row>
    <row r="140" spans="1:24" x14ac:dyDescent="0.3">
      <c r="A140" s="58"/>
      <c r="B140" s="61" t="s">
        <v>4</v>
      </c>
      <c r="C140" s="68"/>
      <c r="D140" s="42">
        <f>D53+D54+D55+D56</f>
        <v>265016.7</v>
      </c>
      <c r="E140" s="42">
        <f>E53+E54+E55+E56</f>
        <v>208675.8</v>
      </c>
      <c r="F140" s="42">
        <f>F53+F54+F55+F56</f>
        <v>11124.4</v>
      </c>
      <c r="G140" s="36">
        <f t="shared" si="66"/>
        <v>276141.10000000003</v>
      </c>
      <c r="H140" s="42">
        <f>H53+H54+H55+H56</f>
        <v>7475.1</v>
      </c>
      <c r="I140" s="36">
        <f t="shared" si="67"/>
        <v>216150.9</v>
      </c>
      <c r="J140" s="42">
        <f>J53+J54+J55+J56+J65+J66+J67</f>
        <v>78347.399999999994</v>
      </c>
      <c r="K140" s="36">
        <f t="shared" si="68"/>
        <v>354488.5</v>
      </c>
      <c r="L140" s="42">
        <f>L53+L54+L55+L56</f>
        <v>0</v>
      </c>
      <c r="M140" s="36">
        <f t="shared" ref="M140:M148" si="104">I140+L140</f>
        <v>216150.9</v>
      </c>
      <c r="N140" s="42">
        <f>N53+N54+N55+N56+N65+N66+N67</f>
        <v>0</v>
      </c>
      <c r="O140" s="36">
        <f t="shared" ref="O140:O148" si="105">K140+N140</f>
        <v>354488.5</v>
      </c>
      <c r="P140" s="42">
        <f>P53+P54+P55+P56</f>
        <v>0</v>
      </c>
      <c r="Q140" s="36">
        <f t="shared" ref="Q140:Q148" si="106">M140+P140</f>
        <v>216150.9</v>
      </c>
      <c r="R140" s="43">
        <f>R53+R54+R55+R56+R65+R66+R67</f>
        <v>0</v>
      </c>
      <c r="S140" s="36">
        <f t="shared" ref="S140:S148" si="107">O140+R140</f>
        <v>354488.5</v>
      </c>
      <c r="T140" s="43">
        <f>T53+T54+T55+T56</f>
        <v>0</v>
      </c>
      <c r="U140" s="36">
        <f t="shared" ref="U140:U148" si="108">Q140+T140</f>
        <v>216150.9</v>
      </c>
      <c r="V140" s="4"/>
      <c r="W140" s="4"/>
    </row>
    <row r="141" spans="1:24" x14ac:dyDescent="0.3">
      <c r="A141" s="58"/>
      <c r="B141" s="61" t="s">
        <v>7</v>
      </c>
      <c r="C141" s="68"/>
      <c r="D141" s="42">
        <f>D84+D88+D92+D96+D100+D104+D108+D112+D71+D72+D73+D74+D75+D76+D77+D78</f>
        <v>1622540.3</v>
      </c>
      <c r="E141" s="42">
        <f>E84+E88+E92+E96+E100+E104+E108+E112+E71+E72+E73+E74+E75+E76+E77+E78</f>
        <v>1679456.6</v>
      </c>
      <c r="F141" s="42">
        <f>F71+F72+F73+F74+F75+F76+F77+F78+F84+F88+F92+F96+F100+F104+F108+F112</f>
        <v>25000</v>
      </c>
      <c r="G141" s="36">
        <f t="shared" si="66"/>
        <v>1647540.3</v>
      </c>
      <c r="H141" s="42">
        <f>H71+H72+H73+H74+H75+H76+H77+H78+H84+H88+H92+H96+H100+H104+H108+H112</f>
        <v>25000</v>
      </c>
      <c r="I141" s="36">
        <f t="shared" si="67"/>
        <v>1704456.6</v>
      </c>
      <c r="J141" s="42">
        <f>J71+J72+J73+J74+J75+J76+J77+J78+J84+J88+J92+J96+J100+J104+J108+J112</f>
        <v>7.2759576141834259E-12</v>
      </c>
      <c r="K141" s="36">
        <f t="shared" si="68"/>
        <v>1647540.3</v>
      </c>
      <c r="L141" s="42">
        <f>L71+L72+L73+L74+L75+L76+L77+L78+L84+L88+L92+L96+L100+L104+L108+L112</f>
        <v>7.2759576141834259E-12</v>
      </c>
      <c r="M141" s="36">
        <f t="shared" si="104"/>
        <v>1704456.6</v>
      </c>
      <c r="N141" s="42">
        <f>N71+N72+N73+N74+N75+N76+N77+N78+N84+N88+N92+N96+N100+N104+N108+N112</f>
        <v>0</v>
      </c>
      <c r="O141" s="36">
        <f t="shared" si="105"/>
        <v>1647540.3</v>
      </c>
      <c r="P141" s="42">
        <f>P71+P72+P73+P74+P75+P76+P77+P78+P84+P88+P92+P96+P100+P104+P108+P112</f>
        <v>0</v>
      </c>
      <c r="Q141" s="36">
        <f t="shared" si="106"/>
        <v>1704456.6</v>
      </c>
      <c r="R141" s="43">
        <f>R71+R72+R73+R74+R75+R76+R77+R78+R84+R88+R92+R96+R100+R104+R108+R112+R79</f>
        <v>22491.524000000001</v>
      </c>
      <c r="S141" s="36">
        <f t="shared" si="107"/>
        <v>1670031.824</v>
      </c>
      <c r="T141" s="43">
        <f>T71+T72+T73+T74+T75+T76+T77+T78+T84+T88+T92+T96+T100+T104+T108+T112</f>
        <v>0</v>
      </c>
      <c r="U141" s="36">
        <f t="shared" si="108"/>
        <v>1704456.6</v>
      </c>
      <c r="V141" s="4"/>
      <c r="W141" s="4"/>
    </row>
    <row r="142" spans="1:24" x14ac:dyDescent="0.3">
      <c r="A142" s="58"/>
      <c r="B142" s="61" t="s">
        <v>15</v>
      </c>
      <c r="C142" s="68"/>
      <c r="D142" s="42">
        <f>D44+D45+D46</f>
        <v>32622.9</v>
      </c>
      <c r="E142" s="42">
        <f>E44+E45+E46</f>
        <v>16000</v>
      </c>
      <c r="F142" s="42">
        <f>F44+F45+F46</f>
        <v>0</v>
      </c>
      <c r="G142" s="36">
        <f t="shared" si="66"/>
        <v>32622.9</v>
      </c>
      <c r="H142" s="42">
        <f>H44+H45+H46</f>
        <v>0</v>
      </c>
      <c r="I142" s="36">
        <f t="shared" si="67"/>
        <v>16000</v>
      </c>
      <c r="J142" s="42">
        <f>J44+J45+J46</f>
        <v>0</v>
      </c>
      <c r="K142" s="36">
        <f t="shared" si="68"/>
        <v>32622.9</v>
      </c>
      <c r="L142" s="42">
        <f>L44+L45+L46</f>
        <v>0</v>
      </c>
      <c r="M142" s="36">
        <f t="shared" si="104"/>
        <v>16000</v>
      </c>
      <c r="N142" s="42">
        <f>N44+N45+N46</f>
        <v>0</v>
      </c>
      <c r="O142" s="36">
        <f t="shared" si="105"/>
        <v>32622.9</v>
      </c>
      <c r="P142" s="42">
        <f>P44+P45+P46</f>
        <v>0</v>
      </c>
      <c r="Q142" s="36">
        <f t="shared" si="106"/>
        <v>16000</v>
      </c>
      <c r="R142" s="43">
        <f>R44+R45+R46</f>
        <v>0</v>
      </c>
      <c r="S142" s="36">
        <f t="shared" si="107"/>
        <v>32622.9</v>
      </c>
      <c r="T142" s="43">
        <f>T44+T45+T46</f>
        <v>0</v>
      </c>
      <c r="U142" s="36">
        <f t="shared" si="108"/>
        <v>16000</v>
      </c>
      <c r="V142" s="4"/>
      <c r="W142" s="4"/>
    </row>
    <row r="143" spans="1:24" x14ac:dyDescent="0.3">
      <c r="A143" s="6"/>
      <c r="B143" s="74" t="s">
        <v>3</v>
      </c>
      <c r="C143" s="68"/>
      <c r="D143" s="42">
        <f>D118</f>
        <v>165000</v>
      </c>
      <c r="E143" s="42">
        <f>E118</f>
        <v>0</v>
      </c>
      <c r="F143" s="42">
        <f>F118</f>
        <v>0</v>
      </c>
      <c r="G143" s="36">
        <f t="shared" si="66"/>
        <v>165000</v>
      </c>
      <c r="H143" s="42">
        <f>H118</f>
        <v>0</v>
      </c>
      <c r="I143" s="36">
        <f t="shared" si="67"/>
        <v>0</v>
      </c>
      <c r="J143" s="42">
        <f>J118</f>
        <v>0</v>
      </c>
      <c r="K143" s="36">
        <f t="shared" si="68"/>
        <v>165000</v>
      </c>
      <c r="L143" s="42">
        <f>L118</f>
        <v>0</v>
      </c>
      <c r="M143" s="36">
        <f t="shared" si="104"/>
        <v>0</v>
      </c>
      <c r="N143" s="42">
        <f>N118</f>
        <v>0</v>
      </c>
      <c r="O143" s="36">
        <f t="shared" si="105"/>
        <v>165000</v>
      </c>
      <c r="P143" s="42">
        <f>P118</f>
        <v>0</v>
      </c>
      <c r="Q143" s="36">
        <f t="shared" si="106"/>
        <v>0</v>
      </c>
      <c r="R143" s="43">
        <f>R118</f>
        <v>0</v>
      </c>
      <c r="S143" s="36">
        <f t="shared" si="107"/>
        <v>165000</v>
      </c>
      <c r="T143" s="43">
        <f>T118</f>
        <v>0</v>
      </c>
      <c r="U143" s="36">
        <f t="shared" si="108"/>
        <v>0</v>
      </c>
      <c r="V143" s="4"/>
      <c r="W143" s="4"/>
    </row>
    <row r="144" spans="1:24" x14ac:dyDescent="0.3">
      <c r="A144" s="2"/>
      <c r="B144" s="74" t="s">
        <v>5</v>
      </c>
      <c r="C144" s="68"/>
      <c r="D144" s="42">
        <f>D57+D59+D62</f>
        <v>541810.30000000005</v>
      </c>
      <c r="E144" s="42">
        <f>E57+E59+E62</f>
        <v>927387.40000000014</v>
      </c>
      <c r="F144" s="42">
        <f>F57+F59+F62</f>
        <v>0</v>
      </c>
      <c r="G144" s="36">
        <f t="shared" si="66"/>
        <v>541810.30000000005</v>
      </c>
      <c r="H144" s="42">
        <f>H59+H62+H57</f>
        <v>0</v>
      </c>
      <c r="I144" s="36">
        <f t="shared" si="67"/>
        <v>927387.40000000014</v>
      </c>
      <c r="J144" s="42">
        <f>J57+J59+J62</f>
        <v>-40323.9</v>
      </c>
      <c r="K144" s="36">
        <f t="shared" si="68"/>
        <v>501486.4</v>
      </c>
      <c r="L144" s="42">
        <f>L59+L62+L57</f>
        <v>0</v>
      </c>
      <c r="M144" s="36">
        <f t="shared" si="104"/>
        <v>927387.40000000014</v>
      </c>
      <c r="N144" s="42">
        <f>N57+N59+N62</f>
        <v>-10381.799999999999</v>
      </c>
      <c r="O144" s="36">
        <f t="shared" si="105"/>
        <v>491104.60000000003</v>
      </c>
      <c r="P144" s="42">
        <f>P59+P62+P57</f>
        <v>0</v>
      </c>
      <c r="Q144" s="36">
        <f t="shared" si="106"/>
        <v>927387.40000000014</v>
      </c>
      <c r="R144" s="43">
        <f>R57+R59+R62</f>
        <v>0</v>
      </c>
      <c r="S144" s="36">
        <f t="shared" si="107"/>
        <v>491104.60000000003</v>
      </c>
      <c r="T144" s="43">
        <f>T59+T62+T57</f>
        <v>0</v>
      </c>
      <c r="U144" s="36">
        <f t="shared" si="108"/>
        <v>927387.40000000014</v>
      </c>
      <c r="V144" s="4"/>
      <c r="W144" s="4"/>
    </row>
    <row r="145" spans="1:23" hidden="1" x14ac:dyDescent="0.3">
      <c r="A145" s="6"/>
      <c r="B145" s="72" t="s">
        <v>16</v>
      </c>
      <c r="C145" s="73"/>
      <c r="D145" s="42">
        <f>D114+D115</f>
        <v>30500</v>
      </c>
      <c r="E145" s="42">
        <f>E114+E115</f>
        <v>0</v>
      </c>
      <c r="F145" s="42">
        <f>F114+F115</f>
        <v>-30500</v>
      </c>
      <c r="G145" s="36">
        <f t="shared" si="66"/>
        <v>0</v>
      </c>
      <c r="H145" s="42">
        <f>H114+H115</f>
        <v>0</v>
      </c>
      <c r="I145" s="36">
        <f t="shared" si="67"/>
        <v>0</v>
      </c>
      <c r="J145" s="42">
        <f>J114+J115</f>
        <v>0</v>
      </c>
      <c r="K145" s="36">
        <f t="shared" si="68"/>
        <v>0</v>
      </c>
      <c r="L145" s="42">
        <f>L114+L115</f>
        <v>0</v>
      </c>
      <c r="M145" s="36">
        <f t="shared" si="104"/>
        <v>0</v>
      </c>
      <c r="N145" s="42">
        <f>N114+N115</f>
        <v>0</v>
      </c>
      <c r="O145" s="36">
        <f t="shared" si="105"/>
        <v>0</v>
      </c>
      <c r="P145" s="42">
        <f>P114+P115</f>
        <v>0</v>
      </c>
      <c r="Q145" s="36">
        <f t="shared" si="106"/>
        <v>0</v>
      </c>
      <c r="R145" s="43">
        <f>R114+R115</f>
        <v>0</v>
      </c>
      <c r="S145" s="36">
        <f t="shared" si="107"/>
        <v>0</v>
      </c>
      <c r="T145" s="43">
        <f>T114+T115</f>
        <v>0</v>
      </c>
      <c r="U145" s="36">
        <f t="shared" si="108"/>
        <v>0</v>
      </c>
      <c r="V145" s="4"/>
      <c r="W145" s="4">
        <v>0</v>
      </c>
    </row>
    <row r="146" spans="1:23" x14ac:dyDescent="0.3">
      <c r="A146" s="6"/>
      <c r="B146" s="71" t="s">
        <v>19</v>
      </c>
      <c r="C146" s="71"/>
      <c r="D146" s="42">
        <f>D130</f>
        <v>50000</v>
      </c>
      <c r="E146" s="42">
        <f>E130</f>
        <v>0</v>
      </c>
      <c r="F146" s="42">
        <f>F130</f>
        <v>0</v>
      </c>
      <c r="G146" s="36">
        <f t="shared" si="66"/>
        <v>50000</v>
      </c>
      <c r="H146" s="42">
        <f>H130</f>
        <v>0</v>
      </c>
      <c r="I146" s="36">
        <f t="shared" si="67"/>
        <v>0</v>
      </c>
      <c r="J146" s="42">
        <f>J130</f>
        <v>0</v>
      </c>
      <c r="K146" s="36">
        <f t="shared" si="68"/>
        <v>50000</v>
      </c>
      <c r="L146" s="42">
        <f>L130</f>
        <v>0</v>
      </c>
      <c r="M146" s="36">
        <f t="shared" si="104"/>
        <v>0</v>
      </c>
      <c r="N146" s="42">
        <f>N130</f>
        <v>10381.799999999999</v>
      </c>
      <c r="O146" s="36">
        <f t="shared" si="105"/>
        <v>60381.8</v>
      </c>
      <c r="P146" s="42">
        <f>P130</f>
        <v>0</v>
      </c>
      <c r="Q146" s="36">
        <f t="shared" si="106"/>
        <v>0</v>
      </c>
      <c r="R146" s="43">
        <f>R130</f>
        <v>0</v>
      </c>
      <c r="S146" s="36">
        <f t="shared" si="107"/>
        <v>60381.8</v>
      </c>
      <c r="T146" s="43">
        <f>T130</f>
        <v>0</v>
      </c>
      <c r="U146" s="36">
        <f t="shared" si="108"/>
        <v>0</v>
      </c>
      <c r="V146" s="4"/>
      <c r="W146" s="4"/>
    </row>
    <row r="147" spans="1:23" x14ac:dyDescent="0.3">
      <c r="A147" s="6"/>
      <c r="B147" s="71" t="s">
        <v>20</v>
      </c>
      <c r="C147" s="71"/>
      <c r="D147" s="42">
        <f>D58+D117+D119+D120+D21+D25+D29+D30+D31+D35+D39+D40+D122+D123+D124+D125+D126+D127+D128+D129</f>
        <v>1223273.5999999999</v>
      </c>
      <c r="E147" s="42">
        <f>E58+E117+E119+E120+E21+E25+E29+E30+E31+E35+E39+E40+E122+E123+E124+E125+E126+E127+E128+E129</f>
        <v>994879.10000000009</v>
      </c>
      <c r="F147" s="42">
        <f>F21+F25+F29+F30+F31+F35+F39+F40+F58+F117+F119+F120+F122+F123+F124+F125+F126+F127+F128+F129+F133</f>
        <v>36453</v>
      </c>
      <c r="G147" s="36">
        <f t="shared" si="66"/>
        <v>1259726.5999999999</v>
      </c>
      <c r="H147" s="42">
        <f>H21+H25+H29+H30+H31+H35+H39+H40+H58+H117+H119+H120+H122+H123+H124+H125+H126+H127+H128+H129+H133</f>
        <v>18208.7</v>
      </c>
      <c r="I147" s="36">
        <f t="shared" si="67"/>
        <v>1013087.8</v>
      </c>
      <c r="J147" s="42">
        <f>J21+J25+J29+J30+J31+J35+J39+J40+J58+J117+J119+J120+J122+J123+J124+J125+J126+J127+J128+J129+J133</f>
        <v>-38023.5</v>
      </c>
      <c r="K147" s="36">
        <f t="shared" si="68"/>
        <v>1221703.0999999999</v>
      </c>
      <c r="L147" s="42">
        <f>L21+L25+L29+L30+L31+L35+L39+L40+L58+L117+L119+L120+L122+L123+L124+L125+L126+L127+L128+L129+L133</f>
        <v>0</v>
      </c>
      <c r="M147" s="36">
        <f t="shared" si="104"/>
        <v>1013087.8</v>
      </c>
      <c r="N147" s="42">
        <f>N21+N25+N29+N30+N31+N35+N39+N40+N58+N117+N119+N120+N122+N123+N124+N125+N126+N127+N128+N129+N133</f>
        <v>0</v>
      </c>
      <c r="O147" s="36">
        <f t="shared" si="105"/>
        <v>1221703.0999999999</v>
      </c>
      <c r="P147" s="42">
        <f>P21+P25+P29+P30+P31+P35+P39+P40+P58+P117+P119+P120+P122+P123+P124+P125+P126+P127+P128+P129+P133</f>
        <v>0</v>
      </c>
      <c r="Q147" s="36">
        <f t="shared" si="106"/>
        <v>1013087.8</v>
      </c>
      <c r="R147" s="43">
        <f>R21+R25+R29+R30+R31+R35+R39+R40+R58+R117+R119+R120+R122+R123+R124+R125+R126+R127+R128+R129+R133+R47</f>
        <v>-39994.534999999996</v>
      </c>
      <c r="S147" s="36">
        <f t="shared" si="107"/>
        <v>1181708.5649999999</v>
      </c>
      <c r="T147" s="43">
        <f>T21+T25+T29+T30+T31+T35+T39+T40+T58+T117+T119+T120+T122+T123+T124+T125+T126+T127+T128+T129+T133</f>
        <v>0</v>
      </c>
      <c r="U147" s="36">
        <f t="shared" si="108"/>
        <v>1013087.8</v>
      </c>
      <c r="V147" s="4"/>
      <c r="W147" s="4"/>
    </row>
    <row r="148" spans="1:23" hidden="1" x14ac:dyDescent="0.3">
      <c r="A148" s="6"/>
      <c r="B148" s="71" t="s">
        <v>76</v>
      </c>
      <c r="C148" s="71"/>
      <c r="D148" s="42">
        <f>D132</f>
        <v>36453</v>
      </c>
      <c r="E148" s="42">
        <f>E132</f>
        <v>0</v>
      </c>
      <c r="F148" s="42">
        <f>F132</f>
        <v>-36453</v>
      </c>
      <c r="G148" s="36">
        <f t="shared" si="66"/>
        <v>0</v>
      </c>
      <c r="H148" s="42">
        <f>H132</f>
        <v>0</v>
      </c>
      <c r="I148" s="36">
        <f t="shared" si="67"/>
        <v>0</v>
      </c>
      <c r="J148" s="42">
        <f>J132</f>
        <v>0</v>
      </c>
      <c r="K148" s="36">
        <f t="shared" si="68"/>
        <v>0</v>
      </c>
      <c r="L148" s="42">
        <f>L132</f>
        <v>0</v>
      </c>
      <c r="M148" s="36">
        <f t="shared" si="104"/>
        <v>0</v>
      </c>
      <c r="N148" s="42">
        <f>N132</f>
        <v>0</v>
      </c>
      <c r="O148" s="36">
        <f t="shared" si="105"/>
        <v>0</v>
      </c>
      <c r="P148" s="42">
        <f>P132</f>
        <v>0</v>
      </c>
      <c r="Q148" s="36">
        <f t="shared" si="106"/>
        <v>0</v>
      </c>
      <c r="R148" s="43">
        <f>R132</f>
        <v>0</v>
      </c>
      <c r="S148" s="36">
        <f t="shared" si="107"/>
        <v>0</v>
      </c>
      <c r="T148" s="43">
        <f>T132</f>
        <v>0</v>
      </c>
      <c r="U148" s="36">
        <f t="shared" si="108"/>
        <v>0</v>
      </c>
      <c r="V148" s="4"/>
      <c r="W148" s="4">
        <v>0</v>
      </c>
    </row>
  </sheetData>
  <autoFilter ref="A16:W148">
    <filterColumn colId="22">
      <filters>
        <filter val="софинансирование"/>
      </filters>
    </filterColumn>
  </autoFilter>
  <mergeCells count="36">
    <mergeCell ref="R15:R16"/>
    <mergeCell ref="S15:S16"/>
    <mergeCell ref="T15:T16"/>
    <mergeCell ref="U15:U16"/>
    <mergeCell ref="A10:U10"/>
    <mergeCell ref="A11:U12"/>
    <mergeCell ref="N15:N16"/>
    <mergeCell ref="O15:O16"/>
    <mergeCell ref="P15:P16"/>
    <mergeCell ref="Q15:Q16"/>
    <mergeCell ref="D15:D16"/>
    <mergeCell ref="F15:F16"/>
    <mergeCell ref="G15:G16"/>
    <mergeCell ref="H15:H16"/>
    <mergeCell ref="I15:I16"/>
    <mergeCell ref="A15:A16"/>
    <mergeCell ref="B142:C142"/>
    <mergeCell ref="B148:C148"/>
    <mergeCell ref="B147:C147"/>
    <mergeCell ref="B146:C146"/>
    <mergeCell ref="B145:C145"/>
    <mergeCell ref="B143:C143"/>
    <mergeCell ref="B144:C144"/>
    <mergeCell ref="B140:C140"/>
    <mergeCell ref="B141:C141"/>
    <mergeCell ref="J15:J16"/>
    <mergeCell ref="K15:K16"/>
    <mergeCell ref="L15:L16"/>
    <mergeCell ref="M15:M16"/>
    <mergeCell ref="B139:C139"/>
    <mergeCell ref="E15:E16"/>
    <mergeCell ref="B134:C134"/>
    <mergeCell ref="B135:C135"/>
    <mergeCell ref="B136:C136"/>
    <mergeCell ref="B15:B16"/>
    <mergeCell ref="C15:C16"/>
  </mergeCells>
  <pageMargins left="0.98425196850393704" right="0.39370078740157483" top="0.78740157480314965" bottom="0.78740157480314965" header="0.51181102362204722" footer="0.51181102362204722"/>
  <pageSetup paperSize="9" scale="81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2019-2020</vt:lpstr>
      <vt:lpstr>'2019-2020'!Заголовки_для_печати</vt:lpstr>
      <vt:lpstr>'2019-2020'!Область_печати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2018-04-03T10:07:21Z</cp:lastPrinted>
  <dcterms:created xsi:type="dcterms:W3CDTF">2014-02-04T08:37:28Z</dcterms:created>
  <dcterms:modified xsi:type="dcterms:W3CDTF">2018-04-03T10:07:28Z</dcterms:modified>
</cp:coreProperties>
</file>