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200" windowHeight="13275" activeTab="1"/>
  </bookViews>
  <sheets>
    <sheet name="Штатка 18-20 гг" sheetId="19" r:id="rId1"/>
    <sheet name="Уточнения 2018 с мая 2018 " sheetId="30" r:id="rId2"/>
  </sheets>
  <definedNames>
    <definedName name="_xlnm.Print_Area" localSheetId="1">'Уточнения 2018 с мая 2018 '!$A$1:$P$54</definedName>
  </definedNames>
  <calcPr calcId="125725"/>
</workbook>
</file>

<file path=xl/calcChain.xml><?xml version="1.0" encoding="utf-8"?>
<calcChain xmlns="http://schemas.openxmlformats.org/spreadsheetml/2006/main">
  <c r="C50" i="30"/>
  <c r="D46"/>
  <c r="K45"/>
  <c r="L45" s="1"/>
  <c r="G45"/>
  <c r="F45"/>
  <c r="K44"/>
  <c r="L44" s="1"/>
  <c r="G44"/>
  <c r="F44"/>
  <c r="K43"/>
  <c r="L43" s="1"/>
  <c r="G43"/>
  <c r="F43"/>
  <c r="K42"/>
  <c r="L42" s="1"/>
  <c r="G42"/>
  <c r="F42"/>
  <c r="K41"/>
  <c r="L41" s="1"/>
  <c r="G41"/>
  <c r="F41"/>
  <c r="K40"/>
  <c r="L40" s="1"/>
  <c r="G40"/>
  <c r="F40"/>
  <c r="K39"/>
  <c r="L39" s="1"/>
  <c r="G39"/>
  <c r="F39"/>
  <c r="K38"/>
  <c r="L38" s="1"/>
  <c r="G38"/>
  <c r="F38"/>
  <c r="K37"/>
  <c r="L37" s="1"/>
  <c r="G37"/>
  <c r="F37"/>
  <c r="K36"/>
  <c r="L36" s="1"/>
  <c r="G36"/>
  <c r="F36"/>
  <c r="K35"/>
  <c r="L35" s="1"/>
  <c r="G35"/>
  <c r="F35"/>
  <c r="K34"/>
  <c r="L34" s="1"/>
  <c r="F34"/>
  <c r="K33"/>
  <c r="L33" s="1"/>
  <c r="M33" s="1"/>
  <c r="G33"/>
  <c r="F33"/>
  <c r="K32"/>
  <c r="L32" s="1"/>
  <c r="G32"/>
  <c r="F32"/>
  <c r="K31"/>
  <c r="L31" s="1"/>
  <c r="G31"/>
  <c r="F31"/>
  <c r="K30"/>
  <c r="L30" s="1"/>
  <c r="G30"/>
  <c r="F30"/>
  <c r="K29"/>
  <c r="K28"/>
  <c r="K27"/>
  <c r="K26"/>
  <c r="D21"/>
  <c r="K20"/>
  <c r="L20" s="1"/>
  <c r="G20"/>
  <c r="F20"/>
  <c r="K19"/>
  <c r="L19" s="1"/>
  <c r="G19"/>
  <c r="F19"/>
  <c r="K18"/>
  <c r="L18" s="1"/>
  <c r="G18"/>
  <c r="F18"/>
  <c r="K17"/>
  <c r="L17" s="1"/>
  <c r="G17"/>
  <c r="F17"/>
  <c r="K16"/>
  <c r="L16" s="1"/>
  <c r="G16"/>
  <c r="F16"/>
  <c r="K15"/>
  <c r="L15" s="1"/>
  <c r="G15"/>
  <c r="F15"/>
  <c r="K14"/>
  <c r="L14" s="1"/>
  <c r="G14"/>
  <c r="F14"/>
  <c r="K13"/>
  <c r="L13" s="1"/>
  <c r="G13"/>
  <c r="F13"/>
  <c r="K12"/>
  <c r="L12" s="1"/>
  <c r="G12"/>
  <c r="F12"/>
  <c r="K11"/>
  <c r="L11" s="1"/>
  <c r="G11"/>
  <c r="F11"/>
  <c r="K10"/>
  <c r="L10" s="1"/>
  <c r="G10"/>
  <c r="F10"/>
  <c r="K9"/>
  <c r="L9" s="1"/>
  <c r="G9"/>
  <c r="F9"/>
  <c r="K8"/>
  <c r="K7"/>
  <c r="K6"/>
  <c r="K5"/>
  <c r="M9" l="1"/>
  <c r="M11"/>
  <c r="M12"/>
  <c r="M14"/>
  <c r="M16"/>
  <c r="M17"/>
  <c r="M19"/>
  <c r="M20"/>
  <c r="M35"/>
  <c r="M36"/>
  <c r="M37"/>
  <c r="M38"/>
  <c r="M39"/>
  <c r="M40"/>
  <c r="M41"/>
  <c r="M42"/>
  <c r="M43"/>
  <c r="M44"/>
  <c r="M45"/>
  <c r="M10"/>
  <c r="M13"/>
  <c r="M15"/>
  <c r="M18"/>
  <c r="N16"/>
  <c r="O16" s="1"/>
  <c r="P16" s="1"/>
  <c r="N9"/>
  <c r="O9" s="1"/>
  <c r="P9" s="1"/>
  <c r="N10"/>
  <c r="O10" s="1"/>
  <c r="P10" s="1"/>
  <c r="N11"/>
  <c r="O11" s="1"/>
  <c r="P11" s="1"/>
  <c r="N12"/>
  <c r="O12" s="1"/>
  <c r="P12" s="1"/>
  <c r="N13"/>
  <c r="O13" s="1"/>
  <c r="P13" s="1"/>
  <c r="N14"/>
  <c r="O14" s="1"/>
  <c r="P14" s="1"/>
  <c r="N15"/>
  <c r="O15" s="1"/>
  <c r="P15" s="1"/>
  <c r="N17"/>
  <c r="O17" s="1"/>
  <c r="P17" s="1"/>
  <c r="N18"/>
  <c r="O18" s="1"/>
  <c r="P18" s="1"/>
  <c r="N19"/>
  <c r="O19" s="1"/>
  <c r="P19" s="1"/>
  <c r="M30"/>
  <c r="M34"/>
  <c r="N35"/>
  <c r="O35" s="1"/>
  <c r="P35" s="1"/>
  <c r="N36"/>
  <c r="O36" s="1"/>
  <c r="P36" s="1"/>
  <c r="N37"/>
  <c r="O37" s="1"/>
  <c r="P37" s="1"/>
  <c r="N38"/>
  <c r="O38" s="1"/>
  <c r="P38" s="1"/>
  <c r="N39"/>
  <c r="O39" s="1"/>
  <c r="P39" s="1"/>
  <c r="N40"/>
  <c r="O40" s="1"/>
  <c r="P40" s="1"/>
  <c r="N41"/>
  <c r="O41" s="1"/>
  <c r="P41" s="1"/>
  <c r="N42"/>
  <c r="O42" s="1"/>
  <c r="P42" s="1"/>
  <c r="N43"/>
  <c r="O43" s="1"/>
  <c r="P43" s="1"/>
  <c r="N44"/>
  <c r="O44" s="1"/>
  <c r="P44" s="1"/>
  <c r="N45"/>
  <c r="O45" s="1"/>
  <c r="P45" s="1"/>
  <c r="N20"/>
  <c r="O20" s="1"/>
  <c r="P20" s="1"/>
  <c r="N30"/>
  <c r="O30" s="1"/>
  <c r="P30" s="1"/>
  <c r="N31"/>
  <c r="O31" s="1"/>
  <c r="P31" s="1"/>
  <c r="M31"/>
  <c r="N32"/>
  <c r="O32" s="1"/>
  <c r="P32" s="1"/>
  <c r="M32"/>
  <c r="N33"/>
  <c r="O33" s="1"/>
  <c r="P33" s="1"/>
  <c r="N34"/>
  <c r="O34" s="1"/>
  <c r="P34" s="1"/>
  <c r="E5" l="1"/>
  <c r="E26"/>
  <c r="G26" s="1"/>
  <c r="E6" i="19"/>
  <c r="G5" i="30" l="1"/>
  <c r="L5"/>
  <c r="E7"/>
  <c r="F5"/>
  <c r="E6"/>
  <c r="E21" s="1"/>
  <c r="E8"/>
  <c r="E27"/>
  <c r="E29"/>
  <c r="L29" s="1"/>
  <c r="F26"/>
  <c r="L26"/>
  <c r="E28"/>
  <c r="L28" s="1"/>
  <c r="G27"/>
  <c r="F29"/>
  <c r="N5" l="1"/>
  <c r="O5" s="1"/>
  <c r="M5"/>
  <c r="F6"/>
  <c r="F21" s="1"/>
  <c r="M21" s="1"/>
  <c r="L6"/>
  <c r="L21" s="1"/>
  <c r="G6"/>
  <c r="F8"/>
  <c r="G8"/>
  <c r="L8"/>
  <c r="L7"/>
  <c r="F7"/>
  <c r="G7"/>
  <c r="G21"/>
  <c r="F28"/>
  <c r="M26"/>
  <c r="N26"/>
  <c r="O26" s="1"/>
  <c r="E46"/>
  <c r="G29"/>
  <c r="L27"/>
  <c r="L46" s="1"/>
  <c r="G28"/>
  <c r="F27"/>
  <c r="M28"/>
  <c r="N29"/>
  <c r="O29" s="1"/>
  <c r="P29" s="1"/>
  <c r="M29"/>
  <c r="F46"/>
  <c r="G11" i="19"/>
  <c r="C26"/>
  <c r="L21"/>
  <c r="F19"/>
  <c r="F17"/>
  <c r="G12"/>
  <c r="L10"/>
  <c r="F11"/>
  <c r="D22"/>
  <c r="K21"/>
  <c r="L20"/>
  <c r="K20"/>
  <c r="G20"/>
  <c r="F20"/>
  <c r="L19"/>
  <c r="K19"/>
  <c r="G19"/>
  <c r="L18"/>
  <c r="K18"/>
  <c r="G18"/>
  <c r="F18"/>
  <c r="M18" s="1"/>
  <c r="K17"/>
  <c r="G17"/>
  <c r="L16"/>
  <c r="K16"/>
  <c r="G16"/>
  <c r="F16"/>
  <c r="L15"/>
  <c r="K15"/>
  <c r="G15"/>
  <c r="F15"/>
  <c r="L14"/>
  <c r="K14"/>
  <c r="G14"/>
  <c r="F14"/>
  <c r="L13"/>
  <c r="K13"/>
  <c r="G13"/>
  <c r="F13"/>
  <c r="K12"/>
  <c r="L11"/>
  <c r="K11"/>
  <c r="K10"/>
  <c r="G10"/>
  <c r="K9"/>
  <c r="K8"/>
  <c r="K7"/>
  <c r="K6"/>
  <c r="N19"/>
  <c r="O19"/>
  <c r="P19"/>
  <c r="N13"/>
  <c r="O13"/>
  <c r="P13"/>
  <c r="G21"/>
  <c r="F21"/>
  <c r="N20"/>
  <c r="O20"/>
  <c r="P20"/>
  <c r="L17"/>
  <c r="N17"/>
  <c r="O17"/>
  <c r="P17"/>
  <c r="N16"/>
  <c r="O16"/>
  <c r="P16"/>
  <c r="N15"/>
  <c r="O15"/>
  <c r="P15"/>
  <c r="N14"/>
  <c r="O14"/>
  <c r="P14"/>
  <c r="L12"/>
  <c r="F12"/>
  <c r="F10"/>
  <c r="N10"/>
  <c r="O10"/>
  <c r="P10"/>
  <c r="N11"/>
  <c r="O11"/>
  <c r="P11"/>
  <c r="M11"/>
  <c r="M13"/>
  <c r="M14"/>
  <c r="M15"/>
  <c r="M16"/>
  <c r="M19"/>
  <c r="M20"/>
  <c r="M21"/>
  <c r="M10"/>
  <c r="M17"/>
  <c r="M12"/>
  <c r="N21"/>
  <c r="O21"/>
  <c r="P21"/>
  <c r="N12"/>
  <c r="O12"/>
  <c r="P12"/>
  <c r="M7" i="30" l="1"/>
  <c r="N7"/>
  <c r="O7" s="1"/>
  <c r="P7" s="1"/>
  <c r="M8"/>
  <c r="N8"/>
  <c r="O8" s="1"/>
  <c r="P8" s="1"/>
  <c r="P5"/>
  <c r="M6"/>
  <c r="N6"/>
  <c r="O6" s="1"/>
  <c r="P6" s="1"/>
  <c r="N21"/>
  <c r="M46"/>
  <c r="G46"/>
  <c r="N28"/>
  <c r="O28" s="1"/>
  <c r="P28" s="1"/>
  <c r="M27"/>
  <c r="N27"/>
  <c r="O27" s="1"/>
  <c r="P27" s="1"/>
  <c r="P26"/>
  <c r="N18" i="19"/>
  <c r="O18" s="1"/>
  <c r="P18" s="1"/>
  <c r="G6"/>
  <c r="E9"/>
  <c r="F6"/>
  <c r="M6" s="1"/>
  <c r="E7"/>
  <c r="E22" s="1"/>
  <c r="E8"/>
  <c r="F8" s="1"/>
  <c r="L6"/>
  <c r="G9"/>
  <c r="P21" i="30" l="1"/>
  <c r="O21"/>
  <c r="P46"/>
  <c r="O46"/>
  <c r="N46"/>
  <c r="N6" i="19"/>
  <c r="O6" s="1"/>
  <c r="F9"/>
  <c r="M9" s="1"/>
  <c r="L9"/>
  <c r="G7"/>
  <c r="F7"/>
  <c r="L7"/>
  <c r="G8"/>
  <c r="L8"/>
  <c r="M8" s="1"/>
  <c r="F22"/>
  <c r="B51" i="30" l="1"/>
  <c r="B52" s="1"/>
  <c r="D52" s="1"/>
  <c r="L22" i="19"/>
  <c r="N8"/>
  <c r="O8" s="1"/>
  <c r="P8" s="1"/>
  <c r="N7"/>
  <c r="M7"/>
  <c r="M22"/>
  <c r="G22"/>
  <c r="N9"/>
  <c r="O9" s="1"/>
  <c r="P9" s="1"/>
  <c r="P6"/>
  <c r="D51" i="30" l="1"/>
  <c r="B50"/>
  <c r="D50" s="1"/>
  <c r="O7" i="19"/>
  <c r="N22"/>
  <c r="B56" i="30" l="1"/>
  <c r="B57" s="1"/>
  <c r="P7" i="19"/>
  <c r="P22" s="1"/>
  <c r="O22"/>
  <c r="B27" s="1"/>
  <c r="D27" l="1"/>
  <c r="B28"/>
  <c r="D28" s="1"/>
  <c r="B26" l="1"/>
  <c r="B31" l="1"/>
  <c r="B32" s="1"/>
  <c r="D26"/>
</calcChain>
</file>

<file path=xl/sharedStrings.xml><?xml version="1.0" encoding="utf-8"?>
<sst xmlns="http://schemas.openxmlformats.org/spreadsheetml/2006/main" count="193" uniqueCount="78">
  <si>
    <t>Структурное подразделение</t>
  </si>
  <si>
    <t>Должность</t>
  </si>
  <si>
    <t>Директор</t>
  </si>
  <si>
    <t>Административная группа</t>
  </si>
  <si>
    <t>Главный бухгалтер</t>
  </si>
  <si>
    <t>Планово-экономический отдел</t>
  </si>
  <si>
    <t>Начальник отдела</t>
  </si>
  <si>
    <t xml:space="preserve">Инженер-проектировщик I категории
</t>
  </si>
  <si>
    <t>ИТОГО</t>
  </si>
  <si>
    <t>Оклад в год</t>
  </si>
  <si>
    <t>Итого без УК</t>
  </si>
  <si>
    <t>ФОТ, в том числе:</t>
  </si>
  <si>
    <t>З/п работников всего за год</t>
  </si>
  <si>
    <t>Страховые взносы (30,2%)</t>
  </si>
  <si>
    <t>Квалификационный уровень</t>
  </si>
  <si>
    <t>1-ый квалификационный уровень (общеотраслевые 4-ого ур-ня)</t>
  </si>
  <si>
    <t>5-ый квалификационный уровень (общеотраслевые 3 -ого ур-ня)</t>
  </si>
  <si>
    <t>Кол-во штатных ед.</t>
  </si>
  <si>
    <t xml:space="preserve">Заместитель директора </t>
  </si>
  <si>
    <t>Главный инженер проекта</t>
  </si>
  <si>
    <t>Отдел планировки</t>
  </si>
  <si>
    <t>Главный инженер в отделе (главный специалист)</t>
  </si>
  <si>
    <t>3-ий квалификационный уровень (общеотраслевые 3-ого ур-ня)</t>
  </si>
  <si>
    <t xml:space="preserve">Главный специалист-градостроитель проекта </t>
  </si>
  <si>
    <t>Бухгалтер 1 категории</t>
  </si>
  <si>
    <t>Экономист 1 категории</t>
  </si>
  <si>
    <t>Общий отдел</t>
  </si>
  <si>
    <t>Главный специалист по защите информации</t>
  </si>
  <si>
    <t>Стимулирующие выплаты в год</t>
  </si>
  <si>
    <t>Средняя в год на 1 чел-ка</t>
  </si>
  <si>
    <t>всего</t>
  </si>
  <si>
    <t>без НДФЛ</t>
  </si>
  <si>
    <t>Менеджер по связям с общественностью</t>
  </si>
  <si>
    <t>Начальник отдела - главный градостроитель проекта</t>
  </si>
  <si>
    <t xml:space="preserve">Эксперт транспортного развития территорий </t>
  </si>
  <si>
    <t>Расчет к штатке</t>
  </si>
  <si>
    <t>Справочно в месяц</t>
  </si>
  <si>
    <t xml:space="preserve">Количество окладов, применяемых для формирования 
стимулирующего фонда заработной платы, в расчете на год
</t>
  </si>
  <si>
    <t xml:space="preserve">количество окладов 
по надбавке за стаж 
работы
</t>
  </si>
  <si>
    <t xml:space="preserve">количество окладов 
по премии 
по результа-там работы 
</t>
  </si>
  <si>
    <t>Материальная помощь в год</t>
  </si>
  <si>
    <t>Итого в год 
С учетом УК</t>
  </si>
  <si>
    <t xml:space="preserve">количество окладов 
по надбавке 
за сложность 
и напряжен-ность
</t>
  </si>
  <si>
    <t xml:space="preserve">всего количество окладов 
по стимулирующим выплатам по должности 
</t>
  </si>
  <si>
    <t>Главный специалист -инженер землеустроитель (кадастровый инженер)</t>
  </si>
  <si>
    <t>Итого без УК и без материальной помощи</t>
  </si>
  <si>
    <t>ЛИМИТЫ</t>
  </si>
  <si>
    <t>Должностной оклад с учетом повышения на 7,3%</t>
  </si>
  <si>
    <t>Должностной оклад</t>
  </si>
  <si>
    <t>Инженер - проектировщик 1 категории</t>
  </si>
  <si>
    <t>Отдел кадастровых работ</t>
  </si>
  <si>
    <t>Главный специалист - инженер землеустроитель (кадастровый инженер)</t>
  </si>
  <si>
    <t xml:space="preserve">Инженер проектировщик 1 ст.; </t>
  </si>
  <si>
    <t>Доп потребность</t>
  </si>
  <si>
    <t>Главный специалист-архитектор</t>
  </si>
  <si>
    <t>Экономия ФОТ/ дифицит</t>
  </si>
  <si>
    <t>Главный специалист - инженер геодезист 2 ст</t>
  </si>
  <si>
    <r>
      <t xml:space="preserve">Отдел планировки </t>
    </r>
    <r>
      <rPr>
        <b/>
        <sz val="12"/>
        <color theme="1"/>
        <rFont val="Times New Roman"/>
        <family val="1"/>
        <charset val="204"/>
      </rPr>
      <t>территории</t>
    </r>
  </si>
  <si>
    <t>Отдел концептуальных решений по архитектуре и благоустройству территорий</t>
  </si>
  <si>
    <t xml:space="preserve">главный  специалист- градостроитель проекта 2 ст.; </t>
  </si>
  <si>
    <t>Начальник отдела - главный архитектор проекта</t>
  </si>
  <si>
    <t>Начальник отдела - руководитель проектной группы</t>
  </si>
  <si>
    <t>Расчет к проекту штатного расписания МКУ на 2018-2020 годы Действующая</t>
  </si>
  <si>
    <t>Начальник общего отдела</t>
  </si>
  <si>
    <t>Главный специалист - инженер-геодезист</t>
  </si>
  <si>
    <t>Начальник отдела - главный архитектор проекта 1 ст.</t>
  </si>
  <si>
    <t>С 01.01.2018 по 30.04.2018</t>
  </si>
  <si>
    <t>Итого на 4 месяца
С учетом УК</t>
  </si>
  <si>
    <t>С 01.05.2018 по 31.12.2018</t>
  </si>
  <si>
    <t>Итого на 8 месяцев  
С учетом УК</t>
  </si>
  <si>
    <t>Главный инженер проекта 2 ст.</t>
  </si>
  <si>
    <t>Главный специалист - архитектор 2 ст.</t>
  </si>
  <si>
    <t>Кадастровый инженер 1ст.</t>
  </si>
  <si>
    <t>Убрали: 4 чел</t>
  </si>
  <si>
    <t>Главный инженер в отделе (главный специалист) 2 ст</t>
  </si>
  <si>
    <t>Начальник отдела - руководитель проектной группы 1ст.</t>
  </si>
  <si>
    <t>Добавили: 10 чел</t>
  </si>
  <si>
    <t>ПРОЕКТ расчета к  штатному расписанию МКУ  01.03.2018 Вариант 6 (30 чел) Структура новая по отделам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</si>
</sst>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/>
    </xf>
    <xf numFmtId="4" fontId="2" fillId="8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/>
    <xf numFmtId="0" fontId="6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/>
    <xf numFmtId="0" fontId="1" fillId="7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left" vertical="center" wrapText="1"/>
    </xf>
    <xf numFmtId="4" fontId="9" fillId="9" borderId="1" xfId="0" applyNumberFormat="1" applyFont="1" applyFill="1" applyBorder="1" applyAlignment="1">
      <alignment horizontal="right" vertical="center" wrapText="1"/>
    </xf>
    <xf numFmtId="4" fontId="9" fillId="9" borderId="1" xfId="0" applyNumberFormat="1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/>
    </xf>
    <xf numFmtId="4" fontId="9" fillId="7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view="pageBreakPreview" zoomScale="60" zoomScaleNormal="75" workbookViewId="0">
      <selection activeCell="E7" sqref="E7"/>
    </sheetView>
  </sheetViews>
  <sheetFormatPr defaultRowHeight="15"/>
  <cols>
    <col min="1" max="1" width="24.28515625" customWidth="1"/>
    <col min="2" max="2" width="34.140625" customWidth="1"/>
    <col min="3" max="3" width="37.140625" customWidth="1"/>
    <col min="4" max="4" width="13.85546875" customWidth="1"/>
    <col min="5" max="5" width="15.42578125" customWidth="1"/>
    <col min="6" max="6" width="14" customWidth="1"/>
    <col min="7" max="7" width="16.85546875" customWidth="1"/>
    <col min="8" max="10" width="14" customWidth="1"/>
    <col min="11" max="11" width="20.28515625" customWidth="1"/>
    <col min="12" max="12" width="14.7109375" customWidth="1"/>
    <col min="13" max="13" width="15.85546875" customWidth="1"/>
    <col min="14" max="14" width="15.7109375" style="1" customWidth="1"/>
    <col min="15" max="15" width="15.5703125" style="1" customWidth="1"/>
    <col min="16" max="16" width="19.28515625" customWidth="1"/>
  </cols>
  <sheetData>
    <row r="1" spans="1:16" ht="15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6" ht="20.25">
      <c r="A2" s="55" t="s">
        <v>62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6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1:16" ht="50.25" customHeight="1">
      <c r="A4" s="56" t="s">
        <v>0</v>
      </c>
      <c r="B4" s="56" t="s">
        <v>1</v>
      </c>
      <c r="C4" s="56" t="s">
        <v>14</v>
      </c>
      <c r="D4" s="56" t="s">
        <v>17</v>
      </c>
      <c r="E4" s="58" t="s">
        <v>47</v>
      </c>
      <c r="F4" s="60" t="s">
        <v>9</v>
      </c>
      <c r="G4" s="60" t="s">
        <v>40</v>
      </c>
      <c r="H4" s="61" t="s">
        <v>37</v>
      </c>
      <c r="I4" s="62"/>
      <c r="J4" s="62"/>
      <c r="K4" s="63"/>
      <c r="L4" s="64" t="s">
        <v>28</v>
      </c>
      <c r="M4" s="65" t="s">
        <v>45</v>
      </c>
      <c r="N4" s="65" t="s">
        <v>10</v>
      </c>
      <c r="O4" s="67" t="s">
        <v>41</v>
      </c>
      <c r="P4" s="65" t="s">
        <v>36</v>
      </c>
    </row>
    <row r="5" spans="1:16" ht="100.5" customHeight="1">
      <c r="A5" s="57"/>
      <c r="B5" s="57"/>
      <c r="C5" s="57"/>
      <c r="D5" s="57"/>
      <c r="E5" s="59"/>
      <c r="F5" s="60"/>
      <c r="G5" s="60"/>
      <c r="H5" s="24" t="s">
        <v>38</v>
      </c>
      <c r="I5" s="24" t="s">
        <v>42</v>
      </c>
      <c r="J5" s="24" t="s">
        <v>39</v>
      </c>
      <c r="K5" s="24" t="s">
        <v>43</v>
      </c>
      <c r="L5" s="64"/>
      <c r="M5" s="66"/>
      <c r="N5" s="66"/>
      <c r="O5" s="68"/>
      <c r="P5" s="66"/>
    </row>
    <row r="6" spans="1:16" ht="15.75" customHeight="1">
      <c r="A6" s="69" t="s">
        <v>3</v>
      </c>
      <c r="B6" s="27" t="s">
        <v>2</v>
      </c>
      <c r="C6" s="26"/>
      <c r="D6" s="7">
        <v>1</v>
      </c>
      <c r="E6" s="23">
        <f>SUM(M10:M21)/SUM(D10:D21)/12*0.46</f>
        <v>14637.016000000001</v>
      </c>
      <c r="F6" s="8">
        <f>E6*12*D6</f>
        <v>175644.19200000001</v>
      </c>
      <c r="G6" s="8">
        <f>D6*E6*2</f>
        <v>29274.032000000003</v>
      </c>
      <c r="H6" s="8">
        <v>4.8</v>
      </c>
      <c r="I6" s="8">
        <v>12</v>
      </c>
      <c r="J6" s="8">
        <v>36.700000000000003</v>
      </c>
      <c r="K6" s="8">
        <f>SUM(H6:J6)</f>
        <v>53.5</v>
      </c>
      <c r="L6" s="8">
        <f t="shared" ref="L6:L21" si="0">D6*E6*K6</f>
        <v>783080.35600000003</v>
      </c>
      <c r="M6" s="8">
        <f>F6+L6</f>
        <v>958724.54800000007</v>
      </c>
      <c r="N6" s="8">
        <f t="shared" ref="N6:N21" si="1">F6+G6+L6</f>
        <v>987998.58000000007</v>
      </c>
      <c r="O6" s="21">
        <f>N6*1.15</f>
        <v>1136198.3670000001</v>
      </c>
      <c r="P6" s="8">
        <f t="shared" ref="P6:P21" si="2">O6/12/D6</f>
        <v>94683.197250000012</v>
      </c>
    </row>
    <row r="7" spans="1:16" ht="15.75">
      <c r="A7" s="69"/>
      <c r="B7" s="27" t="s">
        <v>18</v>
      </c>
      <c r="C7" s="26"/>
      <c r="D7" s="7">
        <v>1</v>
      </c>
      <c r="E7" s="23">
        <f>E6*70/100</f>
        <v>10245.9112</v>
      </c>
      <c r="F7" s="8">
        <f>E7*12*D7</f>
        <v>122950.9344</v>
      </c>
      <c r="G7" s="8">
        <f t="shared" ref="G7:G21" si="3">D7*E7*2</f>
        <v>20491.822400000001</v>
      </c>
      <c r="H7" s="8">
        <v>4.8</v>
      </c>
      <c r="I7" s="8">
        <v>12</v>
      </c>
      <c r="J7" s="8">
        <v>36.700000000000003</v>
      </c>
      <c r="K7" s="8">
        <f t="shared" ref="K7:K21" si="4">SUM(H7:J7)</f>
        <v>53.5</v>
      </c>
      <c r="L7" s="8">
        <f t="shared" si="0"/>
        <v>548156.24920000008</v>
      </c>
      <c r="M7" s="8">
        <f t="shared" ref="M7:M22" si="5">F7+L7</f>
        <v>671107.18360000011</v>
      </c>
      <c r="N7" s="8">
        <f t="shared" si="1"/>
        <v>691599.00600000005</v>
      </c>
      <c r="O7" s="21">
        <f t="shared" ref="O7:O21" si="6">N7*1.15</f>
        <v>795338.85690000001</v>
      </c>
      <c r="P7" s="8">
        <f t="shared" si="2"/>
        <v>66278.238075000001</v>
      </c>
    </row>
    <row r="8" spans="1:16" ht="15.75">
      <c r="A8" s="69"/>
      <c r="B8" s="15" t="s">
        <v>4</v>
      </c>
      <c r="C8" s="15"/>
      <c r="D8" s="16">
        <v>1</v>
      </c>
      <c r="E8" s="23">
        <f>E6*70/100</f>
        <v>10245.9112</v>
      </c>
      <c r="F8" s="8">
        <f>E8*12*D8</f>
        <v>122950.9344</v>
      </c>
      <c r="G8" s="8">
        <f t="shared" si="3"/>
        <v>20491.822400000001</v>
      </c>
      <c r="H8" s="8">
        <v>4.8</v>
      </c>
      <c r="I8" s="8">
        <v>12</v>
      </c>
      <c r="J8" s="8">
        <v>36.700000000000003</v>
      </c>
      <c r="K8" s="8">
        <f t="shared" si="4"/>
        <v>53.5</v>
      </c>
      <c r="L8" s="8">
        <f t="shared" si="0"/>
        <v>548156.24920000008</v>
      </c>
      <c r="M8" s="8">
        <f t="shared" si="5"/>
        <v>671107.18360000011</v>
      </c>
      <c r="N8" s="8">
        <f t="shared" si="1"/>
        <v>691599.00600000005</v>
      </c>
      <c r="O8" s="21">
        <f t="shared" si="6"/>
        <v>795338.85690000001</v>
      </c>
      <c r="P8" s="8">
        <f t="shared" si="2"/>
        <v>66278.238075000001</v>
      </c>
    </row>
    <row r="9" spans="1:16" ht="25.5" customHeight="1">
      <c r="A9" s="69"/>
      <c r="B9" s="15" t="s">
        <v>19</v>
      </c>
      <c r="C9" s="15"/>
      <c r="D9" s="16">
        <v>1</v>
      </c>
      <c r="E9" s="23">
        <f>E6*70/100</f>
        <v>10245.9112</v>
      </c>
      <c r="F9" s="8">
        <f t="shared" ref="F9:F21" si="7">E9*12*D9</f>
        <v>122950.9344</v>
      </c>
      <c r="G9" s="8">
        <f t="shared" si="3"/>
        <v>20491.822400000001</v>
      </c>
      <c r="H9" s="8">
        <v>4.8</v>
      </c>
      <c r="I9" s="8">
        <v>12</v>
      </c>
      <c r="J9" s="8">
        <v>36.700000000000003</v>
      </c>
      <c r="K9" s="8">
        <f t="shared" si="4"/>
        <v>53.5</v>
      </c>
      <c r="L9" s="8">
        <f t="shared" si="0"/>
        <v>548156.24920000008</v>
      </c>
      <c r="M9" s="8">
        <f t="shared" si="5"/>
        <v>671107.18360000011</v>
      </c>
      <c r="N9" s="8">
        <f t="shared" si="1"/>
        <v>691599.00600000005</v>
      </c>
      <c r="O9" s="21">
        <f t="shared" si="6"/>
        <v>795338.85690000001</v>
      </c>
      <c r="P9" s="8">
        <f t="shared" si="2"/>
        <v>66278.238075000001</v>
      </c>
    </row>
    <row r="10" spans="1:16" ht="36.75" customHeight="1">
      <c r="A10" s="78" t="s">
        <v>5</v>
      </c>
      <c r="B10" s="12" t="s">
        <v>6</v>
      </c>
      <c r="C10" s="12" t="s">
        <v>15</v>
      </c>
      <c r="D10" s="13">
        <v>1</v>
      </c>
      <c r="E10" s="14">
        <v>10194</v>
      </c>
      <c r="F10" s="14">
        <f t="shared" si="7"/>
        <v>122328</v>
      </c>
      <c r="G10" s="14">
        <f t="shared" si="3"/>
        <v>20388</v>
      </c>
      <c r="H10" s="14">
        <v>4.8</v>
      </c>
      <c r="I10" s="14">
        <v>12</v>
      </c>
      <c r="J10" s="14">
        <v>23.2</v>
      </c>
      <c r="K10" s="14">
        <f t="shared" si="4"/>
        <v>40</v>
      </c>
      <c r="L10" s="14">
        <f t="shared" si="0"/>
        <v>407760</v>
      </c>
      <c r="M10" s="14">
        <f>F10+L10</f>
        <v>530088</v>
      </c>
      <c r="N10" s="14">
        <f t="shared" si="1"/>
        <v>550476</v>
      </c>
      <c r="O10" s="14">
        <f t="shared" si="6"/>
        <v>633047.39999999991</v>
      </c>
      <c r="P10" s="14">
        <f t="shared" si="2"/>
        <v>52753.94999999999</v>
      </c>
    </row>
    <row r="11" spans="1:16" ht="36.75" customHeight="1">
      <c r="A11" s="79"/>
      <c r="B11" s="15" t="s">
        <v>24</v>
      </c>
      <c r="C11" s="27" t="s">
        <v>22</v>
      </c>
      <c r="D11" s="7">
        <v>1</v>
      </c>
      <c r="E11" s="8">
        <v>5365</v>
      </c>
      <c r="F11" s="8">
        <f t="shared" si="7"/>
        <v>64380</v>
      </c>
      <c r="G11" s="8">
        <f>D11*E11*2</f>
        <v>10730</v>
      </c>
      <c r="H11" s="8">
        <v>4.8</v>
      </c>
      <c r="I11" s="8">
        <v>10</v>
      </c>
      <c r="J11" s="8">
        <v>20.2</v>
      </c>
      <c r="K11" s="8">
        <f t="shared" si="4"/>
        <v>35</v>
      </c>
      <c r="L11" s="8">
        <f t="shared" si="0"/>
        <v>187775</v>
      </c>
      <c r="M11" s="8">
        <f t="shared" si="5"/>
        <v>252155</v>
      </c>
      <c r="N11" s="8">
        <f t="shared" si="1"/>
        <v>262885</v>
      </c>
      <c r="O11" s="21">
        <f t="shared" si="6"/>
        <v>302317.75</v>
      </c>
      <c r="P11" s="8">
        <f t="shared" si="2"/>
        <v>25193.145833333332</v>
      </c>
    </row>
    <row r="12" spans="1:16" ht="31.5" customHeight="1">
      <c r="A12" s="79"/>
      <c r="B12" s="15" t="s">
        <v>25</v>
      </c>
      <c r="C12" s="27" t="s">
        <v>22</v>
      </c>
      <c r="D12" s="16">
        <v>1</v>
      </c>
      <c r="E12" s="8">
        <v>5365</v>
      </c>
      <c r="F12" s="8">
        <f t="shared" si="7"/>
        <v>64380</v>
      </c>
      <c r="G12" s="8">
        <f t="shared" si="3"/>
        <v>10730</v>
      </c>
      <c r="H12" s="8">
        <v>4.8</v>
      </c>
      <c r="I12" s="8">
        <v>10</v>
      </c>
      <c r="J12" s="8">
        <v>20.2</v>
      </c>
      <c r="K12" s="8">
        <f t="shared" si="4"/>
        <v>35</v>
      </c>
      <c r="L12" s="8">
        <f t="shared" si="0"/>
        <v>187775</v>
      </c>
      <c r="M12" s="8">
        <f t="shared" si="5"/>
        <v>252155</v>
      </c>
      <c r="N12" s="8">
        <f t="shared" si="1"/>
        <v>262885</v>
      </c>
      <c r="O12" s="21">
        <f t="shared" si="6"/>
        <v>302317.75</v>
      </c>
      <c r="P12" s="8">
        <f t="shared" si="2"/>
        <v>25193.145833333332</v>
      </c>
    </row>
    <row r="13" spans="1:16" ht="47.25" customHeight="1">
      <c r="A13" s="71" t="s">
        <v>20</v>
      </c>
      <c r="B13" s="12" t="s">
        <v>33</v>
      </c>
      <c r="C13" s="12" t="s">
        <v>15</v>
      </c>
      <c r="D13" s="13">
        <v>1</v>
      </c>
      <c r="E13" s="14">
        <v>10194</v>
      </c>
      <c r="F13" s="14">
        <f t="shared" si="7"/>
        <v>122328</v>
      </c>
      <c r="G13" s="14">
        <f t="shared" si="3"/>
        <v>20388</v>
      </c>
      <c r="H13" s="14">
        <v>4.8</v>
      </c>
      <c r="I13" s="14">
        <v>12</v>
      </c>
      <c r="J13" s="14">
        <v>30.7</v>
      </c>
      <c r="K13" s="14">
        <f t="shared" si="4"/>
        <v>47.5</v>
      </c>
      <c r="L13" s="14">
        <f t="shared" si="0"/>
        <v>484215</v>
      </c>
      <c r="M13" s="14">
        <f t="shared" si="5"/>
        <v>606543</v>
      </c>
      <c r="N13" s="14">
        <f t="shared" si="1"/>
        <v>626931</v>
      </c>
      <c r="O13" s="14">
        <f t="shared" si="6"/>
        <v>720970.64999999991</v>
      </c>
      <c r="P13" s="14">
        <f t="shared" si="2"/>
        <v>60080.88749999999</v>
      </c>
    </row>
    <row r="14" spans="1:16" ht="36" customHeight="1">
      <c r="A14" s="72"/>
      <c r="B14" s="15" t="s">
        <v>7</v>
      </c>
      <c r="C14" s="27" t="s">
        <v>22</v>
      </c>
      <c r="D14" s="16">
        <v>2</v>
      </c>
      <c r="E14" s="10">
        <v>5365</v>
      </c>
      <c r="F14" s="8">
        <f>E14*12*D14</f>
        <v>128760</v>
      </c>
      <c r="G14" s="8">
        <f t="shared" si="3"/>
        <v>21460</v>
      </c>
      <c r="H14" s="8">
        <v>4.8</v>
      </c>
      <c r="I14" s="8">
        <v>10</v>
      </c>
      <c r="J14" s="8">
        <v>28.2</v>
      </c>
      <c r="K14" s="8">
        <f t="shared" si="4"/>
        <v>43</v>
      </c>
      <c r="L14" s="8">
        <f t="shared" si="0"/>
        <v>461390</v>
      </c>
      <c r="M14" s="8">
        <f t="shared" si="5"/>
        <v>590150</v>
      </c>
      <c r="N14" s="8">
        <f t="shared" si="1"/>
        <v>611610</v>
      </c>
      <c r="O14" s="21">
        <f t="shared" si="6"/>
        <v>703351.5</v>
      </c>
      <c r="P14" s="8">
        <f t="shared" si="2"/>
        <v>29306.3125</v>
      </c>
    </row>
    <row r="15" spans="1:16" ht="31.5">
      <c r="A15" s="72"/>
      <c r="B15" s="15" t="s">
        <v>23</v>
      </c>
      <c r="C15" s="27" t="s">
        <v>16</v>
      </c>
      <c r="D15" s="16">
        <v>4</v>
      </c>
      <c r="E15" s="10">
        <v>6975</v>
      </c>
      <c r="F15" s="8">
        <f t="shared" si="7"/>
        <v>334800</v>
      </c>
      <c r="G15" s="8">
        <f t="shared" si="3"/>
        <v>55800</v>
      </c>
      <c r="H15" s="8">
        <v>4.8</v>
      </c>
      <c r="I15" s="8">
        <v>10</v>
      </c>
      <c r="J15" s="8">
        <v>28.2</v>
      </c>
      <c r="K15" s="8">
        <f t="shared" si="4"/>
        <v>43</v>
      </c>
      <c r="L15" s="8">
        <f t="shared" si="0"/>
        <v>1199700</v>
      </c>
      <c r="M15" s="8">
        <f t="shared" si="5"/>
        <v>1534500</v>
      </c>
      <c r="N15" s="8">
        <f t="shared" si="1"/>
        <v>1590300</v>
      </c>
      <c r="O15" s="21">
        <f t="shared" si="6"/>
        <v>1828844.9999999998</v>
      </c>
      <c r="P15" s="8">
        <f t="shared" si="2"/>
        <v>38100.937499999993</v>
      </c>
    </row>
    <row r="16" spans="1:16" ht="36" customHeight="1">
      <c r="A16" s="72"/>
      <c r="B16" s="15" t="s">
        <v>21</v>
      </c>
      <c r="C16" s="27" t="s">
        <v>16</v>
      </c>
      <c r="D16" s="16">
        <v>1</v>
      </c>
      <c r="E16" s="10">
        <v>6975</v>
      </c>
      <c r="F16" s="8">
        <f t="shared" si="7"/>
        <v>83700</v>
      </c>
      <c r="G16" s="8">
        <f t="shared" si="3"/>
        <v>13950</v>
      </c>
      <c r="H16" s="8">
        <v>4.8</v>
      </c>
      <c r="I16" s="8">
        <v>10</v>
      </c>
      <c r="J16" s="8">
        <v>28.2</v>
      </c>
      <c r="K16" s="8">
        <f t="shared" si="4"/>
        <v>43</v>
      </c>
      <c r="L16" s="8">
        <f t="shared" si="0"/>
        <v>299925</v>
      </c>
      <c r="M16" s="8">
        <f t="shared" si="5"/>
        <v>383625</v>
      </c>
      <c r="N16" s="8">
        <f t="shared" si="1"/>
        <v>397575</v>
      </c>
      <c r="O16" s="21">
        <f t="shared" si="6"/>
        <v>457211.24999999994</v>
      </c>
      <c r="P16" s="8">
        <f t="shared" si="2"/>
        <v>38100.937499999993</v>
      </c>
    </row>
    <row r="17" spans="1:16" ht="37.5" customHeight="1">
      <c r="A17" s="72"/>
      <c r="B17" s="15" t="s">
        <v>34</v>
      </c>
      <c r="C17" s="27" t="s">
        <v>16</v>
      </c>
      <c r="D17" s="16">
        <v>1</v>
      </c>
      <c r="E17" s="10">
        <v>6975</v>
      </c>
      <c r="F17" s="8">
        <f t="shared" si="7"/>
        <v>83700</v>
      </c>
      <c r="G17" s="8">
        <f t="shared" si="3"/>
        <v>13950</v>
      </c>
      <c r="H17" s="8">
        <v>4.8</v>
      </c>
      <c r="I17" s="8">
        <v>10</v>
      </c>
      <c r="J17" s="8">
        <v>28.2</v>
      </c>
      <c r="K17" s="8">
        <f t="shared" si="4"/>
        <v>43</v>
      </c>
      <c r="L17" s="8">
        <f t="shared" si="0"/>
        <v>299925</v>
      </c>
      <c r="M17" s="8">
        <f t="shared" si="5"/>
        <v>383625</v>
      </c>
      <c r="N17" s="8">
        <f t="shared" si="1"/>
        <v>397575</v>
      </c>
      <c r="O17" s="21">
        <f t="shared" si="6"/>
        <v>457211.24999999994</v>
      </c>
      <c r="P17" s="8">
        <f t="shared" si="2"/>
        <v>38100.937499999993</v>
      </c>
    </row>
    <row r="18" spans="1:16" ht="30.75" customHeight="1">
      <c r="A18" s="73"/>
      <c r="B18" s="15" t="s">
        <v>44</v>
      </c>
      <c r="C18" s="27" t="s">
        <v>16</v>
      </c>
      <c r="D18" s="16">
        <v>5</v>
      </c>
      <c r="E18" s="10">
        <v>6975</v>
      </c>
      <c r="F18" s="8">
        <f t="shared" si="7"/>
        <v>418500</v>
      </c>
      <c r="G18" s="8">
        <f t="shared" si="3"/>
        <v>69750</v>
      </c>
      <c r="H18" s="8">
        <v>4.8</v>
      </c>
      <c r="I18" s="8">
        <v>10</v>
      </c>
      <c r="J18" s="8">
        <v>28.2</v>
      </c>
      <c r="K18" s="8">
        <f t="shared" si="4"/>
        <v>43</v>
      </c>
      <c r="L18" s="8">
        <f t="shared" si="0"/>
        <v>1499625</v>
      </c>
      <c r="M18" s="8">
        <f t="shared" si="5"/>
        <v>1918125</v>
      </c>
      <c r="N18" s="8">
        <f t="shared" si="1"/>
        <v>1987875</v>
      </c>
      <c r="O18" s="21">
        <f t="shared" si="6"/>
        <v>2286056.25</v>
      </c>
      <c r="P18" s="8">
        <f t="shared" si="2"/>
        <v>38100.9375</v>
      </c>
    </row>
    <row r="19" spans="1:16" ht="31.5" customHeight="1">
      <c r="A19" s="74" t="s">
        <v>26</v>
      </c>
      <c r="B19" s="12" t="s">
        <v>63</v>
      </c>
      <c r="C19" s="12" t="s">
        <v>15</v>
      </c>
      <c r="D19" s="13">
        <v>1</v>
      </c>
      <c r="E19" s="14">
        <v>10194</v>
      </c>
      <c r="F19" s="14">
        <f t="shared" si="7"/>
        <v>122328</v>
      </c>
      <c r="G19" s="14">
        <f t="shared" si="3"/>
        <v>20388</v>
      </c>
      <c r="H19" s="14">
        <v>4.8</v>
      </c>
      <c r="I19" s="14">
        <v>12</v>
      </c>
      <c r="J19" s="14">
        <v>23.2</v>
      </c>
      <c r="K19" s="14">
        <f t="shared" si="4"/>
        <v>40</v>
      </c>
      <c r="L19" s="14">
        <f t="shared" si="0"/>
        <v>407760</v>
      </c>
      <c r="M19" s="14">
        <f t="shared" si="5"/>
        <v>530088</v>
      </c>
      <c r="N19" s="14">
        <f t="shared" si="1"/>
        <v>550476</v>
      </c>
      <c r="O19" s="14">
        <f t="shared" si="6"/>
        <v>633047.39999999991</v>
      </c>
      <c r="P19" s="14">
        <f t="shared" si="2"/>
        <v>52753.94999999999</v>
      </c>
    </row>
    <row r="20" spans="1:16" ht="31.5" customHeight="1">
      <c r="A20" s="74"/>
      <c r="B20" s="15" t="s">
        <v>32</v>
      </c>
      <c r="C20" s="27" t="s">
        <v>16</v>
      </c>
      <c r="D20" s="9">
        <v>1</v>
      </c>
      <c r="E20" s="10">
        <v>6975</v>
      </c>
      <c r="F20" s="8">
        <f t="shared" si="7"/>
        <v>83700</v>
      </c>
      <c r="G20" s="8">
        <f t="shared" si="3"/>
        <v>13950</v>
      </c>
      <c r="H20" s="8">
        <v>4.8</v>
      </c>
      <c r="I20" s="8">
        <v>10</v>
      </c>
      <c r="J20" s="8">
        <v>20.2</v>
      </c>
      <c r="K20" s="8">
        <f t="shared" si="4"/>
        <v>35</v>
      </c>
      <c r="L20" s="8">
        <f t="shared" si="0"/>
        <v>244125</v>
      </c>
      <c r="M20" s="8">
        <f t="shared" si="5"/>
        <v>327825</v>
      </c>
      <c r="N20" s="8">
        <f t="shared" si="1"/>
        <v>341775</v>
      </c>
      <c r="O20" s="21">
        <f t="shared" si="6"/>
        <v>393041.24999999994</v>
      </c>
      <c r="P20" s="8">
        <f t="shared" si="2"/>
        <v>32753.437499999996</v>
      </c>
    </row>
    <row r="21" spans="1:16" ht="33" customHeight="1">
      <c r="A21" s="74"/>
      <c r="B21" s="15" t="s">
        <v>27</v>
      </c>
      <c r="C21" s="27" t="s">
        <v>16</v>
      </c>
      <c r="D21" s="9">
        <v>1</v>
      </c>
      <c r="E21" s="10">
        <v>6975</v>
      </c>
      <c r="F21" s="8">
        <f t="shared" si="7"/>
        <v>83700</v>
      </c>
      <c r="G21" s="8">
        <f t="shared" si="3"/>
        <v>13950</v>
      </c>
      <c r="H21" s="8">
        <v>4.8</v>
      </c>
      <c r="I21" s="8">
        <v>10</v>
      </c>
      <c r="J21" s="8">
        <v>20.2</v>
      </c>
      <c r="K21" s="8">
        <f t="shared" si="4"/>
        <v>35</v>
      </c>
      <c r="L21" s="8">
        <f t="shared" si="0"/>
        <v>244125</v>
      </c>
      <c r="M21" s="8">
        <f t="shared" si="5"/>
        <v>327825</v>
      </c>
      <c r="N21" s="8">
        <f t="shared" si="1"/>
        <v>341775</v>
      </c>
      <c r="O21" s="21">
        <f t="shared" si="6"/>
        <v>393041.24999999994</v>
      </c>
      <c r="P21" s="8">
        <f t="shared" si="2"/>
        <v>32753.437499999996</v>
      </c>
    </row>
    <row r="22" spans="1:16" ht="15.75" customHeight="1">
      <c r="A22" s="75" t="s">
        <v>8</v>
      </c>
      <c r="B22" s="75"/>
      <c r="C22" s="25"/>
      <c r="D22" s="11">
        <f>SUM(D6:D21)</f>
        <v>24</v>
      </c>
      <c r="E22" s="20">
        <f>SUM(E6:E21)</f>
        <v>133901.74960000001</v>
      </c>
      <c r="F22" s="20">
        <f>SUM(F6:F21)</f>
        <v>2257100.9951999998</v>
      </c>
      <c r="G22" s="20">
        <f t="shared" ref="G22" si="8">SUM(G6:G21)</f>
        <v>376183.49920000002</v>
      </c>
      <c r="H22" s="11"/>
      <c r="I22" s="11"/>
      <c r="J22" s="11"/>
      <c r="K22" s="11"/>
      <c r="L22" s="20">
        <f>SUM(L6:L21)</f>
        <v>8351649.1036</v>
      </c>
      <c r="M22" s="20">
        <f t="shared" si="5"/>
        <v>10608750.0988</v>
      </c>
      <c r="N22" s="20">
        <f t="shared" ref="N22:P22" si="9">SUM(N6:N21)</f>
        <v>10984933.598000001</v>
      </c>
      <c r="O22" s="20">
        <f t="shared" si="9"/>
        <v>12632673.637700001</v>
      </c>
      <c r="P22" s="20">
        <f t="shared" si="9"/>
        <v>756709.92814166658</v>
      </c>
    </row>
    <row r="23" spans="1:16" ht="21" customHeight="1">
      <c r="A23" s="4"/>
      <c r="B23" s="5"/>
      <c r="C23" s="5"/>
      <c r="D23" s="6"/>
      <c r="E23" s="1"/>
      <c r="F23" s="1"/>
      <c r="G23" s="1"/>
      <c r="H23" s="1"/>
      <c r="I23" s="1"/>
      <c r="J23" s="1"/>
      <c r="K23" s="1"/>
      <c r="L23" s="1"/>
      <c r="M23" s="1"/>
    </row>
    <row r="24" spans="1:16" ht="26.25" customHeight="1"/>
    <row r="25" spans="1:16" ht="33.75" customHeight="1">
      <c r="A25" s="76" t="s">
        <v>11</v>
      </c>
      <c r="B25" s="28" t="s">
        <v>35</v>
      </c>
      <c r="C25" s="28" t="s">
        <v>46</v>
      </c>
      <c r="D25" s="77" t="s">
        <v>55</v>
      </c>
      <c r="E25" s="77"/>
      <c r="O25" s="17"/>
    </row>
    <row r="26" spans="1:16" ht="15.75">
      <c r="A26" s="76"/>
      <c r="B26" s="29">
        <f>B27+B28</f>
        <v>16447741.076285401</v>
      </c>
      <c r="C26" s="29">
        <f>C27+C28</f>
        <v>16447100</v>
      </c>
      <c r="D26" s="70">
        <f>C26-B26</f>
        <v>-641.0762854013592</v>
      </c>
      <c r="E26" s="70"/>
    </row>
    <row r="27" spans="1:16" ht="31.5">
      <c r="A27" s="22" t="s">
        <v>12</v>
      </c>
      <c r="B27" s="17">
        <f>O22</f>
        <v>12632673.637700001</v>
      </c>
      <c r="C27" s="30">
        <v>12632000</v>
      </c>
      <c r="D27" s="70">
        <f t="shared" ref="D27:D28" si="10">C27-B27</f>
        <v>-673.63770000077784</v>
      </c>
      <c r="E27" s="70"/>
    </row>
    <row r="28" spans="1:16" ht="31.5">
      <c r="A28" s="22" t="s">
        <v>13</v>
      </c>
      <c r="B28" s="17">
        <f>B27*0.302</f>
        <v>3815067.4385854001</v>
      </c>
      <c r="C28" s="30">
        <v>3815100</v>
      </c>
      <c r="D28" s="70">
        <f t="shared" si="10"/>
        <v>32.561414599884301</v>
      </c>
      <c r="E28" s="70"/>
    </row>
    <row r="29" spans="1:16" ht="15.75">
      <c r="A29" s="26"/>
      <c r="B29" s="18"/>
      <c r="C29" s="18"/>
      <c r="D29" s="70"/>
      <c r="E29" s="70"/>
    </row>
    <row r="30" spans="1:16" ht="31.5">
      <c r="A30" s="26" t="s">
        <v>29</v>
      </c>
      <c r="B30" s="19"/>
      <c r="C30" s="19"/>
      <c r="D30" s="70"/>
      <c r="E30" s="70"/>
    </row>
    <row r="31" spans="1:16" ht="15.75">
      <c r="A31" s="26" t="s">
        <v>30</v>
      </c>
      <c r="B31" s="17">
        <f>B26/12/D22</f>
        <v>57110.212070435424</v>
      </c>
      <c r="C31" s="17"/>
      <c r="D31" s="70"/>
      <c r="E31" s="70"/>
    </row>
    <row r="32" spans="1:16" ht="15.75">
      <c r="A32" s="26" t="s">
        <v>31</v>
      </c>
      <c r="B32" s="17">
        <f>B31-(B31/100*13)</f>
        <v>49685.884501278822</v>
      </c>
      <c r="C32" s="17"/>
      <c r="D32" s="70"/>
      <c r="E32" s="70"/>
    </row>
  </sheetData>
  <mergeCells count="28">
    <mergeCell ref="P4:P5"/>
    <mergeCell ref="A6:A9"/>
    <mergeCell ref="D32:E32"/>
    <mergeCell ref="A13:A18"/>
    <mergeCell ref="A19:A21"/>
    <mergeCell ref="A22:B22"/>
    <mergeCell ref="A25:A26"/>
    <mergeCell ref="D25:E25"/>
    <mergeCell ref="D26:E26"/>
    <mergeCell ref="D27:E27"/>
    <mergeCell ref="D28:E28"/>
    <mergeCell ref="D29:E29"/>
    <mergeCell ref="D30:E30"/>
    <mergeCell ref="D31:E31"/>
    <mergeCell ref="A10:A12"/>
    <mergeCell ref="A2:O2"/>
    <mergeCell ref="A4:A5"/>
    <mergeCell ref="B4:B5"/>
    <mergeCell ref="C4:C5"/>
    <mergeCell ref="D4:D5"/>
    <mergeCell ref="E4:E5"/>
    <mergeCell ref="F4:F5"/>
    <mergeCell ref="G4:G5"/>
    <mergeCell ref="H4:K4"/>
    <mergeCell ref="L4:L5"/>
    <mergeCell ref="M4:M5"/>
    <mergeCell ref="N4:N5"/>
    <mergeCell ref="O4:O5"/>
  </mergeCells>
  <pageMargins left="0.2" right="0.19" top="0.27559055118110237" bottom="0.23622047244094491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7"/>
  <sheetViews>
    <sheetView tabSelected="1" view="pageBreakPreview" topLeftCell="A16" zoomScale="60" zoomScaleNormal="75" workbookViewId="0">
      <selection activeCell="I20" sqref="I20"/>
    </sheetView>
  </sheetViews>
  <sheetFormatPr defaultRowHeight="15"/>
  <cols>
    <col min="1" max="1" width="24.28515625" customWidth="1"/>
    <col min="2" max="2" width="34.140625" customWidth="1"/>
    <col min="3" max="3" width="37.140625" customWidth="1"/>
    <col min="4" max="4" width="19.140625" customWidth="1"/>
    <col min="5" max="5" width="14.42578125" customWidth="1"/>
    <col min="6" max="6" width="14" customWidth="1"/>
    <col min="7" max="7" width="16.85546875" customWidth="1"/>
    <col min="8" max="9" width="14" customWidth="1"/>
    <col min="10" max="10" width="15.42578125" customWidth="1"/>
    <col min="11" max="11" width="20.28515625" customWidth="1"/>
    <col min="12" max="12" width="14.7109375" customWidth="1"/>
    <col min="13" max="14" width="15.7109375" style="1" customWidth="1"/>
    <col min="15" max="15" width="15.5703125" style="1" customWidth="1"/>
    <col min="16" max="16" width="19.28515625" customWidth="1"/>
  </cols>
  <sheetData>
    <row r="1" spans="1:16" ht="20.25">
      <c r="A1" s="55" t="s">
        <v>77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ht="20.25">
      <c r="A2" s="96" t="s">
        <v>66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15.75" customHeight="1">
      <c r="A3" s="56" t="s">
        <v>0</v>
      </c>
      <c r="B3" s="56" t="s">
        <v>1</v>
      </c>
      <c r="C3" s="56" t="s">
        <v>14</v>
      </c>
      <c r="D3" s="56" t="s">
        <v>17</v>
      </c>
      <c r="E3" s="58" t="s">
        <v>47</v>
      </c>
      <c r="F3" s="60" t="s">
        <v>9</v>
      </c>
      <c r="G3" s="60" t="s">
        <v>40</v>
      </c>
      <c r="H3" s="61" t="s">
        <v>37</v>
      </c>
      <c r="I3" s="62"/>
      <c r="J3" s="62"/>
      <c r="K3" s="63"/>
      <c r="L3" s="64" t="s">
        <v>28</v>
      </c>
      <c r="M3" s="65" t="s">
        <v>45</v>
      </c>
      <c r="N3" s="65" t="s">
        <v>10</v>
      </c>
      <c r="O3" s="67" t="s">
        <v>67</v>
      </c>
      <c r="P3" s="65" t="s">
        <v>36</v>
      </c>
    </row>
    <row r="4" spans="1:16" ht="110.25">
      <c r="A4" s="57"/>
      <c r="B4" s="57"/>
      <c r="C4" s="57"/>
      <c r="D4" s="57"/>
      <c r="E4" s="59"/>
      <c r="F4" s="60"/>
      <c r="G4" s="60"/>
      <c r="H4" s="48" t="s">
        <v>38</v>
      </c>
      <c r="I4" s="48" t="s">
        <v>42</v>
      </c>
      <c r="J4" s="48" t="s">
        <v>39</v>
      </c>
      <c r="K4" s="48" t="s">
        <v>43</v>
      </c>
      <c r="L4" s="64"/>
      <c r="M4" s="66"/>
      <c r="N4" s="66"/>
      <c r="O4" s="68"/>
      <c r="P4" s="66"/>
    </row>
    <row r="5" spans="1:16" ht="15.75" customHeight="1">
      <c r="A5" s="69" t="s">
        <v>3</v>
      </c>
      <c r="B5" s="51" t="s">
        <v>2</v>
      </c>
      <c r="C5" s="49"/>
      <c r="D5" s="7">
        <v>1</v>
      </c>
      <c r="E5" s="23">
        <f>SUM(M9:M20)/SUM(D9:D20)/12*0.46</f>
        <v>14637.016000000001</v>
      </c>
      <c r="F5" s="8">
        <f>E5*12*D5</f>
        <v>175644.19200000001</v>
      </c>
      <c r="G5" s="8">
        <f>D5*E5*2</f>
        <v>29274.032000000003</v>
      </c>
      <c r="H5" s="8">
        <v>4.8</v>
      </c>
      <c r="I5" s="8">
        <v>12</v>
      </c>
      <c r="J5" s="8">
        <v>36.700000000000003</v>
      </c>
      <c r="K5" s="8">
        <f>SUM(H5:J5)</f>
        <v>53.5</v>
      </c>
      <c r="L5" s="8">
        <f t="shared" ref="L5:L20" si="0">D5*E5*K5</f>
        <v>783080.35600000003</v>
      </c>
      <c r="M5" s="8">
        <f>F5+L5</f>
        <v>958724.54800000007</v>
      </c>
      <c r="N5" s="8">
        <f t="shared" ref="N5:N20" si="1">F5+G5+L5</f>
        <v>987998.58000000007</v>
      </c>
      <c r="O5" s="21">
        <f>N5*1.15/12*4</f>
        <v>378732.78900000005</v>
      </c>
      <c r="P5" s="8">
        <f t="shared" ref="P5:P20" si="2">O5/12/D5</f>
        <v>31561.065750000005</v>
      </c>
    </row>
    <row r="6" spans="1:16" ht="15.75">
      <c r="A6" s="69"/>
      <c r="B6" s="51" t="s">
        <v>18</v>
      </c>
      <c r="C6" s="49"/>
      <c r="D6" s="7">
        <v>1</v>
      </c>
      <c r="E6" s="23">
        <f>E5*70/100</f>
        <v>10245.9112</v>
      </c>
      <c r="F6" s="8">
        <f>E6*12*D6</f>
        <v>122950.9344</v>
      </c>
      <c r="G6" s="8">
        <f t="shared" ref="G6:G20" si="3">D6*E6*2</f>
        <v>20491.822400000001</v>
      </c>
      <c r="H6" s="8">
        <v>4.8</v>
      </c>
      <c r="I6" s="8">
        <v>12</v>
      </c>
      <c r="J6" s="8">
        <v>36.700000000000003</v>
      </c>
      <c r="K6" s="8">
        <f t="shared" ref="K6:K20" si="4">SUM(H6:J6)</f>
        <v>53.5</v>
      </c>
      <c r="L6" s="8">
        <f t="shared" si="0"/>
        <v>548156.24920000008</v>
      </c>
      <c r="M6" s="8">
        <f t="shared" ref="M6:M21" si="5">F6+L6</f>
        <v>671107.18360000011</v>
      </c>
      <c r="N6" s="8">
        <f t="shared" si="1"/>
        <v>691599.00600000005</v>
      </c>
      <c r="O6" s="21">
        <f>N6*1.15/12*4</f>
        <v>265112.9523</v>
      </c>
      <c r="P6" s="8">
        <f t="shared" si="2"/>
        <v>22092.746025</v>
      </c>
    </row>
    <row r="7" spans="1:16" ht="15.75">
      <c r="A7" s="69"/>
      <c r="B7" s="15" t="s">
        <v>4</v>
      </c>
      <c r="C7" s="15"/>
      <c r="D7" s="16">
        <v>1</v>
      </c>
      <c r="E7" s="23">
        <f>E5*70/100</f>
        <v>10245.9112</v>
      </c>
      <c r="F7" s="8">
        <f>E7*12*D7</f>
        <v>122950.9344</v>
      </c>
      <c r="G7" s="8">
        <f t="shared" si="3"/>
        <v>20491.822400000001</v>
      </c>
      <c r="H7" s="8">
        <v>4.8</v>
      </c>
      <c r="I7" s="8">
        <v>12</v>
      </c>
      <c r="J7" s="8">
        <v>36.700000000000003</v>
      </c>
      <c r="K7" s="8">
        <f t="shared" si="4"/>
        <v>53.5</v>
      </c>
      <c r="L7" s="8">
        <f t="shared" si="0"/>
        <v>548156.24920000008</v>
      </c>
      <c r="M7" s="8">
        <f t="shared" si="5"/>
        <v>671107.18360000011</v>
      </c>
      <c r="N7" s="8">
        <f t="shared" si="1"/>
        <v>691599.00600000005</v>
      </c>
      <c r="O7" s="21">
        <f>N7*1.15/12*4</f>
        <v>265112.9523</v>
      </c>
      <c r="P7" s="8">
        <f t="shared" si="2"/>
        <v>22092.746025</v>
      </c>
    </row>
    <row r="8" spans="1:16" ht="15.75">
      <c r="A8" s="69"/>
      <c r="B8" s="15" t="s">
        <v>19</v>
      </c>
      <c r="C8" s="15"/>
      <c r="D8" s="16">
        <v>1</v>
      </c>
      <c r="E8" s="23">
        <f>E5*70/100</f>
        <v>10245.9112</v>
      </c>
      <c r="F8" s="8">
        <f t="shared" ref="F8:F20" si="6">E8*12*D8</f>
        <v>122950.9344</v>
      </c>
      <c r="G8" s="8">
        <f t="shared" si="3"/>
        <v>20491.822400000001</v>
      </c>
      <c r="H8" s="8">
        <v>4.8</v>
      </c>
      <c r="I8" s="8">
        <v>12</v>
      </c>
      <c r="J8" s="8">
        <v>36.700000000000003</v>
      </c>
      <c r="K8" s="8">
        <f t="shared" si="4"/>
        <v>53.5</v>
      </c>
      <c r="L8" s="8">
        <f t="shared" si="0"/>
        <v>548156.24920000008</v>
      </c>
      <c r="M8" s="8">
        <f t="shared" si="5"/>
        <v>671107.18360000011</v>
      </c>
      <c r="N8" s="8">
        <f t="shared" si="1"/>
        <v>691599.00600000005</v>
      </c>
      <c r="O8" s="21">
        <f>N8*1.15/12*4</f>
        <v>265112.9523</v>
      </c>
      <c r="P8" s="8">
        <f t="shared" si="2"/>
        <v>22092.746025</v>
      </c>
    </row>
    <row r="9" spans="1:16" ht="31.5">
      <c r="A9" s="78" t="s">
        <v>5</v>
      </c>
      <c r="B9" s="12" t="s">
        <v>6</v>
      </c>
      <c r="C9" s="12" t="s">
        <v>15</v>
      </c>
      <c r="D9" s="13">
        <v>1</v>
      </c>
      <c r="E9" s="14">
        <v>10194</v>
      </c>
      <c r="F9" s="14">
        <f t="shared" si="6"/>
        <v>122328</v>
      </c>
      <c r="G9" s="14">
        <f t="shared" si="3"/>
        <v>20388</v>
      </c>
      <c r="H9" s="14">
        <v>4.8</v>
      </c>
      <c r="I9" s="14">
        <v>12</v>
      </c>
      <c r="J9" s="14">
        <v>23.2</v>
      </c>
      <c r="K9" s="14">
        <f t="shared" si="4"/>
        <v>40</v>
      </c>
      <c r="L9" s="14">
        <f t="shared" si="0"/>
        <v>407760</v>
      </c>
      <c r="M9" s="14">
        <f>F9+L9</f>
        <v>530088</v>
      </c>
      <c r="N9" s="14">
        <f t="shared" si="1"/>
        <v>550476</v>
      </c>
      <c r="O9" s="14">
        <f t="shared" ref="O9:O20" si="7">N9*1.15/12*4</f>
        <v>211015.79999999996</v>
      </c>
      <c r="P9" s="14">
        <f t="shared" si="2"/>
        <v>17584.649999999998</v>
      </c>
    </row>
    <row r="10" spans="1:16" ht="31.5">
      <c r="A10" s="79"/>
      <c r="B10" s="15" t="s">
        <v>24</v>
      </c>
      <c r="C10" s="51" t="s">
        <v>22</v>
      </c>
      <c r="D10" s="7">
        <v>1</v>
      </c>
      <c r="E10" s="8">
        <v>5365</v>
      </c>
      <c r="F10" s="8">
        <f t="shared" si="6"/>
        <v>64380</v>
      </c>
      <c r="G10" s="8">
        <f>D10*E10*2</f>
        <v>10730</v>
      </c>
      <c r="H10" s="8">
        <v>4.8</v>
      </c>
      <c r="I10" s="8">
        <v>10</v>
      </c>
      <c r="J10" s="8">
        <v>20.2</v>
      </c>
      <c r="K10" s="8">
        <f t="shared" si="4"/>
        <v>35</v>
      </c>
      <c r="L10" s="8">
        <f t="shared" si="0"/>
        <v>187775</v>
      </c>
      <c r="M10" s="8">
        <f t="shared" si="5"/>
        <v>252155</v>
      </c>
      <c r="N10" s="8">
        <f t="shared" si="1"/>
        <v>262885</v>
      </c>
      <c r="O10" s="21">
        <f t="shared" si="7"/>
        <v>100772.58333333333</v>
      </c>
      <c r="P10" s="8">
        <f t="shared" si="2"/>
        <v>8397.7152777777774</v>
      </c>
    </row>
    <row r="11" spans="1:16" ht="31.5">
      <c r="A11" s="79"/>
      <c r="B11" s="15" t="s">
        <v>25</v>
      </c>
      <c r="C11" s="51" t="s">
        <v>22</v>
      </c>
      <c r="D11" s="16">
        <v>1</v>
      </c>
      <c r="E11" s="8">
        <v>5365</v>
      </c>
      <c r="F11" s="8">
        <f t="shared" si="6"/>
        <v>64380</v>
      </c>
      <c r="G11" s="8">
        <f t="shared" si="3"/>
        <v>10730</v>
      </c>
      <c r="H11" s="8">
        <v>4.8</v>
      </c>
      <c r="I11" s="8">
        <v>10</v>
      </c>
      <c r="J11" s="8">
        <v>20.2</v>
      </c>
      <c r="K11" s="8">
        <f t="shared" si="4"/>
        <v>35</v>
      </c>
      <c r="L11" s="8">
        <f t="shared" si="0"/>
        <v>187775</v>
      </c>
      <c r="M11" s="8">
        <f t="shared" si="5"/>
        <v>252155</v>
      </c>
      <c r="N11" s="8">
        <f t="shared" si="1"/>
        <v>262885</v>
      </c>
      <c r="O11" s="21">
        <f t="shared" si="7"/>
        <v>100772.58333333333</v>
      </c>
      <c r="P11" s="8">
        <f t="shared" si="2"/>
        <v>8397.7152777777774</v>
      </c>
    </row>
    <row r="12" spans="1:16" ht="31.5">
      <c r="A12" s="71" t="s">
        <v>20</v>
      </c>
      <c r="B12" s="12" t="s">
        <v>33</v>
      </c>
      <c r="C12" s="12" t="s">
        <v>15</v>
      </c>
      <c r="D12" s="13">
        <v>1</v>
      </c>
      <c r="E12" s="14">
        <v>10194</v>
      </c>
      <c r="F12" s="14">
        <f t="shared" si="6"/>
        <v>122328</v>
      </c>
      <c r="G12" s="14">
        <f t="shared" si="3"/>
        <v>20388</v>
      </c>
      <c r="H12" s="14">
        <v>4.8</v>
      </c>
      <c r="I12" s="14">
        <v>12</v>
      </c>
      <c r="J12" s="14">
        <v>30.7</v>
      </c>
      <c r="K12" s="14">
        <f t="shared" si="4"/>
        <v>47.5</v>
      </c>
      <c r="L12" s="14">
        <f t="shared" si="0"/>
        <v>484215</v>
      </c>
      <c r="M12" s="14">
        <f t="shared" si="5"/>
        <v>606543</v>
      </c>
      <c r="N12" s="14">
        <f t="shared" si="1"/>
        <v>626931</v>
      </c>
      <c r="O12" s="14">
        <f t="shared" si="7"/>
        <v>240323.54999999996</v>
      </c>
      <c r="P12" s="14">
        <f t="shared" si="2"/>
        <v>20026.962499999998</v>
      </c>
    </row>
    <row r="13" spans="1:16" ht="47.25">
      <c r="A13" s="72"/>
      <c r="B13" s="15" t="s">
        <v>7</v>
      </c>
      <c r="C13" s="51" t="s">
        <v>22</v>
      </c>
      <c r="D13" s="46">
        <v>2</v>
      </c>
      <c r="E13" s="10">
        <v>5365</v>
      </c>
      <c r="F13" s="8">
        <f>E13*12*D13</f>
        <v>128760</v>
      </c>
      <c r="G13" s="8">
        <f t="shared" si="3"/>
        <v>21460</v>
      </c>
      <c r="H13" s="8">
        <v>4.8</v>
      </c>
      <c r="I13" s="8">
        <v>10</v>
      </c>
      <c r="J13" s="8">
        <v>28.2</v>
      </c>
      <c r="K13" s="8">
        <f t="shared" si="4"/>
        <v>43</v>
      </c>
      <c r="L13" s="8">
        <f t="shared" si="0"/>
        <v>461390</v>
      </c>
      <c r="M13" s="8">
        <f t="shared" si="5"/>
        <v>590150</v>
      </c>
      <c r="N13" s="8">
        <f t="shared" si="1"/>
        <v>611610</v>
      </c>
      <c r="O13" s="21">
        <f t="shared" si="7"/>
        <v>234450.5</v>
      </c>
      <c r="P13" s="8">
        <f t="shared" si="2"/>
        <v>9768.7708333333339</v>
      </c>
    </row>
    <row r="14" spans="1:16" ht="31.5">
      <c r="A14" s="72"/>
      <c r="B14" s="15" t="s">
        <v>23</v>
      </c>
      <c r="C14" s="51" t="s">
        <v>16</v>
      </c>
      <c r="D14" s="46">
        <v>4</v>
      </c>
      <c r="E14" s="10">
        <v>6975</v>
      </c>
      <c r="F14" s="8">
        <f t="shared" si="6"/>
        <v>334800</v>
      </c>
      <c r="G14" s="8">
        <f t="shared" si="3"/>
        <v>55800</v>
      </c>
      <c r="H14" s="8">
        <v>4.8</v>
      </c>
      <c r="I14" s="8">
        <v>10</v>
      </c>
      <c r="J14" s="8">
        <v>28.2</v>
      </c>
      <c r="K14" s="8">
        <f t="shared" si="4"/>
        <v>43</v>
      </c>
      <c r="L14" s="8">
        <f t="shared" si="0"/>
        <v>1199700</v>
      </c>
      <c r="M14" s="8">
        <f t="shared" si="5"/>
        <v>1534500</v>
      </c>
      <c r="N14" s="8">
        <f t="shared" si="1"/>
        <v>1590300</v>
      </c>
      <c r="O14" s="21">
        <f t="shared" si="7"/>
        <v>609614.99999999988</v>
      </c>
      <c r="P14" s="8">
        <f t="shared" si="2"/>
        <v>12700.312499999998</v>
      </c>
    </row>
    <row r="15" spans="1:16" ht="31.5">
      <c r="A15" s="72"/>
      <c r="B15" s="15" t="s">
        <v>21</v>
      </c>
      <c r="C15" s="51" t="s">
        <v>16</v>
      </c>
      <c r="D15" s="16">
        <v>1</v>
      </c>
      <c r="E15" s="10">
        <v>6975</v>
      </c>
      <c r="F15" s="8">
        <f t="shared" si="6"/>
        <v>83700</v>
      </c>
      <c r="G15" s="8">
        <f t="shared" si="3"/>
        <v>13950</v>
      </c>
      <c r="H15" s="8">
        <v>4.8</v>
      </c>
      <c r="I15" s="8">
        <v>10</v>
      </c>
      <c r="J15" s="8">
        <v>28.2</v>
      </c>
      <c r="K15" s="8">
        <f t="shared" si="4"/>
        <v>43</v>
      </c>
      <c r="L15" s="8">
        <f t="shared" si="0"/>
        <v>299925</v>
      </c>
      <c r="M15" s="8">
        <f t="shared" si="5"/>
        <v>383625</v>
      </c>
      <c r="N15" s="8">
        <f t="shared" si="1"/>
        <v>397575</v>
      </c>
      <c r="O15" s="21">
        <f t="shared" si="7"/>
        <v>152403.74999999997</v>
      </c>
      <c r="P15" s="8">
        <f t="shared" si="2"/>
        <v>12700.312499999998</v>
      </c>
    </row>
    <row r="16" spans="1:16" ht="31.5">
      <c r="A16" s="72"/>
      <c r="B16" s="15" t="s">
        <v>34</v>
      </c>
      <c r="C16" s="51" t="s">
        <v>16</v>
      </c>
      <c r="D16" s="16">
        <v>1</v>
      </c>
      <c r="E16" s="10">
        <v>6975</v>
      </c>
      <c r="F16" s="8">
        <f t="shared" si="6"/>
        <v>83700</v>
      </c>
      <c r="G16" s="8">
        <f t="shared" si="3"/>
        <v>13950</v>
      </c>
      <c r="H16" s="8">
        <v>4.8</v>
      </c>
      <c r="I16" s="8">
        <v>10</v>
      </c>
      <c r="J16" s="8">
        <v>28.2</v>
      </c>
      <c r="K16" s="8">
        <f t="shared" si="4"/>
        <v>43</v>
      </c>
      <c r="L16" s="8">
        <f t="shared" si="0"/>
        <v>299925</v>
      </c>
      <c r="M16" s="8">
        <f t="shared" si="5"/>
        <v>383625</v>
      </c>
      <c r="N16" s="8">
        <f t="shared" si="1"/>
        <v>397575</v>
      </c>
      <c r="O16" s="21">
        <f t="shared" si="7"/>
        <v>152403.74999999997</v>
      </c>
      <c r="P16" s="8">
        <f t="shared" si="2"/>
        <v>12700.312499999998</v>
      </c>
    </row>
    <row r="17" spans="1:16" ht="47.25">
      <c r="A17" s="73"/>
      <c r="B17" s="15" t="s">
        <v>44</v>
      </c>
      <c r="C17" s="51" t="s">
        <v>16</v>
      </c>
      <c r="D17" s="46">
        <v>5</v>
      </c>
      <c r="E17" s="10">
        <v>6975</v>
      </c>
      <c r="F17" s="8">
        <f t="shared" si="6"/>
        <v>418500</v>
      </c>
      <c r="G17" s="8">
        <f t="shared" si="3"/>
        <v>69750</v>
      </c>
      <c r="H17" s="8">
        <v>4.8</v>
      </c>
      <c r="I17" s="8">
        <v>10</v>
      </c>
      <c r="J17" s="8">
        <v>28.2</v>
      </c>
      <c r="K17" s="8">
        <f t="shared" si="4"/>
        <v>43</v>
      </c>
      <c r="L17" s="8">
        <f t="shared" si="0"/>
        <v>1499625</v>
      </c>
      <c r="M17" s="8">
        <f t="shared" si="5"/>
        <v>1918125</v>
      </c>
      <c r="N17" s="8">
        <f t="shared" si="1"/>
        <v>1987875</v>
      </c>
      <c r="O17" s="21">
        <f t="shared" si="7"/>
        <v>762018.75</v>
      </c>
      <c r="P17" s="8">
        <f t="shared" si="2"/>
        <v>12700.3125</v>
      </c>
    </row>
    <row r="18" spans="1:16" ht="31.5">
      <c r="A18" s="74" t="s">
        <v>26</v>
      </c>
      <c r="B18" s="12" t="s">
        <v>63</v>
      </c>
      <c r="C18" s="12" t="s">
        <v>15</v>
      </c>
      <c r="D18" s="13">
        <v>1</v>
      </c>
      <c r="E18" s="14">
        <v>10194</v>
      </c>
      <c r="F18" s="14">
        <f t="shared" si="6"/>
        <v>122328</v>
      </c>
      <c r="G18" s="14">
        <f t="shared" si="3"/>
        <v>20388</v>
      </c>
      <c r="H18" s="14">
        <v>4.8</v>
      </c>
      <c r="I18" s="14">
        <v>12</v>
      </c>
      <c r="J18" s="14">
        <v>23.2</v>
      </c>
      <c r="K18" s="14">
        <f t="shared" si="4"/>
        <v>40</v>
      </c>
      <c r="L18" s="14">
        <f t="shared" si="0"/>
        <v>407760</v>
      </c>
      <c r="M18" s="14">
        <f t="shared" si="5"/>
        <v>530088</v>
      </c>
      <c r="N18" s="14">
        <f t="shared" si="1"/>
        <v>550476</v>
      </c>
      <c r="O18" s="14">
        <f t="shared" si="7"/>
        <v>211015.79999999996</v>
      </c>
      <c r="P18" s="14">
        <f t="shared" si="2"/>
        <v>17584.649999999998</v>
      </c>
    </row>
    <row r="19" spans="1:16" ht="31.5">
      <c r="A19" s="74"/>
      <c r="B19" s="15" t="s">
        <v>32</v>
      </c>
      <c r="C19" s="51" t="s">
        <v>16</v>
      </c>
      <c r="D19" s="9">
        <v>1</v>
      </c>
      <c r="E19" s="10">
        <v>6975</v>
      </c>
      <c r="F19" s="8">
        <f t="shared" si="6"/>
        <v>83700</v>
      </c>
      <c r="G19" s="8">
        <f t="shared" si="3"/>
        <v>13950</v>
      </c>
      <c r="H19" s="8">
        <v>4.8</v>
      </c>
      <c r="I19" s="8">
        <v>10</v>
      </c>
      <c r="J19" s="8">
        <v>20.2</v>
      </c>
      <c r="K19" s="8">
        <f t="shared" si="4"/>
        <v>35</v>
      </c>
      <c r="L19" s="8">
        <f t="shared" si="0"/>
        <v>244125</v>
      </c>
      <c r="M19" s="8">
        <f t="shared" si="5"/>
        <v>327825</v>
      </c>
      <c r="N19" s="8">
        <f t="shared" si="1"/>
        <v>341775</v>
      </c>
      <c r="O19" s="21">
        <f t="shared" si="7"/>
        <v>131013.74999999999</v>
      </c>
      <c r="P19" s="8">
        <f t="shared" si="2"/>
        <v>10917.812499999998</v>
      </c>
    </row>
    <row r="20" spans="1:16" ht="31.5">
      <c r="A20" s="74"/>
      <c r="B20" s="15" t="s">
        <v>27</v>
      </c>
      <c r="C20" s="51" t="s">
        <v>16</v>
      </c>
      <c r="D20" s="9">
        <v>1</v>
      </c>
      <c r="E20" s="10">
        <v>6975</v>
      </c>
      <c r="F20" s="8">
        <f t="shared" si="6"/>
        <v>83700</v>
      </c>
      <c r="G20" s="8">
        <f t="shared" si="3"/>
        <v>13950</v>
      </c>
      <c r="H20" s="8">
        <v>4.8</v>
      </c>
      <c r="I20" s="8">
        <v>10</v>
      </c>
      <c r="J20" s="8">
        <v>20.2</v>
      </c>
      <c r="K20" s="8">
        <f t="shared" si="4"/>
        <v>35</v>
      </c>
      <c r="L20" s="8">
        <f t="shared" si="0"/>
        <v>244125</v>
      </c>
      <c r="M20" s="8">
        <f t="shared" si="5"/>
        <v>327825</v>
      </c>
      <c r="N20" s="8">
        <f t="shared" si="1"/>
        <v>341775</v>
      </c>
      <c r="O20" s="21">
        <f t="shared" si="7"/>
        <v>131013.74999999999</v>
      </c>
      <c r="P20" s="8">
        <f t="shared" si="2"/>
        <v>10917.812499999998</v>
      </c>
    </row>
    <row r="21" spans="1:16" ht="15.75">
      <c r="A21" s="91" t="s">
        <v>8</v>
      </c>
      <c r="B21" s="91"/>
      <c r="C21" s="53"/>
      <c r="D21" s="42">
        <f>SUM(D5:D20)</f>
        <v>24</v>
      </c>
      <c r="E21" s="43">
        <f>SUM(E5:E20)</f>
        <v>133901.74960000001</v>
      </c>
      <c r="F21" s="43">
        <f>SUM(F5:F20)</f>
        <v>2257100.9951999998</v>
      </c>
      <c r="G21" s="43">
        <f t="shared" ref="G21" si="8">SUM(G5:G20)</f>
        <v>376183.49920000002</v>
      </c>
      <c r="H21" s="42"/>
      <c r="I21" s="42"/>
      <c r="J21" s="42"/>
      <c r="K21" s="42"/>
      <c r="L21" s="43">
        <f>SUM(L5:L20)</f>
        <v>8351649.1036</v>
      </c>
      <c r="M21" s="43">
        <f t="shared" si="5"/>
        <v>10608750.0988</v>
      </c>
      <c r="N21" s="43">
        <f t="shared" ref="N21:P21" si="9">SUM(N5:N20)</f>
        <v>10984933.598000001</v>
      </c>
      <c r="O21" s="44">
        <f t="shared" si="9"/>
        <v>4210891.2125666663</v>
      </c>
      <c r="P21" s="43">
        <f t="shared" si="9"/>
        <v>252236.6427138889</v>
      </c>
    </row>
    <row r="22" spans="1:16" ht="2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6" ht="20.25">
      <c r="A23" s="96" t="s">
        <v>68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</row>
    <row r="24" spans="1:16" ht="50.25" customHeight="1">
      <c r="A24" s="56" t="s">
        <v>0</v>
      </c>
      <c r="B24" s="56" t="s">
        <v>1</v>
      </c>
      <c r="C24" s="56" t="s">
        <v>14</v>
      </c>
      <c r="D24" s="56" t="s">
        <v>17</v>
      </c>
      <c r="E24" s="56" t="s">
        <v>48</v>
      </c>
      <c r="F24" s="60" t="s">
        <v>9</v>
      </c>
      <c r="G24" s="60" t="s">
        <v>40</v>
      </c>
      <c r="H24" s="61" t="s">
        <v>37</v>
      </c>
      <c r="I24" s="62"/>
      <c r="J24" s="62"/>
      <c r="K24" s="63"/>
      <c r="L24" s="64" t="s">
        <v>28</v>
      </c>
      <c r="M24" s="64" t="s">
        <v>45</v>
      </c>
      <c r="N24" s="65" t="s">
        <v>10</v>
      </c>
      <c r="O24" s="67" t="s">
        <v>69</v>
      </c>
      <c r="P24" s="65" t="s">
        <v>36</v>
      </c>
    </row>
    <row r="25" spans="1:16" ht="100.5" customHeight="1">
      <c r="A25" s="57"/>
      <c r="B25" s="57"/>
      <c r="C25" s="57"/>
      <c r="D25" s="57"/>
      <c r="E25" s="57"/>
      <c r="F25" s="60"/>
      <c r="G25" s="60"/>
      <c r="H25" s="48" t="s">
        <v>38</v>
      </c>
      <c r="I25" s="48" t="s">
        <v>42</v>
      </c>
      <c r="J25" s="48" t="s">
        <v>39</v>
      </c>
      <c r="K25" s="48" t="s">
        <v>43</v>
      </c>
      <c r="L25" s="64"/>
      <c r="M25" s="64"/>
      <c r="N25" s="66"/>
      <c r="O25" s="68"/>
      <c r="P25" s="66"/>
    </row>
    <row r="26" spans="1:16" ht="15.75" customHeight="1">
      <c r="A26" s="69" t="s">
        <v>3</v>
      </c>
      <c r="B26" s="51" t="s">
        <v>2</v>
      </c>
      <c r="C26" s="49"/>
      <c r="D26" s="7">
        <v>1</v>
      </c>
      <c r="E26" s="23">
        <f>(SUM(M30:M45)/SUM(D30:D45)/12*0.46)</f>
        <v>15501.984027777777</v>
      </c>
      <c r="F26" s="8">
        <f>E26*12*D26</f>
        <v>186023.80833333332</v>
      </c>
      <c r="G26" s="8">
        <f>D26*E26*2</f>
        <v>31003.968055555553</v>
      </c>
      <c r="H26" s="8">
        <v>4.8</v>
      </c>
      <c r="I26" s="8">
        <v>12</v>
      </c>
      <c r="J26" s="8">
        <v>36.700000000000003</v>
      </c>
      <c r="K26" s="8">
        <f>SUM(H26:J26)</f>
        <v>53.5</v>
      </c>
      <c r="L26" s="8">
        <f t="shared" ref="L26:L45" si="10">D26*E26*K26</f>
        <v>829356.14548611105</v>
      </c>
      <c r="M26" s="8">
        <f>F26+L26</f>
        <v>1015379.9538194444</v>
      </c>
      <c r="N26" s="8">
        <f t="shared" ref="N26:N45" si="11">F26+G26+L26</f>
        <v>1046383.921875</v>
      </c>
      <c r="O26" s="21">
        <f>N26*1.15/12*8</f>
        <v>802227.67343749991</v>
      </c>
      <c r="P26" s="8">
        <f t="shared" ref="P26:P45" si="12">O26/12/D26</f>
        <v>66852.306119791654</v>
      </c>
    </row>
    <row r="27" spans="1:16" ht="15.75" customHeight="1">
      <c r="A27" s="69"/>
      <c r="B27" s="51" t="s">
        <v>18</v>
      </c>
      <c r="C27" s="49"/>
      <c r="D27" s="7">
        <v>1</v>
      </c>
      <c r="E27" s="23">
        <f>E26/100*70</f>
        <v>10851.388819444444</v>
      </c>
      <c r="F27" s="8">
        <f>E27*12*D27</f>
        <v>130216.66583333333</v>
      </c>
      <c r="G27" s="8">
        <f>D27*E27*2</f>
        <v>21702.777638888889</v>
      </c>
      <c r="H27" s="8">
        <v>4.8</v>
      </c>
      <c r="I27" s="8">
        <v>12</v>
      </c>
      <c r="J27" s="8">
        <v>36.700000000000003</v>
      </c>
      <c r="K27" s="8">
        <f>SUM(H27:J27)</f>
        <v>53.5</v>
      </c>
      <c r="L27" s="8">
        <f t="shared" si="10"/>
        <v>580549.30184027774</v>
      </c>
      <c r="M27" s="8">
        <f t="shared" ref="M27:M45" si="13">F27+L27</f>
        <v>710765.96767361113</v>
      </c>
      <c r="N27" s="8">
        <f t="shared" si="11"/>
        <v>732468.74531249993</v>
      </c>
      <c r="O27" s="21">
        <f>N27*1.15/12*8</f>
        <v>561559.37140624993</v>
      </c>
      <c r="P27" s="8">
        <f t="shared" si="12"/>
        <v>46796.614283854164</v>
      </c>
    </row>
    <row r="28" spans="1:16" ht="15.75">
      <c r="A28" s="69"/>
      <c r="B28" s="15" t="s">
        <v>4</v>
      </c>
      <c r="C28" s="49"/>
      <c r="D28" s="7">
        <v>1</v>
      </c>
      <c r="E28" s="23">
        <f>E26*70/100</f>
        <v>10851.388819444443</v>
      </c>
      <c r="F28" s="8">
        <f>E28*12*D28</f>
        <v>130216.6658333333</v>
      </c>
      <c r="G28" s="8">
        <f t="shared" ref="G28:G45" si="14">D28*E28*2</f>
        <v>21702.777638888885</v>
      </c>
      <c r="H28" s="8">
        <v>4.8</v>
      </c>
      <c r="I28" s="8">
        <v>12</v>
      </c>
      <c r="J28" s="8">
        <v>36.700000000000003</v>
      </c>
      <c r="K28" s="8">
        <f t="shared" ref="K28:K45" si="15">SUM(H28:J28)</f>
        <v>53.5</v>
      </c>
      <c r="L28" s="8">
        <f t="shared" si="10"/>
        <v>580549.30184027762</v>
      </c>
      <c r="M28" s="8">
        <f t="shared" si="13"/>
        <v>710765.9676736109</v>
      </c>
      <c r="N28" s="8">
        <f t="shared" si="11"/>
        <v>732468.74531249981</v>
      </c>
      <c r="O28" s="21">
        <f>N28*1.15/12*8</f>
        <v>561559.37140624982</v>
      </c>
      <c r="P28" s="8">
        <f t="shared" si="12"/>
        <v>46796.614283854149</v>
      </c>
    </row>
    <row r="29" spans="1:16" ht="25.5" customHeight="1">
      <c r="A29" s="69"/>
      <c r="B29" s="15" t="s">
        <v>19</v>
      </c>
      <c r="C29" s="15"/>
      <c r="D29" s="40">
        <v>3</v>
      </c>
      <c r="E29" s="23">
        <f>E26*70/100</f>
        <v>10851.388819444443</v>
      </c>
      <c r="F29" s="8">
        <f t="shared" ref="F29:F45" si="16">E29*12*D29</f>
        <v>390649.99749999994</v>
      </c>
      <c r="G29" s="8">
        <f t="shared" si="14"/>
        <v>65108.332916666652</v>
      </c>
      <c r="H29" s="8">
        <v>4.8</v>
      </c>
      <c r="I29" s="8">
        <v>12</v>
      </c>
      <c r="J29" s="8">
        <v>36.700000000000003</v>
      </c>
      <c r="K29" s="8">
        <f t="shared" si="15"/>
        <v>53.5</v>
      </c>
      <c r="L29" s="8">
        <f t="shared" si="10"/>
        <v>1741647.9055208329</v>
      </c>
      <c r="M29" s="8">
        <f t="shared" si="13"/>
        <v>2132297.9030208327</v>
      </c>
      <c r="N29" s="8">
        <f t="shared" si="11"/>
        <v>2197406.2359374994</v>
      </c>
      <c r="O29" s="21">
        <f>N29*1.15/12*8</f>
        <v>1684678.1142187493</v>
      </c>
      <c r="P29" s="8">
        <f t="shared" si="12"/>
        <v>46796.614283854149</v>
      </c>
    </row>
    <row r="30" spans="1:16" ht="36.75" customHeight="1">
      <c r="A30" s="78" t="s">
        <v>5</v>
      </c>
      <c r="B30" s="12" t="s">
        <v>6</v>
      </c>
      <c r="C30" s="12" t="s">
        <v>15</v>
      </c>
      <c r="D30" s="13">
        <v>1</v>
      </c>
      <c r="E30" s="14">
        <v>10194</v>
      </c>
      <c r="F30" s="14">
        <f>E30*12*D30</f>
        <v>122328</v>
      </c>
      <c r="G30" s="14">
        <f t="shared" si="14"/>
        <v>20388</v>
      </c>
      <c r="H30" s="14">
        <v>4.8</v>
      </c>
      <c r="I30" s="14">
        <v>12</v>
      </c>
      <c r="J30" s="14">
        <v>23.2</v>
      </c>
      <c r="K30" s="14">
        <f t="shared" si="15"/>
        <v>40</v>
      </c>
      <c r="L30" s="14">
        <f>D30*E30*K30</f>
        <v>407760</v>
      </c>
      <c r="M30" s="14">
        <f t="shared" si="13"/>
        <v>530088</v>
      </c>
      <c r="N30" s="14">
        <f>F30+G30+L30</f>
        <v>550476</v>
      </c>
      <c r="O30" s="14">
        <f>N30*1.15/12*8</f>
        <v>422031.59999999992</v>
      </c>
      <c r="P30" s="14">
        <f t="shared" si="12"/>
        <v>35169.299999999996</v>
      </c>
    </row>
    <row r="31" spans="1:16" ht="36.75" customHeight="1">
      <c r="A31" s="79"/>
      <c r="B31" s="15" t="s">
        <v>24</v>
      </c>
      <c r="C31" s="51" t="s">
        <v>22</v>
      </c>
      <c r="D31" s="7">
        <v>1</v>
      </c>
      <c r="E31" s="8">
        <v>5365</v>
      </c>
      <c r="F31" s="8">
        <f t="shared" si="16"/>
        <v>64380</v>
      </c>
      <c r="G31" s="8">
        <f t="shared" si="14"/>
        <v>10730</v>
      </c>
      <c r="H31" s="8">
        <v>4.8</v>
      </c>
      <c r="I31" s="8">
        <v>10</v>
      </c>
      <c r="J31" s="8">
        <v>20.2</v>
      </c>
      <c r="K31" s="8">
        <f t="shared" si="15"/>
        <v>35</v>
      </c>
      <c r="L31" s="8">
        <f t="shared" si="10"/>
        <v>187775</v>
      </c>
      <c r="M31" s="8">
        <f t="shared" si="13"/>
        <v>252155</v>
      </c>
      <c r="N31" s="8">
        <f t="shared" si="11"/>
        <v>262885</v>
      </c>
      <c r="O31" s="21">
        <f t="shared" ref="O31:O45" si="17">N31*1.15/12*8</f>
        <v>201545.16666666666</v>
      </c>
      <c r="P31" s="8">
        <f t="shared" si="12"/>
        <v>16795.430555555555</v>
      </c>
    </row>
    <row r="32" spans="1:16" ht="31.5" customHeight="1">
      <c r="A32" s="79"/>
      <c r="B32" s="15" t="s">
        <v>25</v>
      </c>
      <c r="C32" s="51" t="s">
        <v>22</v>
      </c>
      <c r="D32" s="16">
        <v>1</v>
      </c>
      <c r="E32" s="8">
        <v>5365</v>
      </c>
      <c r="F32" s="8">
        <f t="shared" si="16"/>
        <v>64380</v>
      </c>
      <c r="G32" s="8">
        <f t="shared" si="14"/>
        <v>10730</v>
      </c>
      <c r="H32" s="8">
        <v>4.8</v>
      </c>
      <c r="I32" s="8">
        <v>10</v>
      </c>
      <c r="J32" s="8">
        <v>20.2</v>
      </c>
      <c r="K32" s="8">
        <f t="shared" si="15"/>
        <v>35</v>
      </c>
      <c r="L32" s="8">
        <f t="shared" si="10"/>
        <v>187775</v>
      </c>
      <c r="M32" s="8">
        <f t="shared" si="13"/>
        <v>252155</v>
      </c>
      <c r="N32" s="8">
        <f t="shared" si="11"/>
        <v>262885</v>
      </c>
      <c r="O32" s="21">
        <f t="shared" si="17"/>
        <v>201545.16666666666</v>
      </c>
      <c r="P32" s="8">
        <f t="shared" si="12"/>
        <v>16795.430555555555</v>
      </c>
    </row>
    <row r="33" spans="1:16" ht="46.5" customHeight="1">
      <c r="A33" s="88" t="s">
        <v>58</v>
      </c>
      <c r="B33" s="41" t="s">
        <v>60</v>
      </c>
      <c r="C33" s="12" t="s">
        <v>15</v>
      </c>
      <c r="D33" s="40">
        <v>1</v>
      </c>
      <c r="E33" s="14">
        <v>10194</v>
      </c>
      <c r="F33" s="14">
        <f>E33*12*D33</f>
        <v>122328</v>
      </c>
      <c r="G33" s="14">
        <f>D33*E33*2</f>
        <v>20388</v>
      </c>
      <c r="H33" s="14">
        <v>4.8</v>
      </c>
      <c r="I33" s="14">
        <v>12</v>
      </c>
      <c r="J33" s="14">
        <v>30.7</v>
      </c>
      <c r="K33" s="14">
        <f>SUM(H33:J33)</f>
        <v>47.5</v>
      </c>
      <c r="L33" s="14">
        <f>D33*E33*K33</f>
        <v>484215</v>
      </c>
      <c r="M33" s="14">
        <f t="shared" si="13"/>
        <v>606543</v>
      </c>
      <c r="N33" s="14">
        <f t="shared" si="11"/>
        <v>626931</v>
      </c>
      <c r="O33" s="14">
        <f t="shared" si="17"/>
        <v>480647.09999999992</v>
      </c>
      <c r="P33" s="14">
        <f>O33/12/D33</f>
        <v>40053.924999999996</v>
      </c>
    </row>
    <row r="34" spans="1:16" ht="44.25" customHeight="1">
      <c r="A34" s="89"/>
      <c r="B34" s="15" t="s">
        <v>49</v>
      </c>
      <c r="C34" s="15" t="s">
        <v>22</v>
      </c>
      <c r="D34" s="46">
        <v>1</v>
      </c>
      <c r="E34" s="31">
        <v>5365</v>
      </c>
      <c r="F34" s="31">
        <f>E34*12*D34</f>
        <v>64380</v>
      </c>
      <c r="G34" s="31">
        <v>10730</v>
      </c>
      <c r="H34" s="31">
        <v>4.8</v>
      </c>
      <c r="I34" s="31">
        <v>10</v>
      </c>
      <c r="J34" s="31">
        <v>28.2</v>
      </c>
      <c r="K34" s="31">
        <f t="shared" ref="K34" si="18">SUM(H34:J34)</f>
        <v>43</v>
      </c>
      <c r="L34" s="31">
        <f>D34*E34*K34</f>
        <v>230695</v>
      </c>
      <c r="M34" s="31">
        <f t="shared" si="13"/>
        <v>295075</v>
      </c>
      <c r="N34" s="31">
        <f t="shared" si="11"/>
        <v>305805</v>
      </c>
      <c r="O34" s="21">
        <f t="shared" si="17"/>
        <v>234450.5</v>
      </c>
      <c r="P34" s="31">
        <f t="shared" ref="P34" si="19">O34/12/D34</f>
        <v>19537.541666666668</v>
      </c>
    </row>
    <row r="35" spans="1:16" ht="44.25" customHeight="1">
      <c r="A35" s="90"/>
      <c r="B35" s="41" t="s">
        <v>54</v>
      </c>
      <c r="C35" s="15" t="s">
        <v>16</v>
      </c>
      <c r="D35" s="40">
        <v>2</v>
      </c>
      <c r="E35" s="31">
        <v>6975</v>
      </c>
      <c r="F35" s="31">
        <f>E35*12*D35</f>
        <v>167400</v>
      </c>
      <c r="G35" s="31">
        <f>D35*E35*2</f>
        <v>27900</v>
      </c>
      <c r="H35" s="31">
        <v>4.8</v>
      </c>
      <c r="I35" s="31">
        <v>10</v>
      </c>
      <c r="J35" s="31">
        <v>28.2</v>
      </c>
      <c r="K35" s="31">
        <f>SUM(H35:J35)</f>
        <v>43</v>
      </c>
      <c r="L35" s="31">
        <f t="shared" ref="L35" si="20">D35*E35*K35</f>
        <v>599850</v>
      </c>
      <c r="M35" s="31">
        <f t="shared" si="13"/>
        <v>767250</v>
      </c>
      <c r="N35" s="31">
        <f t="shared" si="11"/>
        <v>795150</v>
      </c>
      <c r="O35" s="21">
        <f t="shared" si="17"/>
        <v>609614.99999999988</v>
      </c>
      <c r="P35" s="31">
        <f>O35/12/D35</f>
        <v>25400.624999999996</v>
      </c>
    </row>
    <row r="36" spans="1:16" ht="47.25" customHeight="1">
      <c r="A36" s="84" t="s">
        <v>57</v>
      </c>
      <c r="B36" s="12" t="s">
        <v>33</v>
      </c>
      <c r="C36" s="12" t="s">
        <v>15</v>
      </c>
      <c r="D36" s="13">
        <v>1</v>
      </c>
      <c r="E36" s="14">
        <v>10194</v>
      </c>
      <c r="F36" s="14">
        <f t="shared" si="16"/>
        <v>122328</v>
      </c>
      <c r="G36" s="14">
        <f t="shared" si="14"/>
        <v>20388</v>
      </c>
      <c r="H36" s="14">
        <v>4.8</v>
      </c>
      <c r="I36" s="14">
        <v>12</v>
      </c>
      <c r="J36" s="14">
        <v>30.7</v>
      </c>
      <c r="K36" s="14">
        <f>SUM(H36:J36)</f>
        <v>47.5</v>
      </c>
      <c r="L36" s="14">
        <f t="shared" si="10"/>
        <v>484215</v>
      </c>
      <c r="M36" s="14">
        <f t="shared" si="13"/>
        <v>606543</v>
      </c>
      <c r="N36" s="14">
        <f t="shared" si="11"/>
        <v>626931</v>
      </c>
      <c r="O36" s="14">
        <f t="shared" si="17"/>
        <v>480647.09999999992</v>
      </c>
      <c r="P36" s="14">
        <f t="shared" si="12"/>
        <v>40053.924999999996</v>
      </c>
    </row>
    <row r="37" spans="1:16" ht="35.25" customHeight="1">
      <c r="A37" s="85"/>
      <c r="B37" s="15" t="s">
        <v>23</v>
      </c>
      <c r="C37" s="51" t="s">
        <v>16</v>
      </c>
      <c r="D37" s="46">
        <v>2</v>
      </c>
      <c r="E37" s="10">
        <v>6975</v>
      </c>
      <c r="F37" s="8">
        <f t="shared" si="16"/>
        <v>167400</v>
      </c>
      <c r="G37" s="8">
        <f t="shared" si="14"/>
        <v>27900</v>
      </c>
      <c r="H37" s="8">
        <v>4.8</v>
      </c>
      <c r="I37" s="8">
        <v>10</v>
      </c>
      <c r="J37" s="8">
        <v>28.2</v>
      </c>
      <c r="K37" s="8">
        <f t="shared" si="15"/>
        <v>43</v>
      </c>
      <c r="L37" s="8">
        <f t="shared" si="10"/>
        <v>599850</v>
      </c>
      <c r="M37" s="8">
        <f t="shared" si="13"/>
        <v>767250</v>
      </c>
      <c r="N37" s="8">
        <f t="shared" si="11"/>
        <v>795150</v>
      </c>
      <c r="O37" s="21">
        <f t="shared" si="17"/>
        <v>609614.99999999988</v>
      </c>
      <c r="P37" s="8">
        <f t="shared" si="12"/>
        <v>25400.624999999996</v>
      </c>
    </row>
    <row r="38" spans="1:16" ht="42.75" customHeight="1">
      <c r="A38" s="85"/>
      <c r="B38" s="15" t="s">
        <v>21</v>
      </c>
      <c r="C38" s="51" t="s">
        <v>16</v>
      </c>
      <c r="D38" s="40">
        <v>3</v>
      </c>
      <c r="E38" s="10">
        <v>6975</v>
      </c>
      <c r="F38" s="8">
        <f t="shared" si="16"/>
        <v>251100</v>
      </c>
      <c r="G38" s="8">
        <f>D38*E38*2</f>
        <v>41850</v>
      </c>
      <c r="H38" s="8">
        <v>4.8</v>
      </c>
      <c r="I38" s="8">
        <v>10</v>
      </c>
      <c r="J38" s="8">
        <v>28.2</v>
      </c>
      <c r="K38" s="8">
        <f t="shared" si="15"/>
        <v>43</v>
      </c>
      <c r="L38" s="8">
        <f t="shared" si="10"/>
        <v>899775</v>
      </c>
      <c r="M38" s="8">
        <f t="shared" si="13"/>
        <v>1150875</v>
      </c>
      <c r="N38" s="8">
        <f t="shared" si="11"/>
        <v>1192725</v>
      </c>
      <c r="O38" s="21">
        <f t="shared" si="17"/>
        <v>914422.5</v>
      </c>
      <c r="P38" s="8">
        <f t="shared" si="12"/>
        <v>25400.625</v>
      </c>
    </row>
    <row r="39" spans="1:16" ht="41.25" customHeight="1">
      <c r="A39" s="85"/>
      <c r="B39" s="15" t="s">
        <v>34</v>
      </c>
      <c r="C39" s="15" t="s">
        <v>22</v>
      </c>
      <c r="D39" s="16">
        <v>1</v>
      </c>
      <c r="E39" s="10">
        <v>6975</v>
      </c>
      <c r="F39" s="31">
        <f t="shared" si="16"/>
        <v>83700</v>
      </c>
      <c r="G39" s="31">
        <f>D39*E39*2</f>
        <v>13950</v>
      </c>
      <c r="H39" s="31">
        <v>4.8</v>
      </c>
      <c r="I39" s="31">
        <v>10</v>
      </c>
      <c r="J39" s="31">
        <v>28.2</v>
      </c>
      <c r="K39" s="31">
        <f t="shared" si="15"/>
        <v>43</v>
      </c>
      <c r="L39" s="31">
        <f t="shared" si="10"/>
        <v>299925</v>
      </c>
      <c r="M39" s="31">
        <f t="shared" si="13"/>
        <v>383625</v>
      </c>
      <c r="N39" s="31">
        <f t="shared" si="11"/>
        <v>397575</v>
      </c>
      <c r="O39" s="21">
        <f t="shared" si="17"/>
        <v>304807.49999999994</v>
      </c>
      <c r="P39" s="31">
        <f t="shared" si="12"/>
        <v>25400.624999999996</v>
      </c>
    </row>
    <row r="40" spans="1:16" ht="37.5" customHeight="1">
      <c r="A40" s="88" t="s">
        <v>50</v>
      </c>
      <c r="B40" s="41" t="s">
        <v>61</v>
      </c>
      <c r="C40" s="12" t="s">
        <v>15</v>
      </c>
      <c r="D40" s="40">
        <v>1</v>
      </c>
      <c r="E40" s="14">
        <v>10194</v>
      </c>
      <c r="F40" s="14">
        <f t="shared" si="16"/>
        <v>122328</v>
      </c>
      <c r="G40" s="14">
        <f t="shared" si="14"/>
        <v>20388</v>
      </c>
      <c r="H40" s="14">
        <v>4.8</v>
      </c>
      <c r="I40" s="14">
        <v>12</v>
      </c>
      <c r="J40" s="14">
        <v>30.7</v>
      </c>
      <c r="K40" s="14">
        <f t="shared" si="15"/>
        <v>47.5</v>
      </c>
      <c r="L40" s="14">
        <f t="shared" si="10"/>
        <v>484215</v>
      </c>
      <c r="M40" s="14">
        <f t="shared" si="13"/>
        <v>606543</v>
      </c>
      <c r="N40" s="14">
        <f t="shared" si="11"/>
        <v>626931</v>
      </c>
      <c r="O40" s="14">
        <f t="shared" si="17"/>
        <v>480647.09999999992</v>
      </c>
      <c r="P40" s="14">
        <f t="shared" si="12"/>
        <v>40053.924999999996</v>
      </c>
    </row>
    <row r="41" spans="1:16" ht="48.75" customHeight="1">
      <c r="A41" s="89"/>
      <c r="B41" s="15" t="s">
        <v>51</v>
      </c>
      <c r="C41" s="51" t="s">
        <v>16</v>
      </c>
      <c r="D41" s="46">
        <v>4</v>
      </c>
      <c r="E41" s="10">
        <v>6975</v>
      </c>
      <c r="F41" s="8">
        <f t="shared" si="16"/>
        <v>334800</v>
      </c>
      <c r="G41" s="8">
        <f t="shared" si="14"/>
        <v>55800</v>
      </c>
      <c r="H41" s="8">
        <v>4.8</v>
      </c>
      <c r="I41" s="8">
        <v>10</v>
      </c>
      <c r="J41" s="8">
        <v>28.2</v>
      </c>
      <c r="K41" s="8">
        <f>SUM(H41:J41)</f>
        <v>43</v>
      </c>
      <c r="L41" s="8">
        <f t="shared" si="10"/>
        <v>1199700</v>
      </c>
      <c r="M41" s="8">
        <f t="shared" si="13"/>
        <v>1534500</v>
      </c>
      <c r="N41" s="8">
        <f t="shared" si="11"/>
        <v>1590300</v>
      </c>
      <c r="O41" s="21">
        <f t="shared" si="17"/>
        <v>1219229.9999999998</v>
      </c>
      <c r="P41" s="8">
        <f t="shared" si="12"/>
        <v>25400.624999999996</v>
      </c>
    </row>
    <row r="42" spans="1:16" ht="63" customHeight="1">
      <c r="A42" s="90"/>
      <c r="B42" s="41" t="s">
        <v>64</v>
      </c>
      <c r="C42" s="51" t="s">
        <v>16</v>
      </c>
      <c r="D42" s="40">
        <v>2</v>
      </c>
      <c r="E42" s="10">
        <v>6975</v>
      </c>
      <c r="F42" s="8">
        <f t="shared" si="16"/>
        <v>167400</v>
      </c>
      <c r="G42" s="8">
        <f t="shared" si="14"/>
        <v>27900</v>
      </c>
      <c r="H42" s="8">
        <v>4.8</v>
      </c>
      <c r="I42" s="8">
        <v>10</v>
      </c>
      <c r="J42" s="8">
        <v>28.2</v>
      </c>
      <c r="K42" s="8">
        <f>SUM(H42:J42)</f>
        <v>43</v>
      </c>
      <c r="L42" s="8">
        <f t="shared" si="10"/>
        <v>599850</v>
      </c>
      <c r="M42" s="8">
        <f t="shared" si="13"/>
        <v>767250</v>
      </c>
      <c r="N42" s="8">
        <f t="shared" si="11"/>
        <v>795150</v>
      </c>
      <c r="O42" s="21">
        <f t="shared" si="17"/>
        <v>609614.99999999988</v>
      </c>
      <c r="P42" s="8">
        <f t="shared" si="12"/>
        <v>25400.624999999996</v>
      </c>
    </row>
    <row r="43" spans="1:16" ht="31.5" customHeight="1">
      <c r="A43" s="74" t="s">
        <v>26</v>
      </c>
      <c r="B43" s="12" t="s">
        <v>63</v>
      </c>
      <c r="C43" s="12" t="s">
        <v>15</v>
      </c>
      <c r="D43" s="13">
        <v>1</v>
      </c>
      <c r="E43" s="14">
        <v>10194</v>
      </c>
      <c r="F43" s="14">
        <f t="shared" si="16"/>
        <v>122328</v>
      </c>
      <c r="G43" s="14">
        <f t="shared" si="14"/>
        <v>20388</v>
      </c>
      <c r="H43" s="14">
        <v>4.8</v>
      </c>
      <c r="I43" s="14">
        <v>12</v>
      </c>
      <c r="J43" s="14">
        <v>23.2</v>
      </c>
      <c r="K43" s="14">
        <f t="shared" si="15"/>
        <v>40</v>
      </c>
      <c r="L43" s="14">
        <f t="shared" si="10"/>
        <v>407760</v>
      </c>
      <c r="M43" s="14">
        <f t="shared" si="13"/>
        <v>530088</v>
      </c>
      <c r="N43" s="14">
        <f t="shared" si="11"/>
        <v>550476</v>
      </c>
      <c r="O43" s="14">
        <f t="shared" si="17"/>
        <v>422031.59999999992</v>
      </c>
      <c r="P43" s="14">
        <f t="shared" si="12"/>
        <v>35169.299999999996</v>
      </c>
    </row>
    <row r="44" spans="1:16" ht="31.5" customHeight="1">
      <c r="A44" s="74"/>
      <c r="B44" s="15" t="s">
        <v>32</v>
      </c>
      <c r="C44" s="51" t="s">
        <v>16</v>
      </c>
      <c r="D44" s="9">
        <v>1</v>
      </c>
      <c r="E44" s="10">
        <v>6975</v>
      </c>
      <c r="F44" s="8">
        <f t="shared" si="16"/>
        <v>83700</v>
      </c>
      <c r="G44" s="8">
        <f t="shared" si="14"/>
        <v>13950</v>
      </c>
      <c r="H44" s="8">
        <v>4.8</v>
      </c>
      <c r="I44" s="8">
        <v>10</v>
      </c>
      <c r="J44" s="8">
        <v>20.2</v>
      </c>
      <c r="K44" s="8">
        <f t="shared" si="15"/>
        <v>35</v>
      </c>
      <c r="L44" s="8">
        <f t="shared" si="10"/>
        <v>244125</v>
      </c>
      <c r="M44" s="8">
        <f t="shared" si="13"/>
        <v>327825</v>
      </c>
      <c r="N44" s="8">
        <f t="shared" si="11"/>
        <v>341775</v>
      </c>
      <c r="O44" s="21">
        <f t="shared" si="17"/>
        <v>262027.49999999997</v>
      </c>
      <c r="P44" s="8">
        <f t="shared" si="12"/>
        <v>21835.624999999996</v>
      </c>
    </row>
    <row r="45" spans="1:16" ht="33" customHeight="1">
      <c r="A45" s="74"/>
      <c r="B45" s="15" t="s">
        <v>27</v>
      </c>
      <c r="C45" s="51" t="s">
        <v>16</v>
      </c>
      <c r="D45" s="9">
        <v>1</v>
      </c>
      <c r="E45" s="10">
        <v>6975</v>
      </c>
      <c r="F45" s="8">
        <f t="shared" si="16"/>
        <v>83700</v>
      </c>
      <c r="G45" s="8">
        <f t="shared" si="14"/>
        <v>13950</v>
      </c>
      <c r="H45" s="8">
        <v>4.8</v>
      </c>
      <c r="I45" s="8">
        <v>10</v>
      </c>
      <c r="J45" s="8">
        <v>20.2</v>
      </c>
      <c r="K45" s="8">
        <f t="shared" si="15"/>
        <v>35</v>
      </c>
      <c r="L45" s="8">
        <f t="shared" si="10"/>
        <v>244125</v>
      </c>
      <c r="M45" s="8">
        <f t="shared" si="13"/>
        <v>327825</v>
      </c>
      <c r="N45" s="8">
        <f t="shared" si="11"/>
        <v>341775</v>
      </c>
      <c r="O45" s="21">
        <f t="shared" si="17"/>
        <v>262027.49999999997</v>
      </c>
      <c r="P45" s="8">
        <f t="shared" si="12"/>
        <v>21835.624999999996</v>
      </c>
    </row>
    <row r="46" spans="1:16" ht="15.75" customHeight="1">
      <c r="A46" s="91" t="s">
        <v>8</v>
      </c>
      <c r="B46" s="91"/>
      <c r="C46" s="53"/>
      <c r="D46" s="54">
        <f>SUM(D26:D45)</f>
        <v>30</v>
      </c>
      <c r="E46" s="43">
        <f>SUM(E26:E45)</f>
        <v>170921.15048611112</v>
      </c>
      <c r="F46" s="43">
        <f>SUM(F26:F45)</f>
        <v>2981087.1374999997</v>
      </c>
      <c r="G46" s="43">
        <f>SUM(G26:G45)</f>
        <v>496847.85624999995</v>
      </c>
      <c r="H46" s="42"/>
      <c r="I46" s="42"/>
      <c r="J46" s="42"/>
      <c r="K46" s="42"/>
      <c r="L46" s="43">
        <f>SUM(L26:L45)</f>
        <v>11293712.6546875</v>
      </c>
      <c r="M46" s="43">
        <f t="shared" ref="M46" si="21">E46+L46</f>
        <v>11464633.805173611</v>
      </c>
      <c r="N46" s="43">
        <f>SUM(N26:N45)</f>
        <v>14771647.6484375</v>
      </c>
      <c r="O46" s="44">
        <f>SUM(O26:O45)</f>
        <v>11324929.863802081</v>
      </c>
      <c r="P46" s="43">
        <f>SUM(P26:P45)</f>
        <v>646945.92674913188</v>
      </c>
    </row>
    <row r="47" spans="1:16" ht="13.5" customHeight="1">
      <c r="A47" s="4"/>
      <c r="B47" s="5"/>
      <c r="C47" s="5"/>
      <c r="D47" s="6"/>
      <c r="E47" s="1"/>
      <c r="F47" s="1"/>
      <c r="G47" s="1"/>
      <c r="H47" s="1"/>
      <c r="I47" s="1"/>
      <c r="J47" s="1"/>
      <c r="K47" s="1"/>
      <c r="L47" s="1"/>
    </row>
    <row r="48" spans="1:16" ht="26.25" customHeight="1">
      <c r="G48" s="92" t="s">
        <v>73</v>
      </c>
      <c r="H48" s="92"/>
      <c r="I48" s="92"/>
      <c r="J48" s="92"/>
      <c r="K48" s="92"/>
      <c r="L48" s="93" t="s">
        <v>76</v>
      </c>
      <c r="M48" s="94"/>
      <c r="N48" s="94"/>
      <c r="O48" s="94"/>
      <c r="P48" s="95"/>
    </row>
    <row r="49" spans="1:16" ht="33.75" customHeight="1">
      <c r="A49" s="86" t="s">
        <v>11</v>
      </c>
      <c r="B49" s="52" t="s">
        <v>35</v>
      </c>
      <c r="C49" s="32" t="s">
        <v>46</v>
      </c>
      <c r="D49" s="32" t="s">
        <v>53</v>
      </c>
      <c r="E49" s="33"/>
      <c r="G49" s="81" t="s">
        <v>52</v>
      </c>
      <c r="H49" s="82"/>
      <c r="I49" s="82"/>
      <c r="J49" s="82"/>
      <c r="K49" s="83"/>
      <c r="L49" s="81" t="s">
        <v>70</v>
      </c>
      <c r="M49" s="82"/>
      <c r="N49" s="82"/>
      <c r="O49" s="82"/>
      <c r="P49" s="83"/>
    </row>
    <row r="50" spans="1:16" ht="18" customHeight="1">
      <c r="A50" s="87"/>
      <c r="B50" s="50">
        <f>B51+B52</f>
        <v>20227639.041432109</v>
      </c>
      <c r="C50" s="50">
        <f>C51+C52</f>
        <v>16447100</v>
      </c>
      <c r="D50" s="45">
        <f>B50-C50</f>
        <v>3780539.0414321087</v>
      </c>
      <c r="E50" s="34"/>
      <c r="G50" s="81" t="s">
        <v>59</v>
      </c>
      <c r="H50" s="82"/>
      <c r="I50" s="82"/>
      <c r="J50" s="82"/>
      <c r="K50" s="83"/>
      <c r="L50" s="81" t="s">
        <v>65</v>
      </c>
      <c r="M50" s="82"/>
      <c r="N50" s="82"/>
      <c r="O50" s="82"/>
      <c r="P50" s="83"/>
    </row>
    <row r="51" spans="1:16" ht="31.5" customHeight="1">
      <c r="A51" s="35" t="s">
        <v>12</v>
      </c>
      <c r="B51" s="17">
        <f>O21+O46</f>
        <v>15535821.076368747</v>
      </c>
      <c r="C51" s="17">
        <v>12632000</v>
      </c>
      <c r="D51" s="50">
        <f>B51-C51</f>
        <v>2903821.0763687473</v>
      </c>
      <c r="E51" s="34"/>
      <c r="G51" s="81" t="s">
        <v>72</v>
      </c>
      <c r="H51" s="82"/>
      <c r="I51" s="82"/>
      <c r="J51" s="82"/>
      <c r="K51" s="83"/>
      <c r="L51" s="81" t="s">
        <v>71</v>
      </c>
      <c r="M51" s="82"/>
      <c r="N51" s="82"/>
      <c r="O51" s="82"/>
      <c r="P51" s="83"/>
    </row>
    <row r="52" spans="1:16" ht="31.5">
      <c r="A52" s="35" t="s">
        <v>13</v>
      </c>
      <c r="B52" s="17">
        <f>B51*0.302</f>
        <v>4691817.9650633615</v>
      </c>
      <c r="C52" s="17">
        <v>3815100</v>
      </c>
      <c r="D52" s="50">
        <f>B52-C52</f>
        <v>876717.96506336145</v>
      </c>
      <c r="E52" s="34"/>
      <c r="G52" s="80"/>
      <c r="H52" s="80"/>
      <c r="I52" s="80"/>
      <c r="J52" s="80"/>
      <c r="K52" s="80"/>
      <c r="L52" s="81" t="s">
        <v>75</v>
      </c>
      <c r="M52" s="82"/>
      <c r="N52" s="82"/>
      <c r="O52" s="82"/>
      <c r="P52" s="83"/>
    </row>
    <row r="53" spans="1:16" ht="18.75">
      <c r="A53" s="35"/>
      <c r="B53" s="17"/>
      <c r="C53" s="17"/>
      <c r="D53" s="50"/>
      <c r="E53" s="34"/>
      <c r="G53" s="81"/>
      <c r="H53" s="82"/>
      <c r="I53" s="82"/>
      <c r="J53" s="82"/>
      <c r="K53" s="83"/>
      <c r="L53" s="81" t="s">
        <v>74</v>
      </c>
      <c r="M53" s="82"/>
      <c r="N53" s="82"/>
      <c r="O53" s="82"/>
      <c r="P53" s="83"/>
    </row>
    <row r="54" spans="1:16" ht="18.75" customHeight="1">
      <c r="A54" s="35"/>
      <c r="B54" s="17"/>
      <c r="C54" s="17"/>
      <c r="D54" s="50"/>
      <c r="E54" s="3"/>
      <c r="G54" s="81"/>
      <c r="H54" s="82"/>
      <c r="I54" s="82"/>
      <c r="J54" s="82"/>
      <c r="K54" s="83"/>
      <c r="L54" s="81" t="s">
        <v>56</v>
      </c>
      <c r="M54" s="82"/>
      <c r="N54" s="82"/>
      <c r="O54" s="82"/>
      <c r="P54" s="82"/>
    </row>
    <row r="55" spans="1:16" ht="31.5">
      <c r="A55" s="37" t="s">
        <v>29</v>
      </c>
      <c r="B55" s="19"/>
      <c r="C55" s="19"/>
      <c r="D55" s="36"/>
      <c r="E55" s="39"/>
      <c r="G55" s="80"/>
      <c r="H55" s="80"/>
      <c r="I55" s="80"/>
      <c r="J55" s="80"/>
      <c r="K55" s="80"/>
      <c r="L55" s="81"/>
      <c r="M55" s="82"/>
      <c r="N55" s="82"/>
      <c r="O55" s="82"/>
      <c r="P55" s="83"/>
    </row>
    <row r="56" spans="1:16" ht="15.75">
      <c r="A56" s="37" t="s">
        <v>30</v>
      </c>
      <c r="B56" s="17">
        <f>B50/12/D46</f>
        <v>56187.886226200302</v>
      </c>
      <c r="C56" s="19"/>
      <c r="D56" s="38"/>
      <c r="E56" s="3"/>
    </row>
    <row r="57" spans="1:16" ht="15.75">
      <c r="A57" s="37" t="s">
        <v>31</v>
      </c>
      <c r="B57" s="17">
        <f>B56-(B56/100*13)</f>
        <v>48883.461016794259</v>
      </c>
      <c r="C57" s="17"/>
      <c r="D57" s="38"/>
    </row>
  </sheetData>
  <mergeCells count="58">
    <mergeCell ref="A5:A8"/>
    <mergeCell ref="A1:O1"/>
    <mergeCell ref="A2:P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O3:O4"/>
    <mergeCell ref="P3:P4"/>
    <mergeCell ref="A9:A11"/>
    <mergeCell ref="A12:A17"/>
    <mergeCell ref="A18:A20"/>
    <mergeCell ref="A21:B21"/>
    <mergeCell ref="A23:P23"/>
    <mergeCell ref="O24:O25"/>
    <mergeCell ref="P24:P25"/>
    <mergeCell ref="A26:A29"/>
    <mergeCell ref="A30:A32"/>
    <mergeCell ref="A33:A35"/>
    <mergeCell ref="F24:F25"/>
    <mergeCell ref="G24:G25"/>
    <mergeCell ref="H24:K24"/>
    <mergeCell ref="L24:L25"/>
    <mergeCell ref="M24:M25"/>
    <mergeCell ref="N24:N25"/>
    <mergeCell ref="A24:A25"/>
    <mergeCell ref="B24:B25"/>
    <mergeCell ref="C24:C25"/>
    <mergeCell ref="D24:D25"/>
    <mergeCell ref="E24:E25"/>
    <mergeCell ref="A40:A42"/>
    <mergeCell ref="A43:A45"/>
    <mergeCell ref="A46:B46"/>
    <mergeCell ref="G48:K48"/>
    <mergeCell ref="L48:P48"/>
    <mergeCell ref="G55:K55"/>
    <mergeCell ref="L55:P55"/>
    <mergeCell ref="A36:A39"/>
    <mergeCell ref="G52:K52"/>
    <mergeCell ref="L52:P52"/>
    <mergeCell ref="G53:K53"/>
    <mergeCell ref="L53:P53"/>
    <mergeCell ref="G54:K54"/>
    <mergeCell ref="L54:P54"/>
    <mergeCell ref="A49:A50"/>
    <mergeCell ref="G49:K49"/>
    <mergeCell ref="L49:P49"/>
    <mergeCell ref="G50:K50"/>
    <mergeCell ref="L50:P50"/>
    <mergeCell ref="G51:K51"/>
    <mergeCell ref="L51:P51"/>
  </mergeCells>
  <pageMargins left="0.2" right="0.19" top="0.27559055118110237" bottom="0.23622047244094491" header="0.31496062992125984" footer="0.31496062992125984"/>
  <pageSetup paperSize="9" scale="47" fitToHeight="0" orientation="landscape" r:id="rId1"/>
  <rowBreaks count="1" manualBreakCount="1">
    <brk id="2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Штатка 18-20 гг</vt:lpstr>
      <vt:lpstr>Уточнения 2018 с мая 2018 </vt:lpstr>
      <vt:lpstr>'Уточнения 2018 с мая 2018 '!Область_печати</vt:lpstr>
    </vt:vector>
  </TitlesOfParts>
  <Company>ДПиР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Evdoshchenko</dc:creator>
  <cp:lastModifiedBy>evdoshchenko</cp:lastModifiedBy>
  <cp:lastPrinted>2018-04-06T04:57:26Z</cp:lastPrinted>
  <dcterms:created xsi:type="dcterms:W3CDTF">2013-04-11T10:24:27Z</dcterms:created>
  <dcterms:modified xsi:type="dcterms:W3CDTF">2018-04-24T09:20:26Z</dcterms:modified>
</cp:coreProperties>
</file>