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Май\"/>
    </mc:Choice>
  </mc:AlternateContent>
  <bookViews>
    <workbookView xWindow="0" yWindow="0" windowWidth="28800" windowHeight="12135"/>
  </bookViews>
  <sheets>
    <sheet name="2018" sheetId="2" r:id="rId1"/>
  </sheets>
  <definedNames>
    <definedName name="_xlnm._FilterDatabase" localSheetId="0" hidden="1">'2018'!$A$16:$P$176</definedName>
    <definedName name="_xlnm.Print_Titles" localSheetId="0">'2018'!$15:$16</definedName>
    <definedName name="_xlnm.Print_Area" localSheetId="0">'2018'!$A$5:$D$175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" i="2" l="1"/>
  <c r="E169" i="2"/>
  <c r="M21" i="2" l="1"/>
  <c r="M20" i="2"/>
  <c r="M19" i="2"/>
  <c r="M37" i="2"/>
  <c r="M36" i="2"/>
  <c r="N55" i="2"/>
  <c r="N52" i="2"/>
  <c r="N53" i="2"/>
  <c r="N54" i="2"/>
  <c r="M50" i="2"/>
  <c r="N50" i="2" s="1"/>
  <c r="M42" i="2"/>
  <c r="N38" i="2"/>
  <c r="K19" i="2"/>
  <c r="I19" i="2"/>
  <c r="D19" i="2"/>
  <c r="M27" i="2"/>
  <c r="M25" i="2" s="1"/>
  <c r="N28" i="2"/>
  <c r="G25" i="2"/>
  <c r="F27" i="2"/>
  <c r="H27" i="2" s="1"/>
  <c r="J27" i="2" s="1"/>
  <c r="L27" i="2" s="1"/>
  <c r="E25" i="2"/>
  <c r="D25" i="2"/>
  <c r="M171" i="2" l="1"/>
  <c r="F25" i="2"/>
  <c r="H25" i="2" s="1"/>
  <c r="J25" i="2" s="1"/>
  <c r="L25" i="2" s="1"/>
  <c r="N25" i="2" s="1"/>
  <c r="M34" i="2"/>
  <c r="M175" i="2" s="1"/>
  <c r="N27" i="2"/>
  <c r="N21" i="2" l="1"/>
  <c r="M31" i="2"/>
  <c r="N32" i="2"/>
  <c r="N33" i="2"/>
  <c r="G29" i="2"/>
  <c r="F31" i="2"/>
  <c r="H31" i="2" s="1"/>
  <c r="J31" i="2" s="1"/>
  <c r="L31" i="2" s="1"/>
  <c r="N31" i="2" s="1"/>
  <c r="D29" i="2"/>
  <c r="F29" i="2" s="1"/>
  <c r="H29" i="2" l="1"/>
  <c r="J29" i="2" s="1"/>
  <c r="M29" i="2"/>
  <c r="M169" i="2" s="1"/>
  <c r="M17" i="2"/>
  <c r="M108" i="2"/>
  <c r="M88" i="2" l="1"/>
  <c r="N97" i="2"/>
  <c r="M68" i="2"/>
  <c r="M176" i="2" l="1"/>
  <c r="M174" i="2"/>
  <c r="M173" i="2"/>
  <c r="M170" i="2"/>
  <c r="M167" i="2"/>
  <c r="M158" i="2"/>
  <c r="M145" i="2"/>
  <c r="M138" i="2"/>
  <c r="M135" i="2"/>
  <c r="M122" i="2"/>
  <c r="M118" i="2"/>
  <c r="M114" i="2"/>
  <c r="M110" i="2"/>
  <c r="M106" i="2"/>
  <c r="M102" i="2"/>
  <c r="M101" i="2"/>
  <c r="M163" i="2" s="1"/>
  <c r="M100" i="2"/>
  <c r="M86" i="2"/>
  <c r="M82" i="2"/>
  <c r="M70" i="2"/>
  <c r="M60" i="2"/>
  <c r="M165" i="2" s="1"/>
  <c r="M59" i="2"/>
  <c r="M58" i="2"/>
  <c r="M168" i="2" l="1"/>
  <c r="M98" i="2"/>
  <c r="M172" i="2"/>
  <c r="M56" i="2"/>
  <c r="M164" i="2"/>
  <c r="M161" i="2" l="1"/>
  <c r="K72" i="2"/>
  <c r="K58" i="2" s="1"/>
  <c r="K176" i="2" l="1"/>
  <c r="K174" i="2"/>
  <c r="K173" i="2"/>
  <c r="K171" i="2"/>
  <c r="K170" i="2"/>
  <c r="K169" i="2"/>
  <c r="K167" i="2"/>
  <c r="K158" i="2"/>
  <c r="K145" i="2"/>
  <c r="K138" i="2"/>
  <c r="K135" i="2"/>
  <c r="K122" i="2"/>
  <c r="K118" i="2"/>
  <c r="K114" i="2"/>
  <c r="K110" i="2"/>
  <c r="K106" i="2"/>
  <c r="K102" i="2"/>
  <c r="K101" i="2"/>
  <c r="K163" i="2" s="1"/>
  <c r="K100" i="2"/>
  <c r="K88" i="2"/>
  <c r="K86" i="2" s="1"/>
  <c r="K82" i="2"/>
  <c r="K70" i="2"/>
  <c r="K60" i="2"/>
  <c r="K59" i="2"/>
  <c r="K34" i="2"/>
  <c r="K175" i="2" s="1"/>
  <c r="K20" i="2"/>
  <c r="K98" i="2" l="1"/>
  <c r="K172" i="2"/>
  <c r="K168" i="2"/>
  <c r="K17" i="2"/>
  <c r="K56" i="2"/>
  <c r="K164" i="2"/>
  <c r="K165" i="2"/>
  <c r="K161" i="2" l="1"/>
  <c r="I176" i="2"/>
  <c r="I173" i="2"/>
  <c r="I171" i="2"/>
  <c r="I170" i="2"/>
  <c r="I169" i="2"/>
  <c r="I158" i="2"/>
  <c r="I174" i="2"/>
  <c r="I138" i="2"/>
  <c r="I135" i="2"/>
  <c r="I100" i="2"/>
  <c r="I122" i="2"/>
  <c r="I118" i="2"/>
  <c r="I114" i="2"/>
  <c r="I110" i="2"/>
  <c r="I106" i="2"/>
  <c r="I102" i="2"/>
  <c r="I101" i="2"/>
  <c r="I163" i="2" s="1"/>
  <c r="I88" i="2"/>
  <c r="I86" i="2" s="1"/>
  <c r="I82" i="2"/>
  <c r="I70" i="2"/>
  <c r="I58" i="2"/>
  <c r="I60" i="2"/>
  <c r="I59" i="2"/>
  <c r="I34" i="2"/>
  <c r="I175" i="2" s="1"/>
  <c r="I20" i="2"/>
  <c r="I168" i="2" l="1"/>
  <c r="I17" i="2"/>
  <c r="I98" i="2"/>
  <c r="I56" i="2"/>
  <c r="I172" i="2"/>
  <c r="I164" i="2"/>
  <c r="I145" i="2"/>
  <c r="I167" i="2"/>
  <c r="I165" i="2"/>
  <c r="H49" i="2"/>
  <c r="J49" i="2" s="1"/>
  <c r="L49" i="2" s="1"/>
  <c r="N49" i="2" s="1"/>
  <c r="I161" i="2" l="1"/>
  <c r="G59" i="2"/>
  <c r="G72" i="2"/>
  <c r="G70" i="2" s="1"/>
  <c r="G42" i="2"/>
  <c r="G61" i="2"/>
  <c r="G171" i="2"/>
  <c r="H48" i="2"/>
  <c r="J48" i="2" s="1"/>
  <c r="L48" i="2" s="1"/>
  <c r="N48" i="2" s="1"/>
  <c r="G58" i="2" l="1"/>
  <c r="H84" i="2"/>
  <c r="J84" i="2" s="1"/>
  <c r="L84" i="2" s="1"/>
  <c r="N84" i="2" s="1"/>
  <c r="H85" i="2"/>
  <c r="J85" i="2" s="1"/>
  <c r="L85" i="2" s="1"/>
  <c r="N85" i="2" s="1"/>
  <c r="H73" i="2"/>
  <c r="J73" i="2" s="1"/>
  <c r="L73" i="2" s="1"/>
  <c r="N73" i="2" s="1"/>
  <c r="G82" i="2"/>
  <c r="H82" i="2" s="1"/>
  <c r="J82" i="2" s="1"/>
  <c r="L82" i="2" s="1"/>
  <c r="N82" i="2" s="1"/>
  <c r="G169" i="2"/>
  <c r="H47" i="2"/>
  <c r="J47" i="2" s="1"/>
  <c r="L47" i="2" s="1"/>
  <c r="N47" i="2" s="1"/>
  <c r="H46" i="2"/>
  <c r="J46" i="2" s="1"/>
  <c r="L46" i="2" s="1"/>
  <c r="N46" i="2" s="1"/>
  <c r="G172" i="2" l="1"/>
  <c r="H45" i="2"/>
  <c r="J45" i="2" s="1"/>
  <c r="L45" i="2" s="1"/>
  <c r="N45" i="2" s="1"/>
  <c r="H134" i="2" l="1"/>
  <c r="J134" i="2" s="1"/>
  <c r="L134" i="2" s="1"/>
  <c r="N134" i="2" s="1"/>
  <c r="G88" i="2"/>
  <c r="G131" i="2"/>
  <c r="G100" i="2" s="1"/>
  <c r="H42" i="2"/>
  <c r="J42" i="2" s="1"/>
  <c r="L42" i="2" s="1"/>
  <c r="N42" i="2" s="1"/>
  <c r="H43" i="2"/>
  <c r="J43" i="2" s="1"/>
  <c r="L43" i="2" s="1"/>
  <c r="N43" i="2" s="1"/>
  <c r="H44" i="2"/>
  <c r="J44" i="2" s="1"/>
  <c r="L44" i="2" s="1"/>
  <c r="N44" i="2" s="1"/>
  <c r="G36" i="2" l="1"/>
  <c r="G19" i="2" s="1"/>
  <c r="G151" i="2"/>
  <c r="G145" i="2" s="1"/>
  <c r="H157" i="2"/>
  <c r="J157" i="2" s="1"/>
  <c r="L157" i="2" s="1"/>
  <c r="N157" i="2" s="1"/>
  <c r="H156" i="2"/>
  <c r="J156" i="2" s="1"/>
  <c r="L156" i="2" s="1"/>
  <c r="N156" i="2" s="1"/>
  <c r="G167" i="2"/>
  <c r="H81" i="2"/>
  <c r="J81" i="2" s="1"/>
  <c r="L81" i="2" s="1"/>
  <c r="N81" i="2" s="1"/>
  <c r="H132" i="2" l="1"/>
  <c r="J132" i="2" s="1"/>
  <c r="L132" i="2" s="1"/>
  <c r="N132" i="2" s="1"/>
  <c r="H133" i="2"/>
  <c r="J133" i="2" s="1"/>
  <c r="L133" i="2" s="1"/>
  <c r="N133" i="2" s="1"/>
  <c r="G174" i="2" l="1"/>
  <c r="H154" i="2"/>
  <c r="J154" i="2" s="1"/>
  <c r="L154" i="2" s="1"/>
  <c r="N154" i="2" s="1"/>
  <c r="H155" i="2"/>
  <c r="J155" i="2" s="1"/>
  <c r="L155" i="2" s="1"/>
  <c r="N155" i="2" s="1"/>
  <c r="G138" i="2"/>
  <c r="H153" i="2"/>
  <c r="J153" i="2" s="1"/>
  <c r="L153" i="2" s="1"/>
  <c r="N153" i="2" s="1"/>
  <c r="G34" i="2" l="1"/>
  <c r="G175" i="2" s="1"/>
  <c r="G176" i="2" l="1"/>
  <c r="G173" i="2"/>
  <c r="G170" i="2"/>
  <c r="G158" i="2"/>
  <c r="G135" i="2"/>
  <c r="G122" i="2"/>
  <c r="G118" i="2"/>
  <c r="G114" i="2"/>
  <c r="G110" i="2"/>
  <c r="G106" i="2"/>
  <c r="G102" i="2"/>
  <c r="G101" i="2"/>
  <c r="G163" i="2" s="1"/>
  <c r="G86" i="2"/>
  <c r="G60" i="2"/>
  <c r="G20" i="2"/>
  <c r="G17" i="2" s="1"/>
  <c r="G168" i="2" l="1"/>
  <c r="G98" i="2"/>
  <c r="G164" i="2"/>
  <c r="G165" i="2"/>
  <c r="G56" i="2"/>
  <c r="E138" i="2"/>
  <c r="G161" i="2" l="1"/>
  <c r="E176" i="2"/>
  <c r="E174" i="2"/>
  <c r="E173" i="2"/>
  <c r="E172" i="2"/>
  <c r="E171" i="2"/>
  <c r="E170" i="2"/>
  <c r="E122" i="2"/>
  <c r="E118" i="2"/>
  <c r="E114" i="2"/>
  <c r="E110" i="2"/>
  <c r="E106" i="2"/>
  <c r="E102" i="2"/>
  <c r="E88" i="2"/>
  <c r="E86" i="2" s="1"/>
  <c r="E158" i="2"/>
  <c r="E145" i="2"/>
  <c r="E135" i="2"/>
  <c r="E101" i="2"/>
  <c r="E163" i="2" s="1"/>
  <c r="E100" i="2"/>
  <c r="E60" i="2"/>
  <c r="E165" i="2" s="1"/>
  <c r="E59" i="2"/>
  <c r="E58" i="2"/>
  <c r="E20" i="2"/>
  <c r="E164" i="2" l="1"/>
  <c r="E168" i="2"/>
  <c r="E98" i="2"/>
  <c r="E56" i="2"/>
  <c r="F142" i="2"/>
  <c r="H142" i="2" s="1"/>
  <c r="J142" i="2" s="1"/>
  <c r="L142" i="2" s="1"/>
  <c r="N142" i="2" s="1"/>
  <c r="F137" i="2"/>
  <c r="H137" i="2" s="1"/>
  <c r="J137" i="2" s="1"/>
  <c r="L137" i="2" s="1"/>
  <c r="N137" i="2" s="1"/>
  <c r="E36" i="2"/>
  <c r="E19" i="2" s="1"/>
  <c r="F19" i="2" s="1"/>
  <c r="E34" i="2" l="1"/>
  <c r="E175" i="2" s="1"/>
  <c r="E17" i="2"/>
  <c r="E161" i="2" s="1"/>
  <c r="F160" i="2" l="1"/>
  <c r="H160" i="2" s="1"/>
  <c r="J160" i="2" s="1"/>
  <c r="L160" i="2" s="1"/>
  <c r="N160" i="2" s="1"/>
  <c r="F22" i="2" l="1"/>
  <c r="H22" i="2" s="1"/>
  <c r="J22" i="2" s="1"/>
  <c r="L22" i="2" s="1"/>
  <c r="N22" i="2" s="1"/>
  <c r="F23" i="2"/>
  <c r="H23" i="2" s="1"/>
  <c r="J23" i="2" s="1"/>
  <c r="L23" i="2" s="1"/>
  <c r="N23" i="2" s="1"/>
  <c r="F24" i="2"/>
  <c r="H24" i="2" s="1"/>
  <c r="J24" i="2" s="1"/>
  <c r="L24" i="2" s="1"/>
  <c r="N24" i="2" s="1"/>
  <c r="L29" i="2"/>
  <c r="N29" i="2" s="1"/>
  <c r="F36" i="2"/>
  <c r="H36" i="2" s="1"/>
  <c r="J36" i="2" s="1"/>
  <c r="L36" i="2" s="1"/>
  <c r="N36" i="2" s="1"/>
  <c r="F37" i="2"/>
  <c r="H37" i="2" s="1"/>
  <c r="J37" i="2" s="1"/>
  <c r="L37" i="2" s="1"/>
  <c r="N37" i="2" s="1"/>
  <c r="F39" i="2"/>
  <c r="H39" i="2" s="1"/>
  <c r="J39" i="2" s="1"/>
  <c r="L39" i="2" s="1"/>
  <c r="N39" i="2" s="1"/>
  <c r="F40" i="2"/>
  <c r="H40" i="2" s="1"/>
  <c r="J40" i="2" s="1"/>
  <c r="L40" i="2" s="1"/>
  <c r="N40" i="2" s="1"/>
  <c r="F41" i="2"/>
  <c r="H41" i="2" s="1"/>
  <c r="J41" i="2" s="1"/>
  <c r="L41" i="2" s="1"/>
  <c r="N41" i="2" s="1"/>
  <c r="F61" i="2"/>
  <c r="H61" i="2" s="1"/>
  <c r="J61" i="2" s="1"/>
  <c r="L61" i="2" s="1"/>
  <c r="N61" i="2" s="1"/>
  <c r="F62" i="2"/>
  <c r="H62" i="2" s="1"/>
  <c r="J62" i="2" s="1"/>
  <c r="L62" i="2" s="1"/>
  <c r="N62" i="2" s="1"/>
  <c r="F63" i="2"/>
  <c r="H63" i="2" s="1"/>
  <c r="J63" i="2" s="1"/>
  <c r="L63" i="2" s="1"/>
  <c r="N63" i="2" s="1"/>
  <c r="F64" i="2"/>
  <c r="H64" i="2" s="1"/>
  <c r="J64" i="2" s="1"/>
  <c r="L64" i="2" s="1"/>
  <c r="N64" i="2" s="1"/>
  <c r="F65" i="2"/>
  <c r="H65" i="2" s="1"/>
  <c r="J65" i="2" s="1"/>
  <c r="L65" i="2" s="1"/>
  <c r="N65" i="2" s="1"/>
  <c r="F66" i="2"/>
  <c r="H66" i="2" s="1"/>
  <c r="J66" i="2" s="1"/>
  <c r="L66" i="2" s="1"/>
  <c r="N66" i="2" s="1"/>
  <c r="F67" i="2"/>
  <c r="H67" i="2" s="1"/>
  <c r="J67" i="2" s="1"/>
  <c r="L67" i="2" s="1"/>
  <c r="N67" i="2" s="1"/>
  <c r="F68" i="2"/>
  <c r="H68" i="2" s="1"/>
  <c r="J68" i="2" s="1"/>
  <c r="L68" i="2" s="1"/>
  <c r="N68" i="2" s="1"/>
  <c r="F69" i="2"/>
  <c r="H69" i="2" s="1"/>
  <c r="J69" i="2" s="1"/>
  <c r="L69" i="2" s="1"/>
  <c r="N69" i="2" s="1"/>
  <c r="F70" i="2"/>
  <c r="F74" i="2"/>
  <c r="H74" i="2" s="1"/>
  <c r="J74" i="2" s="1"/>
  <c r="L74" i="2" s="1"/>
  <c r="N74" i="2" s="1"/>
  <c r="F77" i="2"/>
  <c r="H77" i="2" s="1"/>
  <c r="J77" i="2" s="1"/>
  <c r="L77" i="2" s="1"/>
  <c r="N77" i="2" s="1"/>
  <c r="F80" i="2"/>
  <c r="H80" i="2" s="1"/>
  <c r="J80" i="2" s="1"/>
  <c r="L80" i="2" s="1"/>
  <c r="N80" i="2" s="1"/>
  <c r="F89" i="2"/>
  <c r="H89" i="2" s="1"/>
  <c r="J89" i="2" s="1"/>
  <c r="L89" i="2" s="1"/>
  <c r="N89" i="2" s="1"/>
  <c r="F90" i="2"/>
  <c r="H90" i="2" s="1"/>
  <c r="J90" i="2" s="1"/>
  <c r="L90" i="2" s="1"/>
  <c r="N90" i="2" s="1"/>
  <c r="F91" i="2"/>
  <c r="H91" i="2" s="1"/>
  <c r="J91" i="2" s="1"/>
  <c r="L91" i="2" s="1"/>
  <c r="N91" i="2" s="1"/>
  <c r="F92" i="2"/>
  <c r="H92" i="2" s="1"/>
  <c r="J92" i="2" s="1"/>
  <c r="L92" i="2" s="1"/>
  <c r="N92" i="2" s="1"/>
  <c r="F93" i="2"/>
  <c r="H93" i="2" s="1"/>
  <c r="J93" i="2" s="1"/>
  <c r="L93" i="2" s="1"/>
  <c r="N93" i="2" s="1"/>
  <c r="F94" i="2"/>
  <c r="H94" i="2" s="1"/>
  <c r="J94" i="2" s="1"/>
  <c r="L94" i="2" s="1"/>
  <c r="N94" i="2" s="1"/>
  <c r="F95" i="2"/>
  <c r="H95" i="2" s="1"/>
  <c r="J95" i="2" s="1"/>
  <c r="L95" i="2" s="1"/>
  <c r="N95" i="2" s="1"/>
  <c r="F96" i="2"/>
  <c r="H96" i="2" s="1"/>
  <c r="J96" i="2" s="1"/>
  <c r="L96" i="2" s="1"/>
  <c r="N96" i="2" s="1"/>
  <c r="F104" i="2"/>
  <c r="H104" i="2" s="1"/>
  <c r="J104" i="2" s="1"/>
  <c r="L104" i="2" s="1"/>
  <c r="N104" i="2" s="1"/>
  <c r="F105" i="2"/>
  <c r="H105" i="2" s="1"/>
  <c r="J105" i="2" s="1"/>
  <c r="L105" i="2" s="1"/>
  <c r="N105" i="2" s="1"/>
  <c r="F108" i="2"/>
  <c r="H108" i="2" s="1"/>
  <c r="J108" i="2" s="1"/>
  <c r="L108" i="2" s="1"/>
  <c r="N108" i="2" s="1"/>
  <c r="F109" i="2"/>
  <c r="H109" i="2" s="1"/>
  <c r="J109" i="2" s="1"/>
  <c r="L109" i="2" s="1"/>
  <c r="N109" i="2" s="1"/>
  <c r="F112" i="2"/>
  <c r="H112" i="2" s="1"/>
  <c r="J112" i="2" s="1"/>
  <c r="L112" i="2" s="1"/>
  <c r="N112" i="2" s="1"/>
  <c r="F113" i="2"/>
  <c r="H113" i="2" s="1"/>
  <c r="J113" i="2" s="1"/>
  <c r="L113" i="2" s="1"/>
  <c r="N113" i="2" s="1"/>
  <c r="F116" i="2"/>
  <c r="H116" i="2" s="1"/>
  <c r="J116" i="2" s="1"/>
  <c r="L116" i="2" s="1"/>
  <c r="N116" i="2" s="1"/>
  <c r="F117" i="2"/>
  <c r="H117" i="2" s="1"/>
  <c r="J117" i="2" s="1"/>
  <c r="L117" i="2" s="1"/>
  <c r="N117" i="2" s="1"/>
  <c r="F120" i="2"/>
  <c r="H120" i="2" s="1"/>
  <c r="J120" i="2" s="1"/>
  <c r="L120" i="2" s="1"/>
  <c r="N120" i="2" s="1"/>
  <c r="F121" i="2"/>
  <c r="H121" i="2" s="1"/>
  <c r="J121" i="2" s="1"/>
  <c r="L121" i="2" s="1"/>
  <c r="N121" i="2" s="1"/>
  <c r="F124" i="2"/>
  <c r="H124" i="2" s="1"/>
  <c r="J124" i="2" s="1"/>
  <c r="L124" i="2" s="1"/>
  <c r="N124" i="2" s="1"/>
  <c r="F125" i="2"/>
  <c r="H125" i="2" s="1"/>
  <c r="J125" i="2" s="1"/>
  <c r="L125" i="2" s="1"/>
  <c r="N125" i="2" s="1"/>
  <c r="F126" i="2"/>
  <c r="H126" i="2" s="1"/>
  <c r="J126" i="2" s="1"/>
  <c r="L126" i="2" s="1"/>
  <c r="N126" i="2" s="1"/>
  <c r="F127" i="2"/>
  <c r="H127" i="2" s="1"/>
  <c r="J127" i="2" s="1"/>
  <c r="L127" i="2" s="1"/>
  <c r="N127" i="2" s="1"/>
  <c r="F128" i="2"/>
  <c r="H128" i="2" s="1"/>
  <c r="J128" i="2" s="1"/>
  <c r="L128" i="2" s="1"/>
  <c r="N128" i="2" s="1"/>
  <c r="F129" i="2"/>
  <c r="H129" i="2" s="1"/>
  <c r="J129" i="2" s="1"/>
  <c r="L129" i="2" s="1"/>
  <c r="N129" i="2" s="1"/>
  <c r="F130" i="2"/>
  <c r="H130" i="2" s="1"/>
  <c r="J130" i="2" s="1"/>
  <c r="L130" i="2" s="1"/>
  <c r="N130" i="2" s="1"/>
  <c r="F131" i="2"/>
  <c r="H131" i="2" s="1"/>
  <c r="J131" i="2" s="1"/>
  <c r="L131" i="2" s="1"/>
  <c r="N131" i="2" s="1"/>
  <c r="F136" i="2"/>
  <c r="H136" i="2" s="1"/>
  <c r="J136" i="2" s="1"/>
  <c r="L136" i="2" s="1"/>
  <c r="N136" i="2" s="1"/>
  <c r="F139" i="2"/>
  <c r="H139" i="2" s="1"/>
  <c r="J139" i="2" s="1"/>
  <c r="L139" i="2" s="1"/>
  <c r="N139" i="2" s="1"/>
  <c r="F140" i="2"/>
  <c r="H140" i="2" s="1"/>
  <c r="J140" i="2" s="1"/>
  <c r="L140" i="2" s="1"/>
  <c r="N140" i="2" s="1"/>
  <c r="F141" i="2"/>
  <c r="H141" i="2" s="1"/>
  <c r="J141" i="2" s="1"/>
  <c r="L141" i="2" s="1"/>
  <c r="N141" i="2" s="1"/>
  <c r="F143" i="2"/>
  <c r="H143" i="2" s="1"/>
  <c r="J143" i="2" s="1"/>
  <c r="L143" i="2" s="1"/>
  <c r="N143" i="2" s="1"/>
  <c r="F144" i="2"/>
  <c r="H144" i="2" s="1"/>
  <c r="J144" i="2" s="1"/>
  <c r="L144" i="2" s="1"/>
  <c r="N144" i="2" s="1"/>
  <c r="F146" i="2"/>
  <c r="H146" i="2" s="1"/>
  <c r="J146" i="2" s="1"/>
  <c r="L146" i="2" s="1"/>
  <c r="N146" i="2" s="1"/>
  <c r="F147" i="2"/>
  <c r="H147" i="2" s="1"/>
  <c r="J147" i="2" s="1"/>
  <c r="L147" i="2" s="1"/>
  <c r="N147" i="2" s="1"/>
  <c r="F148" i="2"/>
  <c r="H148" i="2" s="1"/>
  <c r="J148" i="2" s="1"/>
  <c r="L148" i="2" s="1"/>
  <c r="N148" i="2" s="1"/>
  <c r="F149" i="2"/>
  <c r="H149" i="2" s="1"/>
  <c r="J149" i="2" s="1"/>
  <c r="L149" i="2" s="1"/>
  <c r="N149" i="2" s="1"/>
  <c r="F150" i="2"/>
  <c r="H150" i="2" s="1"/>
  <c r="J150" i="2" s="1"/>
  <c r="L150" i="2" s="1"/>
  <c r="N150" i="2" s="1"/>
  <c r="F151" i="2"/>
  <c r="H151" i="2" s="1"/>
  <c r="J151" i="2" s="1"/>
  <c r="L151" i="2" s="1"/>
  <c r="N151" i="2" s="1"/>
  <c r="F152" i="2"/>
  <c r="H152" i="2" s="1"/>
  <c r="J152" i="2" s="1"/>
  <c r="L152" i="2" s="1"/>
  <c r="N152" i="2" s="1"/>
  <c r="F159" i="2"/>
  <c r="H159" i="2" s="1"/>
  <c r="J159" i="2" s="1"/>
  <c r="L159" i="2" s="1"/>
  <c r="N159" i="2" s="1"/>
  <c r="H72" i="2" l="1"/>
  <c r="D169" i="2"/>
  <c r="F169" i="2" s="1"/>
  <c r="H169" i="2" s="1"/>
  <c r="J169" i="2" s="1"/>
  <c r="L169" i="2" s="1"/>
  <c r="N169" i="2" s="1"/>
  <c r="H19" i="2"/>
  <c r="J19" i="2" s="1"/>
  <c r="L19" i="2" s="1"/>
  <c r="N19" i="2" s="1"/>
  <c r="J72" i="2" l="1"/>
  <c r="L72" i="2" s="1"/>
  <c r="N72" i="2" s="1"/>
  <c r="H70" i="2"/>
  <c r="J70" i="2" s="1"/>
  <c r="L70" i="2" s="1"/>
  <c r="N70" i="2" s="1"/>
  <c r="D34" i="2"/>
  <c r="D175" i="2" s="1"/>
  <c r="F175" i="2" l="1"/>
  <c r="H175" i="2" s="1"/>
  <c r="J175" i="2" s="1"/>
  <c r="L175" i="2" s="1"/>
  <c r="N175" i="2" s="1"/>
  <c r="F34" i="2"/>
  <c r="H34" i="2" s="1"/>
  <c r="J34" i="2" s="1"/>
  <c r="L34" i="2" s="1"/>
  <c r="N34" i="2" s="1"/>
  <c r="D173" i="2"/>
  <c r="F173" i="2" s="1"/>
  <c r="H173" i="2" s="1"/>
  <c r="J173" i="2" s="1"/>
  <c r="L173" i="2" s="1"/>
  <c r="N173" i="2" s="1"/>
  <c r="D135" i="2"/>
  <c r="F135" i="2" s="1"/>
  <c r="H135" i="2" s="1"/>
  <c r="J135" i="2" s="1"/>
  <c r="L135" i="2" s="1"/>
  <c r="N135" i="2" s="1"/>
  <c r="D174" i="2" l="1"/>
  <c r="F174" i="2" s="1"/>
  <c r="H174" i="2" s="1"/>
  <c r="J174" i="2" s="1"/>
  <c r="L174" i="2" s="1"/>
  <c r="N174" i="2" s="1"/>
  <c r="D145" i="2"/>
  <c r="F145" i="2" s="1"/>
  <c r="H145" i="2" s="1"/>
  <c r="J145" i="2" s="1"/>
  <c r="L145" i="2" s="1"/>
  <c r="N145" i="2" s="1"/>
  <c r="D171" i="2" l="1"/>
  <c r="F171" i="2" s="1"/>
  <c r="H171" i="2" s="1"/>
  <c r="J171" i="2" s="1"/>
  <c r="L171" i="2" s="1"/>
  <c r="N171" i="2" s="1"/>
  <c r="D20" i="2" l="1"/>
  <c r="D88" i="2"/>
  <c r="D100" i="2"/>
  <c r="F100" i="2" s="1"/>
  <c r="H100" i="2" s="1"/>
  <c r="J100" i="2" s="1"/>
  <c r="L100" i="2" s="1"/>
  <c r="N100" i="2" s="1"/>
  <c r="D170" i="2"/>
  <c r="F170" i="2" s="1"/>
  <c r="H170" i="2" s="1"/>
  <c r="J170" i="2" s="1"/>
  <c r="L170" i="2" s="1"/>
  <c r="N170" i="2" s="1"/>
  <c r="D138" i="2"/>
  <c r="F138" i="2" s="1"/>
  <c r="H138" i="2" s="1"/>
  <c r="J138" i="2" s="1"/>
  <c r="L138" i="2" s="1"/>
  <c r="N138" i="2" s="1"/>
  <c r="D176" i="2"/>
  <c r="F176" i="2" s="1"/>
  <c r="H176" i="2" s="1"/>
  <c r="J176" i="2" s="1"/>
  <c r="L176" i="2" s="1"/>
  <c r="N176" i="2" s="1"/>
  <c r="D101" i="2"/>
  <c r="D122" i="2"/>
  <c r="F122" i="2" s="1"/>
  <c r="H122" i="2" s="1"/>
  <c r="J122" i="2" s="1"/>
  <c r="L122" i="2" s="1"/>
  <c r="N122" i="2" s="1"/>
  <c r="D118" i="2"/>
  <c r="F118" i="2" s="1"/>
  <c r="H118" i="2" s="1"/>
  <c r="J118" i="2" s="1"/>
  <c r="L118" i="2" s="1"/>
  <c r="N118" i="2" s="1"/>
  <c r="F20" i="2" l="1"/>
  <c r="H20" i="2" s="1"/>
  <c r="J20" i="2" s="1"/>
  <c r="L20" i="2" s="1"/>
  <c r="N20" i="2" s="1"/>
  <c r="D17" i="2"/>
  <c r="D163" i="2"/>
  <c r="F163" i="2" s="1"/>
  <c r="H163" i="2" s="1"/>
  <c r="J163" i="2" s="1"/>
  <c r="L163" i="2" s="1"/>
  <c r="N163" i="2" s="1"/>
  <c r="F101" i="2"/>
  <c r="H101" i="2" s="1"/>
  <c r="J101" i="2" s="1"/>
  <c r="L101" i="2" s="1"/>
  <c r="N101" i="2" s="1"/>
  <c r="D86" i="2"/>
  <c r="F86" i="2" s="1"/>
  <c r="H86" i="2" s="1"/>
  <c r="J86" i="2" s="1"/>
  <c r="L86" i="2" s="1"/>
  <c r="N86" i="2" s="1"/>
  <c r="F88" i="2"/>
  <c r="H88" i="2" s="1"/>
  <c r="J88" i="2" s="1"/>
  <c r="L88" i="2" s="1"/>
  <c r="N88" i="2" s="1"/>
  <c r="D98" i="2"/>
  <c r="F98" i="2" s="1"/>
  <c r="H98" i="2" s="1"/>
  <c r="J98" i="2" s="1"/>
  <c r="L98" i="2" s="1"/>
  <c r="N98" i="2" s="1"/>
  <c r="D114" i="2" l="1"/>
  <c r="F114" i="2" s="1"/>
  <c r="H114" i="2" s="1"/>
  <c r="J114" i="2" s="1"/>
  <c r="L114" i="2" s="1"/>
  <c r="N114" i="2" s="1"/>
  <c r="D110" i="2"/>
  <c r="F110" i="2" s="1"/>
  <c r="H110" i="2" s="1"/>
  <c r="J110" i="2" s="1"/>
  <c r="L110" i="2" s="1"/>
  <c r="N110" i="2" s="1"/>
  <c r="D106" i="2" l="1"/>
  <c r="F106" i="2" s="1"/>
  <c r="H106" i="2" s="1"/>
  <c r="J106" i="2" s="1"/>
  <c r="L106" i="2" s="1"/>
  <c r="N106" i="2" s="1"/>
  <c r="D102" i="2"/>
  <c r="F102" i="2" s="1"/>
  <c r="H102" i="2" s="1"/>
  <c r="J102" i="2" s="1"/>
  <c r="L102" i="2" s="1"/>
  <c r="N102" i="2" s="1"/>
  <c r="D168" i="2" l="1"/>
  <c r="F168" i="2" s="1"/>
  <c r="H168" i="2" s="1"/>
  <c r="J168" i="2" s="1"/>
  <c r="L168" i="2" s="1"/>
  <c r="N168" i="2" s="1"/>
  <c r="D59" i="2"/>
  <c r="D58" i="2"/>
  <c r="F58" i="2" s="1"/>
  <c r="H58" i="2" s="1"/>
  <c r="J58" i="2" s="1"/>
  <c r="L58" i="2" s="1"/>
  <c r="N58" i="2" s="1"/>
  <c r="D164" i="2" l="1"/>
  <c r="F164" i="2" s="1"/>
  <c r="H164" i="2" s="1"/>
  <c r="J164" i="2" s="1"/>
  <c r="L164" i="2" s="1"/>
  <c r="N164" i="2" s="1"/>
  <c r="F59" i="2"/>
  <c r="H59" i="2" s="1"/>
  <c r="J59" i="2" s="1"/>
  <c r="L59" i="2" s="1"/>
  <c r="N59" i="2" s="1"/>
  <c r="D60" i="2"/>
  <c r="F60" i="2" s="1"/>
  <c r="H60" i="2" s="1"/>
  <c r="J60" i="2" s="1"/>
  <c r="L60" i="2" s="1"/>
  <c r="N60" i="2" s="1"/>
  <c r="D78" i="2"/>
  <c r="F78" i="2" s="1"/>
  <c r="H78" i="2" s="1"/>
  <c r="J78" i="2" s="1"/>
  <c r="L78" i="2" s="1"/>
  <c r="N78" i="2" s="1"/>
  <c r="D75" i="2"/>
  <c r="F75" i="2" s="1"/>
  <c r="H75" i="2" s="1"/>
  <c r="J75" i="2" s="1"/>
  <c r="L75" i="2" s="1"/>
  <c r="N75" i="2" s="1"/>
  <c r="D172" i="2" l="1"/>
  <c r="F172" i="2" s="1"/>
  <c r="H172" i="2" s="1"/>
  <c r="J172" i="2" s="1"/>
  <c r="L172" i="2" s="1"/>
  <c r="N172" i="2" s="1"/>
  <c r="D56" i="2"/>
  <c r="F56" i="2" s="1"/>
  <c r="H56" i="2" s="1"/>
  <c r="J56" i="2" s="1"/>
  <c r="L56" i="2" s="1"/>
  <c r="N56" i="2" s="1"/>
  <c r="D165" i="2"/>
  <c r="F165" i="2" s="1"/>
  <c r="H165" i="2" s="1"/>
  <c r="J165" i="2" s="1"/>
  <c r="L165" i="2" s="1"/>
  <c r="N165" i="2" s="1"/>
  <c r="D167" i="2"/>
  <c r="F167" i="2" s="1"/>
  <c r="H167" i="2" s="1"/>
  <c r="J167" i="2" s="1"/>
  <c r="L167" i="2" s="1"/>
  <c r="N167" i="2" s="1"/>
  <c r="D158" i="2" l="1"/>
  <c r="F158" i="2" s="1"/>
  <c r="H158" i="2" s="1"/>
  <c r="J158" i="2" s="1"/>
  <c r="L158" i="2" s="1"/>
  <c r="N158" i="2" s="1"/>
  <c r="D161" i="2" l="1"/>
  <c r="F161" i="2" s="1"/>
  <c r="H161" i="2" s="1"/>
  <c r="J161" i="2" s="1"/>
  <c r="L161" i="2" s="1"/>
  <c r="N161" i="2" s="1"/>
  <c r="F17" i="2"/>
  <c r="H17" i="2" s="1"/>
  <c r="J17" i="2" s="1"/>
  <c r="L17" i="2" s="1"/>
  <c r="N17" i="2" s="1"/>
</calcChain>
</file>

<file path=xl/sharedStrings.xml><?xml version="1.0" encoding="utf-8"?>
<sst xmlns="http://schemas.openxmlformats.org/spreadsheetml/2006/main" count="403" uniqueCount="243">
  <si>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</si>
  <si>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</si>
  <si>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</si>
  <si>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</si>
  <si>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</si>
  <si>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</si>
  <si>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</si>
  <si>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</si>
  <si>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</si>
  <si>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</si>
  <si>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</si>
  <si>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</si>
  <si>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</si>
  <si>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</si>
  <si>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</si>
  <si>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</si>
  <si>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</si>
  <si>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</si>
  <si>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</si>
  <si>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</si>
  <si>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</si>
  <si>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</si>
  <si>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</si>
  <si>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</si>
  <si>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</si>
  <si>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</si>
  <si>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</si>
  <si>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</si>
  <si>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</si>
  <si>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</si>
  <si>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</si>
  <si>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</si>
  <si>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</si>
  <si>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</si>
  <si>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</si>
  <si>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</si>
  <si>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</si>
  <si>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</si>
  <si>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</si>
  <si>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</si>
  <si>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</si>
  <si>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</si>
  <si>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</si>
  <si>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</si>
  <si>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</si>
  <si>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</si>
  <si>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</si>
  <si>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</si>
  <si>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</si>
  <si>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</si>
  <si>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</si>
  <si>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</si>
  <si>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</si>
  <si>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</si>
  <si>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</si>
  <si>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</si>
  <si>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</si>
  <si>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</si>
  <si>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</si>
  <si>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</si>
  <si>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</si>
  <si>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</si>
  <si>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</si>
  <si>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</si>
  <si>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</si>
  <si>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</si>
  <si>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</si>
  <si>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</si>
  <si>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</si>
  <si>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</si>
  <si>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</si>
  <si>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</si>
  <si>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</si>
  <si>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</si>
  <si>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</si>
  <si>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</si>
  <si>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</si>
  <si>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</si>
  <si>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</si>
  <si>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</si>
  <si>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</si>
  <si>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</si>
  <si>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</si>
  <si>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</si>
  <si>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</si>
  <si>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</si>
  <si>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</si>
  <si>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</si>
  <si>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</si>
  <si>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</si>
  <si>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</si>
  <si>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</si>
  <si>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2410141670</t>
  </si>
  <si>
    <t xml:space="preserve">Реконструкция здания МАУ ДО «ДЮЦ им. В. Соломина» г. Перми
</t>
  </si>
  <si>
    <t>Строительство нового корпуса МАОУ «СОШ № 42» г. Перми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</si>
  <si>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</si>
  <si>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</si>
  <si>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</si>
  <si>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</si>
  <si>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</si>
  <si>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</si>
  <si>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</si>
  <si>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</si>
  <si>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</si>
  <si>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</si>
  <si>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</si>
  <si>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</si>
  <si>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</si>
  <si>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</si>
  <si>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</si>
  <si>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</si>
  <si>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</si>
  <si>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</si>
  <si>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</si>
  <si>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</si>
  <si>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</si>
  <si>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</si>
  <si>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</si>
  <si>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</si>
  <si>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</si>
  <si>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</si>
  <si>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</si>
  <si>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</si>
  <si>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</si>
  <si>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</si>
  <si>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</si>
  <si>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</si>
  <si>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</si>
  <si>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</si>
  <si>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</si>
  <si>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</si>
  <si>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</si>
  <si>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</si>
  <si>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</si>
  <si>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</si>
  <si>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</si>
  <si>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</si>
  <si>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</si>
  <si>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</si>
  <si>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</si>
  <si>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</si>
  <si>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</si>
  <si>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</si>
  <si>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</si>
  <si>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</si>
  <si>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</si>
  <si>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</si>
  <si>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</si>
  <si>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</si>
  <si>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</si>
  <si>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</si>
  <si>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</si>
  <si>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</si>
  <si>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</si>
  <si>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</si>
  <si>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</si>
  <si>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</si>
  <si>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</si>
  <si>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</si>
  <si>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</si>
  <si>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</si>
  <si>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</si>
  <si>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</si>
  <si>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</si>
  <si>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</si>
  <si>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</si>
  <si>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</si>
  <si>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</si>
  <si>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</si>
  <si>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</si>
  <si>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</si>
  <si>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</si>
  <si>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</si>
  <si>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</si>
  <si>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</si>
  <si>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</si>
  <si>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</si>
  <si>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</si>
  <si>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</si>
  <si>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</si>
  <si>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</si>
  <si>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</si>
  <si>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</si>
  <si>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</si>
  <si>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</si>
  <si>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</si>
  <si>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</si>
  <si>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</si>
  <si>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</si>
  <si>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</si>
  <si>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</si>
  <si>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</si>
  <si>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</si>
  <si>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</si>
  <si>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</si>
  <si>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</si>
  <si>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</si>
  <si>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</si>
  <si>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</si>
  <si>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</si>
  <si>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</si>
  <si>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</si>
  <si>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</si>
  <si>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</si>
  <si>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</si>
  <si>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</si>
  <si>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</si>
  <si>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</si>
  <si>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</si>
  <si>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</si>
  <si>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</si>
  <si>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</si>
  <si>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</si>
  <si>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</si>
  <si>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</si>
  <si>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</si>
  <si>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</si>
  <si>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</si>
  <si>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</si>
  <si>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</si>
  <si>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Реконструкция здания МАДОУ «Детский сад № 409» г. Перми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</si>
  <si>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</si>
  <si>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</si>
  <si>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пожарного водоема в микрорайоне Январский по ул. Рубцовской Орджоникидзевского района города Перми</t>
  </si>
  <si>
    <t>Комитет февраль</t>
  </si>
  <si>
    <t>Строительство приюта для содержания безнадзорных животных по ул. Верхне-Муллинской, 106а г. Перми</t>
  </si>
  <si>
    <t>Уточнение апрель</t>
  </si>
  <si>
    <t>1510121480, 1530100000, 15101SЖ160, 1510142010</t>
  </si>
  <si>
    <t>Уточнение май</t>
  </si>
  <si>
    <t>67.</t>
  </si>
  <si>
    <t>24201L5200</t>
  </si>
  <si>
    <t>24201SР040</t>
  </si>
  <si>
    <t>2420141180, 24201SР041</t>
  </si>
  <si>
    <t>2420141590, 24201SН071</t>
  </si>
  <si>
    <t>24101L1121</t>
  </si>
  <si>
    <t>24101L1120</t>
  </si>
  <si>
    <t>Строительство спортивной площадки МАОУ «Гимназия № 31» г. Перми</t>
  </si>
  <si>
    <t>3.</t>
  </si>
  <si>
    <t>70.</t>
  </si>
  <si>
    <t>74.</t>
  </si>
  <si>
    <t>75.</t>
  </si>
  <si>
    <t>Реконструкция сквера в 68 квартале, эспланада</t>
  </si>
  <si>
    <t>24201SP040, 24201L5200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</si>
</sst>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165" fontId="4" fillId="3" borderId="0" xfId="0" applyNumberFormat="1" applyFont="1" applyFill="1"/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76"/>
  <sheetViews>
    <sheetView tabSelected="1" zoomScale="70" zoomScaleNormal="70" workbookViewId="0">
      <selection activeCell="T22" sqref="T22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7" customWidth="1"/>
    <col min="4" max="12" width="17.5703125" style="15" hidden="1" customWidth="1"/>
    <col min="13" max="13" width="17.5703125" style="36" hidden="1" customWidth="1"/>
    <col min="14" max="14" width="17.5703125" style="15" customWidth="1"/>
    <col min="15" max="15" width="26.7109375" style="16" hidden="1" customWidth="1"/>
    <col min="16" max="16" width="7.5703125" style="28" hidden="1" customWidth="1"/>
    <col min="17" max="17" width="20.85546875" style="2" hidden="1" customWidth="1"/>
    <col min="18" max="34" width="20.85546875" style="2" customWidth="1"/>
    <col min="35" max="16384" width="9.140625" style="2"/>
  </cols>
  <sheetData>
    <row r="1" spans="1:15" x14ac:dyDescent="0.25">
      <c r="H1" s="8"/>
      <c r="J1" s="8"/>
      <c r="L1" s="8"/>
      <c r="N1" s="8" t="s">
        <v>180</v>
      </c>
    </row>
    <row r="2" spans="1:15" x14ac:dyDescent="0.25">
      <c r="H2" s="8"/>
      <c r="J2" s="8"/>
      <c r="L2" s="8"/>
      <c r="N2" s="8" t="s">
        <v>25</v>
      </c>
    </row>
    <row r="3" spans="1:15" x14ac:dyDescent="0.25">
      <c r="H3" s="8"/>
      <c r="J3" s="8"/>
      <c r="L3" s="8"/>
      <c r="N3" s="8" t="s">
        <v>26</v>
      </c>
    </row>
    <row r="5" spans="1:15" x14ac:dyDescent="0.25">
      <c r="D5" s="8"/>
      <c r="E5" s="8"/>
      <c r="F5" s="8"/>
      <c r="G5" s="8"/>
      <c r="H5" s="8"/>
      <c r="I5" s="8"/>
      <c r="J5" s="8"/>
      <c r="K5" s="8"/>
      <c r="L5" s="8"/>
      <c r="M5" s="37"/>
      <c r="N5" s="8" t="s">
        <v>180</v>
      </c>
    </row>
    <row r="6" spans="1:15" x14ac:dyDescent="0.25">
      <c r="D6" s="8"/>
      <c r="E6" s="8"/>
      <c r="F6" s="8"/>
      <c r="G6" s="8"/>
      <c r="H6" s="8"/>
      <c r="I6" s="8"/>
      <c r="J6" s="8"/>
      <c r="K6" s="8"/>
      <c r="L6" s="8"/>
      <c r="M6" s="37"/>
      <c r="N6" s="8" t="s">
        <v>25</v>
      </c>
    </row>
    <row r="7" spans="1:15" x14ac:dyDescent="0.25">
      <c r="D7" s="8"/>
      <c r="E7" s="8"/>
      <c r="F7" s="8"/>
      <c r="G7" s="8"/>
      <c r="H7" s="8"/>
      <c r="I7" s="8"/>
      <c r="J7" s="8"/>
      <c r="K7" s="8"/>
      <c r="L7" s="8"/>
      <c r="M7" s="37"/>
      <c r="N7" s="8" t="s">
        <v>26</v>
      </c>
    </row>
    <row r="8" spans="1:15" x14ac:dyDescent="0.25">
      <c r="H8" s="8"/>
      <c r="J8" s="8"/>
      <c r="L8" s="8"/>
      <c r="N8" s="8" t="s">
        <v>184</v>
      </c>
    </row>
    <row r="9" spans="1:15" ht="18" x14ac:dyDescent="0.25">
      <c r="D9" s="9"/>
      <c r="E9" s="9"/>
      <c r="F9" s="9"/>
      <c r="G9" s="9"/>
      <c r="H9" s="9"/>
      <c r="I9" s="9"/>
      <c r="J9" s="9"/>
      <c r="K9" s="9"/>
      <c r="L9" s="9"/>
      <c r="M9" s="38"/>
      <c r="N9" s="9"/>
    </row>
    <row r="10" spans="1:15" x14ac:dyDescent="0.25">
      <c r="A10" s="82" t="s">
        <v>185</v>
      </c>
      <c r="B10" s="83"/>
      <c r="C10" s="83"/>
      <c r="D10" s="84"/>
      <c r="E10" s="84"/>
      <c r="F10" s="84"/>
      <c r="G10" s="84"/>
      <c r="H10" s="83"/>
      <c r="I10" s="85"/>
      <c r="J10" s="85"/>
      <c r="K10" s="85"/>
      <c r="L10" s="85"/>
      <c r="M10" s="86"/>
      <c r="N10" s="85"/>
    </row>
    <row r="11" spans="1:15" ht="18.75" customHeight="1" x14ac:dyDescent="0.25">
      <c r="A11" s="87" t="s">
        <v>186</v>
      </c>
      <c r="B11" s="88"/>
      <c r="C11" s="88"/>
      <c r="D11" s="89"/>
      <c r="E11" s="89"/>
      <c r="F11" s="89"/>
      <c r="G11" s="89"/>
      <c r="H11" s="88"/>
      <c r="I11" s="89"/>
      <c r="J11" s="89"/>
      <c r="K11" s="89"/>
      <c r="L11" s="89"/>
      <c r="M11" s="90"/>
      <c r="N11" s="89"/>
    </row>
    <row r="12" spans="1:15" ht="15.75" customHeight="1" x14ac:dyDescent="0.25">
      <c r="A12" s="88"/>
      <c r="B12" s="88"/>
      <c r="C12" s="88"/>
      <c r="D12" s="89"/>
      <c r="E12" s="89"/>
      <c r="F12" s="89"/>
      <c r="G12" s="89"/>
      <c r="H12" s="88"/>
      <c r="I12" s="89"/>
      <c r="J12" s="89"/>
      <c r="K12" s="89"/>
      <c r="L12" s="89"/>
      <c r="M12" s="90"/>
      <c r="N12" s="89"/>
    </row>
    <row r="13" spans="1:15" ht="19.5" customHeight="1" x14ac:dyDescent="0.25">
      <c r="A13" s="53"/>
      <c r="B13" s="53"/>
      <c r="C13" s="53"/>
      <c r="D13" s="32"/>
      <c r="E13" s="31"/>
      <c r="F13" s="31"/>
      <c r="G13" s="31"/>
      <c r="H13" s="31"/>
      <c r="I13" s="31"/>
      <c r="J13" s="31"/>
      <c r="K13" s="31"/>
      <c r="L13" s="31"/>
      <c r="M13" s="39"/>
      <c r="N13" s="54"/>
    </row>
    <row r="14" spans="1:15" x14ac:dyDescent="0.25">
      <c r="A14" s="10"/>
      <c r="B14" s="11"/>
      <c r="D14" s="8"/>
      <c r="E14" s="8"/>
      <c r="F14" s="8"/>
      <c r="G14" s="8"/>
      <c r="H14" s="8"/>
      <c r="I14" s="8"/>
      <c r="J14" s="8"/>
      <c r="K14" s="8"/>
      <c r="L14" s="8"/>
      <c r="M14" s="37"/>
      <c r="N14" s="8" t="s">
        <v>27</v>
      </c>
      <c r="O14" s="17"/>
    </row>
    <row r="15" spans="1:15" ht="18" customHeight="1" x14ac:dyDescent="0.25">
      <c r="A15" s="66" t="s">
        <v>0</v>
      </c>
      <c r="B15" s="66" t="s">
        <v>20</v>
      </c>
      <c r="C15" s="66" t="s">
        <v>15</v>
      </c>
      <c r="D15" s="80" t="s">
        <v>28</v>
      </c>
      <c r="E15" s="80" t="s">
        <v>181</v>
      </c>
      <c r="F15" s="80" t="s">
        <v>28</v>
      </c>
      <c r="G15" s="80" t="s">
        <v>183</v>
      </c>
      <c r="H15" s="80" t="s">
        <v>28</v>
      </c>
      <c r="I15" s="80" t="s">
        <v>224</v>
      </c>
      <c r="J15" s="80" t="s">
        <v>28</v>
      </c>
      <c r="K15" s="80" t="s">
        <v>226</v>
      </c>
      <c r="L15" s="80" t="s">
        <v>28</v>
      </c>
      <c r="M15" s="78" t="s">
        <v>228</v>
      </c>
      <c r="N15" s="80" t="s">
        <v>28</v>
      </c>
    </row>
    <row r="16" spans="1:15" ht="18" customHeight="1" x14ac:dyDescent="0.25">
      <c r="A16" s="91"/>
      <c r="B16" s="92"/>
      <c r="C16" s="74"/>
      <c r="D16" s="81"/>
      <c r="E16" s="81"/>
      <c r="F16" s="81"/>
      <c r="G16" s="81"/>
      <c r="H16" s="81"/>
      <c r="I16" s="81"/>
      <c r="J16" s="81"/>
      <c r="K16" s="81"/>
      <c r="L16" s="81"/>
      <c r="M16" s="79"/>
      <c r="N16" s="81"/>
    </row>
    <row r="17" spans="1:17" x14ac:dyDescent="0.25">
      <c r="A17" s="1"/>
      <c r="B17" s="59" t="s">
        <v>1</v>
      </c>
      <c r="C17" s="12"/>
      <c r="D17" s="45">
        <f>D19+D20</f>
        <v>889879.10000000009</v>
      </c>
      <c r="E17" s="45">
        <f>E19+E20</f>
        <v>-17302</v>
      </c>
      <c r="F17" s="45">
        <f>D17+E17</f>
        <v>872577.10000000009</v>
      </c>
      <c r="G17" s="45">
        <f>G19+G20</f>
        <v>253354.47899999999</v>
      </c>
      <c r="H17" s="45">
        <f>F17+G17</f>
        <v>1125931.5790000001</v>
      </c>
      <c r="I17" s="45">
        <f>I19+I20</f>
        <v>-108000</v>
      </c>
      <c r="J17" s="45">
        <f>H17+I17</f>
        <v>1017931.5790000001</v>
      </c>
      <c r="K17" s="45">
        <f>K19+K20</f>
        <v>40000</v>
      </c>
      <c r="L17" s="45">
        <f>J17+K17</f>
        <v>1057931.5790000001</v>
      </c>
      <c r="M17" s="45">
        <f>M19+M20+M21</f>
        <v>170124.084</v>
      </c>
      <c r="N17" s="21">
        <f>L17+M17</f>
        <v>1228055.6630000002</v>
      </c>
      <c r="O17" s="46"/>
      <c r="P17" s="47"/>
      <c r="Q17" s="48"/>
    </row>
    <row r="18" spans="1:17" x14ac:dyDescent="0.25">
      <c r="A18" s="1"/>
      <c r="B18" s="20" t="s">
        <v>2</v>
      </c>
      <c r="C18" s="12"/>
      <c r="D18" s="21"/>
      <c r="E18" s="21"/>
      <c r="F18" s="21"/>
      <c r="G18" s="21"/>
      <c r="H18" s="21"/>
      <c r="I18" s="21"/>
      <c r="J18" s="21"/>
      <c r="K18" s="21"/>
      <c r="L18" s="21"/>
      <c r="M18" s="40"/>
      <c r="N18" s="21"/>
    </row>
    <row r="19" spans="1:17" hidden="1" x14ac:dyDescent="0.3">
      <c r="A19" s="1"/>
      <c r="B19" s="20" t="s">
        <v>3</v>
      </c>
      <c r="C19" s="13"/>
      <c r="D19" s="22">
        <f>D22+D23+D36+D39+D40+D41+D24+D31+D27</f>
        <v>628376.80000000005</v>
      </c>
      <c r="E19" s="22">
        <f>E22+E23+E24+E29+E36+E39+E40+E41+E27</f>
        <v>-17302</v>
      </c>
      <c r="F19" s="21">
        <f>D19+E19</f>
        <v>611074.80000000005</v>
      </c>
      <c r="G19" s="22">
        <f>G22+G23+G24+G29+G36+G39+G40+G41+G42+G43+G44+G45+G46+G47+G48+G49+G27</f>
        <v>253354.47899999999</v>
      </c>
      <c r="H19" s="21">
        <f>F19+G19</f>
        <v>864429.2790000001</v>
      </c>
      <c r="I19" s="22">
        <f>I22+I23+I24+I29+I36+I39+I40+I41+I42+I43+I44+I45+I46+I47+I48+I49+I27</f>
        <v>-108000</v>
      </c>
      <c r="J19" s="21">
        <f>H19+I19</f>
        <v>756429.2790000001</v>
      </c>
      <c r="K19" s="22">
        <f>K22+K23+K24+K29+K36+K39+K40+K41+K42+K43+K44+K45+K46+K47+K48+K49+K27</f>
        <v>40000</v>
      </c>
      <c r="L19" s="21">
        <f>J19+K19</f>
        <v>796429.2790000001</v>
      </c>
      <c r="M19" s="41">
        <f>M22+M23+M24+M36+M39+M40+M41+M42+M43+M44+M45+M46+M47+M48+M49+M31+M27+M52+M55</f>
        <v>-95074.106000000014</v>
      </c>
      <c r="N19" s="21">
        <f>L19+M19</f>
        <v>701355.17300000007</v>
      </c>
      <c r="P19" s="28">
        <v>0</v>
      </c>
    </row>
    <row r="20" spans="1:17" x14ac:dyDescent="0.25">
      <c r="A20" s="1"/>
      <c r="B20" s="20" t="s">
        <v>18</v>
      </c>
      <c r="C20" s="12"/>
      <c r="D20" s="21">
        <f>D37</f>
        <v>261502.3</v>
      </c>
      <c r="E20" s="21">
        <f>E37</f>
        <v>0</v>
      </c>
      <c r="F20" s="21">
        <f t="shared" ref="F20:F113" si="0">D20+E20</f>
        <v>261502.3</v>
      </c>
      <c r="G20" s="21">
        <f>G37</f>
        <v>0</v>
      </c>
      <c r="H20" s="21">
        <f t="shared" ref="H20:H34" si="1">F20+G20</f>
        <v>261502.3</v>
      </c>
      <c r="I20" s="21">
        <f>I37</f>
        <v>0</v>
      </c>
      <c r="J20" s="21">
        <f t="shared" ref="J20:J34" si="2">H20+I20</f>
        <v>261502.3</v>
      </c>
      <c r="K20" s="21">
        <f>K37</f>
        <v>0</v>
      </c>
      <c r="L20" s="21">
        <f t="shared" ref="L20:L34" si="3">J20+K20</f>
        <v>261502.3</v>
      </c>
      <c r="M20" s="40">
        <f>M37+M32+M28+M53</f>
        <v>16802.500000000018</v>
      </c>
      <c r="N20" s="21">
        <f t="shared" ref="N20:N34" si="4">L20+M20</f>
        <v>278304.8</v>
      </c>
    </row>
    <row r="21" spans="1:17" x14ac:dyDescent="0.25">
      <c r="A21" s="1"/>
      <c r="B21" s="20" t="s">
        <v>24</v>
      </c>
      <c r="C21" s="12"/>
      <c r="D21" s="21"/>
      <c r="E21" s="21"/>
      <c r="F21" s="21"/>
      <c r="G21" s="21"/>
      <c r="H21" s="21"/>
      <c r="I21" s="21"/>
      <c r="J21" s="21"/>
      <c r="K21" s="21"/>
      <c r="L21" s="21"/>
      <c r="M21" s="40">
        <f>M33+M54+M38</f>
        <v>248395.69</v>
      </c>
      <c r="N21" s="21">
        <f t="shared" si="4"/>
        <v>248395.69</v>
      </c>
    </row>
    <row r="22" spans="1:17" ht="75" x14ac:dyDescent="0.25">
      <c r="A22" s="1" t="s">
        <v>116</v>
      </c>
      <c r="B22" s="52" t="s">
        <v>170</v>
      </c>
      <c r="C22" s="3" t="s">
        <v>17</v>
      </c>
      <c r="D22" s="21">
        <v>264498.90000000002</v>
      </c>
      <c r="E22" s="21">
        <v>-14377.7</v>
      </c>
      <c r="F22" s="21">
        <f t="shared" si="0"/>
        <v>250121.2</v>
      </c>
      <c r="G22" s="21"/>
      <c r="H22" s="21">
        <f t="shared" si="1"/>
        <v>250121.2</v>
      </c>
      <c r="I22" s="21"/>
      <c r="J22" s="21">
        <f t="shared" si="2"/>
        <v>250121.2</v>
      </c>
      <c r="K22" s="21"/>
      <c r="L22" s="21">
        <f t="shared" si="3"/>
        <v>250121.2</v>
      </c>
      <c r="M22" s="40"/>
      <c r="N22" s="21">
        <f t="shared" si="4"/>
        <v>250121.2</v>
      </c>
      <c r="O22" s="16" t="s">
        <v>92</v>
      </c>
    </row>
    <row r="23" spans="1:17" ht="56.25" x14ac:dyDescent="0.25">
      <c r="A23" s="1" t="s">
        <v>117</v>
      </c>
      <c r="B23" s="52" t="s">
        <v>93</v>
      </c>
      <c r="C23" s="3" t="s">
        <v>48</v>
      </c>
      <c r="D23" s="23">
        <v>12890.7</v>
      </c>
      <c r="E23" s="23"/>
      <c r="F23" s="21">
        <f t="shared" si="0"/>
        <v>12890.7</v>
      </c>
      <c r="G23" s="23">
        <v>16924.7</v>
      </c>
      <c r="H23" s="21">
        <f t="shared" si="1"/>
        <v>29815.4</v>
      </c>
      <c r="I23" s="23"/>
      <c r="J23" s="21">
        <f t="shared" si="2"/>
        <v>29815.4</v>
      </c>
      <c r="K23" s="23"/>
      <c r="L23" s="21">
        <f t="shared" si="3"/>
        <v>29815.4</v>
      </c>
      <c r="M23" s="42"/>
      <c r="N23" s="21">
        <f t="shared" si="4"/>
        <v>29815.4</v>
      </c>
      <c r="O23" s="19">
        <v>2420141390</v>
      </c>
    </row>
    <row r="24" spans="1:17" ht="62.25" customHeight="1" x14ac:dyDescent="0.25">
      <c r="A24" s="61" t="s">
        <v>237</v>
      </c>
      <c r="B24" s="63" t="s">
        <v>94</v>
      </c>
      <c r="C24" s="3" t="s">
        <v>13</v>
      </c>
      <c r="D24" s="23">
        <v>25285.4</v>
      </c>
      <c r="E24" s="23"/>
      <c r="F24" s="21">
        <f t="shared" si="0"/>
        <v>25285.4</v>
      </c>
      <c r="G24" s="23"/>
      <c r="H24" s="21">
        <f t="shared" si="1"/>
        <v>25285.4</v>
      </c>
      <c r="I24" s="23"/>
      <c r="J24" s="21">
        <f t="shared" si="2"/>
        <v>25285.4</v>
      </c>
      <c r="K24" s="23"/>
      <c r="L24" s="21">
        <f t="shared" si="3"/>
        <v>25285.4</v>
      </c>
      <c r="M24" s="42"/>
      <c r="N24" s="21">
        <f t="shared" si="4"/>
        <v>25285.4</v>
      </c>
      <c r="O24" s="16" t="s">
        <v>95</v>
      </c>
    </row>
    <row r="25" spans="1:17" ht="62.25" customHeight="1" x14ac:dyDescent="0.25">
      <c r="A25" s="62"/>
      <c r="B25" s="64"/>
      <c r="C25" s="3" t="s">
        <v>48</v>
      </c>
      <c r="D25" s="23">
        <f>D27</f>
        <v>203137.3</v>
      </c>
      <c r="E25" s="23">
        <f>E27</f>
        <v>62075.7</v>
      </c>
      <c r="F25" s="21">
        <f>D25+E25</f>
        <v>265213</v>
      </c>
      <c r="G25" s="23">
        <f>G27</f>
        <v>51507.438000000002</v>
      </c>
      <c r="H25" s="21">
        <f t="shared" ref="H25:H27" si="5">F25+G25</f>
        <v>316720.43800000002</v>
      </c>
      <c r="I25" s="23"/>
      <c r="J25" s="21">
        <f t="shared" ref="J25:J27" si="6">H25+I25</f>
        <v>316720.43800000002</v>
      </c>
      <c r="K25" s="23"/>
      <c r="L25" s="21">
        <f t="shared" ref="L25:L27" si="7">J25+K25</f>
        <v>316720.43800000002</v>
      </c>
      <c r="M25" s="42">
        <f>M27+M28</f>
        <v>0</v>
      </c>
      <c r="N25" s="21">
        <f t="shared" ref="N25:N28" si="8">L25+M25</f>
        <v>316720.43800000002</v>
      </c>
    </row>
    <row r="26" spans="1:17" x14ac:dyDescent="0.25">
      <c r="A26" s="1"/>
      <c r="B26" s="20" t="s">
        <v>2</v>
      </c>
      <c r="C26" s="12"/>
      <c r="D26" s="21"/>
      <c r="E26" s="21"/>
      <c r="F26" s="21"/>
      <c r="G26" s="21"/>
      <c r="H26" s="21"/>
      <c r="I26" s="21"/>
      <c r="J26" s="21"/>
      <c r="K26" s="21"/>
      <c r="L26" s="21"/>
      <c r="M26" s="40"/>
      <c r="N26" s="21"/>
    </row>
    <row r="27" spans="1:17" hidden="1" x14ac:dyDescent="0.25">
      <c r="A27" s="1"/>
      <c r="B27" s="20" t="s">
        <v>3</v>
      </c>
      <c r="C27" s="12"/>
      <c r="D27" s="21">
        <v>203137.3</v>
      </c>
      <c r="E27" s="21">
        <v>62075.7</v>
      </c>
      <c r="F27" s="21">
        <f t="shared" ref="F27" si="9">D27+E27</f>
        <v>265213</v>
      </c>
      <c r="G27" s="21">
        <v>51507.438000000002</v>
      </c>
      <c r="H27" s="21">
        <f t="shared" si="5"/>
        <v>316720.43800000002</v>
      </c>
      <c r="I27" s="21"/>
      <c r="J27" s="21">
        <f t="shared" si="6"/>
        <v>316720.43800000002</v>
      </c>
      <c r="K27" s="21"/>
      <c r="L27" s="21">
        <f t="shared" si="7"/>
        <v>316720.43800000002</v>
      </c>
      <c r="M27" s="40">
        <f>-179243.307+44810.827</f>
        <v>-134432.48000000001</v>
      </c>
      <c r="N27" s="21">
        <f t="shared" si="8"/>
        <v>182287.95800000001</v>
      </c>
      <c r="O27" s="16" t="s">
        <v>232</v>
      </c>
      <c r="P27" s="28">
        <v>0</v>
      </c>
    </row>
    <row r="28" spans="1:17" x14ac:dyDescent="0.25">
      <c r="A28" s="1"/>
      <c r="B28" s="20" t="s">
        <v>18</v>
      </c>
      <c r="C28" s="12"/>
      <c r="D28" s="21"/>
      <c r="E28" s="21"/>
      <c r="F28" s="21"/>
      <c r="G28" s="21"/>
      <c r="H28" s="21"/>
      <c r="I28" s="21"/>
      <c r="J28" s="21"/>
      <c r="K28" s="21"/>
      <c r="L28" s="21"/>
      <c r="M28" s="40">
        <v>134432.48000000001</v>
      </c>
      <c r="N28" s="21">
        <f t="shared" si="8"/>
        <v>134432.48000000001</v>
      </c>
      <c r="O28" s="16" t="s">
        <v>231</v>
      </c>
    </row>
    <row r="29" spans="1:17" ht="62.25" customHeight="1" x14ac:dyDescent="0.25">
      <c r="A29" s="1" t="s">
        <v>118</v>
      </c>
      <c r="B29" s="5" t="s">
        <v>96</v>
      </c>
      <c r="C29" s="3" t="s">
        <v>13</v>
      </c>
      <c r="D29" s="23">
        <f>D31</f>
        <v>19656.599999999999</v>
      </c>
      <c r="E29" s="23"/>
      <c r="F29" s="21">
        <f>D29+E29</f>
        <v>19656.599999999999</v>
      </c>
      <c r="G29" s="23">
        <f>G31</f>
        <v>-4.0000000000000001E-3</v>
      </c>
      <c r="H29" s="21">
        <f>F29+G29</f>
        <v>19656.595999999998</v>
      </c>
      <c r="I29" s="23"/>
      <c r="J29" s="21">
        <f>H29+I29</f>
        <v>19656.595999999998</v>
      </c>
      <c r="K29" s="23"/>
      <c r="L29" s="21">
        <f t="shared" si="3"/>
        <v>19656.595999999998</v>
      </c>
      <c r="M29" s="42">
        <f>M31+M33+M32</f>
        <v>44667.214000000007</v>
      </c>
      <c r="N29" s="21">
        <f t="shared" si="4"/>
        <v>64323.810000000005</v>
      </c>
      <c r="O29" s="19"/>
    </row>
    <row r="30" spans="1:17" ht="18" customHeight="1" x14ac:dyDescent="0.25">
      <c r="A30" s="1"/>
      <c r="B30" s="20" t="s">
        <v>2</v>
      </c>
      <c r="C30" s="3"/>
      <c r="D30" s="23"/>
      <c r="E30" s="23"/>
      <c r="F30" s="21"/>
      <c r="G30" s="23"/>
      <c r="H30" s="21"/>
      <c r="I30" s="23"/>
      <c r="J30" s="21"/>
      <c r="K30" s="23"/>
      <c r="L30" s="21"/>
      <c r="M30" s="42"/>
      <c r="N30" s="21"/>
      <c r="O30" s="19"/>
    </row>
    <row r="31" spans="1:17" ht="18" hidden="1" customHeight="1" x14ac:dyDescent="0.25">
      <c r="A31" s="1"/>
      <c r="B31" s="20" t="s">
        <v>3</v>
      </c>
      <c r="C31" s="3"/>
      <c r="D31" s="23">
        <v>19656.599999999999</v>
      </c>
      <c r="E31" s="23"/>
      <c r="F31" s="21">
        <f t="shared" ref="F31" si="10">D31+E31</f>
        <v>19656.599999999999</v>
      </c>
      <c r="G31" s="23">
        <v>-4.0000000000000001E-3</v>
      </c>
      <c r="H31" s="21">
        <f t="shared" ref="H31" si="11">F31+G31</f>
        <v>19656.595999999998</v>
      </c>
      <c r="I31" s="23"/>
      <c r="J31" s="21">
        <f t="shared" ref="J31" si="12">H31+I31</f>
        <v>19656.595999999998</v>
      </c>
      <c r="K31" s="23"/>
      <c r="L31" s="21">
        <f t="shared" si="3"/>
        <v>19656.595999999998</v>
      </c>
      <c r="M31" s="42">
        <f>-2092.3-15471.996</f>
        <v>-17564.295999999998</v>
      </c>
      <c r="N31" s="21">
        <f>L31+M31</f>
        <v>2092.2999999999993</v>
      </c>
      <c r="O31" s="50" t="s">
        <v>97</v>
      </c>
      <c r="P31" s="28">
        <v>0</v>
      </c>
    </row>
    <row r="32" spans="1:17" ht="18" customHeight="1" x14ac:dyDescent="0.25">
      <c r="A32" s="1"/>
      <c r="B32" s="20" t="s">
        <v>18</v>
      </c>
      <c r="C32" s="3"/>
      <c r="D32" s="23"/>
      <c r="E32" s="23"/>
      <c r="F32" s="21"/>
      <c r="G32" s="23"/>
      <c r="H32" s="21"/>
      <c r="I32" s="23"/>
      <c r="J32" s="21"/>
      <c r="K32" s="23"/>
      <c r="L32" s="21"/>
      <c r="M32" s="42">
        <v>16802.5</v>
      </c>
      <c r="N32" s="21">
        <f>L32+M32</f>
        <v>16802.5</v>
      </c>
      <c r="O32" s="51" t="s">
        <v>230</v>
      </c>
    </row>
    <row r="33" spans="1:16" ht="18" customHeight="1" x14ac:dyDescent="0.25">
      <c r="A33" s="1"/>
      <c r="B33" s="20" t="s">
        <v>24</v>
      </c>
      <c r="C33" s="3"/>
      <c r="D33" s="23"/>
      <c r="E33" s="23"/>
      <c r="F33" s="21"/>
      <c r="G33" s="23"/>
      <c r="H33" s="21"/>
      <c r="I33" s="23"/>
      <c r="J33" s="21"/>
      <c r="K33" s="23"/>
      <c r="L33" s="21"/>
      <c r="M33" s="42">
        <v>45429.01</v>
      </c>
      <c r="N33" s="21">
        <f>L33+M33</f>
        <v>45429.01</v>
      </c>
      <c r="O33" s="51" t="s">
        <v>230</v>
      </c>
    </row>
    <row r="34" spans="1:16" ht="56.25" x14ac:dyDescent="0.25">
      <c r="A34" s="1" t="s">
        <v>119</v>
      </c>
      <c r="B34" s="5" t="s">
        <v>96</v>
      </c>
      <c r="C34" s="3" t="s">
        <v>48</v>
      </c>
      <c r="D34" s="23">
        <f>D36+D37</f>
        <v>347164.4</v>
      </c>
      <c r="E34" s="23">
        <f>E36+E37</f>
        <v>-65000</v>
      </c>
      <c r="F34" s="21">
        <f t="shared" si="0"/>
        <v>282164.40000000002</v>
      </c>
      <c r="G34" s="23">
        <f>G36+G37</f>
        <v>11007.302000000001</v>
      </c>
      <c r="H34" s="21">
        <f t="shared" si="1"/>
        <v>293171.70200000005</v>
      </c>
      <c r="I34" s="23">
        <f>I36+I37</f>
        <v>0</v>
      </c>
      <c r="J34" s="21">
        <f t="shared" si="2"/>
        <v>293171.70200000005</v>
      </c>
      <c r="K34" s="23">
        <f>K36+K37</f>
        <v>0</v>
      </c>
      <c r="L34" s="21">
        <f t="shared" si="3"/>
        <v>293171.70200000005</v>
      </c>
      <c r="M34" s="42">
        <f>M36+M37+M38</f>
        <v>0</v>
      </c>
      <c r="N34" s="21">
        <f t="shared" si="4"/>
        <v>293171.70200000005</v>
      </c>
    </row>
    <row r="35" spans="1:16" x14ac:dyDescent="0.25">
      <c r="A35" s="1"/>
      <c r="B35" s="20" t="s">
        <v>2</v>
      </c>
      <c r="C35" s="3"/>
      <c r="D35" s="23"/>
      <c r="E35" s="23"/>
      <c r="F35" s="21"/>
      <c r="G35" s="23"/>
      <c r="H35" s="21"/>
      <c r="I35" s="23"/>
      <c r="J35" s="21"/>
      <c r="K35" s="23"/>
      <c r="L35" s="21"/>
      <c r="M35" s="42"/>
      <c r="N35" s="21"/>
      <c r="P35" s="29"/>
    </row>
    <row r="36" spans="1:16" hidden="1" x14ac:dyDescent="0.25">
      <c r="A36" s="1"/>
      <c r="B36" s="20" t="s">
        <v>3</v>
      </c>
      <c r="C36" s="3"/>
      <c r="D36" s="24">
        <v>85662.100000000035</v>
      </c>
      <c r="E36" s="24">
        <f>-64999.9-0.1</f>
        <v>-65000</v>
      </c>
      <c r="F36" s="21">
        <f t="shared" si="0"/>
        <v>20662.100000000035</v>
      </c>
      <c r="G36" s="24">
        <f>11007.298+0.004</f>
        <v>11007.302000000001</v>
      </c>
      <c r="H36" s="21">
        <f t="shared" ref="H36:H56" si="13">F36+G36</f>
        <v>31669.402000000038</v>
      </c>
      <c r="I36" s="24"/>
      <c r="J36" s="21">
        <f t="shared" ref="J36:J56" si="14">H36+I36</f>
        <v>31669.402000000038</v>
      </c>
      <c r="K36" s="24"/>
      <c r="L36" s="21">
        <f t="shared" ref="L36:L56" si="15">J36+K36</f>
        <v>31669.402000000038</v>
      </c>
      <c r="M36" s="43">
        <f>2741.86-2741.86</f>
        <v>0</v>
      </c>
      <c r="N36" s="21">
        <f t="shared" ref="N36:N56" si="16">L36+M36</f>
        <v>31669.402000000038</v>
      </c>
      <c r="O36" s="16" t="s">
        <v>97</v>
      </c>
      <c r="P36" s="28">
        <v>0</v>
      </c>
    </row>
    <row r="37" spans="1:16" x14ac:dyDescent="0.25">
      <c r="A37" s="1"/>
      <c r="B37" s="20" t="s">
        <v>18</v>
      </c>
      <c r="C37" s="5"/>
      <c r="D37" s="21">
        <v>261502.3</v>
      </c>
      <c r="E37" s="21"/>
      <c r="F37" s="21">
        <f t="shared" si="0"/>
        <v>261502.3</v>
      </c>
      <c r="G37" s="21"/>
      <c r="H37" s="21">
        <f t="shared" si="13"/>
        <v>261502.3</v>
      </c>
      <c r="I37" s="21"/>
      <c r="J37" s="21">
        <f t="shared" si="14"/>
        <v>261502.3</v>
      </c>
      <c r="K37" s="21"/>
      <c r="L37" s="21">
        <f t="shared" si="15"/>
        <v>261502.3</v>
      </c>
      <c r="M37" s="40">
        <f>-209502.28+56565.6</f>
        <v>-152936.68</v>
      </c>
      <c r="N37" s="21">
        <f t="shared" si="16"/>
        <v>108565.62</v>
      </c>
      <c r="O37" s="18" t="s">
        <v>242</v>
      </c>
    </row>
    <row r="38" spans="1:16" x14ac:dyDescent="0.25">
      <c r="A38" s="1"/>
      <c r="B38" s="20" t="s">
        <v>24</v>
      </c>
      <c r="C38" s="5"/>
      <c r="D38" s="21"/>
      <c r="E38" s="21"/>
      <c r="F38" s="21"/>
      <c r="G38" s="21"/>
      <c r="H38" s="21"/>
      <c r="I38" s="21"/>
      <c r="J38" s="21"/>
      <c r="K38" s="21"/>
      <c r="L38" s="21"/>
      <c r="M38" s="40">
        <v>152936.68</v>
      </c>
      <c r="N38" s="21">
        <f t="shared" si="16"/>
        <v>152936.68</v>
      </c>
      <c r="O38" s="58" t="s">
        <v>230</v>
      </c>
    </row>
    <row r="39" spans="1:16" ht="44.25" customHeight="1" x14ac:dyDescent="0.25">
      <c r="A39" s="1" t="s">
        <v>120</v>
      </c>
      <c r="B39" s="52" t="s">
        <v>98</v>
      </c>
      <c r="C39" s="3" t="s">
        <v>13</v>
      </c>
      <c r="D39" s="21">
        <v>622.9</v>
      </c>
      <c r="E39" s="21"/>
      <c r="F39" s="21">
        <f t="shared" si="0"/>
        <v>622.9</v>
      </c>
      <c r="G39" s="21"/>
      <c r="H39" s="21">
        <f t="shared" si="13"/>
        <v>622.9</v>
      </c>
      <c r="I39" s="21"/>
      <c r="J39" s="21">
        <f t="shared" si="14"/>
        <v>622.9</v>
      </c>
      <c r="K39" s="21"/>
      <c r="L39" s="21">
        <f t="shared" si="15"/>
        <v>622.9</v>
      </c>
      <c r="M39" s="40"/>
      <c r="N39" s="21">
        <f t="shared" si="16"/>
        <v>622.9</v>
      </c>
      <c r="O39" s="16" t="s">
        <v>100</v>
      </c>
    </row>
    <row r="40" spans="1:16" ht="44.25" customHeight="1" x14ac:dyDescent="0.25">
      <c r="A40" s="1" t="s">
        <v>121</v>
      </c>
      <c r="B40" s="52" t="s">
        <v>99</v>
      </c>
      <c r="C40" s="3" t="s">
        <v>13</v>
      </c>
      <c r="D40" s="21">
        <v>16000</v>
      </c>
      <c r="E40" s="21"/>
      <c r="F40" s="21">
        <f t="shared" si="0"/>
        <v>16000</v>
      </c>
      <c r="G40" s="21"/>
      <c r="H40" s="21">
        <f t="shared" si="13"/>
        <v>16000</v>
      </c>
      <c r="I40" s="21"/>
      <c r="J40" s="21">
        <f t="shared" si="14"/>
        <v>16000</v>
      </c>
      <c r="K40" s="21"/>
      <c r="L40" s="21">
        <f t="shared" si="15"/>
        <v>16000</v>
      </c>
      <c r="M40" s="40"/>
      <c r="N40" s="21">
        <f t="shared" si="16"/>
        <v>16000</v>
      </c>
      <c r="O40" s="19" t="s">
        <v>101</v>
      </c>
    </row>
    <row r="41" spans="1:16" ht="44.25" customHeight="1" x14ac:dyDescent="0.25">
      <c r="A41" s="1" t="s">
        <v>122</v>
      </c>
      <c r="B41" s="52" t="s">
        <v>175</v>
      </c>
      <c r="C41" s="3" t="s">
        <v>13</v>
      </c>
      <c r="D41" s="21">
        <v>622.9</v>
      </c>
      <c r="E41" s="21"/>
      <c r="F41" s="21">
        <f t="shared" si="0"/>
        <v>622.9</v>
      </c>
      <c r="G41" s="21"/>
      <c r="H41" s="21">
        <f t="shared" si="13"/>
        <v>622.9</v>
      </c>
      <c r="I41" s="21"/>
      <c r="J41" s="21">
        <f t="shared" si="14"/>
        <v>622.9</v>
      </c>
      <c r="K41" s="21"/>
      <c r="L41" s="21">
        <f t="shared" si="15"/>
        <v>622.9</v>
      </c>
      <c r="M41" s="40"/>
      <c r="N41" s="21">
        <f t="shared" si="16"/>
        <v>622.9</v>
      </c>
      <c r="O41" s="16" t="s">
        <v>102</v>
      </c>
    </row>
    <row r="42" spans="1:16" ht="56.25" x14ac:dyDescent="0.25">
      <c r="A42" s="1" t="s">
        <v>123</v>
      </c>
      <c r="B42" s="52" t="s">
        <v>196</v>
      </c>
      <c r="C42" s="3" t="s">
        <v>48</v>
      </c>
      <c r="D42" s="23"/>
      <c r="E42" s="23"/>
      <c r="F42" s="21"/>
      <c r="G42" s="23">
        <f>7073+21098.8</f>
        <v>28171.8</v>
      </c>
      <c r="H42" s="21">
        <f t="shared" si="13"/>
        <v>28171.8</v>
      </c>
      <c r="I42" s="23"/>
      <c r="J42" s="21">
        <f t="shared" si="14"/>
        <v>28171.8</v>
      </c>
      <c r="K42" s="23">
        <v>40000</v>
      </c>
      <c r="L42" s="21">
        <f t="shared" si="15"/>
        <v>68171.8</v>
      </c>
      <c r="M42" s="42">
        <f>-37573.505+37573.505</f>
        <v>0</v>
      </c>
      <c r="N42" s="21">
        <f t="shared" si="16"/>
        <v>68171.8</v>
      </c>
      <c r="O42" s="19" t="s">
        <v>233</v>
      </c>
    </row>
    <row r="43" spans="1:16" ht="37.5" x14ac:dyDescent="0.25">
      <c r="A43" s="1" t="s">
        <v>124</v>
      </c>
      <c r="B43" s="52" t="s">
        <v>198</v>
      </c>
      <c r="C43" s="3" t="s">
        <v>13</v>
      </c>
      <c r="D43" s="23"/>
      <c r="E43" s="23"/>
      <c r="F43" s="21"/>
      <c r="G43" s="23">
        <v>622.9</v>
      </c>
      <c r="H43" s="21">
        <f t="shared" si="13"/>
        <v>622.9</v>
      </c>
      <c r="I43" s="23"/>
      <c r="J43" s="21">
        <f t="shared" si="14"/>
        <v>622.9</v>
      </c>
      <c r="K43" s="23"/>
      <c r="L43" s="21">
        <f t="shared" si="15"/>
        <v>622.9</v>
      </c>
      <c r="M43" s="42"/>
      <c r="N43" s="21">
        <f t="shared" si="16"/>
        <v>622.9</v>
      </c>
      <c r="O43" s="19">
        <v>2420241960</v>
      </c>
    </row>
    <row r="44" spans="1:16" ht="37.5" x14ac:dyDescent="0.25">
      <c r="A44" s="1" t="s">
        <v>125</v>
      </c>
      <c r="B44" s="52" t="s">
        <v>199</v>
      </c>
      <c r="C44" s="3" t="s">
        <v>13</v>
      </c>
      <c r="D44" s="23"/>
      <c r="E44" s="23"/>
      <c r="F44" s="21"/>
      <c r="G44" s="23">
        <v>622.9</v>
      </c>
      <c r="H44" s="21">
        <f t="shared" si="13"/>
        <v>622.9</v>
      </c>
      <c r="I44" s="23"/>
      <c r="J44" s="21">
        <f t="shared" si="14"/>
        <v>622.9</v>
      </c>
      <c r="K44" s="23"/>
      <c r="L44" s="21">
        <f t="shared" si="15"/>
        <v>622.9</v>
      </c>
      <c r="M44" s="42"/>
      <c r="N44" s="21">
        <f t="shared" si="16"/>
        <v>622.9</v>
      </c>
      <c r="O44" s="19">
        <v>2420241970</v>
      </c>
    </row>
    <row r="45" spans="1:16" ht="37.5" x14ac:dyDescent="0.25">
      <c r="A45" s="1" t="s">
        <v>127</v>
      </c>
      <c r="B45" s="52" t="s">
        <v>201</v>
      </c>
      <c r="C45" s="3" t="s">
        <v>13</v>
      </c>
      <c r="D45" s="23"/>
      <c r="E45" s="23"/>
      <c r="F45" s="21"/>
      <c r="G45" s="23">
        <v>14500</v>
      </c>
      <c r="H45" s="21">
        <f t="shared" si="13"/>
        <v>14500</v>
      </c>
      <c r="I45" s="23"/>
      <c r="J45" s="21">
        <f t="shared" si="14"/>
        <v>14500</v>
      </c>
      <c r="K45" s="23"/>
      <c r="L45" s="21">
        <f t="shared" si="15"/>
        <v>14500</v>
      </c>
      <c r="M45" s="42"/>
      <c r="N45" s="21">
        <f t="shared" si="16"/>
        <v>14500</v>
      </c>
      <c r="O45" s="19">
        <v>2420241550</v>
      </c>
    </row>
    <row r="46" spans="1:16" ht="56.25" x14ac:dyDescent="0.25">
      <c r="A46" s="1" t="s">
        <v>128</v>
      </c>
      <c r="B46" s="52" t="s">
        <v>221</v>
      </c>
      <c r="C46" s="3" t="s">
        <v>48</v>
      </c>
      <c r="D46" s="23"/>
      <c r="E46" s="23"/>
      <c r="F46" s="21"/>
      <c r="G46" s="23">
        <v>35</v>
      </c>
      <c r="H46" s="21">
        <f t="shared" si="13"/>
        <v>35</v>
      </c>
      <c r="I46" s="23"/>
      <c r="J46" s="21">
        <f t="shared" si="14"/>
        <v>35</v>
      </c>
      <c r="K46" s="23"/>
      <c r="L46" s="21">
        <f t="shared" si="15"/>
        <v>35</v>
      </c>
      <c r="M46" s="42"/>
      <c r="N46" s="21">
        <f t="shared" si="16"/>
        <v>35</v>
      </c>
      <c r="O46" s="19">
        <v>2410141600</v>
      </c>
    </row>
    <row r="47" spans="1:16" ht="56.25" x14ac:dyDescent="0.25">
      <c r="A47" s="1" t="s">
        <v>129</v>
      </c>
      <c r="B47" s="52" t="s">
        <v>222</v>
      </c>
      <c r="C47" s="3" t="s">
        <v>48</v>
      </c>
      <c r="D47" s="23"/>
      <c r="E47" s="23"/>
      <c r="F47" s="21"/>
      <c r="G47" s="23">
        <v>35</v>
      </c>
      <c r="H47" s="21">
        <f t="shared" si="13"/>
        <v>35</v>
      </c>
      <c r="I47" s="23"/>
      <c r="J47" s="21">
        <f t="shared" si="14"/>
        <v>35</v>
      </c>
      <c r="K47" s="23"/>
      <c r="L47" s="21">
        <f t="shared" si="15"/>
        <v>35</v>
      </c>
      <c r="M47" s="42"/>
      <c r="N47" s="21">
        <f t="shared" si="16"/>
        <v>35</v>
      </c>
      <c r="O47" s="19">
        <v>2410141610</v>
      </c>
    </row>
    <row r="48" spans="1:16" ht="56.25" hidden="1" x14ac:dyDescent="0.25">
      <c r="A48" s="1" t="s">
        <v>130</v>
      </c>
      <c r="B48" s="33" t="s">
        <v>205</v>
      </c>
      <c r="C48" s="3" t="s">
        <v>17</v>
      </c>
      <c r="D48" s="23"/>
      <c r="E48" s="23"/>
      <c r="F48" s="21"/>
      <c r="G48" s="23">
        <v>108000</v>
      </c>
      <c r="H48" s="21">
        <f t="shared" si="13"/>
        <v>108000</v>
      </c>
      <c r="I48" s="23">
        <v>-108000</v>
      </c>
      <c r="J48" s="21">
        <f t="shared" si="14"/>
        <v>0</v>
      </c>
      <c r="K48" s="23"/>
      <c r="L48" s="21">
        <f t="shared" si="15"/>
        <v>0</v>
      </c>
      <c r="M48" s="42"/>
      <c r="N48" s="21">
        <f t="shared" si="16"/>
        <v>0</v>
      </c>
      <c r="O48" s="19">
        <v>2410141660</v>
      </c>
      <c r="P48" s="28">
        <v>0</v>
      </c>
    </row>
    <row r="49" spans="1:17" ht="56.25" x14ac:dyDescent="0.25">
      <c r="A49" s="1" t="s">
        <v>130</v>
      </c>
      <c r="B49" s="52" t="s">
        <v>220</v>
      </c>
      <c r="C49" s="3" t="s">
        <v>48</v>
      </c>
      <c r="D49" s="23"/>
      <c r="E49" s="23"/>
      <c r="F49" s="21"/>
      <c r="G49" s="23">
        <v>21927.442999999999</v>
      </c>
      <c r="H49" s="21">
        <f t="shared" si="13"/>
        <v>21927.442999999999</v>
      </c>
      <c r="I49" s="23"/>
      <c r="J49" s="21">
        <f t="shared" si="14"/>
        <v>21927.442999999999</v>
      </c>
      <c r="K49" s="23"/>
      <c r="L49" s="21">
        <f t="shared" si="15"/>
        <v>21927.442999999999</v>
      </c>
      <c r="M49" s="42"/>
      <c r="N49" s="21">
        <f t="shared" si="16"/>
        <v>21927.442999999999</v>
      </c>
      <c r="O49" s="19">
        <v>2410141690</v>
      </c>
    </row>
    <row r="50" spans="1:17" ht="56.25" x14ac:dyDescent="0.25">
      <c r="A50" s="1" t="s">
        <v>131</v>
      </c>
      <c r="B50" s="52" t="s">
        <v>205</v>
      </c>
      <c r="C50" s="3" t="s">
        <v>17</v>
      </c>
      <c r="D50" s="23"/>
      <c r="E50" s="23"/>
      <c r="F50" s="21"/>
      <c r="G50" s="23"/>
      <c r="H50" s="21"/>
      <c r="I50" s="23"/>
      <c r="J50" s="21"/>
      <c r="K50" s="23"/>
      <c r="L50" s="21"/>
      <c r="M50" s="42">
        <f>M52+M53+M54</f>
        <v>108000</v>
      </c>
      <c r="N50" s="21">
        <f t="shared" si="16"/>
        <v>108000</v>
      </c>
      <c r="O50" s="19"/>
    </row>
    <row r="51" spans="1:17" x14ac:dyDescent="0.25">
      <c r="A51" s="1"/>
      <c r="B51" s="20" t="s">
        <v>2</v>
      </c>
      <c r="C51" s="3"/>
      <c r="D51" s="23"/>
      <c r="E51" s="23"/>
      <c r="F51" s="21"/>
      <c r="G51" s="23"/>
      <c r="H51" s="21"/>
      <c r="I51" s="23"/>
      <c r="J51" s="21"/>
      <c r="K51" s="23"/>
      <c r="L51" s="21"/>
      <c r="M51" s="42"/>
      <c r="N51" s="21"/>
      <c r="O51" s="19"/>
    </row>
    <row r="52" spans="1:17" hidden="1" x14ac:dyDescent="0.25">
      <c r="A52" s="1"/>
      <c r="B52" s="20" t="s">
        <v>3</v>
      </c>
      <c r="C52" s="3"/>
      <c r="D52" s="23"/>
      <c r="E52" s="23"/>
      <c r="F52" s="21"/>
      <c r="G52" s="23"/>
      <c r="H52" s="21"/>
      <c r="I52" s="23"/>
      <c r="J52" s="21"/>
      <c r="K52" s="23"/>
      <c r="L52" s="21"/>
      <c r="M52" s="42">
        <v>39465.800000000003</v>
      </c>
      <c r="N52" s="21">
        <f t="shared" si="16"/>
        <v>39465.800000000003</v>
      </c>
      <c r="O52" s="19" t="s">
        <v>234</v>
      </c>
      <c r="P52" s="28">
        <v>0</v>
      </c>
    </row>
    <row r="53" spans="1:17" x14ac:dyDescent="0.25">
      <c r="A53" s="1"/>
      <c r="B53" s="20" t="s">
        <v>18</v>
      </c>
      <c r="C53" s="3"/>
      <c r="D53" s="23"/>
      <c r="E53" s="23"/>
      <c r="F53" s="21"/>
      <c r="G53" s="23"/>
      <c r="H53" s="21"/>
      <c r="I53" s="23"/>
      <c r="J53" s="21"/>
      <c r="K53" s="23"/>
      <c r="L53" s="21"/>
      <c r="M53" s="42">
        <v>18504.2</v>
      </c>
      <c r="N53" s="21">
        <f t="shared" si="16"/>
        <v>18504.2</v>
      </c>
      <c r="O53" s="19" t="s">
        <v>235</v>
      </c>
    </row>
    <row r="54" spans="1:17" x14ac:dyDescent="0.25">
      <c r="A54" s="1"/>
      <c r="B54" s="20" t="s">
        <v>24</v>
      </c>
      <c r="C54" s="3"/>
      <c r="D54" s="23"/>
      <c r="E54" s="23"/>
      <c r="F54" s="21"/>
      <c r="G54" s="23"/>
      <c r="H54" s="21"/>
      <c r="I54" s="23"/>
      <c r="J54" s="21"/>
      <c r="K54" s="23"/>
      <c r="L54" s="21"/>
      <c r="M54" s="42">
        <v>50030</v>
      </c>
      <c r="N54" s="21">
        <f t="shared" si="16"/>
        <v>50030</v>
      </c>
      <c r="O54" s="19" t="s">
        <v>235</v>
      </c>
    </row>
    <row r="55" spans="1:17" ht="37.5" x14ac:dyDescent="0.25">
      <c r="A55" s="1" t="s">
        <v>126</v>
      </c>
      <c r="B55" s="52" t="s">
        <v>236</v>
      </c>
      <c r="C55" s="3" t="s">
        <v>13</v>
      </c>
      <c r="D55" s="23"/>
      <c r="E55" s="23"/>
      <c r="F55" s="21"/>
      <c r="G55" s="23"/>
      <c r="H55" s="21"/>
      <c r="I55" s="23"/>
      <c r="J55" s="21"/>
      <c r="K55" s="23"/>
      <c r="L55" s="21"/>
      <c r="M55" s="42">
        <v>17456.87</v>
      </c>
      <c r="N55" s="21">
        <f t="shared" si="16"/>
        <v>17456.87</v>
      </c>
      <c r="O55" s="19">
        <v>2420242100</v>
      </c>
    </row>
    <row r="56" spans="1:17" x14ac:dyDescent="0.25">
      <c r="A56" s="1"/>
      <c r="B56" s="5" t="s">
        <v>4</v>
      </c>
      <c r="C56" s="3"/>
      <c r="D56" s="45">
        <f>D58+D59+D60</f>
        <v>1163949.6000000001</v>
      </c>
      <c r="E56" s="45">
        <f>E58+E59+E60</f>
        <v>15150.000000000002</v>
      </c>
      <c r="F56" s="45">
        <f t="shared" si="0"/>
        <v>1179099.6000000001</v>
      </c>
      <c r="G56" s="45">
        <f>G58+G59+G60</f>
        <v>79906.490000000005</v>
      </c>
      <c r="H56" s="45">
        <f t="shared" si="13"/>
        <v>1259006.0900000001</v>
      </c>
      <c r="I56" s="45">
        <f>I58+I59+I60</f>
        <v>10381.799999999999</v>
      </c>
      <c r="J56" s="45">
        <f t="shared" si="14"/>
        <v>1269387.8900000001</v>
      </c>
      <c r="K56" s="45">
        <f>K58+K59+K60</f>
        <v>49687.665999999997</v>
      </c>
      <c r="L56" s="45">
        <f t="shared" si="15"/>
        <v>1319075.5560000001</v>
      </c>
      <c r="M56" s="45">
        <f>M58+M59+M60</f>
        <v>2330.2660000000001</v>
      </c>
      <c r="N56" s="21">
        <f t="shared" si="16"/>
        <v>1321405.8220000002</v>
      </c>
      <c r="O56" s="46"/>
      <c r="P56" s="47"/>
      <c r="Q56" s="48"/>
    </row>
    <row r="57" spans="1:17" x14ac:dyDescent="0.25">
      <c r="A57" s="1"/>
      <c r="B57" s="13" t="s">
        <v>2</v>
      </c>
      <c r="C57" s="3"/>
      <c r="D57" s="21"/>
      <c r="E57" s="21"/>
      <c r="F57" s="21"/>
      <c r="G57" s="21"/>
      <c r="H57" s="21"/>
      <c r="I57" s="21"/>
      <c r="J57" s="21"/>
      <c r="K57" s="21"/>
      <c r="L57" s="21"/>
      <c r="M57" s="40"/>
      <c r="N57" s="21"/>
    </row>
    <row r="58" spans="1:17" hidden="1" x14ac:dyDescent="0.3">
      <c r="A58" s="1"/>
      <c r="B58" s="5" t="s">
        <v>3</v>
      </c>
      <c r="C58" s="5"/>
      <c r="D58" s="22">
        <f>D62+D63+D66+D67+D68+D69+D64+D65+D61+D70+D74</f>
        <v>989861.8</v>
      </c>
      <c r="E58" s="22">
        <f>E61+E62+E63+E64+E65+E66+E67+E68+E69+E70+E74</f>
        <v>15150.000000000002</v>
      </c>
      <c r="F58" s="21">
        <f t="shared" si="0"/>
        <v>1005011.8</v>
      </c>
      <c r="G58" s="22">
        <f>G61+G62+G63+G64+G65+G66+G67+G68+G74+G81+G72+G69+G84</f>
        <v>67598.89</v>
      </c>
      <c r="H58" s="21">
        <f>F58+G58</f>
        <v>1072610.69</v>
      </c>
      <c r="I58" s="22">
        <f>I61+I62+I63+I64+I65+I66+I67+I68+I74+I81+I72+I69+I84</f>
        <v>10381.799999999999</v>
      </c>
      <c r="J58" s="21">
        <f>H58+I58</f>
        <v>1082992.49</v>
      </c>
      <c r="K58" s="22">
        <f>K61+K62+K63+K64+K65+K66+K67+K68+K74+K81+K72+K69+K84</f>
        <v>49687.665999999997</v>
      </c>
      <c r="L58" s="21">
        <f>J58+K58</f>
        <v>1132680.156</v>
      </c>
      <c r="M58" s="41">
        <f>M61+M62+M63+M64+M65+M66+M67+M68+M74+M81+M72+M69+M84</f>
        <v>2330.2660000000001</v>
      </c>
      <c r="N58" s="21">
        <f>L58+M58</f>
        <v>1135010.422</v>
      </c>
      <c r="P58" s="28">
        <v>0</v>
      </c>
    </row>
    <row r="59" spans="1:17" x14ac:dyDescent="0.25">
      <c r="A59" s="1"/>
      <c r="B59" s="5" t="s">
        <v>18</v>
      </c>
      <c r="C59" s="3"/>
      <c r="D59" s="21">
        <f>D77</f>
        <v>158794.20000000001</v>
      </c>
      <c r="E59" s="21">
        <f>E77</f>
        <v>0</v>
      </c>
      <c r="F59" s="21">
        <f t="shared" si="0"/>
        <v>158794.20000000001</v>
      </c>
      <c r="G59" s="21">
        <f>G77+G73+G85</f>
        <v>12307.6</v>
      </c>
      <c r="H59" s="21">
        <f t="shared" ref="H59:H75" si="17">F59+G59</f>
        <v>171101.80000000002</v>
      </c>
      <c r="I59" s="21">
        <f>I77+I73+I85</f>
        <v>0</v>
      </c>
      <c r="J59" s="21">
        <f t="shared" ref="J59:J69" si="18">H59+I59</f>
        <v>171101.80000000002</v>
      </c>
      <c r="K59" s="21">
        <f>K77+K73+K85</f>
        <v>0</v>
      </c>
      <c r="L59" s="21">
        <f t="shared" ref="L59:L69" si="19">J59+K59</f>
        <v>171101.80000000002</v>
      </c>
      <c r="M59" s="40">
        <f>M77+M73+M85</f>
        <v>0</v>
      </c>
      <c r="N59" s="21">
        <f t="shared" ref="N59:N69" si="20">L59+M59</f>
        <v>171101.80000000002</v>
      </c>
    </row>
    <row r="60" spans="1:17" x14ac:dyDescent="0.25">
      <c r="A60" s="1"/>
      <c r="B60" s="5" t="s">
        <v>24</v>
      </c>
      <c r="C60" s="3"/>
      <c r="D60" s="21">
        <f>D80</f>
        <v>15293.6</v>
      </c>
      <c r="E60" s="21">
        <f>E80</f>
        <v>0</v>
      </c>
      <c r="F60" s="21">
        <f t="shared" si="0"/>
        <v>15293.6</v>
      </c>
      <c r="G60" s="21">
        <f>G80</f>
        <v>0</v>
      </c>
      <c r="H60" s="21">
        <f t="shared" si="17"/>
        <v>15293.6</v>
      </c>
      <c r="I60" s="21">
        <f>I80</f>
        <v>0</v>
      </c>
      <c r="J60" s="21">
        <f t="shared" si="18"/>
        <v>15293.6</v>
      </c>
      <c r="K60" s="21">
        <f>K80</f>
        <v>0</v>
      </c>
      <c r="L60" s="21">
        <f t="shared" si="19"/>
        <v>15293.6</v>
      </c>
      <c r="M60" s="40">
        <f>M80</f>
        <v>0</v>
      </c>
      <c r="N60" s="21">
        <f t="shared" si="20"/>
        <v>15293.6</v>
      </c>
    </row>
    <row r="61" spans="1:17" ht="75" x14ac:dyDescent="0.25">
      <c r="A61" s="1" t="s">
        <v>132</v>
      </c>
      <c r="B61" s="5" t="s">
        <v>29</v>
      </c>
      <c r="C61" s="3" t="s">
        <v>5</v>
      </c>
      <c r="D61" s="21">
        <v>34448</v>
      </c>
      <c r="E61" s="21"/>
      <c r="F61" s="21">
        <f t="shared" si="0"/>
        <v>34448</v>
      </c>
      <c r="G61" s="21">
        <f>45449.547-34448</f>
        <v>11001.546999999999</v>
      </c>
      <c r="H61" s="21">
        <f t="shared" si="17"/>
        <v>45449.546999999999</v>
      </c>
      <c r="I61" s="21"/>
      <c r="J61" s="21">
        <f t="shared" si="18"/>
        <v>45449.546999999999</v>
      </c>
      <c r="K61" s="21"/>
      <c r="L61" s="21">
        <f t="shared" si="19"/>
        <v>45449.546999999999</v>
      </c>
      <c r="M61" s="40"/>
      <c r="N61" s="21">
        <f t="shared" si="20"/>
        <v>45449.546999999999</v>
      </c>
      <c r="O61" s="16" t="s">
        <v>38</v>
      </c>
    </row>
    <row r="62" spans="1:17" ht="75" x14ac:dyDescent="0.25">
      <c r="A62" s="1" t="s">
        <v>133</v>
      </c>
      <c r="B62" s="5" t="s">
        <v>30</v>
      </c>
      <c r="C62" s="3" t="s">
        <v>5</v>
      </c>
      <c r="D62" s="21">
        <v>84502.5</v>
      </c>
      <c r="E62" s="21"/>
      <c r="F62" s="21">
        <f t="shared" si="0"/>
        <v>84502.5</v>
      </c>
      <c r="G62" s="21">
        <v>7955.8180000000002</v>
      </c>
      <c r="H62" s="21">
        <f t="shared" si="17"/>
        <v>92458.317999999999</v>
      </c>
      <c r="I62" s="21"/>
      <c r="J62" s="21">
        <f t="shared" si="18"/>
        <v>92458.317999999999</v>
      </c>
      <c r="K62" s="21"/>
      <c r="L62" s="21">
        <f t="shared" si="19"/>
        <v>92458.317999999999</v>
      </c>
      <c r="M62" s="40"/>
      <c r="N62" s="21">
        <f t="shared" si="20"/>
        <v>92458.317999999999</v>
      </c>
      <c r="O62" s="16" t="s">
        <v>39</v>
      </c>
    </row>
    <row r="63" spans="1:17" ht="75" x14ac:dyDescent="0.25">
      <c r="A63" s="1" t="s">
        <v>134</v>
      </c>
      <c r="B63" s="5" t="s">
        <v>31</v>
      </c>
      <c r="C63" s="3" t="s">
        <v>5</v>
      </c>
      <c r="D63" s="21">
        <v>65813.3</v>
      </c>
      <c r="E63" s="21"/>
      <c r="F63" s="21">
        <f t="shared" si="0"/>
        <v>65813.3</v>
      </c>
      <c r="G63" s="21">
        <v>7677.2830000000004</v>
      </c>
      <c r="H63" s="21">
        <f t="shared" si="17"/>
        <v>73490.582999999999</v>
      </c>
      <c r="I63" s="21"/>
      <c r="J63" s="21">
        <f t="shared" si="18"/>
        <v>73490.582999999999</v>
      </c>
      <c r="K63" s="21"/>
      <c r="L63" s="21">
        <f t="shared" si="19"/>
        <v>73490.582999999999</v>
      </c>
      <c r="M63" s="40"/>
      <c r="N63" s="21">
        <f t="shared" si="20"/>
        <v>73490.582999999999</v>
      </c>
      <c r="O63" s="16" t="s">
        <v>40</v>
      </c>
    </row>
    <row r="64" spans="1:17" ht="75" x14ac:dyDescent="0.25">
      <c r="A64" s="1" t="s">
        <v>135</v>
      </c>
      <c r="B64" s="5" t="s">
        <v>32</v>
      </c>
      <c r="C64" s="3" t="s">
        <v>5</v>
      </c>
      <c r="D64" s="21">
        <v>33374.199999999997</v>
      </c>
      <c r="E64" s="21"/>
      <c r="F64" s="21">
        <f t="shared" si="0"/>
        <v>33374.199999999997</v>
      </c>
      <c r="G64" s="21">
        <v>-30419.7</v>
      </c>
      <c r="H64" s="21">
        <f t="shared" si="17"/>
        <v>2954.4999999999964</v>
      </c>
      <c r="I64" s="21"/>
      <c r="J64" s="21">
        <f t="shared" si="18"/>
        <v>2954.4999999999964</v>
      </c>
      <c r="K64" s="21"/>
      <c r="L64" s="21">
        <f t="shared" si="19"/>
        <v>2954.4999999999964</v>
      </c>
      <c r="M64" s="40"/>
      <c r="N64" s="21">
        <f t="shared" si="20"/>
        <v>2954.4999999999964</v>
      </c>
      <c r="O64" s="16" t="s">
        <v>41</v>
      </c>
    </row>
    <row r="65" spans="1:16" ht="75" x14ac:dyDescent="0.25">
      <c r="A65" s="1" t="s">
        <v>136</v>
      </c>
      <c r="B65" s="5" t="s">
        <v>33</v>
      </c>
      <c r="C65" s="3" t="s">
        <v>5</v>
      </c>
      <c r="D65" s="21">
        <v>15500.9</v>
      </c>
      <c r="E65" s="21"/>
      <c r="F65" s="21">
        <f t="shared" si="0"/>
        <v>15500.9</v>
      </c>
      <c r="G65" s="21">
        <v>-13479.7</v>
      </c>
      <c r="H65" s="21">
        <f t="shared" si="17"/>
        <v>2021.1999999999989</v>
      </c>
      <c r="I65" s="21"/>
      <c r="J65" s="21">
        <f t="shared" si="18"/>
        <v>2021.1999999999989</v>
      </c>
      <c r="K65" s="21"/>
      <c r="L65" s="21">
        <f t="shared" si="19"/>
        <v>2021.1999999999989</v>
      </c>
      <c r="M65" s="40"/>
      <c r="N65" s="21">
        <f t="shared" si="20"/>
        <v>2021.1999999999989</v>
      </c>
      <c r="O65" s="16" t="s">
        <v>42</v>
      </c>
    </row>
    <row r="66" spans="1:16" ht="75" x14ac:dyDescent="0.25">
      <c r="A66" s="1" t="s">
        <v>137</v>
      </c>
      <c r="B66" s="5" t="s">
        <v>34</v>
      </c>
      <c r="C66" s="3" t="s">
        <v>5</v>
      </c>
      <c r="D66" s="21">
        <v>1094.2</v>
      </c>
      <c r="E66" s="21"/>
      <c r="F66" s="21">
        <f t="shared" si="0"/>
        <v>1094.2</v>
      </c>
      <c r="G66" s="21"/>
      <c r="H66" s="21">
        <f t="shared" si="17"/>
        <v>1094.2</v>
      </c>
      <c r="I66" s="21"/>
      <c r="J66" s="21">
        <f t="shared" si="18"/>
        <v>1094.2</v>
      </c>
      <c r="K66" s="21"/>
      <c r="L66" s="21">
        <f t="shared" si="19"/>
        <v>1094.2</v>
      </c>
      <c r="M66" s="40"/>
      <c r="N66" s="21">
        <f t="shared" si="20"/>
        <v>1094.2</v>
      </c>
      <c r="O66" s="16" t="s">
        <v>43</v>
      </c>
    </row>
    <row r="67" spans="1:16" ht="75" x14ac:dyDescent="0.25">
      <c r="A67" s="1" t="s">
        <v>138</v>
      </c>
      <c r="B67" s="5" t="s">
        <v>35</v>
      </c>
      <c r="C67" s="3" t="s">
        <v>5</v>
      </c>
      <c r="D67" s="25">
        <v>12551.7</v>
      </c>
      <c r="E67" s="21">
        <v>15150</v>
      </c>
      <c r="F67" s="21">
        <f t="shared" si="0"/>
        <v>27701.7</v>
      </c>
      <c r="G67" s="21">
        <v>20137.907999999999</v>
      </c>
      <c r="H67" s="21">
        <f t="shared" si="17"/>
        <v>47839.608</v>
      </c>
      <c r="I67" s="21"/>
      <c r="J67" s="21">
        <f t="shared" si="18"/>
        <v>47839.608</v>
      </c>
      <c r="K67" s="21"/>
      <c r="L67" s="21">
        <f t="shared" si="19"/>
        <v>47839.608</v>
      </c>
      <c r="M67" s="40"/>
      <c r="N67" s="21">
        <f t="shared" si="20"/>
        <v>47839.608</v>
      </c>
      <c r="O67" s="16" t="s">
        <v>44</v>
      </c>
    </row>
    <row r="68" spans="1:16" ht="75" x14ac:dyDescent="0.25">
      <c r="A68" s="1" t="s">
        <v>139</v>
      </c>
      <c r="B68" s="5" t="s">
        <v>36</v>
      </c>
      <c r="C68" s="3" t="s">
        <v>5</v>
      </c>
      <c r="D68" s="25">
        <v>37000</v>
      </c>
      <c r="E68" s="21"/>
      <c r="F68" s="21">
        <f t="shared" si="0"/>
        <v>37000</v>
      </c>
      <c r="G68" s="21"/>
      <c r="H68" s="21">
        <f t="shared" si="17"/>
        <v>37000</v>
      </c>
      <c r="I68" s="21"/>
      <c r="J68" s="21">
        <f t="shared" si="18"/>
        <v>37000</v>
      </c>
      <c r="K68" s="21"/>
      <c r="L68" s="21">
        <f t="shared" si="19"/>
        <v>37000</v>
      </c>
      <c r="M68" s="40">
        <f>3012.304-682.038</f>
        <v>2330.2660000000001</v>
      </c>
      <c r="N68" s="21">
        <f t="shared" si="20"/>
        <v>39330.266000000003</v>
      </c>
      <c r="O68" s="16" t="s">
        <v>45</v>
      </c>
    </row>
    <row r="69" spans="1:16" ht="75" hidden="1" x14ac:dyDescent="0.25">
      <c r="A69" s="1" t="s">
        <v>141</v>
      </c>
      <c r="B69" s="5" t="s">
        <v>37</v>
      </c>
      <c r="C69" s="3" t="s">
        <v>5</v>
      </c>
      <c r="D69" s="25">
        <v>18000</v>
      </c>
      <c r="E69" s="21"/>
      <c r="F69" s="21">
        <f t="shared" si="0"/>
        <v>18000</v>
      </c>
      <c r="G69" s="21">
        <v>-18000</v>
      </c>
      <c r="H69" s="21">
        <f t="shared" si="17"/>
        <v>0</v>
      </c>
      <c r="I69" s="21"/>
      <c r="J69" s="21">
        <f t="shared" si="18"/>
        <v>0</v>
      </c>
      <c r="K69" s="21"/>
      <c r="L69" s="21">
        <f t="shared" si="19"/>
        <v>0</v>
      </c>
      <c r="M69" s="40"/>
      <c r="N69" s="21">
        <f t="shared" si="20"/>
        <v>0</v>
      </c>
      <c r="O69" s="16" t="s">
        <v>46</v>
      </c>
      <c r="P69" s="28">
        <v>0</v>
      </c>
    </row>
    <row r="70" spans="1:16" ht="75" x14ac:dyDescent="0.25">
      <c r="A70" s="1" t="s">
        <v>140</v>
      </c>
      <c r="B70" s="5" t="s">
        <v>50</v>
      </c>
      <c r="C70" s="3" t="s">
        <v>14</v>
      </c>
      <c r="D70" s="25">
        <v>587577</v>
      </c>
      <c r="E70" s="21">
        <v>7504.9</v>
      </c>
      <c r="F70" s="21">
        <f t="shared" si="0"/>
        <v>595081.9</v>
      </c>
      <c r="G70" s="21">
        <f>G72+G73</f>
        <v>79446.998000000007</v>
      </c>
      <c r="H70" s="21">
        <f>H72+H73</f>
        <v>674528.89800000004</v>
      </c>
      <c r="I70" s="21">
        <f>I72+I73</f>
        <v>10381.799999999999</v>
      </c>
      <c r="J70" s="21">
        <f>H70+I70</f>
        <v>684910.69800000009</v>
      </c>
      <c r="K70" s="21">
        <f>K72+K73</f>
        <v>49700</v>
      </c>
      <c r="L70" s="21">
        <f>J70+K70</f>
        <v>734610.69800000009</v>
      </c>
      <c r="M70" s="40">
        <f>M72+M73</f>
        <v>0</v>
      </c>
      <c r="N70" s="21">
        <f>L70+M70</f>
        <v>734610.69800000009</v>
      </c>
      <c r="O70" s="19"/>
    </row>
    <row r="71" spans="1:16" x14ac:dyDescent="0.25">
      <c r="A71" s="1"/>
      <c r="B71" s="5" t="s">
        <v>2</v>
      </c>
      <c r="C71" s="3"/>
      <c r="D71" s="25"/>
      <c r="E71" s="21"/>
      <c r="F71" s="21"/>
      <c r="G71" s="21"/>
      <c r="H71" s="21"/>
      <c r="I71" s="21"/>
      <c r="J71" s="21"/>
      <c r="K71" s="21"/>
      <c r="L71" s="21"/>
      <c r="M71" s="40"/>
      <c r="N71" s="21"/>
      <c r="O71" s="19"/>
    </row>
    <row r="72" spans="1:16" hidden="1" x14ac:dyDescent="0.25">
      <c r="A72" s="1"/>
      <c r="B72" s="5" t="s">
        <v>3</v>
      </c>
      <c r="C72" s="3"/>
      <c r="D72" s="25"/>
      <c r="E72" s="21"/>
      <c r="F72" s="21"/>
      <c r="G72" s="21">
        <f>70618.261+5513.137</f>
        <v>76131.398000000001</v>
      </c>
      <c r="H72" s="21">
        <f>F72+G72+F70</f>
        <v>671213.29800000007</v>
      </c>
      <c r="I72" s="21">
        <v>10381.799999999999</v>
      </c>
      <c r="J72" s="21">
        <f>I72+H72</f>
        <v>681595.09800000011</v>
      </c>
      <c r="K72" s="21">
        <f>-300-332796.139+302749.177+80046.962</f>
        <v>49700</v>
      </c>
      <c r="L72" s="21">
        <f>K72+J72</f>
        <v>731295.09800000011</v>
      </c>
      <c r="M72" s="40"/>
      <c r="N72" s="21">
        <f>M72+L72</f>
        <v>731295.09800000011</v>
      </c>
      <c r="O72" s="19" t="s">
        <v>227</v>
      </c>
      <c r="P72" s="28">
        <v>0</v>
      </c>
    </row>
    <row r="73" spans="1:16" x14ac:dyDescent="0.25">
      <c r="A73" s="1"/>
      <c r="B73" s="5" t="s">
        <v>18</v>
      </c>
      <c r="C73" s="3"/>
      <c r="D73" s="25"/>
      <c r="E73" s="21"/>
      <c r="F73" s="21"/>
      <c r="G73" s="21">
        <v>3315.6</v>
      </c>
      <c r="H73" s="21">
        <f t="shared" ref="H73" si="21">F73+G73</f>
        <v>3315.6</v>
      </c>
      <c r="I73" s="21"/>
      <c r="J73" s="21">
        <f t="shared" ref="J73:J75" si="22">H73+I73</f>
        <v>3315.6</v>
      </c>
      <c r="K73" s="21"/>
      <c r="L73" s="21">
        <f t="shared" ref="L73:L75" si="23">J73+K73</f>
        <v>3315.6</v>
      </c>
      <c r="M73" s="40"/>
      <c r="N73" s="21">
        <f t="shared" ref="N73:N75" si="24">L73+M73</f>
        <v>3315.6</v>
      </c>
      <c r="O73" s="19">
        <v>1510109602</v>
      </c>
    </row>
    <row r="74" spans="1:16" ht="56.25" x14ac:dyDescent="0.25">
      <c r="A74" s="1" t="s">
        <v>141</v>
      </c>
      <c r="B74" s="5" t="s">
        <v>47</v>
      </c>
      <c r="C74" s="3" t="s">
        <v>48</v>
      </c>
      <c r="D74" s="25">
        <v>100000</v>
      </c>
      <c r="E74" s="21">
        <v>-7504.9</v>
      </c>
      <c r="F74" s="21">
        <f t="shared" si="0"/>
        <v>92495.1</v>
      </c>
      <c r="G74" s="21"/>
      <c r="H74" s="21">
        <f t="shared" si="17"/>
        <v>92495.1</v>
      </c>
      <c r="I74" s="21"/>
      <c r="J74" s="21">
        <f t="shared" si="22"/>
        <v>92495.1</v>
      </c>
      <c r="K74" s="21">
        <v>-12.334</v>
      </c>
      <c r="L74" s="21">
        <f t="shared" si="23"/>
        <v>92482.766000000003</v>
      </c>
      <c r="M74" s="40"/>
      <c r="N74" s="21">
        <f t="shared" si="24"/>
        <v>92482.766000000003</v>
      </c>
      <c r="O74" s="16" t="s">
        <v>49</v>
      </c>
    </row>
    <row r="75" spans="1:16" ht="117.75" customHeight="1" x14ac:dyDescent="0.25">
      <c r="A75" s="1" t="s">
        <v>142</v>
      </c>
      <c r="B75" s="5" t="s">
        <v>51</v>
      </c>
      <c r="C75" s="3" t="s">
        <v>14</v>
      </c>
      <c r="D75" s="25">
        <f>D77</f>
        <v>158794.20000000001</v>
      </c>
      <c r="E75" s="21"/>
      <c r="F75" s="21">
        <f t="shared" si="0"/>
        <v>158794.20000000001</v>
      </c>
      <c r="G75" s="21"/>
      <c r="H75" s="21">
        <f t="shared" si="17"/>
        <v>158794.20000000001</v>
      </c>
      <c r="I75" s="21"/>
      <c r="J75" s="21">
        <f t="shared" si="22"/>
        <v>158794.20000000001</v>
      </c>
      <c r="K75" s="21"/>
      <c r="L75" s="21">
        <f t="shared" si="23"/>
        <v>158794.20000000001</v>
      </c>
      <c r="M75" s="40"/>
      <c r="N75" s="21">
        <f t="shared" si="24"/>
        <v>158794.20000000001</v>
      </c>
      <c r="O75" s="16" t="s">
        <v>53</v>
      </c>
    </row>
    <row r="76" spans="1:16" x14ac:dyDescent="0.25">
      <c r="A76" s="1"/>
      <c r="B76" s="5" t="s">
        <v>2</v>
      </c>
      <c r="C76" s="3"/>
      <c r="D76" s="25"/>
      <c r="E76" s="21"/>
      <c r="F76" s="21"/>
      <c r="G76" s="21"/>
      <c r="H76" s="21"/>
      <c r="I76" s="21"/>
      <c r="J76" s="21"/>
      <c r="K76" s="21"/>
      <c r="L76" s="21"/>
      <c r="M76" s="40"/>
      <c r="N76" s="21"/>
    </row>
    <row r="77" spans="1:16" x14ac:dyDescent="0.25">
      <c r="A77" s="1"/>
      <c r="B77" s="5" t="s">
        <v>18</v>
      </c>
      <c r="C77" s="3"/>
      <c r="D77" s="25">
        <v>158794.20000000001</v>
      </c>
      <c r="E77" s="21"/>
      <c r="F77" s="21">
        <f t="shared" si="0"/>
        <v>158794.20000000001</v>
      </c>
      <c r="G77" s="21"/>
      <c r="H77" s="21">
        <f t="shared" ref="H77:H78" si="25">F77+G77</f>
        <v>158794.20000000001</v>
      </c>
      <c r="I77" s="21"/>
      <c r="J77" s="21">
        <f t="shared" ref="J77:J78" si="26">H77+I77</f>
        <v>158794.20000000001</v>
      </c>
      <c r="K77" s="21"/>
      <c r="L77" s="21">
        <f t="shared" ref="L77:L78" si="27">J77+K77</f>
        <v>158794.20000000001</v>
      </c>
      <c r="M77" s="40"/>
      <c r="N77" s="21">
        <f t="shared" ref="N77:N78" si="28">L77+M77</f>
        <v>158794.20000000001</v>
      </c>
    </row>
    <row r="78" spans="1:16" ht="56.25" x14ac:dyDescent="0.25">
      <c r="A78" s="1" t="s">
        <v>143</v>
      </c>
      <c r="B78" s="5" t="s">
        <v>52</v>
      </c>
      <c r="C78" s="3" t="s">
        <v>14</v>
      </c>
      <c r="D78" s="25">
        <f>D80</f>
        <v>15293.6</v>
      </c>
      <c r="E78" s="21"/>
      <c r="F78" s="21">
        <f t="shared" si="0"/>
        <v>15293.6</v>
      </c>
      <c r="G78" s="21"/>
      <c r="H78" s="21">
        <f t="shared" si="25"/>
        <v>15293.6</v>
      </c>
      <c r="I78" s="21"/>
      <c r="J78" s="21">
        <f t="shared" si="26"/>
        <v>15293.6</v>
      </c>
      <c r="K78" s="21"/>
      <c r="L78" s="21">
        <f t="shared" si="27"/>
        <v>15293.6</v>
      </c>
      <c r="M78" s="40"/>
      <c r="N78" s="21">
        <f t="shared" si="28"/>
        <v>15293.6</v>
      </c>
      <c r="O78" s="16" t="s">
        <v>54</v>
      </c>
    </row>
    <row r="79" spans="1:16" x14ac:dyDescent="0.25">
      <c r="A79" s="1"/>
      <c r="B79" s="5" t="s">
        <v>2</v>
      </c>
      <c r="C79" s="3"/>
      <c r="D79" s="25"/>
      <c r="E79" s="21"/>
      <c r="F79" s="21"/>
      <c r="G79" s="21"/>
      <c r="H79" s="21"/>
      <c r="I79" s="21"/>
      <c r="J79" s="21"/>
      <c r="K79" s="21"/>
      <c r="L79" s="21"/>
      <c r="M79" s="40"/>
      <c r="N79" s="21"/>
    </row>
    <row r="80" spans="1:16" x14ac:dyDescent="0.25">
      <c r="A80" s="1"/>
      <c r="B80" s="5" t="s">
        <v>24</v>
      </c>
      <c r="C80" s="3"/>
      <c r="D80" s="25">
        <v>15293.6</v>
      </c>
      <c r="E80" s="21"/>
      <c r="F80" s="21">
        <f t="shared" si="0"/>
        <v>15293.6</v>
      </c>
      <c r="G80" s="21"/>
      <c r="H80" s="21">
        <f t="shared" ref="H80:H86" si="29">F80+G80</f>
        <v>15293.6</v>
      </c>
      <c r="I80" s="21"/>
      <c r="J80" s="21">
        <f t="shared" ref="J80:J85" si="30">H80+I80</f>
        <v>15293.6</v>
      </c>
      <c r="K80" s="21"/>
      <c r="L80" s="21">
        <f t="shared" ref="L80:L85" si="31">J80+K80</f>
        <v>15293.6</v>
      </c>
      <c r="M80" s="40"/>
      <c r="N80" s="21">
        <f t="shared" ref="N80:N82" si="32">L80+M80</f>
        <v>15293.6</v>
      </c>
    </row>
    <row r="81" spans="1:17" ht="75" x14ac:dyDescent="0.25">
      <c r="A81" s="1" t="s">
        <v>144</v>
      </c>
      <c r="B81" s="5" t="s">
        <v>195</v>
      </c>
      <c r="C81" s="3" t="s">
        <v>5</v>
      </c>
      <c r="D81" s="25"/>
      <c r="E81" s="21"/>
      <c r="F81" s="21"/>
      <c r="G81" s="21">
        <v>3596.3359999999998</v>
      </c>
      <c r="H81" s="21">
        <f>G81</f>
        <v>3596.3359999999998</v>
      </c>
      <c r="I81" s="21"/>
      <c r="J81" s="21">
        <f t="shared" si="30"/>
        <v>3596.3359999999998</v>
      </c>
      <c r="K81" s="21"/>
      <c r="L81" s="21">
        <f t="shared" si="31"/>
        <v>3596.3359999999998</v>
      </c>
      <c r="M81" s="40"/>
      <c r="N81" s="21">
        <f t="shared" si="32"/>
        <v>3596.3359999999998</v>
      </c>
      <c r="O81" s="19">
        <v>1710141150</v>
      </c>
    </row>
    <row r="82" spans="1:17" ht="56.25" x14ac:dyDescent="0.25">
      <c r="A82" s="1" t="s">
        <v>145</v>
      </c>
      <c r="B82" s="5" t="s">
        <v>202</v>
      </c>
      <c r="C82" s="3" t="s">
        <v>14</v>
      </c>
      <c r="D82" s="25"/>
      <c r="E82" s="21"/>
      <c r="F82" s="21"/>
      <c r="G82" s="21">
        <f>G84+G85</f>
        <v>11990</v>
      </c>
      <c r="H82" s="21">
        <f t="shared" ref="H82:H85" si="33">G82</f>
        <v>11990</v>
      </c>
      <c r="I82" s="21">
        <f>I84+I85</f>
        <v>0</v>
      </c>
      <c r="J82" s="21">
        <f t="shared" si="30"/>
        <v>11990</v>
      </c>
      <c r="K82" s="21">
        <f>K84+K85</f>
        <v>0</v>
      </c>
      <c r="L82" s="21">
        <f t="shared" si="31"/>
        <v>11990</v>
      </c>
      <c r="M82" s="40">
        <f>M84+M85</f>
        <v>0</v>
      </c>
      <c r="N82" s="21">
        <f t="shared" si="32"/>
        <v>11990</v>
      </c>
    </row>
    <row r="83" spans="1:17" x14ac:dyDescent="0.25">
      <c r="A83" s="1"/>
      <c r="B83" s="20" t="s">
        <v>2</v>
      </c>
      <c r="C83" s="3"/>
      <c r="D83" s="25"/>
      <c r="E83" s="21"/>
      <c r="F83" s="21"/>
      <c r="G83" s="21"/>
      <c r="H83" s="21"/>
      <c r="I83" s="21"/>
      <c r="J83" s="21"/>
      <c r="K83" s="21"/>
      <c r="L83" s="21"/>
      <c r="M83" s="40"/>
      <c r="N83" s="21"/>
      <c r="O83" s="19"/>
    </row>
    <row r="84" spans="1:17" hidden="1" x14ac:dyDescent="0.25">
      <c r="A84" s="1"/>
      <c r="B84" s="20" t="s">
        <v>3</v>
      </c>
      <c r="C84" s="3"/>
      <c r="D84" s="25"/>
      <c r="E84" s="21"/>
      <c r="F84" s="21"/>
      <c r="G84" s="21">
        <v>2998</v>
      </c>
      <c r="H84" s="21">
        <f t="shared" si="33"/>
        <v>2998</v>
      </c>
      <c r="I84" s="21"/>
      <c r="J84" s="21">
        <f t="shared" si="30"/>
        <v>2998</v>
      </c>
      <c r="K84" s="21"/>
      <c r="L84" s="21">
        <f t="shared" si="31"/>
        <v>2998</v>
      </c>
      <c r="M84" s="40"/>
      <c r="N84" s="21">
        <f t="shared" ref="N84:N86" si="34">L84+M84</f>
        <v>2998</v>
      </c>
      <c r="O84" s="19" t="s">
        <v>204</v>
      </c>
      <c r="P84" s="28">
        <v>0</v>
      </c>
    </row>
    <row r="85" spans="1:17" x14ac:dyDescent="0.25">
      <c r="A85" s="1"/>
      <c r="B85" s="20" t="s">
        <v>18</v>
      </c>
      <c r="C85" s="3"/>
      <c r="D85" s="25"/>
      <c r="E85" s="21"/>
      <c r="F85" s="21"/>
      <c r="G85" s="21">
        <v>8992</v>
      </c>
      <c r="H85" s="21">
        <f t="shared" si="33"/>
        <v>8992</v>
      </c>
      <c r="I85" s="21"/>
      <c r="J85" s="21">
        <f t="shared" si="30"/>
        <v>8992</v>
      </c>
      <c r="K85" s="21"/>
      <c r="L85" s="21">
        <f t="shared" si="31"/>
        <v>8992</v>
      </c>
      <c r="M85" s="40"/>
      <c r="N85" s="21">
        <f t="shared" si="34"/>
        <v>8992</v>
      </c>
      <c r="O85" s="19" t="s">
        <v>203</v>
      </c>
    </row>
    <row r="86" spans="1:17" x14ac:dyDescent="0.25">
      <c r="A86" s="1"/>
      <c r="B86" s="5" t="s">
        <v>6</v>
      </c>
      <c r="C86" s="3"/>
      <c r="D86" s="45">
        <f>D88</f>
        <v>98459.5</v>
      </c>
      <c r="E86" s="45">
        <f>E88</f>
        <v>25000</v>
      </c>
      <c r="F86" s="45">
        <f t="shared" si="0"/>
        <v>123459.5</v>
      </c>
      <c r="G86" s="45">
        <f>G88</f>
        <v>1492.4749999999999</v>
      </c>
      <c r="H86" s="45">
        <f t="shared" si="29"/>
        <v>124951.97500000001</v>
      </c>
      <c r="I86" s="45">
        <f>I88</f>
        <v>0</v>
      </c>
      <c r="J86" s="45">
        <f t="shared" ref="J86" si="35">H86+I86</f>
        <v>124951.97500000001</v>
      </c>
      <c r="K86" s="45">
        <f>K88</f>
        <v>-998.72199999999998</v>
      </c>
      <c r="L86" s="45">
        <f t="shared" ref="L86" si="36">J86+K86</f>
        <v>123953.25300000001</v>
      </c>
      <c r="M86" s="45">
        <f>M88</f>
        <v>100133</v>
      </c>
      <c r="N86" s="21">
        <f t="shared" si="34"/>
        <v>224086.25300000003</v>
      </c>
      <c r="O86" s="46"/>
      <c r="P86" s="47"/>
      <c r="Q86" s="48"/>
    </row>
    <row r="87" spans="1:17" hidden="1" x14ac:dyDescent="0.25">
      <c r="A87" s="1"/>
      <c r="B87" s="5" t="s">
        <v>2</v>
      </c>
      <c r="C87" s="3"/>
      <c r="D87" s="26"/>
      <c r="E87" s="30"/>
      <c r="F87" s="21"/>
      <c r="G87" s="30"/>
      <c r="H87" s="21"/>
      <c r="I87" s="30"/>
      <c r="J87" s="21"/>
      <c r="K87" s="30"/>
      <c r="L87" s="21"/>
      <c r="M87" s="44"/>
      <c r="N87" s="21"/>
      <c r="P87" s="28">
        <v>0</v>
      </c>
    </row>
    <row r="88" spans="1:17" hidden="1" x14ac:dyDescent="0.3">
      <c r="A88" s="1"/>
      <c r="B88" s="5" t="s">
        <v>3</v>
      </c>
      <c r="C88" s="5"/>
      <c r="D88" s="27">
        <f>D89+D90+D91+D92+D93+D94+D95+D96</f>
        <v>98459.5</v>
      </c>
      <c r="E88" s="22">
        <f>E89+E90+E91+E92+E93+E94+E95+E96</f>
        <v>25000</v>
      </c>
      <c r="F88" s="21">
        <f t="shared" si="0"/>
        <v>123459.5</v>
      </c>
      <c r="G88" s="22">
        <f>G89+G90+G91+G92+G93+G94+G95+G96</f>
        <v>1492.4749999999999</v>
      </c>
      <c r="H88" s="21">
        <f t="shared" ref="H88:H98" si="37">F88+G88</f>
        <v>124951.97500000001</v>
      </c>
      <c r="I88" s="22">
        <f>I89+I90+I91+I92+I93+I94+I95+I96</f>
        <v>0</v>
      </c>
      <c r="J88" s="21">
        <f t="shared" ref="J88:J98" si="38">H88+I88</f>
        <v>124951.97500000001</v>
      </c>
      <c r="K88" s="22">
        <f>K89+K90+K91+K92+K93+K94+K95+K96</f>
        <v>-998.72199999999998</v>
      </c>
      <c r="L88" s="21">
        <f t="shared" ref="L88:L98" si="39">J88+K88</f>
        <v>123953.25300000001</v>
      </c>
      <c r="M88" s="41">
        <f>M89+M90+M91+M92+M93+M94+M95+M96+M97</f>
        <v>100133</v>
      </c>
      <c r="N88" s="21">
        <f t="shared" ref="N88:N98" si="40">L88+M88</f>
        <v>224086.25300000003</v>
      </c>
      <c r="P88" s="28">
        <v>0</v>
      </c>
    </row>
    <row r="89" spans="1:17" ht="75" x14ac:dyDescent="0.25">
      <c r="A89" s="1" t="s">
        <v>146</v>
      </c>
      <c r="B89" s="5" t="s">
        <v>69</v>
      </c>
      <c r="C89" s="55" t="s">
        <v>7</v>
      </c>
      <c r="D89" s="21">
        <v>37878</v>
      </c>
      <c r="E89" s="21">
        <v>25000</v>
      </c>
      <c r="F89" s="21">
        <f t="shared" si="0"/>
        <v>62878</v>
      </c>
      <c r="G89" s="21">
        <v>0.88300000000000001</v>
      </c>
      <c r="H89" s="21">
        <f t="shared" si="37"/>
        <v>62878.883000000002</v>
      </c>
      <c r="I89" s="21"/>
      <c r="J89" s="21">
        <f t="shared" si="38"/>
        <v>62878.883000000002</v>
      </c>
      <c r="K89" s="21">
        <v>-998.72199999999998</v>
      </c>
      <c r="L89" s="21">
        <f t="shared" si="39"/>
        <v>61880.161</v>
      </c>
      <c r="M89" s="40">
        <v>20000</v>
      </c>
      <c r="N89" s="21">
        <f t="shared" si="40"/>
        <v>81880.160999999993</v>
      </c>
      <c r="O89" s="19">
        <v>1020200000</v>
      </c>
    </row>
    <row r="90" spans="1:17" ht="75" x14ac:dyDescent="0.25">
      <c r="A90" s="1" t="s">
        <v>147</v>
      </c>
      <c r="B90" s="5" t="s">
        <v>178</v>
      </c>
      <c r="C90" s="55" t="s">
        <v>7</v>
      </c>
      <c r="D90" s="21">
        <v>5072.8</v>
      </c>
      <c r="E90" s="21"/>
      <c r="F90" s="21">
        <f t="shared" si="0"/>
        <v>5072.8</v>
      </c>
      <c r="G90" s="21"/>
      <c r="H90" s="21">
        <f t="shared" si="37"/>
        <v>5072.8</v>
      </c>
      <c r="I90" s="21"/>
      <c r="J90" s="21">
        <f t="shared" si="38"/>
        <v>5072.8</v>
      </c>
      <c r="K90" s="21"/>
      <c r="L90" s="21">
        <f t="shared" si="39"/>
        <v>5072.8</v>
      </c>
      <c r="M90" s="40"/>
      <c r="N90" s="21">
        <f t="shared" si="40"/>
        <v>5072.8</v>
      </c>
      <c r="O90" s="19">
        <v>1110541750</v>
      </c>
    </row>
    <row r="91" spans="1:17" ht="75" x14ac:dyDescent="0.25">
      <c r="A91" s="1" t="s">
        <v>148</v>
      </c>
      <c r="B91" s="5" t="s">
        <v>70</v>
      </c>
      <c r="C91" s="55" t="s">
        <v>7</v>
      </c>
      <c r="D91" s="21">
        <v>12136.7</v>
      </c>
      <c r="E91" s="21"/>
      <c r="F91" s="21">
        <f t="shared" si="0"/>
        <v>12136.7</v>
      </c>
      <c r="G91" s="21">
        <v>696.5</v>
      </c>
      <c r="H91" s="21">
        <f t="shared" si="37"/>
        <v>12833.2</v>
      </c>
      <c r="I91" s="21"/>
      <c r="J91" s="21">
        <f t="shared" si="38"/>
        <v>12833.2</v>
      </c>
      <c r="K91" s="21"/>
      <c r="L91" s="21">
        <f t="shared" si="39"/>
        <v>12833.2</v>
      </c>
      <c r="M91" s="40"/>
      <c r="N91" s="21">
        <f t="shared" si="40"/>
        <v>12833.2</v>
      </c>
      <c r="O91" s="19">
        <v>1110541780</v>
      </c>
    </row>
    <row r="92" spans="1:17" ht="75" x14ac:dyDescent="0.25">
      <c r="A92" s="1" t="s">
        <v>149</v>
      </c>
      <c r="B92" s="5" t="s">
        <v>71</v>
      </c>
      <c r="C92" s="55" t="s">
        <v>7</v>
      </c>
      <c r="D92" s="21">
        <v>395.3</v>
      </c>
      <c r="E92" s="21"/>
      <c r="F92" s="21">
        <f t="shared" si="0"/>
        <v>395.3</v>
      </c>
      <c r="G92" s="21"/>
      <c r="H92" s="21">
        <f t="shared" si="37"/>
        <v>395.3</v>
      </c>
      <c r="I92" s="21"/>
      <c r="J92" s="21">
        <f t="shared" si="38"/>
        <v>395.3</v>
      </c>
      <c r="K92" s="21"/>
      <c r="L92" s="21">
        <f t="shared" si="39"/>
        <v>395.3</v>
      </c>
      <c r="M92" s="40"/>
      <c r="N92" s="21">
        <f t="shared" si="40"/>
        <v>395.3</v>
      </c>
      <c r="O92" s="19">
        <v>1110541710</v>
      </c>
    </row>
    <row r="93" spans="1:17" ht="75" x14ac:dyDescent="0.25">
      <c r="A93" s="1" t="s">
        <v>150</v>
      </c>
      <c r="B93" s="5" t="s">
        <v>72</v>
      </c>
      <c r="C93" s="55" t="s">
        <v>7</v>
      </c>
      <c r="D93" s="21">
        <v>2786.6</v>
      </c>
      <c r="E93" s="21"/>
      <c r="F93" s="21">
        <f t="shared" si="0"/>
        <v>2786.6</v>
      </c>
      <c r="G93" s="21"/>
      <c r="H93" s="21">
        <f t="shared" si="37"/>
        <v>2786.6</v>
      </c>
      <c r="I93" s="21"/>
      <c r="J93" s="21">
        <f t="shared" si="38"/>
        <v>2786.6</v>
      </c>
      <c r="K93" s="21"/>
      <c r="L93" s="21">
        <f t="shared" si="39"/>
        <v>2786.6</v>
      </c>
      <c r="M93" s="40"/>
      <c r="N93" s="21">
        <f t="shared" si="40"/>
        <v>2786.6</v>
      </c>
      <c r="O93" s="19" t="s">
        <v>73</v>
      </c>
    </row>
    <row r="94" spans="1:17" ht="75" x14ac:dyDescent="0.25">
      <c r="A94" s="1" t="s">
        <v>151</v>
      </c>
      <c r="B94" s="5" t="s">
        <v>74</v>
      </c>
      <c r="C94" s="55" t="s">
        <v>7</v>
      </c>
      <c r="D94" s="21">
        <v>472.8</v>
      </c>
      <c r="E94" s="21"/>
      <c r="F94" s="21">
        <f t="shared" si="0"/>
        <v>472.8</v>
      </c>
      <c r="G94" s="21"/>
      <c r="H94" s="21">
        <f t="shared" si="37"/>
        <v>472.8</v>
      </c>
      <c r="I94" s="21"/>
      <c r="J94" s="21">
        <f t="shared" si="38"/>
        <v>472.8</v>
      </c>
      <c r="K94" s="21"/>
      <c r="L94" s="21">
        <f t="shared" si="39"/>
        <v>472.8</v>
      </c>
      <c r="M94" s="40"/>
      <c r="N94" s="21">
        <f t="shared" si="40"/>
        <v>472.8</v>
      </c>
      <c r="O94" s="19" t="s">
        <v>75</v>
      </c>
    </row>
    <row r="95" spans="1:17" ht="75" x14ac:dyDescent="0.25">
      <c r="A95" s="1" t="s">
        <v>152</v>
      </c>
      <c r="B95" s="5" t="s">
        <v>76</v>
      </c>
      <c r="C95" s="55" t="s">
        <v>7</v>
      </c>
      <c r="D95" s="21">
        <v>2000</v>
      </c>
      <c r="E95" s="21"/>
      <c r="F95" s="21">
        <f t="shared" si="0"/>
        <v>2000</v>
      </c>
      <c r="G95" s="21"/>
      <c r="H95" s="21">
        <f t="shared" si="37"/>
        <v>2000</v>
      </c>
      <c r="I95" s="21"/>
      <c r="J95" s="21">
        <f t="shared" si="38"/>
        <v>2000</v>
      </c>
      <c r="K95" s="21"/>
      <c r="L95" s="21">
        <f t="shared" si="39"/>
        <v>2000</v>
      </c>
      <c r="M95" s="40"/>
      <c r="N95" s="21">
        <f t="shared" si="40"/>
        <v>2000</v>
      </c>
      <c r="O95" s="16" t="s">
        <v>77</v>
      </c>
    </row>
    <row r="96" spans="1:17" ht="75" x14ac:dyDescent="0.25">
      <c r="A96" s="1" t="s">
        <v>153</v>
      </c>
      <c r="B96" s="5" t="s">
        <v>78</v>
      </c>
      <c r="C96" s="55" t="s">
        <v>7</v>
      </c>
      <c r="D96" s="21">
        <v>37717.300000000003</v>
      </c>
      <c r="E96" s="21"/>
      <c r="F96" s="21">
        <f t="shared" si="0"/>
        <v>37717.300000000003</v>
      </c>
      <c r="G96" s="21">
        <v>795.09199999999998</v>
      </c>
      <c r="H96" s="21">
        <f t="shared" si="37"/>
        <v>38512.392</v>
      </c>
      <c r="I96" s="21"/>
      <c r="J96" s="21">
        <f t="shared" si="38"/>
        <v>38512.392</v>
      </c>
      <c r="K96" s="21"/>
      <c r="L96" s="21">
        <f t="shared" si="39"/>
        <v>38512.392</v>
      </c>
      <c r="M96" s="40">
        <v>30000</v>
      </c>
      <c r="N96" s="21">
        <f t="shared" si="40"/>
        <v>68512.391999999993</v>
      </c>
      <c r="O96" s="16" t="s">
        <v>79</v>
      </c>
    </row>
    <row r="97" spans="1:17" ht="75" x14ac:dyDescent="0.25">
      <c r="A97" s="1" t="s">
        <v>154</v>
      </c>
      <c r="B97" s="5" t="s">
        <v>241</v>
      </c>
      <c r="C97" s="55" t="s">
        <v>7</v>
      </c>
      <c r="D97" s="21"/>
      <c r="E97" s="21"/>
      <c r="F97" s="21"/>
      <c r="G97" s="21"/>
      <c r="H97" s="21"/>
      <c r="I97" s="21"/>
      <c r="J97" s="21"/>
      <c r="K97" s="21"/>
      <c r="L97" s="21"/>
      <c r="M97" s="40">
        <v>50133</v>
      </c>
      <c r="N97" s="21">
        <f t="shared" si="40"/>
        <v>50133</v>
      </c>
      <c r="O97" s="19">
        <v>2620242020</v>
      </c>
    </row>
    <row r="98" spans="1:17" x14ac:dyDescent="0.25">
      <c r="A98" s="1"/>
      <c r="B98" s="5" t="s">
        <v>8</v>
      </c>
      <c r="C98" s="3"/>
      <c r="D98" s="45">
        <f>D100+D101</f>
        <v>1179385.2</v>
      </c>
      <c r="E98" s="45">
        <f>E100+E101</f>
        <v>-15732.6</v>
      </c>
      <c r="F98" s="45">
        <f t="shared" si="0"/>
        <v>1163652.5999999999</v>
      </c>
      <c r="G98" s="45">
        <f>G100+G101</f>
        <v>59857.173999999999</v>
      </c>
      <c r="H98" s="45">
        <f t="shared" si="37"/>
        <v>1223509.7739999997</v>
      </c>
      <c r="I98" s="45">
        <f>I100+I101</f>
        <v>0</v>
      </c>
      <c r="J98" s="45">
        <f t="shared" si="38"/>
        <v>1223509.7739999997</v>
      </c>
      <c r="K98" s="45">
        <f>K100+K101</f>
        <v>-18381.842000000001</v>
      </c>
      <c r="L98" s="45">
        <f t="shared" si="39"/>
        <v>1205127.9319999998</v>
      </c>
      <c r="M98" s="45">
        <f>M100+M101</f>
        <v>-200248.8</v>
      </c>
      <c r="N98" s="21">
        <f t="shared" si="40"/>
        <v>1004879.1319999998</v>
      </c>
      <c r="O98" s="46"/>
      <c r="P98" s="47"/>
      <c r="Q98" s="48"/>
    </row>
    <row r="99" spans="1:17" x14ac:dyDescent="0.25">
      <c r="A99" s="1"/>
      <c r="B99" s="13" t="s">
        <v>2</v>
      </c>
      <c r="C99" s="55"/>
      <c r="D99" s="25"/>
      <c r="E99" s="21"/>
      <c r="F99" s="21"/>
      <c r="G99" s="21"/>
      <c r="H99" s="21"/>
      <c r="I99" s="21"/>
      <c r="J99" s="21"/>
      <c r="K99" s="21"/>
      <c r="L99" s="21"/>
      <c r="M99" s="40"/>
      <c r="N99" s="21"/>
    </row>
    <row r="100" spans="1:17" hidden="1" x14ac:dyDescent="0.3">
      <c r="A100" s="1"/>
      <c r="B100" s="13" t="s">
        <v>3</v>
      </c>
      <c r="C100" s="6"/>
      <c r="D100" s="27">
        <f>D104+D108+D112+D116+D120+D124+D126+D127+D128+D129+D130+D131</f>
        <v>421320.09999999992</v>
      </c>
      <c r="E100" s="22">
        <f>E104+E108+E112+E116+E120+E124+E126+E127+E128+E129+E130+E131</f>
        <v>-15732.6</v>
      </c>
      <c r="F100" s="21">
        <f t="shared" si="0"/>
        <v>405587.49999999994</v>
      </c>
      <c r="G100" s="22">
        <f>G104+G108+G112+G116+G120+G124+G126+G127+G128+G129+G130+G131+G132+G133+G134</f>
        <v>59857.173999999999</v>
      </c>
      <c r="H100" s="21">
        <f t="shared" ref="H100:H102" si="41">F100+G100</f>
        <v>465444.67399999994</v>
      </c>
      <c r="I100" s="22">
        <f>I104+I108+I112+I116+I120+I124+I126+I127+I128+I129+I130+I131+I132+I133+I134</f>
        <v>0</v>
      </c>
      <c r="J100" s="21">
        <f t="shared" ref="J100:J102" si="42">H100+I100</f>
        <v>465444.67399999994</v>
      </c>
      <c r="K100" s="22">
        <f>K104+K108+K112+K116+K120+K124+K126+K127+K128+K129+K130+K131+K132+K133+K134</f>
        <v>-18381.842000000001</v>
      </c>
      <c r="L100" s="21">
        <f t="shared" ref="L100:L102" si="43">J100+K100</f>
        <v>447062.83199999994</v>
      </c>
      <c r="M100" s="41">
        <f>M104+M108+M112+M116+M120+M124+M126+M127+M128+M129+M130+M131+M132+M133+M134</f>
        <v>-49849.5</v>
      </c>
      <c r="N100" s="21">
        <f t="shared" ref="N100:N102" si="44">L100+M100</f>
        <v>397213.33199999994</v>
      </c>
      <c r="P100" s="28">
        <v>0</v>
      </c>
    </row>
    <row r="101" spans="1:17" x14ac:dyDescent="0.25">
      <c r="A101" s="1"/>
      <c r="B101" s="13" t="s">
        <v>55</v>
      </c>
      <c r="C101" s="6"/>
      <c r="D101" s="25">
        <f>D105+D109+D113+D117+D121+D125</f>
        <v>758065.1</v>
      </c>
      <c r="E101" s="21">
        <f>E105+E109+E113+E117+E121+E125</f>
        <v>0</v>
      </c>
      <c r="F101" s="21">
        <f t="shared" si="0"/>
        <v>758065.1</v>
      </c>
      <c r="G101" s="21">
        <f>G105+G109+G113+G117+G121+G125</f>
        <v>0</v>
      </c>
      <c r="H101" s="21">
        <f t="shared" si="41"/>
        <v>758065.1</v>
      </c>
      <c r="I101" s="21">
        <f>I105+I109+I113+I117+I121+I125</f>
        <v>0</v>
      </c>
      <c r="J101" s="21">
        <f t="shared" si="42"/>
        <v>758065.1</v>
      </c>
      <c r="K101" s="21">
        <f>K105+K109+K113+K117+K121+K125</f>
        <v>0</v>
      </c>
      <c r="L101" s="21">
        <f t="shared" si="43"/>
        <v>758065.1</v>
      </c>
      <c r="M101" s="40">
        <f>M105+M109+M113+M117+M121+M125</f>
        <v>-150399.29999999999</v>
      </c>
      <c r="N101" s="21">
        <f t="shared" si="44"/>
        <v>607665.80000000005</v>
      </c>
    </row>
    <row r="102" spans="1:17" ht="75" x14ac:dyDescent="0.25">
      <c r="A102" s="1" t="s">
        <v>155</v>
      </c>
      <c r="B102" s="5" t="s">
        <v>56</v>
      </c>
      <c r="C102" s="55" t="s">
        <v>7</v>
      </c>
      <c r="D102" s="25">
        <f>D104+D105</f>
        <v>451187.1</v>
      </c>
      <c r="E102" s="21">
        <f>E104+E105</f>
        <v>0</v>
      </c>
      <c r="F102" s="21">
        <f t="shared" si="0"/>
        <v>451187.1</v>
      </c>
      <c r="G102" s="21">
        <f>G104+G105</f>
        <v>84.795000000000002</v>
      </c>
      <c r="H102" s="21">
        <f t="shared" si="41"/>
        <v>451271.89499999996</v>
      </c>
      <c r="I102" s="21">
        <f>I104+I105</f>
        <v>0</v>
      </c>
      <c r="J102" s="21">
        <f t="shared" si="42"/>
        <v>451271.89499999996</v>
      </c>
      <c r="K102" s="21">
        <f>K104+K105</f>
        <v>0</v>
      </c>
      <c r="L102" s="21">
        <f t="shared" si="43"/>
        <v>451271.89499999996</v>
      </c>
      <c r="M102" s="40">
        <f>M104+M105</f>
        <v>43.5</v>
      </c>
      <c r="N102" s="21">
        <f t="shared" si="44"/>
        <v>451315.39499999996</v>
      </c>
    </row>
    <row r="103" spans="1:17" x14ac:dyDescent="0.25">
      <c r="A103" s="1"/>
      <c r="B103" s="5" t="s">
        <v>2</v>
      </c>
      <c r="C103" s="6"/>
      <c r="D103" s="25"/>
      <c r="E103" s="21"/>
      <c r="F103" s="21"/>
      <c r="G103" s="21"/>
      <c r="H103" s="21"/>
      <c r="I103" s="21"/>
      <c r="J103" s="21"/>
      <c r="K103" s="21"/>
      <c r="L103" s="21"/>
      <c r="M103" s="40"/>
      <c r="N103" s="21"/>
    </row>
    <row r="104" spans="1:17" hidden="1" x14ac:dyDescent="0.25">
      <c r="A104" s="1"/>
      <c r="B104" s="5" t="s">
        <v>3</v>
      </c>
      <c r="C104" s="6"/>
      <c r="D104" s="26">
        <v>112796.79999999999</v>
      </c>
      <c r="E104" s="30"/>
      <c r="F104" s="21">
        <f t="shared" si="0"/>
        <v>112796.79999999999</v>
      </c>
      <c r="G104" s="30">
        <v>84.795000000000002</v>
      </c>
      <c r="H104" s="21">
        <f t="shared" ref="H104:H106" si="45">F104+G104</f>
        <v>112881.59499999999</v>
      </c>
      <c r="I104" s="30"/>
      <c r="J104" s="21">
        <f t="shared" ref="J104:J106" si="46">H104+I104</f>
        <v>112881.59499999999</v>
      </c>
      <c r="K104" s="30"/>
      <c r="L104" s="21">
        <f t="shared" ref="L104:L106" si="47">J104+K104</f>
        <v>112881.59499999999</v>
      </c>
      <c r="M104" s="44">
        <v>43.5</v>
      </c>
      <c r="N104" s="21">
        <f t="shared" ref="N104:N106" si="48">L104+M104</f>
        <v>112925.09499999999</v>
      </c>
      <c r="O104" s="16" t="s">
        <v>190</v>
      </c>
      <c r="P104" s="28">
        <v>0</v>
      </c>
    </row>
    <row r="105" spans="1:17" x14ac:dyDescent="0.25">
      <c r="A105" s="1"/>
      <c r="B105" s="13" t="s">
        <v>55</v>
      </c>
      <c r="C105" s="6"/>
      <c r="D105" s="25">
        <v>338390.3</v>
      </c>
      <c r="E105" s="21"/>
      <c r="F105" s="21">
        <f t="shared" si="0"/>
        <v>338390.3</v>
      </c>
      <c r="G105" s="21"/>
      <c r="H105" s="21">
        <f t="shared" si="45"/>
        <v>338390.3</v>
      </c>
      <c r="I105" s="21"/>
      <c r="J105" s="21">
        <f t="shared" si="46"/>
        <v>338390.3</v>
      </c>
      <c r="K105" s="21"/>
      <c r="L105" s="21">
        <f t="shared" si="47"/>
        <v>338390.3</v>
      </c>
      <c r="M105" s="40"/>
      <c r="N105" s="21">
        <f t="shared" si="48"/>
        <v>338390.3</v>
      </c>
      <c r="O105" s="18" t="s">
        <v>182</v>
      </c>
    </row>
    <row r="106" spans="1:17" ht="75" x14ac:dyDescent="0.25">
      <c r="A106" s="1" t="s">
        <v>156</v>
      </c>
      <c r="B106" s="5" t="s">
        <v>57</v>
      </c>
      <c r="C106" s="55" t="s">
        <v>7</v>
      </c>
      <c r="D106" s="25">
        <f>D108+D109</f>
        <v>435166.5</v>
      </c>
      <c r="E106" s="21">
        <f>E108+E109</f>
        <v>0</v>
      </c>
      <c r="F106" s="21">
        <f t="shared" si="0"/>
        <v>435166.5</v>
      </c>
      <c r="G106" s="21">
        <f>G108+G109</f>
        <v>20923.199000000001</v>
      </c>
      <c r="H106" s="21">
        <f t="shared" si="45"/>
        <v>456089.69900000002</v>
      </c>
      <c r="I106" s="21">
        <f>I108+I109</f>
        <v>0</v>
      </c>
      <c r="J106" s="21">
        <f t="shared" si="46"/>
        <v>456089.69900000002</v>
      </c>
      <c r="K106" s="21">
        <f>K108+K109</f>
        <v>0</v>
      </c>
      <c r="L106" s="21">
        <f t="shared" si="47"/>
        <v>456089.69900000002</v>
      </c>
      <c r="M106" s="40">
        <f>M108+M109</f>
        <v>-200292.3</v>
      </c>
      <c r="N106" s="21">
        <f t="shared" si="48"/>
        <v>255797.39900000003</v>
      </c>
    </row>
    <row r="107" spans="1:17" x14ac:dyDescent="0.25">
      <c r="A107" s="1"/>
      <c r="B107" s="5" t="s">
        <v>2</v>
      </c>
      <c r="C107" s="6"/>
      <c r="D107" s="25"/>
      <c r="E107" s="21"/>
      <c r="F107" s="21"/>
      <c r="G107" s="21"/>
      <c r="H107" s="21"/>
      <c r="I107" s="21"/>
      <c r="J107" s="21"/>
      <c r="K107" s="21"/>
      <c r="L107" s="21"/>
      <c r="M107" s="40"/>
      <c r="N107" s="21"/>
    </row>
    <row r="108" spans="1:17" hidden="1" x14ac:dyDescent="0.25">
      <c r="A108" s="1"/>
      <c r="B108" s="5" t="s">
        <v>3</v>
      </c>
      <c r="C108" s="6"/>
      <c r="D108" s="26">
        <v>108791.59999999998</v>
      </c>
      <c r="E108" s="30"/>
      <c r="F108" s="21">
        <f t="shared" si="0"/>
        <v>108791.59999999998</v>
      </c>
      <c r="G108" s="30">
        <v>20923.199000000001</v>
      </c>
      <c r="H108" s="21">
        <f t="shared" ref="H108:H110" si="49">F108+G108</f>
        <v>129714.79899999997</v>
      </c>
      <c r="I108" s="30"/>
      <c r="J108" s="21">
        <f t="shared" ref="J108:J110" si="50">H108+I108</f>
        <v>129714.79899999997</v>
      </c>
      <c r="K108" s="30"/>
      <c r="L108" s="21">
        <f t="shared" ref="L108:L110" si="51">J108+K108</f>
        <v>129714.79899999997</v>
      </c>
      <c r="M108" s="44">
        <f>-50133+240</f>
        <v>-49893</v>
      </c>
      <c r="N108" s="21">
        <f t="shared" ref="N108:N110" si="52">L108+M108</f>
        <v>79821.79899999997</v>
      </c>
      <c r="O108" s="16" t="s">
        <v>189</v>
      </c>
      <c r="P108" s="28">
        <v>0</v>
      </c>
    </row>
    <row r="109" spans="1:17" x14ac:dyDescent="0.25">
      <c r="A109" s="1"/>
      <c r="B109" s="5" t="s">
        <v>55</v>
      </c>
      <c r="C109" s="6"/>
      <c r="D109" s="25">
        <v>326374.90000000002</v>
      </c>
      <c r="E109" s="21"/>
      <c r="F109" s="21">
        <f t="shared" si="0"/>
        <v>326374.90000000002</v>
      </c>
      <c r="G109" s="21"/>
      <c r="H109" s="21">
        <f t="shared" si="49"/>
        <v>326374.90000000002</v>
      </c>
      <c r="I109" s="21"/>
      <c r="J109" s="21">
        <f t="shared" si="50"/>
        <v>326374.90000000002</v>
      </c>
      <c r="K109" s="21"/>
      <c r="L109" s="21">
        <f t="shared" si="51"/>
        <v>326374.90000000002</v>
      </c>
      <c r="M109" s="40">
        <v>-150399.29999999999</v>
      </c>
      <c r="N109" s="21">
        <f t="shared" si="52"/>
        <v>175975.60000000003</v>
      </c>
      <c r="O109" s="18" t="s">
        <v>182</v>
      </c>
    </row>
    <row r="110" spans="1:17" ht="75" x14ac:dyDescent="0.25">
      <c r="A110" s="1" t="s">
        <v>158</v>
      </c>
      <c r="B110" s="5" t="s">
        <v>58</v>
      </c>
      <c r="C110" s="55" t="s">
        <v>7</v>
      </c>
      <c r="D110" s="25">
        <f>D112+D113</f>
        <v>87699.7</v>
      </c>
      <c r="E110" s="21">
        <f>E112+E113</f>
        <v>0</v>
      </c>
      <c r="F110" s="21">
        <f t="shared" si="0"/>
        <v>87699.7</v>
      </c>
      <c r="G110" s="21">
        <f>G112+G113</f>
        <v>0</v>
      </c>
      <c r="H110" s="21">
        <f t="shared" si="49"/>
        <v>87699.7</v>
      </c>
      <c r="I110" s="21">
        <f>I112+I113</f>
        <v>0</v>
      </c>
      <c r="J110" s="21">
        <f t="shared" si="50"/>
        <v>87699.7</v>
      </c>
      <c r="K110" s="21">
        <f>K112+K113</f>
        <v>0</v>
      </c>
      <c r="L110" s="21">
        <f t="shared" si="51"/>
        <v>87699.7</v>
      </c>
      <c r="M110" s="40">
        <f>M112+M113</f>
        <v>0</v>
      </c>
      <c r="N110" s="21">
        <f t="shared" si="52"/>
        <v>87699.7</v>
      </c>
      <c r="O110" s="18"/>
    </row>
    <row r="111" spans="1:17" x14ac:dyDescent="0.25">
      <c r="A111" s="1"/>
      <c r="B111" s="5" t="s">
        <v>2</v>
      </c>
      <c r="C111" s="6"/>
      <c r="D111" s="25"/>
      <c r="E111" s="21"/>
      <c r="F111" s="21"/>
      <c r="G111" s="21"/>
      <c r="H111" s="21"/>
      <c r="I111" s="21"/>
      <c r="J111" s="21"/>
      <c r="K111" s="21"/>
      <c r="L111" s="21"/>
      <c r="M111" s="40"/>
      <c r="N111" s="21"/>
    </row>
    <row r="112" spans="1:17" hidden="1" x14ac:dyDescent="0.25">
      <c r="A112" s="1"/>
      <c r="B112" s="5" t="s">
        <v>3</v>
      </c>
      <c r="C112" s="6"/>
      <c r="D112" s="26">
        <v>31449.699999999997</v>
      </c>
      <c r="E112" s="30"/>
      <c r="F112" s="21">
        <f t="shared" si="0"/>
        <v>31449.699999999997</v>
      </c>
      <c r="G112" s="30"/>
      <c r="H112" s="21">
        <f t="shared" ref="H112:H114" si="53">F112+G112</f>
        <v>31449.699999999997</v>
      </c>
      <c r="I112" s="30"/>
      <c r="J112" s="21">
        <f t="shared" ref="J112:J114" si="54">H112+I112</f>
        <v>31449.699999999997</v>
      </c>
      <c r="K112" s="30"/>
      <c r="L112" s="21">
        <f t="shared" ref="L112:L114" si="55">J112+K112</f>
        <v>31449.699999999997</v>
      </c>
      <c r="M112" s="44"/>
      <c r="N112" s="21">
        <f t="shared" ref="N112:N114" si="56">L112+M112</f>
        <v>31449.699999999997</v>
      </c>
      <c r="O112" s="16" t="s">
        <v>169</v>
      </c>
      <c r="P112" s="28">
        <v>0</v>
      </c>
    </row>
    <row r="113" spans="1:16" x14ac:dyDescent="0.25">
      <c r="A113" s="1"/>
      <c r="B113" s="5" t="s">
        <v>55</v>
      </c>
      <c r="C113" s="6"/>
      <c r="D113" s="25">
        <v>56250</v>
      </c>
      <c r="E113" s="21"/>
      <c r="F113" s="21">
        <f t="shared" si="0"/>
        <v>56250</v>
      </c>
      <c r="G113" s="21"/>
      <c r="H113" s="21">
        <f t="shared" si="53"/>
        <v>56250</v>
      </c>
      <c r="I113" s="21"/>
      <c r="J113" s="21">
        <f t="shared" si="54"/>
        <v>56250</v>
      </c>
      <c r="K113" s="21"/>
      <c r="L113" s="21">
        <f t="shared" si="55"/>
        <v>56250</v>
      </c>
      <c r="M113" s="40"/>
      <c r="N113" s="21">
        <f t="shared" si="56"/>
        <v>56250</v>
      </c>
      <c r="O113" s="18" t="s">
        <v>182</v>
      </c>
    </row>
    <row r="114" spans="1:16" ht="75" x14ac:dyDescent="0.25">
      <c r="A114" s="1" t="s">
        <v>157</v>
      </c>
      <c r="B114" s="5" t="s">
        <v>59</v>
      </c>
      <c r="C114" s="55" t="s">
        <v>7</v>
      </c>
      <c r="D114" s="25">
        <f>D116+D117</f>
        <v>105288.2</v>
      </c>
      <c r="E114" s="21">
        <f>E116+E117</f>
        <v>1792.2</v>
      </c>
      <c r="F114" s="21">
        <f t="shared" ref="F114:F176" si="57">D114+E114</f>
        <v>107080.4</v>
      </c>
      <c r="G114" s="21">
        <f>G116+G117</f>
        <v>7728.1</v>
      </c>
      <c r="H114" s="21">
        <f t="shared" si="53"/>
        <v>114808.5</v>
      </c>
      <c r="I114" s="21">
        <f>I116+I117</f>
        <v>0</v>
      </c>
      <c r="J114" s="21">
        <f t="shared" si="54"/>
        <v>114808.5</v>
      </c>
      <c r="K114" s="21">
        <f>K116+K117</f>
        <v>0</v>
      </c>
      <c r="L114" s="21">
        <f t="shared" si="55"/>
        <v>114808.5</v>
      </c>
      <c r="M114" s="40">
        <f>M116+M117</f>
        <v>0</v>
      </c>
      <c r="N114" s="21">
        <f t="shared" si="56"/>
        <v>114808.5</v>
      </c>
      <c r="O114" s="18"/>
    </row>
    <row r="115" spans="1:16" x14ac:dyDescent="0.25">
      <c r="A115" s="1"/>
      <c r="B115" s="5" t="s">
        <v>2</v>
      </c>
      <c r="C115" s="6"/>
      <c r="D115" s="25"/>
      <c r="E115" s="21"/>
      <c r="F115" s="21"/>
      <c r="G115" s="21"/>
      <c r="H115" s="21"/>
      <c r="I115" s="21"/>
      <c r="J115" s="21"/>
      <c r="K115" s="21"/>
      <c r="L115" s="21"/>
      <c r="M115" s="40"/>
      <c r="N115" s="21"/>
    </row>
    <row r="116" spans="1:16" hidden="1" x14ac:dyDescent="0.25">
      <c r="A116" s="1"/>
      <c r="B116" s="5" t="s">
        <v>3</v>
      </c>
      <c r="C116" s="6"/>
      <c r="D116" s="26">
        <v>98322.2</v>
      </c>
      <c r="E116" s="30">
        <v>1792.2</v>
      </c>
      <c r="F116" s="21">
        <f t="shared" si="57"/>
        <v>100114.4</v>
      </c>
      <c r="G116" s="30">
        <v>2351.5</v>
      </c>
      <c r="H116" s="21">
        <f t="shared" ref="H116:H118" si="58">F116+G116</f>
        <v>102465.9</v>
      </c>
      <c r="I116" s="30"/>
      <c r="J116" s="21">
        <f t="shared" ref="J116:J118" si="59">H116+I116</f>
        <v>102465.9</v>
      </c>
      <c r="K116" s="30"/>
      <c r="L116" s="21">
        <f t="shared" ref="L116:L118" si="60">J116+K116</f>
        <v>102465.9</v>
      </c>
      <c r="M116" s="44"/>
      <c r="N116" s="21">
        <f t="shared" ref="N116:N118" si="61">L116+M116</f>
        <v>102465.9</v>
      </c>
      <c r="O116" s="16" t="s">
        <v>60</v>
      </c>
      <c r="P116" s="28">
        <v>0</v>
      </c>
    </row>
    <row r="117" spans="1:16" x14ac:dyDescent="0.25">
      <c r="A117" s="1"/>
      <c r="B117" s="13" t="s">
        <v>55</v>
      </c>
      <c r="C117" s="55"/>
      <c r="D117" s="25">
        <v>6966</v>
      </c>
      <c r="E117" s="21"/>
      <c r="F117" s="21">
        <f t="shared" si="57"/>
        <v>6966</v>
      </c>
      <c r="G117" s="21">
        <v>5376.6</v>
      </c>
      <c r="H117" s="21">
        <f t="shared" si="58"/>
        <v>12342.6</v>
      </c>
      <c r="I117" s="21"/>
      <c r="J117" s="21">
        <f t="shared" si="59"/>
        <v>12342.6</v>
      </c>
      <c r="K117" s="21"/>
      <c r="L117" s="21">
        <f t="shared" si="60"/>
        <v>12342.6</v>
      </c>
      <c r="M117" s="40"/>
      <c r="N117" s="21">
        <f t="shared" si="61"/>
        <v>12342.6</v>
      </c>
      <c r="O117" s="18" t="s">
        <v>182</v>
      </c>
    </row>
    <row r="118" spans="1:16" ht="75" x14ac:dyDescent="0.25">
      <c r="A118" s="1" t="s">
        <v>160</v>
      </c>
      <c r="B118" s="5" t="s">
        <v>62</v>
      </c>
      <c r="C118" s="55" t="s">
        <v>7</v>
      </c>
      <c r="D118" s="25">
        <f>D120+D121</f>
        <v>28686.799999999999</v>
      </c>
      <c r="E118" s="21">
        <f>E120+E121</f>
        <v>-1792.2</v>
      </c>
      <c r="F118" s="21">
        <f t="shared" si="57"/>
        <v>26894.6</v>
      </c>
      <c r="G118" s="21">
        <f>G120+G121</f>
        <v>-5376.6</v>
      </c>
      <c r="H118" s="21">
        <f t="shared" si="58"/>
        <v>21518</v>
      </c>
      <c r="I118" s="21">
        <f>I120+I121</f>
        <v>0</v>
      </c>
      <c r="J118" s="21">
        <f t="shared" si="59"/>
        <v>21518</v>
      </c>
      <c r="K118" s="21">
        <f>K120+K121</f>
        <v>0</v>
      </c>
      <c r="L118" s="21">
        <f t="shared" si="60"/>
        <v>21518</v>
      </c>
      <c r="M118" s="40">
        <f>M120+M121</f>
        <v>0</v>
      </c>
      <c r="N118" s="21">
        <f t="shared" si="61"/>
        <v>21518</v>
      </c>
      <c r="O118" s="18"/>
    </row>
    <row r="119" spans="1:16" x14ac:dyDescent="0.25">
      <c r="A119" s="1"/>
      <c r="B119" s="5" t="s">
        <v>2</v>
      </c>
      <c r="C119" s="55"/>
      <c r="D119" s="25"/>
      <c r="E119" s="21"/>
      <c r="F119" s="21"/>
      <c r="G119" s="21"/>
      <c r="H119" s="21"/>
      <c r="I119" s="21"/>
      <c r="J119" s="21"/>
      <c r="K119" s="21"/>
      <c r="L119" s="21"/>
      <c r="M119" s="40"/>
      <c r="N119" s="21"/>
    </row>
    <row r="120" spans="1:16" hidden="1" x14ac:dyDescent="0.25">
      <c r="A120" s="1"/>
      <c r="B120" s="5" t="s">
        <v>3</v>
      </c>
      <c r="C120" s="34"/>
      <c r="D120" s="26">
        <v>7171.7000000000007</v>
      </c>
      <c r="E120" s="30">
        <v>-1792.2</v>
      </c>
      <c r="F120" s="21">
        <f t="shared" si="57"/>
        <v>5379.5000000000009</v>
      </c>
      <c r="G120" s="30"/>
      <c r="H120" s="21">
        <f t="shared" ref="H120:H122" si="62">F120+G120</f>
        <v>5379.5000000000009</v>
      </c>
      <c r="I120" s="30"/>
      <c r="J120" s="21">
        <f t="shared" ref="J120:J122" si="63">H120+I120</f>
        <v>5379.5000000000009</v>
      </c>
      <c r="K120" s="30"/>
      <c r="L120" s="21">
        <f t="shared" ref="L120:L122" si="64">J120+K120</f>
        <v>5379.5000000000009</v>
      </c>
      <c r="M120" s="44"/>
      <c r="N120" s="21">
        <f t="shared" ref="N120:N122" si="65">L120+M120</f>
        <v>5379.5000000000009</v>
      </c>
      <c r="O120" s="16" t="s">
        <v>61</v>
      </c>
      <c r="P120" s="28">
        <v>0</v>
      </c>
    </row>
    <row r="121" spans="1:16" x14ac:dyDescent="0.25">
      <c r="A121" s="1"/>
      <c r="B121" s="5" t="s">
        <v>55</v>
      </c>
      <c r="C121" s="55"/>
      <c r="D121" s="25">
        <v>21515.1</v>
      </c>
      <c r="E121" s="21"/>
      <c r="F121" s="21">
        <f t="shared" si="57"/>
        <v>21515.1</v>
      </c>
      <c r="G121" s="21">
        <v>-5376.6</v>
      </c>
      <c r="H121" s="21">
        <f t="shared" si="62"/>
        <v>16138.499999999998</v>
      </c>
      <c r="I121" s="21"/>
      <c r="J121" s="21">
        <f t="shared" si="63"/>
        <v>16138.499999999998</v>
      </c>
      <c r="K121" s="21"/>
      <c r="L121" s="21">
        <f t="shared" si="64"/>
        <v>16138.499999999998</v>
      </c>
      <c r="M121" s="40"/>
      <c r="N121" s="21">
        <f t="shared" si="65"/>
        <v>16138.499999999998</v>
      </c>
      <c r="O121" s="18" t="s">
        <v>182</v>
      </c>
    </row>
    <row r="122" spans="1:16" ht="75" x14ac:dyDescent="0.25">
      <c r="A122" s="1" t="s">
        <v>159</v>
      </c>
      <c r="B122" s="5" t="s">
        <v>63</v>
      </c>
      <c r="C122" s="55" t="s">
        <v>7</v>
      </c>
      <c r="D122" s="25">
        <f>D124+D125</f>
        <v>11425.1</v>
      </c>
      <c r="E122" s="21">
        <f>E124+E125</f>
        <v>0</v>
      </c>
      <c r="F122" s="21">
        <f t="shared" si="57"/>
        <v>11425.1</v>
      </c>
      <c r="G122" s="21">
        <f>G124+G125</f>
        <v>7520.6559999999999</v>
      </c>
      <c r="H122" s="21">
        <f t="shared" si="62"/>
        <v>18945.756000000001</v>
      </c>
      <c r="I122" s="21">
        <f>I124+I125</f>
        <v>0</v>
      </c>
      <c r="J122" s="21">
        <f t="shared" si="63"/>
        <v>18945.756000000001</v>
      </c>
      <c r="K122" s="21">
        <f>K124+K125</f>
        <v>0</v>
      </c>
      <c r="L122" s="21">
        <f t="shared" si="64"/>
        <v>18945.756000000001</v>
      </c>
      <c r="M122" s="40">
        <f>M124+M125</f>
        <v>0</v>
      </c>
      <c r="N122" s="21">
        <f t="shared" si="65"/>
        <v>18945.756000000001</v>
      </c>
    </row>
    <row r="123" spans="1:16" x14ac:dyDescent="0.25">
      <c r="A123" s="1"/>
      <c r="B123" s="5" t="s">
        <v>2</v>
      </c>
      <c r="C123" s="55"/>
      <c r="D123" s="25"/>
      <c r="E123" s="21"/>
      <c r="F123" s="21"/>
      <c r="G123" s="21"/>
      <c r="H123" s="21"/>
      <c r="I123" s="21"/>
      <c r="J123" s="21"/>
      <c r="K123" s="21"/>
      <c r="L123" s="21"/>
      <c r="M123" s="40"/>
      <c r="N123" s="21"/>
      <c r="O123" s="18"/>
    </row>
    <row r="124" spans="1:16" hidden="1" x14ac:dyDescent="0.25">
      <c r="A124" s="1"/>
      <c r="B124" s="5" t="s">
        <v>3</v>
      </c>
      <c r="C124" s="34"/>
      <c r="D124" s="26">
        <v>2856.3000000000011</v>
      </c>
      <c r="E124" s="30"/>
      <c r="F124" s="21">
        <f t="shared" si="57"/>
        <v>2856.3000000000011</v>
      </c>
      <c r="G124" s="30">
        <v>7520.6559999999999</v>
      </c>
      <c r="H124" s="21">
        <f t="shared" ref="H124:H161" si="66">F124+G124</f>
        <v>10376.956000000002</v>
      </c>
      <c r="I124" s="30"/>
      <c r="J124" s="21">
        <f t="shared" ref="J124:J161" si="67">H124+I124</f>
        <v>10376.956000000002</v>
      </c>
      <c r="K124" s="30"/>
      <c r="L124" s="21">
        <f t="shared" ref="L124:L161" si="68">J124+K124</f>
        <v>10376.956000000002</v>
      </c>
      <c r="M124" s="44"/>
      <c r="N124" s="21">
        <f t="shared" ref="N124:N161" si="69">L124+M124</f>
        <v>10376.956000000002</v>
      </c>
      <c r="O124" s="18" t="s">
        <v>192</v>
      </c>
      <c r="P124" s="28">
        <v>0</v>
      </c>
    </row>
    <row r="125" spans="1:16" x14ac:dyDescent="0.25">
      <c r="A125" s="1"/>
      <c r="B125" s="5" t="s">
        <v>55</v>
      </c>
      <c r="C125" s="55"/>
      <c r="D125" s="21">
        <v>8568.7999999999993</v>
      </c>
      <c r="E125" s="21"/>
      <c r="F125" s="21">
        <f t="shared" si="57"/>
        <v>8568.7999999999993</v>
      </c>
      <c r="G125" s="21"/>
      <c r="H125" s="21">
        <f t="shared" si="66"/>
        <v>8568.7999999999993</v>
      </c>
      <c r="I125" s="21"/>
      <c r="J125" s="21">
        <f t="shared" si="67"/>
        <v>8568.7999999999993</v>
      </c>
      <c r="K125" s="21"/>
      <c r="L125" s="21">
        <f t="shared" si="68"/>
        <v>8568.7999999999993</v>
      </c>
      <c r="M125" s="40"/>
      <c r="N125" s="21">
        <f t="shared" si="69"/>
        <v>8568.7999999999993</v>
      </c>
      <c r="O125" s="18" t="s">
        <v>182</v>
      </c>
    </row>
    <row r="126" spans="1:16" ht="75" x14ac:dyDescent="0.25">
      <c r="A126" s="1" t="s">
        <v>161</v>
      </c>
      <c r="B126" s="5" t="s">
        <v>177</v>
      </c>
      <c r="C126" s="55" t="s">
        <v>7</v>
      </c>
      <c r="D126" s="21">
        <v>6397.1</v>
      </c>
      <c r="E126" s="21"/>
      <c r="F126" s="21">
        <f t="shared" si="57"/>
        <v>6397.1</v>
      </c>
      <c r="G126" s="21"/>
      <c r="H126" s="21">
        <f t="shared" si="66"/>
        <v>6397.1</v>
      </c>
      <c r="I126" s="21"/>
      <c r="J126" s="21">
        <f t="shared" si="67"/>
        <v>6397.1</v>
      </c>
      <c r="K126" s="21"/>
      <c r="L126" s="21">
        <f t="shared" si="68"/>
        <v>6397.1</v>
      </c>
      <c r="M126" s="40"/>
      <c r="N126" s="21">
        <f t="shared" si="69"/>
        <v>6397.1</v>
      </c>
      <c r="O126" s="19">
        <v>1020141280</v>
      </c>
    </row>
    <row r="127" spans="1:16" ht="87.75" hidden="1" customHeight="1" x14ac:dyDescent="0.25">
      <c r="A127" s="1" t="s">
        <v>164</v>
      </c>
      <c r="B127" s="5" t="s">
        <v>64</v>
      </c>
      <c r="C127" s="34" t="s">
        <v>7</v>
      </c>
      <c r="D127" s="21">
        <v>18000</v>
      </c>
      <c r="E127" s="21"/>
      <c r="F127" s="21">
        <f t="shared" si="57"/>
        <v>18000</v>
      </c>
      <c r="G127" s="21"/>
      <c r="H127" s="21">
        <f t="shared" si="66"/>
        <v>18000</v>
      </c>
      <c r="I127" s="21"/>
      <c r="J127" s="21">
        <f t="shared" si="67"/>
        <v>18000</v>
      </c>
      <c r="K127" s="21">
        <v>-18000</v>
      </c>
      <c r="L127" s="21">
        <f t="shared" si="68"/>
        <v>0</v>
      </c>
      <c r="M127" s="40"/>
      <c r="N127" s="21">
        <f t="shared" si="69"/>
        <v>0</v>
      </c>
      <c r="O127" s="19">
        <v>1020141250</v>
      </c>
      <c r="P127" s="28">
        <v>0</v>
      </c>
    </row>
    <row r="128" spans="1:16" ht="75" x14ac:dyDescent="0.25">
      <c r="A128" s="1" t="s">
        <v>162</v>
      </c>
      <c r="B128" s="5" t="s">
        <v>65</v>
      </c>
      <c r="C128" s="55" t="s">
        <v>7</v>
      </c>
      <c r="D128" s="21">
        <v>16242.8</v>
      </c>
      <c r="E128" s="21">
        <v>-15732.6</v>
      </c>
      <c r="F128" s="21">
        <f t="shared" si="57"/>
        <v>510.19999999999891</v>
      </c>
      <c r="G128" s="21"/>
      <c r="H128" s="21">
        <f t="shared" si="66"/>
        <v>510.19999999999891</v>
      </c>
      <c r="I128" s="21"/>
      <c r="J128" s="21">
        <f t="shared" si="67"/>
        <v>510.19999999999891</v>
      </c>
      <c r="K128" s="21"/>
      <c r="L128" s="21">
        <f t="shared" si="68"/>
        <v>510.19999999999891</v>
      </c>
      <c r="M128" s="40"/>
      <c r="N128" s="21">
        <f t="shared" si="69"/>
        <v>510.19999999999891</v>
      </c>
      <c r="O128" s="19">
        <v>1020141260</v>
      </c>
    </row>
    <row r="129" spans="1:17" ht="75" x14ac:dyDescent="0.25">
      <c r="A129" s="1" t="s">
        <v>163</v>
      </c>
      <c r="B129" s="5" t="s">
        <v>66</v>
      </c>
      <c r="C129" s="55" t="s">
        <v>7</v>
      </c>
      <c r="D129" s="21">
        <v>6140.6</v>
      </c>
      <c r="E129" s="21"/>
      <c r="F129" s="21">
        <f t="shared" si="57"/>
        <v>6140.6</v>
      </c>
      <c r="G129" s="21">
        <v>11616</v>
      </c>
      <c r="H129" s="21">
        <f t="shared" si="66"/>
        <v>17756.599999999999</v>
      </c>
      <c r="I129" s="21"/>
      <c r="J129" s="21">
        <f t="shared" si="67"/>
        <v>17756.599999999999</v>
      </c>
      <c r="K129" s="21"/>
      <c r="L129" s="21">
        <f t="shared" si="68"/>
        <v>17756.599999999999</v>
      </c>
      <c r="M129" s="40"/>
      <c r="N129" s="21">
        <f t="shared" si="69"/>
        <v>17756.599999999999</v>
      </c>
      <c r="O129" s="19">
        <v>1020141480</v>
      </c>
    </row>
    <row r="130" spans="1:17" ht="75" x14ac:dyDescent="0.25">
      <c r="A130" s="1" t="s">
        <v>164</v>
      </c>
      <c r="B130" s="5" t="s">
        <v>67</v>
      </c>
      <c r="C130" s="55" t="s">
        <v>7</v>
      </c>
      <c r="D130" s="21">
        <v>5018.7</v>
      </c>
      <c r="E130" s="21"/>
      <c r="F130" s="21">
        <f t="shared" si="57"/>
        <v>5018.7</v>
      </c>
      <c r="G130" s="21"/>
      <c r="H130" s="21">
        <f t="shared" si="66"/>
        <v>5018.7</v>
      </c>
      <c r="I130" s="21"/>
      <c r="J130" s="21">
        <f t="shared" si="67"/>
        <v>5018.7</v>
      </c>
      <c r="K130" s="21">
        <v>-381.84199999999998</v>
      </c>
      <c r="L130" s="21">
        <f t="shared" si="68"/>
        <v>4636.8580000000002</v>
      </c>
      <c r="M130" s="40"/>
      <c r="N130" s="21">
        <f t="shared" si="69"/>
        <v>4636.8580000000002</v>
      </c>
      <c r="O130" s="19">
        <v>1020341290</v>
      </c>
    </row>
    <row r="131" spans="1:17" ht="75" x14ac:dyDescent="0.25">
      <c r="A131" s="1" t="s">
        <v>165</v>
      </c>
      <c r="B131" s="5" t="s">
        <v>68</v>
      </c>
      <c r="C131" s="55" t="s">
        <v>7</v>
      </c>
      <c r="D131" s="21">
        <v>8132.6</v>
      </c>
      <c r="E131" s="21"/>
      <c r="F131" s="21">
        <f t="shared" si="57"/>
        <v>8132.6</v>
      </c>
      <c r="G131" s="21">
        <f>3744.857+2595.866</f>
        <v>6340.723</v>
      </c>
      <c r="H131" s="21">
        <f t="shared" si="66"/>
        <v>14473.323</v>
      </c>
      <c r="I131" s="21"/>
      <c r="J131" s="21">
        <f t="shared" si="67"/>
        <v>14473.323</v>
      </c>
      <c r="K131" s="21"/>
      <c r="L131" s="21">
        <f t="shared" si="68"/>
        <v>14473.323</v>
      </c>
      <c r="M131" s="40"/>
      <c r="N131" s="21">
        <f t="shared" si="69"/>
        <v>14473.323</v>
      </c>
      <c r="O131" s="19">
        <v>1110741740</v>
      </c>
    </row>
    <row r="132" spans="1:17" ht="75" x14ac:dyDescent="0.25">
      <c r="A132" s="1" t="s">
        <v>166</v>
      </c>
      <c r="B132" s="5" t="s">
        <v>191</v>
      </c>
      <c r="C132" s="55" t="s">
        <v>7</v>
      </c>
      <c r="D132" s="21"/>
      <c r="E132" s="21"/>
      <c r="F132" s="21"/>
      <c r="G132" s="21">
        <v>1213.567</v>
      </c>
      <c r="H132" s="21">
        <f t="shared" si="66"/>
        <v>1213.567</v>
      </c>
      <c r="I132" s="21"/>
      <c r="J132" s="21">
        <f t="shared" si="67"/>
        <v>1213.567</v>
      </c>
      <c r="K132" s="21"/>
      <c r="L132" s="21">
        <f t="shared" si="68"/>
        <v>1213.567</v>
      </c>
      <c r="M132" s="40"/>
      <c r="N132" s="21">
        <f t="shared" si="69"/>
        <v>1213.567</v>
      </c>
      <c r="O132" s="19">
        <v>1020141930</v>
      </c>
    </row>
    <row r="133" spans="1:17" ht="75" x14ac:dyDescent="0.25">
      <c r="A133" s="1" t="s">
        <v>167</v>
      </c>
      <c r="B133" s="5" t="s">
        <v>193</v>
      </c>
      <c r="C133" s="55" t="s">
        <v>7</v>
      </c>
      <c r="D133" s="21"/>
      <c r="E133" s="21"/>
      <c r="F133" s="21"/>
      <c r="G133" s="21">
        <v>5305</v>
      </c>
      <c r="H133" s="21">
        <f t="shared" si="66"/>
        <v>5305</v>
      </c>
      <c r="I133" s="21"/>
      <c r="J133" s="21">
        <f t="shared" si="67"/>
        <v>5305</v>
      </c>
      <c r="K133" s="21"/>
      <c r="L133" s="21">
        <f t="shared" si="68"/>
        <v>5305</v>
      </c>
      <c r="M133" s="40"/>
      <c r="N133" s="21">
        <f t="shared" si="69"/>
        <v>5305</v>
      </c>
      <c r="O133" s="19" t="s">
        <v>194</v>
      </c>
    </row>
    <row r="134" spans="1:17" ht="75" x14ac:dyDescent="0.25">
      <c r="A134" s="1" t="s">
        <v>168</v>
      </c>
      <c r="B134" s="5" t="s">
        <v>200</v>
      </c>
      <c r="C134" s="55" t="s">
        <v>7</v>
      </c>
      <c r="D134" s="21"/>
      <c r="E134" s="21"/>
      <c r="F134" s="21"/>
      <c r="G134" s="21">
        <v>4501.7340000000004</v>
      </c>
      <c r="H134" s="21">
        <f t="shared" si="66"/>
        <v>4501.7340000000004</v>
      </c>
      <c r="I134" s="21"/>
      <c r="J134" s="21">
        <f t="shared" si="67"/>
        <v>4501.7340000000004</v>
      </c>
      <c r="K134" s="21"/>
      <c r="L134" s="21">
        <f t="shared" si="68"/>
        <v>4501.7340000000004</v>
      </c>
      <c r="M134" s="40"/>
      <c r="N134" s="21">
        <f t="shared" si="69"/>
        <v>4501.7340000000004</v>
      </c>
      <c r="O134" s="19">
        <v>1020141790</v>
      </c>
    </row>
    <row r="135" spans="1:17" x14ac:dyDescent="0.25">
      <c r="A135" s="1"/>
      <c r="B135" s="5" t="s">
        <v>171</v>
      </c>
      <c r="C135" s="55"/>
      <c r="D135" s="45">
        <f>D136</f>
        <v>15000</v>
      </c>
      <c r="E135" s="45">
        <f>E136+E137</f>
        <v>0</v>
      </c>
      <c r="F135" s="45">
        <f t="shared" si="57"/>
        <v>15000</v>
      </c>
      <c r="G135" s="45">
        <f>G136+G137</f>
        <v>0</v>
      </c>
      <c r="H135" s="45">
        <f t="shared" si="66"/>
        <v>15000</v>
      </c>
      <c r="I135" s="45">
        <f>I136+I137</f>
        <v>0</v>
      </c>
      <c r="J135" s="45">
        <f t="shared" si="67"/>
        <v>15000</v>
      </c>
      <c r="K135" s="45">
        <f>K136+K137</f>
        <v>0</v>
      </c>
      <c r="L135" s="45">
        <f t="shared" si="68"/>
        <v>15000</v>
      </c>
      <c r="M135" s="45">
        <f>M136+M137</f>
        <v>0</v>
      </c>
      <c r="N135" s="21">
        <f t="shared" si="69"/>
        <v>15000</v>
      </c>
      <c r="O135" s="49"/>
      <c r="P135" s="47"/>
      <c r="Q135" s="48"/>
    </row>
    <row r="136" spans="1:17" ht="75" hidden="1" x14ac:dyDescent="0.25">
      <c r="A136" s="1" t="s">
        <v>209</v>
      </c>
      <c r="B136" s="5" t="s">
        <v>80</v>
      </c>
      <c r="C136" s="3" t="s">
        <v>19</v>
      </c>
      <c r="D136" s="21">
        <v>15000</v>
      </c>
      <c r="E136" s="21">
        <v>-15000</v>
      </c>
      <c r="F136" s="21">
        <f t="shared" si="57"/>
        <v>0</v>
      </c>
      <c r="G136" s="21"/>
      <c r="H136" s="21">
        <f t="shared" si="66"/>
        <v>0</v>
      </c>
      <c r="I136" s="21"/>
      <c r="J136" s="21">
        <f t="shared" si="67"/>
        <v>0</v>
      </c>
      <c r="K136" s="21"/>
      <c r="L136" s="21">
        <f t="shared" si="68"/>
        <v>0</v>
      </c>
      <c r="M136" s="40"/>
      <c r="N136" s="21">
        <f t="shared" si="69"/>
        <v>0</v>
      </c>
      <c r="O136" s="16" t="s">
        <v>81</v>
      </c>
      <c r="P136" s="28">
        <v>0</v>
      </c>
    </row>
    <row r="137" spans="1:17" ht="56.25" x14ac:dyDescent="0.25">
      <c r="A137" s="1" t="s">
        <v>206</v>
      </c>
      <c r="B137" s="5" t="s">
        <v>80</v>
      </c>
      <c r="C137" s="3" t="s">
        <v>48</v>
      </c>
      <c r="D137" s="21"/>
      <c r="E137" s="21">
        <v>15000</v>
      </c>
      <c r="F137" s="21">
        <f t="shared" si="57"/>
        <v>15000</v>
      </c>
      <c r="G137" s="21"/>
      <c r="H137" s="21">
        <f t="shared" si="66"/>
        <v>15000</v>
      </c>
      <c r="I137" s="21"/>
      <c r="J137" s="21">
        <f t="shared" si="67"/>
        <v>15000</v>
      </c>
      <c r="K137" s="21"/>
      <c r="L137" s="21">
        <f t="shared" si="68"/>
        <v>15000</v>
      </c>
      <c r="M137" s="40"/>
      <c r="N137" s="21">
        <f t="shared" si="69"/>
        <v>15000</v>
      </c>
      <c r="O137" s="16" t="s">
        <v>81</v>
      </c>
    </row>
    <row r="138" spans="1:17" x14ac:dyDescent="0.25">
      <c r="A138" s="1"/>
      <c r="B138" s="60" t="s">
        <v>9</v>
      </c>
      <c r="C138" s="35"/>
      <c r="D138" s="21">
        <f>D139+D140+D141+D143+D144</f>
        <v>316643.09999999998</v>
      </c>
      <c r="E138" s="21">
        <f>E139+E140+E141+E142+E143+E144</f>
        <v>-2456.7999999999993</v>
      </c>
      <c r="F138" s="21">
        <f t="shared" si="57"/>
        <v>314186.3</v>
      </c>
      <c r="G138" s="21">
        <f>G139+G140+G141+G142+G143+G144</f>
        <v>27335.702999999998</v>
      </c>
      <c r="H138" s="21">
        <f t="shared" si="66"/>
        <v>341522.00299999997</v>
      </c>
      <c r="I138" s="21">
        <f>I139+I140+I141+I142+I143+I144</f>
        <v>-5.0010000000000003</v>
      </c>
      <c r="J138" s="21">
        <f t="shared" si="67"/>
        <v>341517.00199999998</v>
      </c>
      <c r="K138" s="21">
        <f>K139+K140+K141+K142+K143+K144</f>
        <v>-2488.36</v>
      </c>
      <c r="L138" s="45">
        <f t="shared" si="68"/>
        <v>339028.64199999999</v>
      </c>
      <c r="M138" s="45">
        <f>M139+M140+M141+M142+M143+M144</f>
        <v>0</v>
      </c>
      <c r="N138" s="21">
        <f t="shared" si="69"/>
        <v>339028.64199999999</v>
      </c>
      <c r="O138" s="46"/>
      <c r="P138" s="47"/>
      <c r="Q138" s="48"/>
    </row>
    <row r="139" spans="1:17" ht="56.25" x14ac:dyDescent="0.25">
      <c r="A139" s="1" t="s">
        <v>207</v>
      </c>
      <c r="B139" s="5" t="s">
        <v>172</v>
      </c>
      <c r="C139" s="3" t="s">
        <v>48</v>
      </c>
      <c r="D139" s="21">
        <v>67845.399999999994</v>
      </c>
      <c r="E139" s="21">
        <v>-2456.8000000000002</v>
      </c>
      <c r="F139" s="21">
        <f t="shared" si="57"/>
        <v>65388.599999999991</v>
      </c>
      <c r="G139" s="21">
        <v>25628.117999999999</v>
      </c>
      <c r="H139" s="21">
        <f t="shared" si="66"/>
        <v>91016.717999999993</v>
      </c>
      <c r="I139" s="21">
        <v>-5.0010000000000003</v>
      </c>
      <c r="J139" s="21">
        <f t="shared" si="67"/>
        <v>91011.71699999999</v>
      </c>
      <c r="K139" s="21">
        <v>-2488.36</v>
      </c>
      <c r="L139" s="21">
        <f t="shared" si="68"/>
        <v>88523.356999999989</v>
      </c>
      <c r="M139" s="40"/>
      <c r="N139" s="21">
        <f t="shared" si="69"/>
        <v>88523.356999999989</v>
      </c>
      <c r="O139" s="16" t="s">
        <v>85</v>
      </c>
    </row>
    <row r="140" spans="1:17" ht="56.25" x14ac:dyDescent="0.25">
      <c r="A140" s="1" t="s">
        <v>208</v>
      </c>
      <c r="B140" s="5" t="s">
        <v>174</v>
      </c>
      <c r="C140" s="3" t="s">
        <v>48</v>
      </c>
      <c r="D140" s="21">
        <v>40000</v>
      </c>
      <c r="E140" s="21"/>
      <c r="F140" s="21">
        <f t="shared" si="57"/>
        <v>40000</v>
      </c>
      <c r="G140" s="21">
        <v>461.30200000000002</v>
      </c>
      <c r="H140" s="21">
        <f t="shared" si="66"/>
        <v>40461.302000000003</v>
      </c>
      <c r="I140" s="21"/>
      <c r="J140" s="21">
        <f t="shared" si="67"/>
        <v>40461.302000000003</v>
      </c>
      <c r="K140" s="21"/>
      <c r="L140" s="21">
        <f t="shared" si="68"/>
        <v>40461.302000000003</v>
      </c>
      <c r="M140" s="40"/>
      <c r="N140" s="21">
        <f t="shared" si="69"/>
        <v>40461.302000000003</v>
      </c>
      <c r="O140" s="16" t="s">
        <v>86</v>
      </c>
    </row>
    <row r="141" spans="1:17" ht="75" x14ac:dyDescent="0.25">
      <c r="A141" s="61" t="s">
        <v>209</v>
      </c>
      <c r="B141" s="63" t="s">
        <v>87</v>
      </c>
      <c r="C141" s="3" t="s">
        <v>88</v>
      </c>
      <c r="D141" s="21">
        <v>18797.7</v>
      </c>
      <c r="E141" s="21">
        <v>-18797.7</v>
      </c>
      <c r="F141" s="21">
        <f t="shared" si="57"/>
        <v>0</v>
      </c>
      <c r="G141" s="21">
        <v>1246.2829999999999</v>
      </c>
      <c r="H141" s="21">
        <f t="shared" si="66"/>
        <v>1246.2829999999999</v>
      </c>
      <c r="I141" s="21"/>
      <c r="J141" s="21">
        <f t="shared" si="67"/>
        <v>1246.2829999999999</v>
      </c>
      <c r="K141" s="21"/>
      <c r="L141" s="21">
        <f t="shared" si="68"/>
        <v>1246.2829999999999</v>
      </c>
      <c r="M141" s="40"/>
      <c r="N141" s="21">
        <f t="shared" si="69"/>
        <v>1246.2829999999999</v>
      </c>
      <c r="O141" s="16" t="s">
        <v>89</v>
      </c>
    </row>
    <row r="142" spans="1:17" ht="56.25" x14ac:dyDescent="0.25">
      <c r="A142" s="62"/>
      <c r="B142" s="64"/>
      <c r="C142" s="3" t="s">
        <v>48</v>
      </c>
      <c r="D142" s="21"/>
      <c r="E142" s="21">
        <v>18797.7</v>
      </c>
      <c r="F142" s="21">
        <f t="shared" si="57"/>
        <v>18797.7</v>
      </c>
      <c r="G142" s="21"/>
      <c r="H142" s="21">
        <f t="shared" si="66"/>
        <v>18797.7</v>
      </c>
      <c r="I142" s="21"/>
      <c r="J142" s="21">
        <f t="shared" si="67"/>
        <v>18797.7</v>
      </c>
      <c r="K142" s="21"/>
      <c r="L142" s="21">
        <f t="shared" si="68"/>
        <v>18797.7</v>
      </c>
      <c r="M142" s="40"/>
      <c r="N142" s="21">
        <f t="shared" si="69"/>
        <v>18797.7</v>
      </c>
      <c r="O142" s="16" t="s">
        <v>89</v>
      </c>
    </row>
    <row r="143" spans="1:17" ht="56.25" x14ac:dyDescent="0.25">
      <c r="A143" s="1" t="s">
        <v>210</v>
      </c>
      <c r="B143" s="5" t="s">
        <v>176</v>
      </c>
      <c r="C143" s="3" t="s">
        <v>17</v>
      </c>
      <c r="D143" s="21">
        <v>30000</v>
      </c>
      <c r="E143" s="21"/>
      <c r="F143" s="21">
        <f t="shared" si="57"/>
        <v>30000</v>
      </c>
      <c r="G143" s="21"/>
      <c r="H143" s="21">
        <f t="shared" si="66"/>
        <v>30000</v>
      </c>
      <c r="I143" s="21"/>
      <c r="J143" s="21">
        <f t="shared" si="67"/>
        <v>30000</v>
      </c>
      <c r="K143" s="21"/>
      <c r="L143" s="21">
        <f t="shared" si="68"/>
        <v>30000</v>
      </c>
      <c r="M143" s="40"/>
      <c r="N143" s="21">
        <f t="shared" si="69"/>
        <v>30000</v>
      </c>
      <c r="O143" s="16" t="s">
        <v>90</v>
      </c>
    </row>
    <row r="144" spans="1:17" ht="56.25" x14ac:dyDescent="0.25">
      <c r="A144" s="1" t="s">
        <v>211</v>
      </c>
      <c r="B144" s="5" t="s">
        <v>173</v>
      </c>
      <c r="C144" s="3" t="s">
        <v>17</v>
      </c>
      <c r="D144" s="21">
        <v>160000</v>
      </c>
      <c r="E144" s="21"/>
      <c r="F144" s="21">
        <f t="shared" si="57"/>
        <v>160000</v>
      </c>
      <c r="G144" s="21"/>
      <c r="H144" s="21">
        <f t="shared" si="66"/>
        <v>160000</v>
      </c>
      <c r="I144" s="21"/>
      <c r="J144" s="21">
        <f t="shared" si="67"/>
        <v>160000</v>
      </c>
      <c r="K144" s="21"/>
      <c r="L144" s="21">
        <f t="shared" si="68"/>
        <v>160000</v>
      </c>
      <c r="M144" s="40"/>
      <c r="N144" s="21">
        <f t="shared" si="69"/>
        <v>160000</v>
      </c>
      <c r="O144" s="16" t="s">
        <v>91</v>
      </c>
    </row>
    <row r="145" spans="1:17" ht="19.5" customHeight="1" x14ac:dyDescent="0.25">
      <c r="A145" s="1"/>
      <c r="B145" s="5" t="s">
        <v>23</v>
      </c>
      <c r="C145" s="3"/>
      <c r="D145" s="45">
        <f>D152+D146+D147+D148+D149+D150+D151</f>
        <v>88349.4</v>
      </c>
      <c r="E145" s="45">
        <f>E146+E147+E148+E149+E150+E151+E152</f>
        <v>-667.4</v>
      </c>
      <c r="F145" s="45">
        <f t="shared" si="57"/>
        <v>87682</v>
      </c>
      <c r="G145" s="45">
        <f>G146+G147+G148+G149+G150+G151+G152+G153+G154+G155+G156+G157</f>
        <v>19923.670000000002</v>
      </c>
      <c r="H145" s="45">
        <f t="shared" si="66"/>
        <v>107605.67</v>
      </c>
      <c r="I145" s="45">
        <f>I146+I147+I148+I149+I150+I151+I152+I153+I154+I155+I156+I157</f>
        <v>-10922.601999999999</v>
      </c>
      <c r="J145" s="45">
        <f t="shared" si="67"/>
        <v>96683.067999999999</v>
      </c>
      <c r="K145" s="45">
        <f>K146+K147+K148+K149+K150+K151+K152+K153+K154+K155+K156+K157</f>
        <v>0</v>
      </c>
      <c r="L145" s="45">
        <f t="shared" si="68"/>
        <v>96683.067999999999</v>
      </c>
      <c r="M145" s="45">
        <f>M146+M147+M148+M149+M150+M151+M152+M153+M154+M155+M156+M157</f>
        <v>0</v>
      </c>
      <c r="N145" s="21">
        <f t="shared" si="69"/>
        <v>96683.067999999999</v>
      </c>
      <c r="O145" s="46"/>
      <c r="P145" s="47"/>
      <c r="Q145" s="48"/>
    </row>
    <row r="146" spans="1:17" ht="56.25" x14ac:dyDescent="0.25">
      <c r="A146" s="1" t="s">
        <v>212</v>
      </c>
      <c r="B146" s="5" t="s">
        <v>103</v>
      </c>
      <c r="C146" s="3" t="s">
        <v>48</v>
      </c>
      <c r="D146" s="21">
        <v>2937.2</v>
      </c>
      <c r="E146" s="21"/>
      <c r="F146" s="21">
        <f t="shared" si="57"/>
        <v>2937.2</v>
      </c>
      <c r="G146" s="21"/>
      <c r="H146" s="21">
        <f t="shared" si="66"/>
        <v>2937.2</v>
      </c>
      <c r="I146" s="21"/>
      <c r="J146" s="21">
        <f t="shared" si="67"/>
        <v>2937.2</v>
      </c>
      <c r="K146" s="21"/>
      <c r="L146" s="21">
        <f t="shared" si="68"/>
        <v>2937.2</v>
      </c>
      <c r="M146" s="40"/>
      <c r="N146" s="21">
        <f t="shared" si="69"/>
        <v>2937.2</v>
      </c>
      <c r="O146" s="16" t="s">
        <v>104</v>
      </c>
    </row>
    <row r="147" spans="1:17" ht="56.25" x14ac:dyDescent="0.25">
      <c r="A147" s="1" t="s">
        <v>213</v>
      </c>
      <c r="B147" s="5" t="s">
        <v>179</v>
      </c>
      <c r="C147" s="3" t="s">
        <v>48</v>
      </c>
      <c r="D147" s="21">
        <v>216.9</v>
      </c>
      <c r="E147" s="21"/>
      <c r="F147" s="21">
        <f t="shared" si="57"/>
        <v>216.9</v>
      </c>
      <c r="G147" s="21">
        <v>228.58099999999999</v>
      </c>
      <c r="H147" s="21">
        <f t="shared" si="66"/>
        <v>445.48099999999999</v>
      </c>
      <c r="I147" s="21">
        <v>-180.28100000000001</v>
      </c>
      <c r="J147" s="21">
        <f t="shared" si="67"/>
        <v>265.2</v>
      </c>
      <c r="K147" s="21"/>
      <c r="L147" s="21">
        <f t="shared" si="68"/>
        <v>265.2</v>
      </c>
      <c r="M147" s="40"/>
      <c r="N147" s="21">
        <f t="shared" si="69"/>
        <v>265.2</v>
      </c>
      <c r="O147" s="16" t="s">
        <v>105</v>
      </c>
    </row>
    <row r="148" spans="1:17" ht="56.25" x14ac:dyDescent="0.25">
      <c r="A148" s="1" t="s">
        <v>214</v>
      </c>
      <c r="B148" s="5" t="s">
        <v>106</v>
      </c>
      <c r="C148" s="3" t="s">
        <v>48</v>
      </c>
      <c r="D148" s="21">
        <v>3154.1</v>
      </c>
      <c r="E148" s="21"/>
      <c r="F148" s="21">
        <f t="shared" si="57"/>
        <v>3154.1</v>
      </c>
      <c r="G148" s="21"/>
      <c r="H148" s="21">
        <f t="shared" si="66"/>
        <v>3154.1</v>
      </c>
      <c r="I148" s="21"/>
      <c r="J148" s="21">
        <f t="shared" si="67"/>
        <v>3154.1</v>
      </c>
      <c r="K148" s="21"/>
      <c r="L148" s="21">
        <f t="shared" si="68"/>
        <v>3154.1</v>
      </c>
      <c r="M148" s="40"/>
      <c r="N148" s="21">
        <f t="shared" si="69"/>
        <v>3154.1</v>
      </c>
      <c r="O148" s="16" t="s">
        <v>107</v>
      </c>
    </row>
    <row r="149" spans="1:17" ht="56.25" x14ac:dyDescent="0.25">
      <c r="A149" s="1" t="s">
        <v>215</v>
      </c>
      <c r="B149" s="5" t="s">
        <v>108</v>
      </c>
      <c r="C149" s="3" t="s">
        <v>48</v>
      </c>
      <c r="D149" s="21">
        <v>216.4</v>
      </c>
      <c r="E149" s="21"/>
      <c r="F149" s="21">
        <f t="shared" si="57"/>
        <v>216.4</v>
      </c>
      <c r="G149" s="21">
        <v>229.30500000000001</v>
      </c>
      <c r="H149" s="21">
        <f t="shared" si="66"/>
        <v>445.70500000000004</v>
      </c>
      <c r="I149" s="21">
        <v>-180.30500000000001</v>
      </c>
      <c r="J149" s="21">
        <f t="shared" si="67"/>
        <v>265.40000000000003</v>
      </c>
      <c r="K149" s="21"/>
      <c r="L149" s="21">
        <f t="shared" si="68"/>
        <v>265.40000000000003</v>
      </c>
      <c r="M149" s="40"/>
      <c r="N149" s="21">
        <f t="shared" si="69"/>
        <v>265.40000000000003</v>
      </c>
      <c r="O149" s="16" t="s">
        <v>109</v>
      </c>
    </row>
    <row r="150" spans="1:17" ht="56.25" x14ac:dyDescent="0.25">
      <c r="A150" s="1" t="s">
        <v>216</v>
      </c>
      <c r="B150" s="5" t="s">
        <v>110</v>
      </c>
      <c r="C150" s="3" t="s">
        <v>48</v>
      </c>
      <c r="D150" s="21">
        <v>206.6</v>
      </c>
      <c r="E150" s="21"/>
      <c r="F150" s="21">
        <f t="shared" si="57"/>
        <v>206.6</v>
      </c>
      <c r="G150" s="21">
        <v>239.316</v>
      </c>
      <c r="H150" s="21">
        <f t="shared" si="66"/>
        <v>445.916</v>
      </c>
      <c r="I150" s="21">
        <v>-180.21600000000001</v>
      </c>
      <c r="J150" s="21">
        <f t="shared" si="67"/>
        <v>265.7</v>
      </c>
      <c r="K150" s="21"/>
      <c r="L150" s="21">
        <f t="shared" si="68"/>
        <v>265.7</v>
      </c>
      <c r="M150" s="40"/>
      <c r="N150" s="21">
        <f t="shared" si="69"/>
        <v>265.7</v>
      </c>
      <c r="O150" s="16" t="s">
        <v>111</v>
      </c>
    </row>
    <row r="151" spans="1:17" ht="56.25" x14ac:dyDescent="0.25">
      <c r="A151" s="1" t="s">
        <v>217</v>
      </c>
      <c r="B151" s="5" t="s">
        <v>112</v>
      </c>
      <c r="C151" s="3" t="s">
        <v>21</v>
      </c>
      <c r="D151" s="21">
        <v>34618.199999999997</v>
      </c>
      <c r="E151" s="21">
        <v>-667.4</v>
      </c>
      <c r="F151" s="21">
        <f t="shared" si="57"/>
        <v>33950.799999999996</v>
      </c>
      <c r="G151" s="21">
        <f>5000+10381.8</f>
        <v>15381.8</v>
      </c>
      <c r="H151" s="21">
        <f t="shared" si="66"/>
        <v>49332.599999999991</v>
      </c>
      <c r="I151" s="21">
        <v>-10381.799999999999</v>
      </c>
      <c r="J151" s="21">
        <f t="shared" si="67"/>
        <v>38950.799999999988</v>
      </c>
      <c r="K151" s="21"/>
      <c r="L151" s="21">
        <f t="shared" si="68"/>
        <v>38950.799999999988</v>
      </c>
      <c r="M151" s="40"/>
      <c r="N151" s="21">
        <f t="shared" si="69"/>
        <v>38950.799999999988</v>
      </c>
      <c r="O151" s="16" t="s">
        <v>113</v>
      </c>
    </row>
    <row r="152" spans="1:17" ht="75" x14ac:dyDescent="0.25">
      <c r="A152" s="61" t="s">
        <v>229</v>
      </c>
      <c r="B152" s="63" t="s">
        <v>114</v>
      </c>
      <c r="C152" s="55" t="s">
        <v>7</v>
      </c>
      <c r="D152" s="21">
        <v>47000</v>
      </c>
      <c r="E152" s="21"/>
      <c r="F152" s="21">
        <f t="shared" si="57"/>
        <v>47000</v>
      </c>
      <c r="G152" s="21"/>
      <c r="H152" s="21">
        <f t="shared" si="66"/>
        <v>47000</v>
      </c>
      <c r="I152" s="21"/>
      <c r="J152" s="21">
        <f t="shared" si="67"/>
        <v>47000</v>
      </c>
      <c r="K152" s="21"/>
      <c r="L152" s="21">
        <f t="shared" si="68"/>
        <v>47000</v>
      </c>
      <c r="M152" s="40"/>
      <c r="N152" s="21">
        <f t="shared" si="69"/>
        <v>47000</v>
      </c>
      <c r="O152" s="16" t="s">
        <v>115</v>
      </c>
    </row>
    <row r="153" spans="1:17" ht="56.25" x14ac:dyDescent="0.25">
      <c r="A153" s="62"/>
      <c r="B153" s="64"/>
      <c r="C153" s="3" t="s">
        <v>21</v>
      </c>
      <c r="D153" s="21"/>
      <c r="E153" s="21"/>
      <c r="F153" s="21"/>
      <c r="G153" s="21">
        <v>2800</v>
      </c>
      <c r="H153" s="21">
        <f t="shared" si="66"/>
        <v>2800</v>
      </c>
      <c r="I153" s="21"/>
      <c r="J153" s="21">
        <f t="shared" si="67"/>
        <v>2800</v>
      </c>
      <c r="K153" s="21"/>
      <c r="L153" s="21">
        <f t="shared" si="68"/>
        <v>2800</v>
      </c>
      <c r="M153" s="40"/>
      <c r="N153" s="21">
        <f t="shared" si="69"/>
        <v>2800</v>
      </c>
      <c r="O153" s="16" t="s">
        <v>115</v>
      </c>
    </row>
    <row r="154" spans="1:17" ht="56.25" x14ac:dyDescent="0.25">
      <c r="A154" s="1" t="s">
        <v>218</v>
      </c>
      <c r="B154" s="5" t="s">
        <v>187</v>
      </c>
      <c r="C154" s="3" t="s">
        <v>21</v>
      </c>
      <c r="D154" s="21"/>
      <c r="E154" s="21"/>
      <c r="F154" s="21"/>
      <c r="G154" s="21">
        <v>220</v>
      </c>
      <c r="H154" s="21">
        <f t="shared" si="66"/>
        <v>220</v>
      </c>
      <c r="I154" s="21"/>
      <c r="J154" s="21">
        <f t="shared" si="67"/>
        <v>220</v>
      </c>
      <c r="K154" s="21"/>
      <c r="L154" s="21">
        <f t="shared" si="68"/>
        <v>220</v>
      </c>
      <c r="M154" s="40"/>
      <c r="N154" s="21">
        <f t="shared" si="69"/>
        <v>220</v>
      </c>
      <c r="O154" s="19">
        <v>1420341940</v>
      </c>
    </row>
    <row r="155" spans="1:17" ht="56.25" x14ac:dyDescent="0.25">
      <c r="A155" s="1" t="s">
        <v>219</v>
      </c>
      <c r="B155" s="5" t="s">
        <v>188</v>
      </c>
      <c r="C155" s="3" t="s">
        <v>21</v>
      </c>
      <c r="D155" s="21"/>
      <c r="E155" s="21"/>
      <c r="F155" s="21"/>
      <c r="G155" s="21">
        <v>824.66800000000001</v>
      </c>
      <c r="H155" s="21">
        <f t="shared" si="66"/>
        <v>824.66800000000001</v>
      </c>
      <c r="I155" s="21"/>
      <c r="J155" s="21">
        <f t="shared" si="67"/>
        <v>824.66800000000001</v>
      </c>
      <c r="K155" s="21"/>
      <c r="L155" s="21">
        <f t="shared" si="68"/>
        <v>824.66800000000001</v>
      </c>
      <c r="M155" s="40"/>
      <c r="N155" s="21">
        <f t="shared" si="69"/>
        <v>824.66800000000001</v>
      </c>
      <c r="O155" s="19">
        <v>1420341950</v>
      </c>
    </row>
    <row r="156" spans="1:17" ht="56.25" hidden="1" x14ac:dyDescent="0.25">
      <c r="A156" s="1" t="s">
        <v>239</v>
      </c>
      <c r="B156" s="5" t="s">
        <v>223</v>
      </c>
      <c r="C156" s="3" t="s">
        <v>48</v>
      </c>
      <c r="D156" s="21"/>
      <c r="E156" s="21"/>
      <c r="F156" s="21"/>
      <c r="G156" s="21"/>
      <c r="H156" s="21">
        <f t="shared" si="66"/>
        <v>0</v>
      </c>
      <c r="I156" s="21"/>
      <c r="J156" s="21">
        <f t="shared" si="67"/>
        <v>0</v>
      </c>
      <c r="K156" s="21"/>
      <c r="L156" s="21">
        <f t="shared" si="68"/>
        <v>0</v>
      </c>
      <c r="M156" s="40"/>
      <c r="N156" s="21">
        <f t="shared" si="69"/>
        <v>0</v>
      </c>
      <c r="O156" s="19">
        <v>1420341980</v>
      </c>
      <c r="P156" s="28">
        <v>0</v>
      </c>
    </row>
    <row r="157" spans="1:17" ht="56.25" hidden="1" x14ac:dyDescent="0.25">
      <c r="A157" s="1" t="s">
        <v>240</v>
      </c>
      <c r="B157" s="5" t="s">
        <v>197</v>
      </c>
      <c r="C157" s="3" t="s">
        <v>48</v>
      </c>
      <c r="D157" s="21"/>
      <c r="E157" s="21"/>
      <c r="F157" s="21"/>
      <c r="G157" s="21"/>
      <c r="H157" s="21">
        <f t="shared" si="66"/>
        <v>0</v>
      </c>
      <c r="I157" s="21"/>
      <c r="J157" s="21">
        <f t="shared" si="67"/>
        <v>0</v>
      </c>
      <c r="K157" s="21"/>
      <c r="L157" s="21">
        <f t="shared" si="68"/>
        <v>0</v>
      </c>
      <c r="M157" s="40"/>
      <c r="N157" s="21">
        <f t="shared" si="69"/>
        <v>0</v>
      </c>
      <c r="O157" s="19">
        <v>1420341990</v>
      </c>
      <c r="P157" s="28">
        <v>0</v>
      </c>
    </row>
    <row r="158" spans="1:17" x14ac:dyDescent="0.25">
      <c r="A158" s="1"/>
      <c r="B158" s="5" t="s">
        <v>82</v>
      </c>
      <c r="C158" s="3"/>
      <c r="D158" s="45">
        <f>D159</f>
        <v>20000</v>
      </c>
      <c r="E158" s="45">
        <f>E159+E160</f>
        <v>-18208.7</v>
      </c>
      <c r="F158" s="45">
        <f t="shared" si="57"/>
        <v>1791.2999999999993</v>
      </c>
      <c r="G158" s="45">
        <f>G159+G160</f>
        <v>0</v>
      </c>
      <c r="H158" s="45">
        <f t="shared" si="66"/>
        <v>1791.2999999999993</v>
      </c>
      <c r="I158" s="45">
        <f>I159+I160</f>
        <v>0</v>
      </c>
      <c r="J158" s="45">
        <f t="shared" si="67"/>
        <v>1791.2999999999993</v>
      </c>
      <c r="K158" s="45">
        <f>K159+K160</f>
        <v>0</v>
      </c>
      <c r="L158" s="45">
        <f t="shared" si="68"/>
        <v>1791.2999999999993</v>
      </c>
      <c r="M158" s="45">
        <f>M159+M160</f>
        <v>0</v>
      </c>
      <c r="N158" s="21">
        <f t="shared" si="69"/>
        <v>1791.2999999999993</v>
      </c>
      <c r="O158" s="46"/>
      <c r="P158" s="47"/>
      <c r="Q158" s="48"/>
    </row>
    <row r="159" spans="1:17" ht="75" hidden="1" x14ac:dyDescent="0.25">
      <c r="A159" s="61" t="s">
        <v>238</v>
      </c>
      <c r="B159" s="77" t="s">
        <v>225</v>
      </c>
      <c r="C159" s="3" t="s">
        <v>83</v>
      </c>
      <c r="D159" s="21">
        <v>20000</v>
      </c>
      <c r="E159" s="21">
        <v>-20000</v>
      </c>
      <c r="F159" s="21">
        <f t="shared" si="57"/>
        <v>0</v>
      </c>
      <c r="G159" s="21"/>
      <c r="H159" s="21">
        <f t="shared" si="66"/>
        <v>0</v>
      </c>
      <c r="I159" s="21"/>
      <c r="J159" s="21">
        <f t="shared" si="67"/>
        <v>0</v>
      </c>
      <c r="K159" s="21"/>
      <c r="L159" s="21">
        <f t="shared" si="68"/>
        <v>0</v>
      </c>
      <c r="M159" s="40"/>
      <c r="N159" s="21">
        <f t="shared" si="69"/>
        <v>0</v>
      </c>
      <c r="O159" s="16" t="s">
        <v>84</v>
      </c>
      <c r="P159" s="28">
        <v>0</v>
      </c>
    </row>
    <row r="160" spans="1:17" ht="56.25" x14ac:dyDescent="0.25">
      <c r="A160" s="62"/>
      <c r="B160" s="64"/>
      <c r="C160" s="3" t="s">
        <v>48</v>
      </c>
      <c r="D160" s="21"/>
      <c r="E160" s="21">
        <v>1791.3</v>
      </c>
      <c r="F160" s="21">
        <f t="shared" si="57"/>
        <v>1791.3</v>
      </c>
      <c r="G160" s="21"/>
      <c r="H160" s="21">
        <f t="shared" si="66"/>
        <v>1791.3</v>
      </c>
      <c r="I160" s="21"/>
      <c r="J160" s="21">
        <f t="shared" si="67"/>
        <v>1791.3</v>
      </c>
      <c r="K160" s="21"/>
      <c r="L160" s="21">
        <f t="shared" si="68"/>
        <v>1791.3</v>
      </c>
      <c r="M160" s="40"/>
      <c r="N160" s="21">
        <f t="shared" si="69"/>
        <v>1791.3</v>
      </c>
      <c r="O160" s="16" t="s">
        <v>84</v>
      </c>
    </row>
    <row r="161" spans="1:16" x14ac:dyDescent="0.25">
      <c r="A161" s="1"/>
      <c r="B161" s="57" t="s">
        <v>11</v>
      </c>
      <c r="C161" s="3"/>
      <c r="D161" s="21">
        <f>D17+D56+D86+D98+D138+D145+D158+D135</f>
        <v>3771665.9000000004</v>
      </c>
      <c r="E161" s="21">
        <f>E17+E56++E86+E98+E135+E138+E145+E158</f>
        <v>-14217.5</v>
      </c>
      <c r="F161" s="21">
        <f t="shared" si="57"/>
        <v>3757448.4000000004</v>
      </c>
      <c r="G161" s="21">
        <f>G17+G56++G86+G98+G135+G138+G145+G158</f>
        <v>441869.99099999992</v>
      </c>
      <c r="H161" s="21">
        <f t="shared" si="66"/>
        <v>4199318.3910000008</v>
      </c>
      <c r="I161" s="21">
        <f>I17+I56++I86+I98+I135+I138+I145+I158</f>
        <v>-108545.803</v>
      </c>
      <c r="J161" s="21">
        <f t="shared" si="67"/>
        <v>4090772.5880000009</v>
      </c>
      <c r="K161" s="21">
        <f>K17+K56++K86+K98+K135+K138+K145+K158</f>
        <v>67818.741999999998</v>
      </c>
      <c r="L161" s="21">
        <f t="shared" si="68"/>
        <v>4158591.330000001</v>
      </c>
      <c r="M161" s="40">
        <f>M17+M56++M86+M98+M135+M138+M145+M158</f>
        <v>72338.549999999988</v>
      </c>
      <c r="N161" s="21">
        <f t="shared" si="69"/>
        <v>4230929.8800000008</v>
      </c>
    </row>
    <row r="162" spans="1:16" x14ac:dyDescent="0.25">
      <c r="A162" s="1"/>
      <c r="B162" s="67" t="s">
        <v>12</v>
      </c>
      <c r="C162" s="68"/>
      <c r="D162" s="21"/>
      <c r="E162" s="21"/>
      <c r="F162" s="21"/>
      <c r="G162" s="21"/>
      <c r="H162" s="21"/>
      <c r="I162" s="21"/>
      <c r="J162" s="21"/>
      <c r="K162" s="21"/>
      <c r="L162" s="21"/>
      <c r="M162" s="40"/>
      <c r="N162" s="21"/>
    </row>
    <row r="163" spans="1:16" x14ac:dyDescent="0.25">
      <c r="A163" s="1"/>
      <c r="B163" s="69" t="s">
        <v>55</v>
      </c>
      <c r="C163" s="70"/>
      <c r="D163" s="21">
        <f>D101</f>
        <v>758065.1</v>
      </c>
      <c r="E163" s="21">
        <f>E101</f>
        <v>0</v>
      </c>
      <c r="F163" s="21">
        <f t="shared" si="57"/>
        <v>758065.1</v>
      </c>
      <c r="G163" s="21">
        <f>G101</f>
        <v>0</v>
      </c>
      <c r="H163" s="21">
        <f t="shared" ref="H163:H165" si="70">F163+G163</f>
        <v>758065.1</v>
      </c>
      <c r="I163" s="21">
        <f>I101</f>
        <v>0</v>
      </c>
      <c r="J163" s="21">
        <f t="shared" ref="J163:J165" si="71">H163+I163</f>
        <v>758065.1</v>
      </c>
      <c r="K163" s="21">
        <f>K101</f>
        <v>0</v>
      </c>
      <c r="L163" s="21">
        <f t="shared" ref="L163:L165" si="72">J163+K163</f>
        <v>758065.1</v>
      </c>
      <c r="M163" s="40">
        <f>M101</f>
        <v>-150399.29999999999</v>
      </c>
      <c r="N163" s="21">
        <f>L163+M163</f>
        <v>607665.80000000005</v>
      </c>
    </row>
    <row r="164" spans="1:16" x14ac:dyDescent="0.25">
      <c r="A164" s="1"/>
      <c r="B164" s="56" t="s">
        <v>18</v>
      </c>
      <c r="C164" s="4"/>
      <c r="D164" s="21">
        <f>D59+D20</f>
        <v>420296.5</v>
      </c>
      <c r="E164" s="21">
        <f>E20+E59</f>
        <v>0</v>
      </c>
      <c r="F164" s="21">
        <f t="shared" si="57"/>
        <v>420296.5</v>
      </c>
      <c r="G164" s="21">
        <f>G20+G59</f>
        <v>12307.6</v>
      </c>
      <c r="H164" s="21">
        <f t="shared" si="70"/>
        <v>432604.1</v>
      </c>
      <c r="I164" s="21">
        <f>I20+I59</f>
        <v>0</v>
      </c>
      <c r="J164" s="21">
        <f t="shared" si="71"/>
        <v>432604.1</v>
      </c>
      <c r="K164" s="21">
        <f>K20+K59</f>
        <v>0</v>
      </c>
      <c r="L164" s="21">
        <f t="shared" si="72"/>
        <v>432604.1</v>
      </c>
      <c r="M164" s="40">
        <f>M20+M59</f>
        <v>16802.500000000018</v>
      </c>
      <c r="N164" s="21">
        <f t="shared" ref="N164" si="73">L164+M164</f>
        <v>449406.6</v>
      </c>
    </row>
    <row r="165" spans="1:16" x14ac:dyDescent="0.25">
      <c r="A165" s="1"/>
      <c r="B165" s="56" t="s">
        <v>24</v>
      </c>
      <c r="C165" s="4"/>
      <c r="D165" s="21">
        <f>D60</f>
        <v>15293.6</v>
      </c>
      <c r="E165" s="21">
        <f>E60</f>
        <v>0</v>
      </c>
      <c r="F165" s="21">
        <f t="shared" si="57"/>
        <v>15293.6</v>
      </c>
      <c r="G165" s="21">
        <f>G60</f>
        <v>0</v>
      </c>
      <c r="H165" s="21">
        <f t="shared" si="70"/>
        <v>15293.6</v>
      </c>
      <c r="I165" s="21">
        <f>I60</f>
        <v>0</v>
      </c>
      <c r="J165" s="21">
        <f t="shared" si="71"/>
        <v>15293.6</v>
      </c>
      <c r="K165" s="21">
        <f>K60</f>
        <v>0</v>
      </c>
      <c r="L165" s="21">
        <f t="shared" si="72"/>
        <v>15293.6</v>
      </c>
      <c r="M165" s="40">
        <f>M60+M21</f>
        <v>248395.69</v>
      </c>
      <c r="N165" s="21">
        <f>L165+M165</f>
        <v>263689.28999999998</v>
      </c>
    </row>
    <row r="166" spans="1:16" x14ac:dyDescent="0.25">
      <c r="A166" s="1"/>
      <c r="B166" s="71" t="s">
        <v>16</v>
      </c>
      <c r="C166" s="72"/>
      <c r="D166" s="21"/>
      <c r="E166" s="21"/>
      <c r="F166" s="21"/>
      <c r="G166" s="21"/>
      <c r="H166" s="21"/>
      <c r="I166" s="21"/>
      <c r="J166" s="21"/>
      <c r="K166" s="21"/>
      <c r="L166" s="21"/>
      <c r="M166" s="40"/>
      <c r="N166" s="21"/>
    </row>
    <row r="167" spans="1:16" x14ac:dyDescent="0.25">
      <c r="A167" s="1"/>
      <c r="B167" s="71" t="s">
        <v>5</v>
      </c>
      <c r="C167" s="74"/>
      <c r="D167" s="21">
        <f>D64+D63+D66+D67+D68+D69+D65+D61+D62</f>
        <v>302284.79999999999</v>
      </c>
      <c r="E167" s="21">
        <f>E61+E62+E63+E64+E65+E66+E67+E68+E69</f>
        <v>15150</v>
      </c>
      <c r="F167" s="21">
        <f t="shared" si="57"/>
        <v>317434.8</v>
      </c>
      <c r="G167" s="21">
        <f>G61+G62+G63+G64+G65+G66+G67+G68+G69+G81</f>
        <v>-11530.508000000005</v>
      </c>
      <c r="H167" s="21">
        <f t="shared" ref="H167:H176" si="74">F167+G167</f>
        <v>305904.29199999996</v>
      </c>
      <c r="I167" s="21">
        <f>I61+I62+I63+I64+I65+I66+I67+I68+I69+I81</f>
        <v>0</v>
      </c>
      <c r="J167" s="21">
        <f t="shared" ref="J167:J171" si="75">H167+I167</f>
        <v>305904.29199999996</v>
      </c>
      <c r="K167" s="21">
        <f>K61+K62+K63+K64+K65+K66+K67+K68+K69+K81</f>
        <v>0</v>
      </c>
      <c r="L167" s="21">
        <f t="shared" ref="L167:L171" si="76">J167+K167</f>
        <v>305904.29199999996</v>
      </c>
      <c r="M167" s="40">
        <f>M61+M62+M63+M64+M65+M66+M67+M68+M69+M81</f>
        <v>2330.2660000000001</v>
      </c>
      <c r="N167" s="21">
        <f t="shared" ref="N167:N171" si="77">L167+M167</f>
        <v>308234.55799999996</v>
      </c>
    </row>
    <row r="168" spans="1:16" x14ac:dyDescent="0.25">
      <c r="A168" s="1"/>
      <c r="B168" s="71" t="s">
        <v>7</v>
      </c>
      <c r="C168" s="74"/>
      <c r="D168" s="21">
        <f>D102+D106+D110+D114+D118+D122+D126+D127+D128+D129+D130+D131+D89+D90+D91+D92+D93+D94+D95+D96+D152</f>
        <v>1324844.7000000007</v>
      </c>
      <c r="E168" s="21">
        <f>E89+E90+E91+E92+E93+E94+E95+E96+E102+E106+E110+E114+E118+E122+E126+E127+E128+E129+E130+E131</f>
        <v>9267.4</v>
      </c>
      <c r="F168" s="21">
        <f t="shared" si="57"/>
        <v>1334112.1000000006</v>
      </c>
      <c r="G168" s="21">
        <f>G89+G90+G91+G92+G93+G94+G95+G96+G102+G106+G110+G114+G118+G122+G126+G127+G128+G129+G130+G131+G132+G133+G134</f>
        <v>61349.649000000005</v>
      </c>
      <c r="H168" s="21">
        <f t="shared" si="74"/>
        <v>1395461.7490000005</v>
      </c>
      <c r="I168" s="21">
        <f>I89+I90+I91+I92+I93+I94+I95+I96+I102+I106+I110+I114+I118+I122+I126+I127+I128+I129+I130+I131+I132+I133+I134</f>
        <v>0</v>
      </c>
      <c r="J168" s="21">
        <f t="shared" si="75"/>
        <v>1395461.7490000005</v>
      </c>
      <c r="K168" s="21">
        <f>K89+K90+K91+K92+K93+K94+K95+K96+K102+K106+K110+K114+K118+K122+K126+K127+K128+K129+K130+K131+K132+K133+K134</f>
        <v>-19380.564000000002</v>
      </c>
      <c r="L168" s="21">
        <f t="shared" si="76"/>
        <v>1376081.1850000005</v>
      </c>
      <c r="M168" s="40">
        <f>M89+M90+M91+M92+M93+M94+M95+M96+M102+M106+M110+M114+M118+M122+M126+M127+M128+M129+M130+M131+M132+M133+M134+M97</f>
        <v>-100115.79999999999</v>
      </c>
      <c r="N168" s="21">
        <f t="shared" si="77"/>
        <v>1275965.3850000005</v>
      </c>
    </row>
    <row r="169" spans="1:16" x14ac:dyDescent="0.25">
      <c r="A169" s="1"/>
      <c r="B169" s="71" t="s">
        <v>13</v>
      </c>
      <c r="C169" s="74"/>
      <c r="D169" s="21">
        <f>D39+D40+D41+D24+D31</f>
        <v>62187.8</v>
      </c>
      <c r="E169" s="21">
        <f>E24+E29+E39+E40+E41</f>
        <v>0</v>
      </c>
      <c r="F169" s="21">
        <f t="shared" si="57"/>
        <v>62187.8</v>
      </c>
      <c r="G169" s="21">
        <f>G24+G29+G39+G40+G41+G43+G44+G45</f>
        <v>15745.796</v>
      </c>
      <c r="H169" s="21">
        <f t="shared" si="74"/>
        <v>77933.596000000005</v>
      </c>
      <c r="I169" s="21">
        <f>I24+I29+I39+I40+I41+I43+I44+I45</f>
        <v>0</v>
      </c>
      <c r="J169" s="21">
        <f t="shared" si="75"/>
        <v>77933.596000000005</v>
      </c>
      <c r="K169" s="21">
        <f>K24+K29+K39+K40+K41+K43+K44+K45</f>
        <v>0</v>
      </c>
      <c r="L169" s="21">
        <f t="shared" si="76"/>
        <v>77933.596000000005</v>
      </c>
      <c r="M169" s="40">
        <f>M24+M29+M39+M40+M41+M43+M44+M45+M55</f>
        <v>62124.084000000003</v>
      </c>
      <c r="N169" s="21">
        <f t="shared" si="77"/>
        <v>140057.68</v>
      </c>
    </row>
    <row r="170" spans="1:16" x14ac:dyDescent="0.25">
      <c r="A170" s="1"/>
      <c r="B170" s="73" t="s">
        <v>10</v>
      </c>
      <c r="C170" s="74"/>
      <c r="D170" s="21">
        <f>D141</f>
        <v>18797.7</v>
      </c>
      <c r="E170" s="21">
        <f>E141</f>
        <v>-18797.7</v>
      </c>
      <c r="F170" s="21">
        <f t="shared" si="57"/>
        <v>0</v>
      </c>
      <c r="G170" s="21">
        <f>G141</f>
        <v>1246.2829999999999</v>
      </c>
      <c r="H170" s="21">
        <f t="shared" si="74"/>
        <v>1246.2829999999999</v>
      </c>
      <c r="I170" s="21">
        <f>I141</f>
        <v>0</v>
      </c>
      <c r="J170" s="21">
        <f t="shared" si="75"/>
        <v>1246.2829999999999</v>
      </c>
      <c r="K170" s="21">
        <f>K141</f>
        <v>0</v>
      </c>
      <c r="L170" s="21">
        <f t="shared" si="76"/>
        <v>1246.2829999999999</v>
      </c>
      <c r="M170" s="40">
        <f>M141</f>
        <v>0</v>
      </c>
      <c r="N170" s="21">
        <f t="shared" si="77"/>
        <v>1246.2829999999999</v>
      </c>
    </row>
    <row r="171" spans="1:16" x14ac:dyDescent="0.25">
      <c r="A171" s="14"/>
      <c r="B171" s="75" t="s">
        <v>17</v>
      </c>
      <c r="C171" s="76"/>
      <c r="D171" s="21">
        <f>D143+D144+D22</f>
        <v>454498.9</v>
      </c>
      <c r="E171" s="21">
        <f>E22+E143+E144</f>
        <v>-14377.7</v>
      </c>
      <c r="F171" s="21">
        <f t="shared" si="57"/>
        <v>440121.2</v>
      </c>
      <c r="G171" s="21">
        <f>G22+G143+G144+G48</f>
        <v>108000</v>
      </c>
      <c r="H171" s="21">
        <f t="shared" si="74"/>
        <v>548121.19999999995</v>
      </c>
      <c r="I171" s="21">
        <f>I22+I143+I144+I48</f>
        <v>-108000</v>
      </c>
      <c r="J171" s="21">
        <f t="shared" si="75"/>
        <v>440121.19999999995</v>
      </c>
      <c r="K171" s="21">
        <f>K22+K143+K144+K48</f>
        <v>0</v>
      </c>
      <c r="L171" s="21">
        <f t="shared" si="76"/>
        <v>440121.19999999995</v>
      </c>
      <c r="M171" s="40">
        <f>M22+M143+M144+M48+M50</f>
        <v>108000</v>
      </c>
      <c r="N171" s="21">
        <f t="shared" si="77"/>
        <v>548121.19999999995</v>
      </c>
    </row>
    <row r="172" spans="1:16" x14ac:dyDescent="0.25">
      <c r="A172" s="14"/>
      <c r="B172" s="75" t="s">
        <v>14</v>
      </c>
      <c r="C172" s="76"/>
      <c r="D172" s="21">
        <f>D70+D75+D78</f>
        <v>761664.79999999993</v>
      </c>
      <c r="E172" s="21">
        <f>E70+E75+E78</f>
        <v>7504.9</v>
      </c>
      <c r="F172" s="21">
        <f t="shared" si="57"/>
        <v>769169.7</v>
      </c>
      <c r="G172" s="21">
        <f>G70+G75+G78+G82</f>
        <v>91436.998000000007</v>
      </c>
      <c r="H172" s="21">
        <f>F172+G172</f>
        <v>860606.69799999997</v>
      </c>
      <c r="I172" s="21">
        <f>I70+I75+I78+I82</f>
        <v>10381.799999999999</v>
      </c>
      <c r="J172" s="21">
        <f>H172+I172</f>
        <v>870988.49800000002</v>
      </c>
      <c r="K172" s="21">
        <f>K70+K75+K78+K82</f>
        <v>49700</v>
      </c>
      <c r="L172" s="21">
        <f>J172+K172</f>
        <v>920688.49800000002</v>
      </c>
      <c r="M172" s="40">
        <f>M70+M75+M78+M82</f>
        <v>0</v>
      </c>
      <c r="N172" s="21">
        <f>L172+M172</f>
        <v>920688.49800000002</v>
      </c>
    </row>
    <row r="173" spans="1:16" hidden="1" x14ac:dyDescent="0.25">
      <c r="A173" s="14"/>
      <c r="B173" s="75" t="s">
        <v>19</v>
      </c>
      <c r="C173" s="76"/>
      <c r="D173" s="21">
        <f>D136</f>
        <v>15000</v>
      </c>
      <c r="E173" s="21">
        <f>E136</f>
        <v>-15000</v>
      </c>
      <c r="F173" s="21">
        <f t="shared" si="57"/>
        <v>0</v>
      </c>
      <c r="G173" s="21">
        <f>G136</f>
        <v>0</v>
      </c>
      <c r="H173" s="21">
        <f t="shared" si="74"/>
        <v>0</v>
      </c>
      <c r="I173" s="21">
        <f>I136</f>
        <v>0</v>
      </c>
      <c r="J173" s="21">
        <f t="shared" ref="J173:J176" si="78">H173+I173</f>
        <v>0</v>
      </c>
      <c r="K173" s="21">
        <f>K136</f>
        <v>0</v>
      </c>
      <c r="L173" s="21">
        <f t="shared" ref="L173:L176" si="79">J173+K173</f>
        <v>0</v>
      </c>
      <c r="M173" s="40">
        <f>M136</f>
        <v>0</v>
      </c>
      <c r="N173" s="21">
        <f t="shared" ref="N173:N176" si="80">L173+M173</f>
        <v>0</v>
      </c>
      <c r="P173" s="28">
        <v>0</v>
      </c>
    </row>
    <row r="174" spans="1:16" x14ac:dyDescent="0.25">
      <c r="A174" s="14"/>
      <c r="B174" s="65" t="s">
        <v>21</v>
      </c>
      <c r="C174" s="66"/>
      <c r="D174" s="21">
        <f>D151</f>
        <v>34618.199999999997</v>
      </c>
      <c r="E174" s="21">
        <f>E151</f>
        <v>-667.4</v>
      </c>
      <c r="F174" s="21">
        <f t="shared" si="57"/>
        <v>33950.799999999996</v>
      </c>
      <c r="G174" s="21">
        <f>G151+G153+G154+G155</f>
        <v>19226.468000000001</v>
      </c>
      <c r="H174" s="21">
        <f t="shared" si="74"/>
        <v>53177.267999999996</v>
      </c>
      <c r="I174" s="21">
        <f>I151+I153+I154+I155</f>
        <v>-10381.799999999999</v>
      </c>
      <c r="J174" s="21">
        <f t="shared" si="78"/>
        <v>42795.467999999993</v>
      </c>
      <c r="K174" s="21">
        <f>K151+K153+K154+K155</f>
        <v>0</v>
      </c>
      <c r="L174" s="21">
        <f t="shared" si="79"/>
        <v>42795.467999999993</v>
      </c>
      <c r="M174" s="40">
        <f>M151+M153+M154+M155</f>
        <v>0</v>
      </c>
      <c r="N174" s="21">
        <f>L174+M174</f>
        <v>42795.467999999993</v>
      </c>
    </row>
    <row r="175" spans="1:16" x14ac:dyDescent="0.25">
      <c r="A175" s="14"/>
      <c r="B175" s="65" t="s">
        <v>22</v>
      </c>
      <c r="C175" s="66"/>
      <c r="D175" s="21">
        <f>D74+D139+D140+D23+D34+D146+D147+D148+D149+D150+D25+D42+D46+D47+D49</f>
        <v>777769</v>
      </c>
      <c r="E175" s="21">
        <f>E74+E139+E140+E23+E34+E146+E147+E148+E149+E150+E25+E42+E46+E47+E49+E137+E142+E160</f>
        <v>22703</v>
      </c>
      <c r="F175" s="21">
        <f t="shared" si="57"/>
        <v>800472</v>
      </c>
      <c r="G175" s="21">
        <f>G23+G34+G74+G137+G139+G140+G142+G146+G147+G148+G149+G150+G160+G42+G156+G157+G46+G47+G49+G25</f>
        <v>156395.30499999999</v>
      </c>
      <c r="H175" s="21">
        <f t="shared" si="74"/>
        <v>956867.30499999993</v>
      </c>
      <c r="I175" s="21">
        <f>I23+I34+I74+I137+I139+I140+I142+I146+I147+I148+I149+I150+I160+I42+I156+I157+I46+I47+I49</f>
        <v>-545.803</v>
      </c>
      <c r="J175" s="21">
        <f t="shared" si="78"/>
        <v>956321.50199999998</v>
      </c>
      <c r="K175" s="21">
        <f>K23+K34+K74+K137+K139+K140+K142+K146+K147+K148+K149+K150+K160+K42+K156+K157+K46+K47+K49</f>
        <v>37499.305999999997</v>
      </c>
      <c r="L175" s="21">
        <f t="shared" si="79"/>
        <v>993820.80799999996</v>
      </c>
      <c r="M175" s="40">
        <f>M23+M25+M34+M46+M47+M49+M137+M139+M140+M142+M146+M147+M148+M149+M150+M156+M157+M160</f>
        <v>0</v>
      </c>
      <c r="N175" s="21">
        <f t="shared" si="80"/>
        <v>993820.80799999996</v>
      </c>
    </row>
    <row r="176" spans="1:16" hidden="1" x14ac:dyDescent="0.25">
      <c r="A176" s="14"/>
      <c r="B176" s="65" t="s">
        <v>83</v>
      </c>
      <c r="C176" s="66"/>
      <c r="D176" s="21">
        <f>D159</f>
        <v>20000</v>
      </c>
      <c r="E176" s="21">
        <f>E159</f>
        <v>-20000</v>
      </c>
      <c r="F176" s="21">
        <f t="shared" si="57"/>
        <v>0</v>
      </c>
      <c r="G176" s="21">
        <f>G159</f>
        <v>0</v>
      </c>
      <c r="H176" s="21">
        <f t="shared" si="74"/>
        <v>0</v>
      </c>
      <c r="I176" s="21">
        <f>I159</f>
        <v>0</v>
      </c>
      <c r="J176" s="21">
        <f t="shared" si="78"/>
        <v>0</v>
      </c>
      <c r="K176" s="21">
        <f>K159</f>
        <v>0</v>
      </c>
      <c r="L176" s="21">
        <f t="shared" si="79"/>
        <v>0</v>
      </c>
      <c r="M176" s="40">
        <f>M159</f>
        <v>0</v>
      </c>
      <c r="N176" s="21">
        <f t="shared" si="80"/>
        <v>0</v>
      </c>
      <c r="P176" s="28">
        <v>0</v>
      </c>
    </row>
  </sheetData>
  <autoFilter ref="A16:P176">
    <filterColumn colId="15">
      <filters blank="1"/>
    </filterColumn>
  </autoFilter>
  <mergeCells count="37">
    <mergeCell ref="M15:M16"/>
    <mergeCell ref="N15:N16"/>
    <mergeCell ref="A10:N10"/>
    <mergeCell ref="A11:N12"/>
    <mergeCell ref="A15:A16"/>
    <mergeCell ref="K15:K16"/>
    <mergeCell ref="L15:L16"/>
    <mergeCell ref="J15:J16"/>
    <mergeCell ref="F15:F16"/>
    <mergeCell ref="I15:I16"/>
    <mergeCell ref="G15:G16"/>
    <mergeCell ref="H15:H16"/>
    <mergeCell ref="B15:B16"/>
    <mergeCell ref="C15:C16"/>
    <mergeCell ref="D15:D16"/>
    <mergeCell ref="E15:E16"/>
    <mergeCell ref="B159:B160"/>
    <mergeCell ref="A141:A142"/>
    <mergeCell ref="B152:B153"/>
    <mergeCell ref="A152:A153"/>
    <mergeCell ref="B141:B142"/>
    <mergeCell ref="A24:A25"/>
    <mergeCell ref="B24:B25"/>
    <mergeCell ref="B176:C176"/>
    <mergeCell ref="B162:C162"/>
    <mergeCell ref="B163:C163"/>
    <mergeCell ref="B166:C166"/>
    <mergeCell ref="B170:C170"/>
    <mergeCell ref="B175:C175"/>
    <mergeCell ref="B168:C168"/>
    <mergeCell ref="B169:C169"/>
    <mergeCell ref="B167:C167"/>
    <mergeCell ref="B174:C174"/>
    <mergeCell ref="B173:C173"/>
    <mergeCell ref="B171:C171"/>
    <mergeCell ref="B172:C172"/>
    <mergeCell ref="A159:A160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2018-04-28T09:50:33Z</cp:lastPrinted>
  <dcterms:created xsi:type="dcterms:W3CDTF">2013-10-12T06:09:22Z</dcterms:created>
  <dcterms:modified xsi:type="dcterms:W3CDTF">2018-04-28T11:06:48Z</dcterms:modified>
</cp:coreProperties>
</file>