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й 2018\Пакет на Думу май 2018\Проект решения\"/>
    </mc:Choice>
  </mc:AlternateContent>
  <bookViews>
    <workbookView xWindow="0" yWindow="0" windowWidth="28800" windowHeight="11835"/>
  </bookViews>
  <sheets>
    <sheet name="2019-2020" sheetId="1" r:id="rId1"/>
  </sheets>
  <definedNames>
    <definedName name="_xlnm._FilterDatabase" localSheetId="0" hidden="1">'2019-2020'!$A$16:$AA$162</definedName>
    <definedName name="_xlnm.Print_Titles" localSheetId="0">'2019-2020'!$15:$16</definedName>
    <definedName name="_xlnm.Print_Area" localSheetId="0">'2019-2020'!$A:$E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7" i="1" l="1"/>
  <c r="X156" i="1"/>
  <c r="X154" i="1"/>
  <c r="V19" i="1"/>
  <c r="Y55" i="1"/>
  <c r="W55" i="1"/>
  <c r="V78" i="1"/>
  <c r="V79" i="1"/>
  <c r="V20" i="1"/>
  <c r="V160" i="1"/>
  <c r="V159" i="1"/>
  <c r="V157" i="1"/>
  <c r="V156" i="1"/>
  <c r="V154" i="1"/>
  <c r="V76" i="1" l="1"/>
  <c r="X20" i="1" l="1"/>
  <c r="X19" i="1"/>
  <c r="Y53" i="1"/>
  <c r="Y54" i="1"/>
  <c r="W53" i="1"/>
  <c r="W54" i="1"/>
  <c r="X51" i="1"/>
  <c r="V51" i="1"/>
  <c r="W51" i="1" s="1"/>
  <c r="V53" i="1"/>
  <c r="V41" i="1"/>
  <c r="Y41" i="1"/>
  <c r="Y42" i="1"/>
  <c r="W42" i="1"/>
  <c r="G41" i="1"/>
  <c r="K41" i="1" s="1"/>
  <c r="O41" i="1" s="1"/>
  <c r="S41" i="1" s="1"/>
  <c r="J39" i="1"/>
  <c r="D39" i="1"/>
  <c r="G39" i="1" s="1"/>
  <c r="K39" i="1" s="1"/>
  <c r="Y51" i="1" l="1"/>
  <c r="X161" i="1"/>
  <c r="W41" i="1"/>
  <c r="V39" i="1"/>
  <c r="X134" i="1"/>
  <c r="V134" i="1"/>
  <c r="Y144" i="1"/>
  <c r="W144" i="1"/>
  <c r="Y89" i="1" l="1"/>
  <c r="Y91" i="1"/>
  <c r="Y92" i="1"/>
  <c r="W91" i="1"/>
  <c r="W92" i="1"/>
  <c r="V89" i="1"/>
  <c r="W89" i="1" s="1"/>
  <c r="V91" i="1"/>
  <c r="X162" i="1" l="1"/>
  <c r="V162" i="1"/>
  <c r="X160" i="1"/>
  <c r="X159" i="1"/>
  <c r="X145" i="1"/>
  <c r="V145" i="1"/>
  <c r="X129" i="1"/>
  <c r="V129" i="1"/>
  <c r="X126" i="1"/>
  <c r="V126" i="1"/>
  <c r="X121" i="1"/>
  <c r="V121" i="1"/>
  <c r="X117" i="1"/>
  <c r="V117" i="1"/>
  <c r="X113" i="1"/>
  <c r="V113" i="1"/>
  <c r="X109" i="1"/>
  <c r="V109" i="1"/>
  <c r="X105" i="1"/>
  <c r="V105" i="1"/>
  <c r="X101" i="1"/>
  <c r="V101" i="1"/>
  <c r="X97" i="1"/>
  <c r="X155" i="1" s="1"/>
  <c r="V97" i="1"/>
  <c r="X96" i="1"/>
  <c r="V96" i="1"/>
  <c r="V150" i="1" s="1"/>
  <c r="X95" i="1"/>
  <c r="V95" i="1"/>
  <c r="X78" i="1"/>
  <c r="X76" i="1" s="1"/>
  <c r="X70" i="1"/>
  <c r="V70" i="1"/>
  <c r="X67" i="1"/>
  <c r="V67" i="1"/>
  <c r="X60" i="1"/>
  <c r="V60" i="1"/>
  <c r="X59" i="1"/>
  <c r="V59" i="1"/>
  <c r="X58" i="1"/>
  <c r="V58" i="1"/>
  <c r="V31" i="1"/>
  <c r="V161" i="1" s="1"/>
  <c r="X17" i="1"/>
  <c r="V158" i="1" l="1"/>
  <c r="V93" i="1"/>
  <c r="V155" i="1"/>
  <c r="X151" i="1"/>
  <c r="X56" i="1"/>
  <c r="X93" i="1"/>
  <c r="V17" i="1"/>
  <c r="V56" i="1"/>
  <c r="V151" i="1"/>
  <c r="V152" i="1"/>
  <c r="X150" i="1"/>
  <c r="X152" i="1"/>
  <c r="X158" i="1"/>
  <c r="R156" i="1"/>
  <c r="V148" i="1" l="1"/>
  <c r="X148" i="1"/>
  <c r="U50" i="1"/>
  <c r="Y50" i="1" s="1"/>
  <c r="U88" i="1"/>
  <c r="Y88" i="1" s="1"/>
  <c r="R78" i="1" l="1"/>
  <c r="S88" i="1"/>
  <c r="W88" i="1" s="1"/>
  <c r="R19" i="1" l="1"/>
  <c r="S50" i="1"/>
  <c r="W50" i="1" s="1"/>
  <c r="T162" i="1" l="1"/>
  <c r="R162" i="1"/>
  <c r="T161" i="1"/>
  <c r="T160" i="1"/>
  <c r="R160" i="1"/>
  <c r="T159" i="1"/>
  <c r="R159" i="1"/>
  <c r="T157" i="1"/>
  <c r="R157" i="1"/>
  <c r="T156" i="1"/>
  <c r="T154" i="1"/>
  <c r="R154" i="1"/>
  <c r="T145" i="1"/>
  <c r="R145" i="1"/>
  <c r="T134" i="1"/>
  <c r="R134" i="1"/>
  <c r="T129" i="1"/>
  <c r="R129" i="1"/>
  <c r="T126" i="1"/>
  <c r="R126" i="1"/>
  <c r="T121" i="1"/>
  <c r="R121" i="1"/>
  <c r="T117" i="1"/>
  <c r="R117" i="1"/>
  <c r="T113" i="1"/>
  <c r="R113" i="1"/>
  <c r="T109" i="1"/>
  <c r="R109" i="1"/>
  <c r="T105" i="1"/>
  <c r="R105" i="1"/>
  <c r="T101" i="1"/>
  <c r="R101" i="1"/>
  <c r="T97" i="1"/>
  <c r="R97" i="1"/>
  <c r="T96" i="1"/>
  <c r="T150" i="1" s="1"/>
  <c r="R96" i="1"/>
  <c r="R150" i="1" s="1"/>
  <c r="T95" i="1"/>
  <c r="R95" i="1"/>
  <c r="T78" i="1"/>
  <c r="T76" i="1" s="1"/>
  <c r="R76" i="1"/>
  <c r="T70" i="1"/>
  <c r="R70" i="1"/>
  <c r="T67" i="1"/>
  <c r="R67" i="1"/>
  <c r="T60" i="1"/>
  <c r="T152" i="1" s="1"/>
  <c r="R60" i="1"/>
  <c r="R152" i="1" s="1"/>
  <c r="T59" i="1"/>
  <c r="R59" i="1"/>
  <c r="T58" i="1"/>
  <c r="R58" i="1"/>
  <c r="R31" i="1"/>
  <c r="R161" i="1" s="1"/>
  <c r="T20" i="1"/>
  <c r="R20" i="1"/>
  <c r="T19" i="1"/>
  <c r="R17" i="1"/>
  <c r="T151" i="1" l="1"/>
  <c r="R158" i="1"/>
  <c r="R93" i="1"/>
  <c r="R151" i="1"/>
  <c r="T56" i="1"/>
  <c r="T93" i="1"/>
  <c r="T158" i="1"/>
  <c r="R155" i="1"/>
  <c r="T155" i="1"/>
  <c r="R56" i="1"/>
  <c r="T17" i="1"/>
  <c r="P162" i="1"/>
  <c r="N162" i="1"/>
  <c r="P161" i="1"/>
  <c r="P160" i="1"/>
  <c r="N160" i="1"/>
  <c r="P159" i="1"/>
  <c r="N159" i="1"/>
  <c r="P157" i="1"/>
  <c r="N157" i="1"/>
  <c r="P156" i="1"/>
  <c r="N156" i="1"/>
  <c r="P154" i="1"/>
  <c r="N154" i="1"/>
  <c r="P145" i="1"/>
  <c r="N145" i="1"/>
  <c r="P134" i="1"/>
  <c r="N134" i="1"/>
  <c r="P129" i="1"/>
  <c r="N129" i="1"/>
  <c r="P126" i="1"/>
  <c r="N126" i="1"/>
  <c r="P121" i="1"/>
  <c r="N121" i="1"/>
  <c r="P117" i="1"/>
  <c r="N117" i="1"/>
  <c r="P113" i="1"/>
  <c r="N113" i="1"/>
  <c r="P109" i="1"/>
  <c r="N109" i="1"/>
  <c r="P105" i="1"/>
  <c r="N105" i="1"/>
  <c r="P101" i="1"/>
  <c r="N101" i="1"/>
  <c r="P97" i="1"/>
  <c r="N97" i="1"/>
  <c r="P96" i="1"/>
  <c r="N96" i="1"/>
  <c r="N150" i="1" s="1"/>
  <c r="P95" i="1"/>
  <c r="N95" i="1"/>
  <c r="P78" i="1"/>
  <c r="P76" i="1" s="1"/>
  <c r="N78" i="1"/>
  <c r="P70" i="1"/>
  <c r="N70" i="1"/>
  <c r="P67" i="1"/>
  <c r="N67" i="1"/>
  <c r="P60" i="1"/>
  <c r="P152" i="1" s="1"/>
  <c r="N60" i="1"/>
  <c r="N152" i="1" s="1"/>
  <c r="P59" i="1"/>
  <c r="N59" i="1"/>
  <c r="P58" i="1"/>
  <c r="N58" i="1"/>
  <c r="N31" i="1"/>
  <c r="P20" i="1"/>
  <c r="N20" i="1"/>
  <c r="P19" i="1"/>
  <c r="N19" i="1"/>
  <c r="R148" i="1" l="1"/>
  <c r="T148" i="1"/>
  <c r="N151" i="1"/>
  <c r="P56" i="1"/>
  <c r="P17" i="1"/>
  <c r="P158" i="1"/>
  <c r="P151" i="1"/>
  <c r="P93" i="1"/>
  <c r="N56" i="1"/>
  <c r="N161" i="1"/>
  <c r="N76" i="1"/>
  <c r="N93" i="1"/>
  <c r="N155" i="1"/>
  <c r="N158" i="1"/>
  <c r="N17" i="1"/>
  <c r="P150" i="1"/>
  <c r="P155" i="1"/>
  <c r="J65" i="1"/>
  <c r="J58" i="1" s="1"/>
  <c r="J154" i="1"/>
  <c r="M73" i="1"/>
  <c r="Q73" i="1" s="1"/>
  <c r="U73" i="1" s="1"/>
  <c r="Y73" i="1" s="1"/>
  <c r="M74" i="1"/>
  <c r="Q74" i="1" s="1"/>
  <c r="U74" i="1" s="1"/>
  <c r="Y74" i="1" s="1"/>
  <c r="M75" i="1"/>
  <c r="Q75" i="1" s="1"/>
  <c r="U75" i="1" s="1"/>
  <c r="Y75" i="1" s="1"/>
  <c r="K73" i="1"/>
  <c r="O73" i="1" s="1"/>
  <c r="S73" i="1" s="1"/>
  <c r="W73" i="1" s="1"/>
  <c r="K74" i="1"/>
  <c r="O74" i="1" s="1"/>
  <c r="S74" i="1" s="1"/>
  <c r="W74" i="1" s="1"/>
  <c r="K75" i="1"/>
  <c r="O75" i="1" s="1"/>
  <c r="S75" i="1" s="1"/>
  <c r="W75" i="1" s="1"/>
  <c r="J31" i="1"/>
  <c r="P148" i="1" l="1"/>
  <c r="N148" i="1"/>
  <c r="L162" i="1"/>
  <c r="J162" i="1"/>
  <c r="L161" i="1"/>
  <c r="J161" i="1"/>
  <c r="L160" i="1"/>
  <c r="J160" i="1"/>
  <c r="L159" i="1"/>
  <c r="J159" i="1"/>
  <c r="L157" i="1"/>
  <c r="J157" i="1"/>
  <c r="L156" i="1"/>
  <c r="J156" i="1"/>
  <c r="L154" i="1"/>
  <c r="L145" i="1"/>
  <c r="J145" i="1"/>
  <c r="L134" i="1"/>
  <c r="J134" i="1"/>
  <c r="L129" i="1"/>
  <c r="J129" i="1"/>
  <c r="L126" i="1"/>
  <c r="J126" i="1"/>
  <c r="L121" i="1"/>
  <c r="J121" i="1"/>
  <c r="L117" i="1"/>
  <c r="J117" i="1"/>
  <c r="L113" i="1"/>
  <c r="J113" i="1"/>
  <c r="L109" i="1"/>
  <c r="J109" i="1"/>
  <c r="L105" i="1"/>
  <c r="J105" i="1"/>
  <c r="L101" i="1"/>
  <c r="J101" i="1"/>
  <c r="L97" i="1"/>
  <c r="J97" i="1"/>
  <c r="L96" i="1"/>
  <c r="L150" i="1" s="1"/>
  <c r="J96" i="1"/>
  <c r="L95" i="1"/>
  <c r="J95" i="1"/>
  <c r="L78" i="1"/>
  <c r="J78" i="1"/>
  <c r="L70" i="1"/>
  <c r="J70" i="1"/>
  <c r="L67" i="1"/>
  <c r="J67" i="1"/>
  <c r="L60" i="1"/>
  <c r="L152" i="1" s="1"/>
  <c r="J60" i="1"/>
  <c r="L59" i="1"/>
  <c r="J59" i="1"/>
  <c r="L58" i="1"/>
  <c r="L20" i="1"/>
  <c r="J20" i="1"/>
  <c r="L19" i="1"/>
  <c r="J19" i="1"/>
  <c r="J151" i="1" l="1"/>
  <c r="J17" i="1"/>
  <c r="L93" i="1"/>
  <c r="L158" i="1"/>
  <c r="L151" i="1"/>
  <c r="L155" i="1"/>
  <c r="L76" i="1"/>
  <c r="L56" i="1"/>
  <c r="L17" i="1"/>
  <c r="J76" i="1"/>
  <c r="J150" i="1"/>
  <c r="J152" i="1"/>
  <c r="J155" i="1"/>
  <c r="J158" i="1"/>
  <c r="J56" i="1"/>
  <c r="J93" i="1"/>
  <c r="H162" i="1"/>
  <c r="H161" i="1"/>
  <c r="H160" i="1"/>
  <c r="H159" i="1"/>
  <c r="H157" i="1"/>
  <c r="H156" i="1"/>
  <c r="H154" i="1"/>
  <c r="F162" i="1"/>
  <c r="F161" i="1"/>
  <c r="F160" i="1"/>
  <c r="F159" i="1"/>
  <c r="F157" i="1"/>
  <c r="F156" i="1"/>
  <c r="F154" i="1"/>
  <c r="H145" i="1"/>
  <c r="F145" i="1"/>
  <c r="H134" i="1"/>
  <c r="F134" i="1"/>
  <c r="H129" i="1"/>
  <c r="F129" i="1"/>
  <c r="H126" i="1"/>
  <c r="F126" i="1"/>
  <c r="H121" i="1"/>
  <c r="H117" i="1"/>
  <c r="H113" i="1"/>
  <c r="H109" i="1"/>
  <c r="H105" i="1"/>
  <c r="H101" i="1"/>
  <c r="H97" i="1"/>
  <c r="H95" i="1"/>
  <c r="H96" i="1"/>
  <c r="F121" i="1"/>
  <c r="F117" i="1"/>
  <c r="F113" i="1"/>
  <c r="F109" i="1"/>
  <c r="F105" i="1"/>
  <c r="F101" i="1"/>
  <c r="F97" i="1"/>
  <c r="F96" i="1"/>
  <c r="F150" i="1" s="1"/>
  <c r="F95" i="1"/>
  <c r="F78" i="1"/>
  <c r="F76" i="1" s="1"/>
  <c r="H78" i="1"/>
  <c r="H76" i="1" s="1"/>
  <c r="H70" i="1"/>
  <c r="H67" i="1"/>
  <c r="H60" i="1"/>
  <c r="H152" i="1" s="1"/>
  <c r="H59" i="1"/>
  <c r="H58" i="1"/>
  <c r="F70" i="1"/>
  <c r="F67" i="1"/>
  <c r="F60" i="1"/>
  <c r="F152" i="1" s="1"/>
  <c r="F59" i="1"/>
  <c r="F58" i="1"/>
  <c r="H20" i="1"/>
  <c r="H19" i="1"/>
  <c r="F20" i="1"/>
  <c r="F19" i="1"/>
  <c r="L148" i="1" l="1"/>
  <c r="J148" i="1"/>
  <c r="H17" i="1"/>
  <c r="H56" i="1"/>
  <c r="H93" i="1"/>
  <c r="H155" i="1"/>
  <c r="F17" i="1"/>
  <c r="H151" i="1"/>
  <c r="F158" i="1"/>
  <c r="F155" i="1"/>
  <c r="H158" i="1"/>
  <c r="H150" i="1"/>
  <c r="F151" i="1"/>
  <c r="F56" i="1"/>
  <c r="F93" i="1"/>
  <c r="H148" i="1" l="1"/>
  <c r="F148" i="1"/>
  <c r="E20" i="1"/>
  <c r="I20" i="1" s="1"/>
  <c r="M20" i="1" s="1"/>
  <c r="Q20" i="1" s="1"/>
  <c r="U20" i="1" s="1"/>
  <c r="Y20" i="1" s="1"/>
  <c r="I147" i="1" l="1"/>
  <c r="M147" i="1" s="1"/>
  <c r="Q147" i="1" s="1"/>
  <c r="U147" i="1" s="1"/>
  <c r="Y147" i="1" s="1"/>
  <c r="G147" i="1"/>
  <c r="K147" i="1" s="1"/>
  <c r="O147" i="1" s="1"/>
  <c r="S147" i="1" s="1"/>
  <c r="W147" i="1" s="1"/>
  <c r="I23" i="1"/>
  <c r="M23" i="1" s="1"/>
  <c r="Q23" i="1" s="1"/>
  <c r="U23" i="1" s="1"/>
  <c r="Y23" i="1" s="1"/>
  <c r="I24" i="1"/>
  <c r="M24" i="1" s="1"/>
  <c r="Q24" i="1" s="1"/>
  <c r="U24" i="1" s="1"/>
  <c r="Y24" i="1" s="1"/>
  <c r="I27" i="1"/>
  <c r="M27" i="1" s="1"/>
  <c r="Q27" i="1" s="1"/>
  <c r="U27" i="1" s="1"/>
  <c r="Y27" i="1" s="1"/>
  <c r="I28" i="1"/>
  <c r="M28" i="1" s="1"/>
  <c r="Q28" i="1" s="1"/>
  <c r="U28" i="1" s="1"/>
  <c r="Y28" i="1" s="1"/>
  <c r="I29" i="1"/>
  <c r="M29" i="1" s="1"/>
  <c r="Q29" i="1" s="1"/>
  <c r="U29" i="1" s="1"/>
  <c r="Y29" i="1" s="1"/>
  <c r="I30" i="1"/>
  <c r="M30" i="1" s="1"/>
  <c r="Q30" i="1" s="1"/>
  <c r="U30" i="1" s="1"/>
  <c r="Y30" i="1" s="1"/>
  <c r="I33" i="1"/>
  <c r="M33" i="1" s="1"/>
  <c r="Q33" i="1" s="1"/>
  <c r="U33" i="1" s="1"/>
  <c r="Y33" i="1" s="1"/>
  <c r="I34" i="1"/>
  <c r="M34" i="1" s="1"/>
  <c r="Q34" i="1" s="1"/>
  <c r="U34" i="1" s="1"/>
  <c r="Y34" i="1" s="1"/>
  <c r="I37" i="1"/>
  <c r="M37" i="1" s="1"/>
  <c r="Q37" i="1" s="1"/>
  <c r="U37" i="1" s="1"/>
  <c r="Y37" i="1" s="1"/>
  <c r="I38" i="1"/>
  <c r="M38" i="1" s="1"/>
  <c r="Q38" i="1" s="1"/>
  <c r="U38" i="1" s="1"/>
  <c r="Y38" i="1" s="1"/>
  <c r="I39" i="1"/>
  <c r="M39" i="1" s="1"/>
  <c r="Q39" i="1" s="1"/>
  <c r="U39" i="1" s="1"/>
  <c r="Y39" i="1" s="1"/>
  <c r="I45" i="1"/>
  <c r="M45" i="1" s="1"/>
  <c r="Q45" i="1" s="1"/>
  <c r="U45" i="1" s="1"/>
  <c r="Y45" i="1" s="1"/>
  <c r="I46" i="1"/>
  <c r="M46" i="1" s="1"/>
  <c r="Q46" i="1" s="1"/>
  <c r="U46" i="1" s="1"/>
  <c r="Y46" i="1" s="1"/>
  <c r="I47" i="1"/>
  <c r="M47" i="1" s="1"/>
  <c r="Q47" i="1" s="1"/>
  <c r="U47" i="1" s="1"/>
  <c r="Y47" i="1" s="1"/>
  <c r="I48" i="1"/>
  <c r="M48" i="1" s="1"/>
  <c r="Q48" i="1" s="1"/>
  <c r="U48" i="1" s="1"/>
  <c r="Y48" i="1" s="1"/>
  <c r="I49" i="1"/>
  <c r="M49" i="1" s="1"/>
  <c r="Q49" i="1" s="1"/>
  <c r="U49" i="1" s="1"/>
  <c r="Y49" i="1" s="1"/>
  <c r="I61" i="1"/>
  <c r="M61" i="1" s="1"/>
  <c r="Q61" i="1" s="1"/>
  <c r="U61" i="1" s="1"/>
  <c r="Y61" i="1" s="1"/>
  <c r="I62" i="1"/>
  <c r="M62" i="1" s="1"/>
  <c r="Q62" i="1" s="1"/>
  <c r="U62" i="1" s="1"/>
  <c r="Y62" i="1" s="1"/>
  <c r="I63" i="1"/>
  <c r="M63" i="1" s="1"/>
  <c r="Q63" i="1" s="1"/>
  <c r="U63" i="1" s="1"/>
  <c r="Y63" i="1" s="1"/>
  <c r="I64" i="1"/>
  <c r="M64" i="1" s="1"/>
  <c r="Q64" i="1" s="1"/>
  <c r="U64" i="1" s="1"/>
  <c r="Y64" i="1" s="1"/>
  <c r="I65" i="1"/>
  <c r="M65" i="1" s="1"/>
  <c r="Q65" i="1" s="1"/>
  <c r="U65" i="1" s="1"/>
  <c r="Y65" i="1" s="1"/>
  <c r="I66" i="1"/>
  <c r="M66" i="1" s="1"/>
  <c r="Q66" i="1" s="1"/>
  <c r="U66" i="1" s="1"/>
  <c r="Y66" i="1" s="1"/>
  <c r="I69" i="1"/>
  <c r="M69" i="1" s="1"/>
  <c r="Q69" i="1" s="1"/>
  <c r="U69" i="1" s="1"/>
  <c r="Y69" i="1" s="1"/>
  <c r="I72" i="1"/>
  <c r="M72" i="1" s="1"/>
  <c r="Q72" i="1" s="1"/>
  <c r="U72" i="1" s="1"/>
  <c r="Y72" i="1" s="1"/>
  <c r="I80" i="1"/>
  <c r="M80" i="1" s="1"/>
  <c r="Q80" i="1" s="1"/>
  <c r="U80" i="1" s="1"/>
  <c r="Y80" i="1" s="1"/>
  <c r="I81" i="1"/>
  <c r="M81" i="1" s="1"/>
  <c r="Q81" i="1" s="1"/>
  <c r="U81" i="1" s="1"/>
  <c r="Y81" i="1" s="1"/>
  <c r="I82" i="1"/>
  <c r="M82" i="1" s="1"/>
  <c r="Q82" i="1" s="1"/>
  <c r="U82" i="1" s="1"/>
  <c r="Y82" i="1" s="1"/>
  <c r="I83" i="1"/>
  <c r="M83" i="1" s="1"/>
  <c r="Q83" i="1" s="1"/>
  <c r="U83" i="1" s="1"/>
  <c r="Y83" i="1" s="1"/>
  <c r="I84" i="1"/>
  <c r="M84" i="1" s="1"/>
  <c r="Q84" i="1" s="1"/>
  <c r="U84" i="1" s="1"/>
  <c r="Y84" i="1" s="1"/>
  <c r="I85" i="1"/>
  <c r="M85" i="1" s="1"/>
  <c r="Q85" i="1" s="1"/>
  <c r="U85" i="1" s="1"/>
  <c r="Y85" i="1" s="1"/>
  <c r="I86" i="1"/>
  <c r="M86" i="1" s="1"/>
  <c r="Q86" i="1" s="1"/>
  <c r="U86" i="1" s="1"/>
  <c r="Y86" i="1" s="1"/>
  <c r="I87" i="1"/>
  <c r="M87" i="1" s="1"/>
  <c r="Q87" i="1" s="1"/>
  <c r="U87" i="1" s="1"/>
  <c r="Y87" i="1" s="1"/>
  <c r="I99" i="1"/>
  <c r="M99" i="1" s="1"/>
  <c r="Q99" i="1" s="1"/>
  <c r="U99" i="1" s="1"/>
  <c r="Y99" i="1" s="1"/>
  <c r="I100" i="1"/>
  <c r="M100" i="1" s="1"/>
  <c r="Q100" i="1" s="1"/>
  <c r="U100" i="1" s="1"/>
  <c r="Y100" i="1" s="1"/>
  <c r="I103" i="1"/>
  <c r="M103" i="1" s="1"/>
  <c r="Q103" i="1" s="1"/>
  <c r="U103" i="1" s="1"/>
  <c r="Y103" i="1" s="1"/>
  <c r="I104" i="1"/>
  <c r="M104" i="1" s="1"/>
  <c r="Q104" i="1" s="1"/>
  <c r="U104" i="1" s="1"/>
  <c r="Y104" i="1" s="1"/>
  <c r="I107" i="1"/>
  <c r="M107" i="1" s="1"/>
  <c r="Q107" i="1" s="1"/>
  <c r="U107" i="1" s="1"/>
  <c r="Y107" i="1" s="1"/>
  <c r="I108" i="1"/>
  <c r="M108" i="1" s="1"/>
  <c r="Q108" i="1" s="1"/>
  <c r="U108" i="1" s="1"/>
  <c r="Y108" i="1" s="1"/>
  <c r="I111" i="1"/>
  <c r="M111" i="1" s="1"/>
  <c r="Q111" i="1" s="1"/>
  <c r="U111" i="1" s="1"/>
  <c r="Y111" i="1" s="1"/>
  <c r="I112" i="1"/>
  <c r="M112" i="1" s="1"/>
  <c r="Q112" i="1" s="1"/>
  <c r="U112" i="1" s="1"/>
  <c r="Y112" i="1" s="1"/>
  <c r="I115" i="1"/>
  <c r="M115" i="1" s="1"/>
  <c r="Q115" i="1" s="1"/>
  <c r="U115" i="1" s="1"/>
  <c r="Y115" i="1" s="1"/>
  <c r="I116" i="1"/>
  <c r="M116" i="1" s="1"/>
  <c r="Q116" i="1" s="1"/>
  <c r="U116" i="1" s="1"/>
  <c r="Y116" i="1" s="1"/>
  <c r="I119" i="1"/>
  <c r="M119" i="1" s="1"/>
  <c r="Q119" i="1" s="1"/>
  <c r="U119" i="1" s="1"/>
  <c r="Y119" i="1" s="1"/>
  <c r="I120" i="1"/>
  <c r="M120" i="1" s="1"/>
  <c r="Q120" i="1" s="1"/>
  <c r="U120" i="1" s="1"/>
  <c r="Y120" i="1" s="1"/>
  <c r="I123" i="1"/>
  <c r="M123" i="1" s="1"/>
  <c r="Q123" i="1" s="1"/>
  <c r="U123" i="1" s="1"/>
  <c r="Y123" i="1" s="1"/>
  <c r="I124" i="1"/>
  <c r="M124" i="1" s="1"/>
  <c r="Q124" i="1" s="1"/>
  <c r="U124" i="1" s="1"/>
  <c r="Y124" i="1" s="1"/>
  <c r="I125" i="1"/>
  <c r="M125" i="1" s="1"/>
  <c r="Q125" i="1" s="1"/>
  <c r="U125" i="1" s="1"/>
  <c r="Y125" i="1" s="1"/>
  <c r="I127" i="1"/>
  <c r="M127" i="1" s="1"/>
  <c r="Q127" i="1" s="1"/>
  <c r="U127" i="1" s="1"/>
  <c r="Y127" i="1" s="1"/>
  <c r="I128" i="1"/>
  <c r="M128" i="1" s="1"/>
  <c r="Q128" i="1" s="1"/>
  <c r="U128" i="1" s="1"/>
  <c r="Y128" i="1" s="1"/>
  <c r="I130" i="1"/>
  <c r="M130" i="1" s="1"/>
  <c r="Q130" i="1" s="1"/>
  <c r="U130" i="1" s="1"/>
  <c r="Y130" i="1" s="1"/>
  <c r="I131" i="1"/>
  <c r="M131" i="1" s="1"/>
  <c r="Q131" i="1" s="1"/>
  <c r="U131" i="1" s="1"/>
  <c r="Y131" i="1" s="1"/>
  <c r="I132" i="1"/>
  <c r="M132" i="1" s="1"/>
  <c r="Q132" i="1" s="1"/>
  <c r="U132" i="1" s="1"/>
  <c r="Y132" i="1" s="1"/>
  <c r="I133" i="1"/>
  <c r="M133" i="1" s="1"/>
  <c r="Q133" i="1" s="1"/>
  <c r="U133" i="1" s="1"/>
  <c r="Y133" i="1" s="1"/>
  <c r="I135" i="1"/>
  <c r="M135" i="1" s="1"/>
  <c r="Q135" i="1" s="1"/>
  <c r="U135" i="1" s="1"/>
  <c r="Y135" i="1" s="1"/>
  <c r="I136" i="1"/>
  <c r="M136" i="1" s="1"/>
  <c r="Q136" i="1" s="1"/>
  <c r="U136" i="1" s="1"/>
  <c r="Y136" i="1" s="1"/>
  <c r="I137" i="1"/>
  <c r="M137" i="1" s="1"/>
  <c r="Q137" i="1" s="1"/>
  <c r="U137" i="1" s="1"/>
  <c r="Y137" i="1" s="1"/>
  <c r="I138" i="1"/>
  <c r="M138" i="1" s="1"/>
  <c r="Q138" i="1" s="1"/>
  <c r="U138" i="1" s="1"/>
  <c r="Y138" i="1" s="1"/>
  <c r="I139" i="1"/>
  <c r="M139" i="1" s="1"/>
  <c r="Q139" i="1" s="1"/>
  <c r="U139" i="1" s="1"/>
  <c r="Y139" i="1" s="1"/>
  <c r="I140" i="1"/>
  <c r="M140" i="1" s="1"/>
  <c r="Q140" i="1" s="1"/>
  <c r="U140" i="1" s="1"/>
  <c r="Y140" i="1" s="1"/>
  <c r="I141" i="1"/>
  <c r="M141" i="1" s="1"/>
  <c r="Q141" i="1" s="1"/>
  <c r="U141" i="1" s="1"/>
  <c r="Y141" i="1" s="1"/>
  <c r="I142" i="1"/>
  <c r="M142" i="1" s="1"/>
  <c r="Q142" i="1" s="1"/>
  <c r="U142" i="1" s="1"/>
  <c r="Y142" i="1" s="1"/>
  <c r="I143" i="1"/>
  <c r="M143" i="1" s="1"/>
  <c r="Q143" i="1" s="1"/>
  <c r="U143" i="1" s="1"/>
  <c r="Y143" i="1" s="1"/>
  <c r="I146" i="1"/>
  <c r="M146" i="1" s="1"/>
  <c r="Q146" i="1" s="1"/>
  <c r="U146" i="1" s="1"/>
  <c r="Y146" i="1" s="1"/>
  <c r="G23" i="1"/>
  <c r="K23" i="1" s="1"/>
  <c r="O23" i="1" s="1"/>
  <c r="S23" i="1" s="1"/>
  <c r="W23" i="1" s="1"/>
  <c r="G24" i="1"/>
  <c r="K24" i="1" s="1"/>
  <c r="O24" i="1" s="1"/>
  <c r="S24" i="1" s="1"/>
  <c r="W24" i="1" s="1"/>
  <c r="G27" i="1"/>
  <c r="K27" i="1" s="1"/>
  <c r="O27" i="1" s="1"/>
  <c r="S27" i="1" s="1"/>
  <c r="W27" i="1" s="1"/>
  <c r="G28" i="1"/>
  <c r="K28" i="1" s="1"/>
  <c r="O28" i="1" s="1"/>
  <c r="S28" i="1" s="1"/>
  <c r="W28" i="1" s="1"/>
  <c r="G29" i="1"/>
  <c r="K29" i="1" s="1"/>
  <c r="O29" i="1" s="1"/>
  <c r="S29" i="1" s="1"/>
  <c r="W29" i="1" s="1"/>
  <c r="G30" i="1"/>
  <c r="K30" i="1" s="1"/>
  <c r="O30" i="1" s="1"/>
  <c r="S30" i="1" s="1"/>
  <c r="W30" i="1" s="1"/>
  <c r="G33" i="1"/>
  <c r="K33" i="1" s="1"/>
  <c r="O33" i="1" s="1"/>
  <c r="S33" i="1" s="1"/>
  <c r="W33" i="1" s="1"/>
  <c r="G34" i="1"/>
  <c r="K34" i="1" s="1"/>
  <c r="O34" i="1" s="1"/>
  <c r="S34" i="1" s="1"/>
  <c r="W34" i="1" s="1"/>
  <c r="G37" i="1"/>
  <c r="K37" i="1" s="1"/>
  <c r="O37" i="1" s="1"/>
  <c r="S37" i="1" s="1"/>
  <c r="W37" i="1" s="1"/>
  <c r="G38" i="1"/>
  <c r="K38" i="1" s="1"/>
  <c r="O38" i="1" s="1"/>
  <c r="S38" i="1" s="1"/>
  <c r="W38" i="1" s="1"/>
  <c r="O39" i="1"/>
  <c r="S39" i="1" s="1"/>
  <c r="W39" i="1" s="1"/>
  <c r="G45" i="1"/>
  <c r="K45" i="1" s="1"/>
  <c r="O45" i="1" s="1"/>
  <c r="S45" i="1" s="1"/>
  <c r="W45" i="1" s="1"/>
  <c r="G46" i="1"/>
  <c r="K46" i="1" s="1"/>
  <c r="O46" i="1" s="1"/>
  <c r="S46" i="1" s="1"/>
  <c r="W46" i="1" s="1"/>
  <c r="G47" i="1"/>
  <c r="K47" i="1" s="1"/>
  <c r="O47" i="1" s="1"/>
  <c r="S47" i="1" s="1"/>
  <c r="W47" i="1" s="1"/>
  <c r="G48" i="1"/>
  <c r="K48" i="1" s="1"/>
  <c r="O48" i="1" s="1"/>
  <c r="S48" i="1" s="1"/>
  <c r="W48" i="1" s="1"/>
  <c r="G49" i="1"/>
  <c r="K49" i="1" s="1"/>
  <c r="O49" i="1" s="1"/>
  <c r="S49" i="1" s="1"/>
  <c r="W49" i="1" s="1"/>
  <c r="G61" i="1"/>
  <c r="K61" i="1" s="1"/>
  <c r="O61" i="1" s="1"/>
  <c r="S61" i="1" s="1"/>
  <c r="W61" i="1" s="1"/>
  <c r="G62" i="1"/>
  <c r="K62" i="1" s="1"/>
  <c r="O62" i="1" s="1"/>
  <c r="S62" i="1" s="1"/>
  <c r="W62" i="1" s="1"/>
  <c r="G63" i="1"/>
  <c r="K63" i="1" s="1"/>
  <c r="O63" i="1" s="1"/>
  <c r="S63" i="1" s="1"/>
  <c r="W63" i="1" s="1"/>
  <c r="G64" i="1"/>
  <c r="K64" i="1" s="1"/>
  <c r="O64" i="1" s="1"/>
  <c r="S64" i="1" s="1"/>
  <c r="W64" i="1" s="1"/>
  <c r="G65" i="1"/>
  <c r="K65" i="1" s="1"/>
  <c r="O65" i="1" s="1"/>
  <c r="S65" i="1" s="1"/>
  <c r="W65" i="1" s="1"/>
  <c r="G66" i="1"/>
  <c r="K66" i="1" s="1"/>
  <c r="O66" i="1" s="1"/>
  <c r="S66" i="1" s="1"/>
  <c r="W66" i="1" s="1"/>
  <c r="G69" i="1"/>
  <c r="K69" i="1" s="1"/>
  <c r="O69" i="1" s="1"/>
  <c r="S69" i="1" s="1"/>
  <c r="W69" i="1" s="1"/>
  <c r="G72" i="1"/>
  <c r="K72" i="1" s="1"/>
  <c r="O72" i="1" s="1"/>
  <c r="S72" i="1" s="1"/>
  <c r="W72" i="1" s="1"/>
  <c r="G80" i="1"/>
  <c r="K80" i="1" s="1"/>
  <c r="O80" i="1" s="1"/>
  <c r="S80" i="1" s="1"/>
  <c r="W80" i="1" s="1"/>
  <c r="G81" i="1"/>
  <c r="K81" i="1" s="1"/>
  <c r="O81" i="1" s="1"/>
  <c r="S81" i="1" s="1"/>
  <c r="W81" i="1" s="1"/>
  <c r="G82" i="1"/>
  <c r="K82" i="1" s="1"/>
  <c r="O82" i="1" s="1"/>
  <c r="S82" i="1" s="1"/>
  <c r="W82" i="1" s="1"/>
  <c r="G83" i="1"/>
  <c r="K83" i="1" s="1"/>
  <c r="O83" i="1" s="1"/>
  <c r="S83" i="1" s="1"/>
  <c r="W83" i="1" s="1"/>
  <c r="G84" i="1"/>
  <c r="K84" i="1" s="1"/>
  <c r="O84" i="1" s="1"/>
  <c r="S84" i="1" s="1"/>
  <c r="W84" i="1" s="1"/>
  <c r="G85" i="1"/>
  <c r="K85" i="1" s="1"/>
  <c r="O85" i="1" s="1"/>
  <c r="S85" i="1" s="1"/>
  <c r="W85" i="1" s="1"/>
  <c r="G86" i="1"/>
  <c r="K86" i="1" s="1"/>
  <c r="O86" i="1" s="1"/>
  <c r="S86" i="1" s="1"/>
  <c r="W86" i="1" s="1"/>
  <c r="G87" i="1"/>
  <c r="K87" i="1" s="1"/>
  <c r="O87" i="1" s="1"/>
  <c r="S87" i="1" s="1"/>
  <c r="W87" i="1" s="1"/>
  <c r="G99" i="1"/>
  <c r="K99" i="1" s="1"/>
  <c r="O99" i="1" s="1"/>
  <c r="S99" i="1" s="1"/>
  <c r="W99" i="1" s="1"/>
  <c r="G100" i="1"/>
  <c r="K100" i="1" s="1"/>
  <c r="O100" i="1" s="1"/>
  <c r="S100" i="1" s="1"/>
  <c r="W100" i="1" s="1"/>
  <c r="G103" i="1"/>
  <c r="K103" i="1" s="1"/>
  <c r="O103" i="1" s="1"/>
  <c r="S103" i="1" s="1"/>
  <c r="W103" i="1" s="1"/>
  <c r="G104" i="1"/>
  <c r="K104" i="1" s="1"/>
  <c r="O104" i="1" s="1"/>
  <c r="S104" i="1" s="1"/>
  <c r="W104" i="1" s="1"/>
  <c r="G107" i="1"/>
  <c r="K107" i="1" s="1"/>
  <c r="O107" i="1" s="1"/>
  <c r="S107" i="1" s="1"/>
  <c r="W107" i="1" s="1"/>
  <c r="G108" i="1"/>
  <c r="K108" i="1" s="1"/>
  <c r="O108" i="1" s="1"/>
  <c r="S108" i="1" s="1"/>
  <c r="W108" i="1" s="1"/>
  <c r="G111" i="1"/>
  <c r="K111" i="1" s="1"/>
  <c r="O111" i="1" s="1"/>
  <c r="S111" i="1" s="1"/>
  <c r="W111" i="1" s="1"/>
  <c r="G112" i="1"/>
  <c r="K112" i="1" s="1"/>
  <c r="O112" i="1" s="1"/>
  <c r="S112" i="1" s="1"/>
  <c r="W112" i="1" s="1"/>
  <c r="G115" i="1"/>
  <c r="K115" i="1" s="1"/>
  <c r="O115" i="1" s="1"/>
  <c r="S115" i="1" s="1"/>
  <c r="W115" i="1" s="1"/>
  <c r="G116" i="1"/>
  <c r="K116" i="1" s="1"/>
  <c r="O116" i="1" s="1"/>
  <c r="S116" i="1" s="1"/>
  <c r="W116" i="1" s="1"/>
  <c r="G119" i="1"/>
  <c r="K119" i="1" s="1"/>
  <c r="O119" i="1" s="1"/>
  <c r="S119" i="1" s="1"/>
  <c r="W119" i="1" s="1"/>
  <c r="G120" i="1"/>
  <c r="K120" i="1" s="1"/>
  <c r="O120" i="1" s="1"/>
  <c r="S120" i="1" s="1"/>
  <c r="W120" i="1" s="1"/>
  <c r="G123" i="1"/>
  <c r="K123" i="1" s="1"/>
  <c r="O123" i="1" s="1"/>
  <c r="S123" i="1" s="1"/>
  <c r="W123" i="1" s="1"/>
  <c r="G124" i="1"/>
  <c r="K124" i="1" s="1"/>
  <c r="O124" i="1" s="1"/>
  <c r="S124" i="1" s="1"/>
  <c r="W124" i="1" s="1"/>
  <c r="G125" i="1"/>
  <c r="K125" i="1" s="1"/>
  <c r="O125" i="1" s="1"/>
  <c r="S125" i="1" s="1"/>
  <c r="W125" i="1" s="1"/>
  <c r="G127" i="1"/>
  <c r="K127" i="1" s="1"/>
  <c r="O127" i="1" s="1"/>
  <c r="S127" i="1" s="1"/>
  <c r="W127" i="1" s="1"/>
  <c r="G128" i="1"/>
  <c r="K128" i="1" s="1"/>
  <c r="O128" i="1" s="1"/>
  <c r="S128" i="1" s="1"/>
  <c r="W128" i="1" s="1"/>
  <c r="G130" i="1"/>
  <c r="K130" i="1" s="1"/>
  <c r="O130" i="1" s="1"/>
  <c r="S130" i="1" s="1"/>
  <c r="W130" i="1" s="1"/>
  <c r="G131" i="1"/>
  <c r="K131" i="1" s="1"/>
  <c r="O131" i="1" s="1"/>
  <c r="S131" i="1" s="1"/>
  <c r="W131" i="1" s="1"/>
  <c r="G132" i="1"/>
  <c r="K132" i="1" s="1"/>
  <c r="O132" i="1" s="1"/>
  <c r="S132" i="1" s="1"/>
  <c r="W132" i="1" s="1"/>
  <c r="G133" i="1"/>
  <c r="K133" i="1" s="1"/>
  <c r="O133" i="1" s="1"/>
  <c r="S133" i="1" s="1"/>
  <c r="W133" i="1" s="1"/>
  <c r="G135" i="1"/>
  <c r="K135" i="1" s="1"/>
  <c r="O135" i="1" s="1"/>
  <c r="S135" i="1" s="1"/>
  <c r="W135" i="1" s="1"/>
  <c r="G136" i="1"/>
  <c r="K136" i="1" s="1"/>
  <c r="O136" i="1" s="1"/>
  <c r="S136" i="1" s="1"/>
  <c r="W136" i="1" s="1"/>
  <c r="G137" i="1"/>
  <c r="K137" i="1" s="1"/>
  <c r="O137" i="1" s="1"/>
  <c r="S137" i="1" s="1"/>
  <c r="W137" i="1" s="1"/>
  <c r="G138" i="1"/>
  <c r="K138" i="1" s="1"/>
  <c r="O138" i="1" s="1"/>
  <c r="S138" i="1" s="1"/>
  <c r="W138" i="1" s="1"/>
  <c r="G139" i="1"/>
  <c r="K139" i="1" s="1"/>
  <c r="O139" i="1" s="1"/>
  <c r="S139" i="1" s="1"/>
  <c r="W139" i="1" s="1"/>
  <c r="G140" i="1"/>
  <c r="K140" i="1" s="1"/>
  <c r="O140" i="1" s="1"/>
  <c r="S140" i="1" s="1"/>
  <c r="W140" i="1" s="1"/>
  <c r="G141" i="1"/>
  <c r="K141" i="1" s="1"/>
  <c r="O141" i="1" s="1"/>
  <c r="S141" i="1" s="1"/>
  <c r="W141" i="1" s="1"/>
  <c r="G142" i="1"/>
  <c r="K142" i="1" s="1"/>
  <c r="O142" i="1" s="1"/>
  <c r="S142" i="1" s="1"/>
  <c r="W142" i="1" s="1"/>
  <c r="G143" i="1"/>
  <c r="K143" i="1" s="1"/>
  <c r="O143" i="1" s="1"/>
  <c r="S143" i="1" s="1"/>
  <c r="W143" i="1" s="1"/>
  <c r="G146" i="1"/>
  <c r="K146" i="1" s="1"/>
  <c r="O146" i="1" s="1"/>
  <c r="S146" i="1" s="1"/>
  <c r="W146" i="1" s="1"/>
  <c r="E159" i="1" l="1"/>
  <c r="I159" i="1" s="1"/>
  <c r="M159" i="1" s="1"/>
  <c r="Q159" i="1" s="1"/>
  <c r="U159" i="1" s="1"/>
  <c r="Y159" i="1" s="1"/>
  <c r="D159" i="1"/>
  <c r="G159" i="1" s="1"/>
  <c r="K159" i="1" s="1"/>
  <c r="O159" i="1" s="1"/>
  <c r="S159" i="1" s="1"/>
  <c r="W159" i="1" s="1"/>
  <c r="D126" i="1"/>
  <c r="G126" i="1" s="1"/>
  <c r="K126" i="1" s="1"/>
  <c r="O126" i="1" s="1"/>
  <c r="S126" i="1" s="1"/>
  <c r="W126" i="1" s="1"/>
  <c r="E126" i="1"/>
  <c r="I126" i="1" s="1"/>
  <c r="M126" i="1" s="1"/>
  <c r="Q126" i="1" s="1"/>
  <c r="U126" i="1" s="1"/>
  <c r="Y126" i="1" s="1"/>
  <c r="E19" i="1" l="1"/>
  <c r="I19" i="1" s="1"/>
  <c r="M19" i="1" s="1"/>
  <c r="Q19" i="1" s="1"/>
  <c r="U19" i="1" s="1"/>
  <c r="Y19" i="1" s="1"/>
  <c r="D19" i="1"/>
  <c r="G19" i="1" s="1"/>
  <c r="K19" i="1" s="1"/>
  <c r="O19" i="1" s="1"/>
  <c r="S19" i="1" s="1"/>
  <c r="W19" i="1" s="1"/>
  <c r="E160" i="1" l="1"/>
  <c r="I160" i="1" s="1"/>
  <c r="M160" i="1" s="1"/>
  <c r="Q160" i="1" s="1"/>
  <c r="U160" i="1" s="1"/>
  <c r="Y160" i="1" s="1"/>
  <c r="D160" i="1"/>
  <c r="G160" i="1" s="1"/>
  <c r="K160" i="1" s="1"/>
  <c r="O160" i="1" s="1"/>
  <c r="S160" i="1" s="1"/>
  <c r="W160" i="1" s="1"/>
  <c r="E134" i="1"/>
  <c r="I134" i="1" s="1"/>
  <c r="M134" i="1" s="1"/>
  <c r="Q134" i="1" s="1"/>
  <c r="U134" i="1" s="1"/>
  <c r="Y134" i="1" s="1"/>
  <c r="D134" i="1"/>
  <c r="G134" i="1" s="1"/>
  <c r="K134" i="1" s="1"/>
  <c r="O134" i="1" s="1"/>
  <c r="S134" i="1" s="1"/>
  <c r="W134" i="1" s="1"/>
  <c r="D157" i="1" l="1"/>
  <c r="G157" i="1" s="1"/>
  <c r="K157" i="1" s="1"/>
  <c r="O157" i="1" s="1"/>
  <c r="S157" i="1" s="1"/>
  <c r="W157" i="1" s="1"/>
  <c r="D156" i="1"/>
  <c r="G156" i="1" s="1"/>
  <c r="K156" i="1" s="1"/>
  <c r="O156" i="1" s="1"/>
  <c r="S156" i="1" s="1"/>
  <c r="W156" i="1" s="1"/>
  <c r="D154" i="1"/>
  <c r="G154" i="1" s="1"/>
  <c r="K154" i="1" s="1"/>
  <c r="O154" i="1" s="1"/>
  <c r="S154" i="1" s="1"/>
  <c r="W154" i="1" s="1"/>
  <c r="E156" i="1"/>
  <c r="I156" i="1" s="1"/>
  <c r="M156" i="1" s="1"/>
  <c r="Q156" i="1" s="1"/>
  <c r="U156" i="1" s="1"/>
  <c r="Y156" i="1" s="1"/>
  <c r="E162" i="1"/>
  <c r="I162" i="1" s="1"/>
  <c r="M162" i="1" s="1"/>
  <c r="Q162" i="1" s="1"/>
  <c r="U162" i="1" s="1"/>
  <c r="Y162" i="1" s="1"/>
  <c r="D20" i="1" l="1"/>
  <c r="G20" i="1" s="1"/>
  <c r="K20" i="1" s="1"/>
  <c r="O20" i="1" s="1"/>
  <c r="S20" i="1" s="1"/>
  <c r="W20" i="1" s="1"/>
  <c r="E43" i="1"/>
  <c r="I43" i="1" s="1"/>
  <c r="M43" i="1" s="1"/>
  <c r="Q43" i="1" s="1"/>
  <c r="U43" i="1" s="1"/>
  <c r="Y43" i="1" s="1"/>
  <c r="D43" i="1"/>
  <c r="G43" i="1" s="1"/>
  <c r="K43" i="1" s="1"/>
  <c r="O43" i="1" s="1"/>
  <c r="S43" i="1" s="1"/>
  <c r="W43" i="1" s="1"/>
  <c r="E35" i="1"/>
  <c r="I35" i="1" s="1"/>
  <c r="M35" i="1" s="1"/>
  <c r="Q35" i="1" s="1"/>
  <c r="U35" i="1" s="1"/>
  <c r="Y35" i="1" s="1"/>
  <c r="D35" i="1"/>
  <c r="G35" i="1" s="1"/>
  <c r="K35" i="1" s="1"/>
  <c r="O35" i="1" s="1"/>
  <c r="S35" i="1" s="1"/>
  <c r="W35" i="1" s="1"/>
  <c r="E31" i="1"/>
  <c r="I31" i="1" s="1"/>
  <c r="M31" i="1" s="1"/>
  <c r="Q31" i="1" s="1"/>
  <c r="U31" i="1" s="1"/>
  <c r="Y31" i="1" s="1"/>
  <c r="D31" i="1"/>
  <c r="G31" i="1" s="1"/>
  <c r="K31" i="1" s="1"/>
  <c r="O31" i="1" s="1"/>
  <c r="S31" i="1" s="1"/>
  <c r="W31" i="1" s="1"/>
  <c r="E25" i="1"/>
  <c r="I25" i="1" s="1"/>
  <c r="M25" i="1" s="1"/>
  <c r="Q25" i="1" s="1"/>
  <c r="U25" i="1" s="1"/>
  <c r="Y25" i="1" s="1"/>
  <c r="D25" i="1"/>
  <c r="G25" i="1" s="1"/>
  <c r="K25" i="1" s="1"/>
  <c r="O25" i="1" s="1"/>
  <c r="S25" i="1" s="1"/>
  <c r="W25" i="1" s="1"/>
  <c r="E21" i="1"/>
  <c r="I21" i="1" s="1"/>
  <c r="M21" i="1" s="1"/>
  <c r="Q21" i="1" s="1"/>
  <c r="U21" i="1" s="1"/>
  <c r="Y21" i="1" s="1"/>
  <c r="D21" i="1"/>
  <c r="G21" i="1" s="1"/>
  <c r="K21" i="1" s="1"/>
  <c r="O21" i="1" s="1"/>
  <c r="S21" i="1" s="1"/>
  <c r="W21" i="1" s="1"/>
  <c r="E78" i="1"/>
  <c r="D78" i="1"/>
  <c r="E95" i="1"/>
  <c r="I95" i="1" s="1"/>
  <c r="M95" i="1" s="1"/>
  <c r="Q95" i="1" s="1"/>
  <c r="U95" i="1" s="1"/>
  <c r="Y95" i="1" s="1"/>
  <c r="D95" i="1"/>
  <c r="G95" i="1" s="1"/>
  <c r="K95" i="1" s="1"/>
  <c r="O95" i="1" s="1"/>
  <c r="S95" i="1" s="1"/>
  <c r="W95" i="1" s="1"/>
  <c r="E157" i="1"/>
  <c r="I157" i="1" s="1"/>
  <c r="M157" i="1" s="1"/>
  <c r="Q157" i="1" s="1"/>
  <c r="U157" i="1" s="1"/>
  <c r="Y157" i="1" s="1"/>
  <c r="E129" i="1"/>
  <c r="I129" i="1" s="1"/>
  <c r="M129" i="1" s="1"/>
  <c r="Q129" i="1" s="1"/>
  <c r="U129" i="1" s="1"/>
  <c r="Y129" i="1" s="1"/>
  <c r="D129" i="1"/>
  <c r="G129" i="1" s="1"/>
  <c r="K129" i="1" s="1"/>
  <c r="O129" i="1" s="1"/>
  <c r="S129" i="1" s="1"/>
  <c r="W129" i="1" s="1"/>
  <c r="D162" i="1"/>
  <c r="G162" i="1" s="1"/>
  <c r="K162" i="1" s="1"/>
  <c r="O162" i="1" s="1"/>
  <c r="S162" i="1" s="1"/>
  <c r="W162" i="1" s="1"/>
  <c r="E96" i="1"/>
  <c r="D96" i="1"/>
  <c r="E121" i="1"/>
  <c r="I121" i="1" s="1"/>
  <c r="M121" i="1" s="1"/>
  <c r="Q121" i="1" s="1"/>
  <c r="U121" i="1" s="1"/>
  <c r="Y121" i="1" s="1"/>
  <c r="D121" i="1"/>
  <c r="G121" i="1" s="1"/>
  <c r="K121" i="1" s="1"/>
  <c r="O121" i="1" s="1"/>
  <c r="S121" i="1" s="1"/>
  <c r="W121" i="1" s="1"/>
  <c r="E117" i="1"/>
  <c r="I117" i="1" s="1"/>
  <c r="M117" i="1" s="1"/>
  <c r="Q117" i="1" s="1"/>
  <c r="U117" i="1" s="1"/>
  <c r="Y117" i="1" s="1"/>
  <c r="D117" i="1"/>
  <c r="G117" i="1" s="1"/>
  <c r="K117" i="1" s="1"/>
  <c r="O117" i="1" s="1"/>
  <c r="S117" i="1" s="1"/>
  <c r="W117" i="1" s="1"/>
  <c r="E113" i="1"/>
  <c r="I113" i="1" s="1"/>
  <c r="M113" i="1" s="1"/>
  <c r="Q113" i="1" s="1"/>
  <c r="U113" i="1" s="1"/>
  <c r="Y113" i="1" s="1"/>
  <c r="D113" i="1"/>
  <c r="G113" i="1" s="1"/>
  <c r="K113" i="1" s="1"/>
  <c r="O113" i="1" s="1"/>
  <c r="S113" i="1" s="1"/>
  <c r="W113" i="1" s="1"/>
  <c r="E109" i="1"/>
  <c r="I109" i="1" s="1"/>
  <c r="M109" i="1" s="1"/>
  <c r="Q109" i="1" s="1"/>
  <c r="U109" i="1" s="1"/>
  <c r="Y109" i="1" s="1"/>
  <c r="D109" i="1"/>
  <c r="G109" i="1" s="1"/>
  <c r="K109" i="1" s="1"/>
  <c r="O109" i="1" s="1"/>
  <c r="S109" i="1" s="1"/>
  <c r="W109" i="1" s="1"/>
  <c r="D76" i="1" l="1"/>
  <c r="G76" i="1" s="1"/>
  <c r="K76" i="1" s="1"/>
  <c r="O76" i="1" s="1"/>
  <c r="S76" i="1" s="1"/>
  <c r="W76" i="1" s="1"/>
  <c r="G78" i="1"/>
  <c r="K78" i="1" s="1"/>
  <c r="O78" i="1" s="1"/>
  <c r="S78" i="1" s="1"/>
  <c r="W78" i="1" s="1"/>
  <c r="D150" i="1"/>
  <c r="G150" i="1" s="1"/>
  <c r="K150" i="1" s="1"/>
  <c r="O150" i="1" s="1"/>
  <c r="S150" i="1" s="1"/>
  <c r="W150" i="1" s="1"/>
  <c r="G96" i="1"/>
  <c r="K96" i="1" s="1"/>
  <c r="O96" i="1" s="1"/>
  <c r="S96" i="1" s="1"/>
  <c r="W96" i="1" s="1"/>
  <c r="E150" i="1"/>
  <c r="I150" i="1" s="1"/>
  <c r="M150" i="1" s="1"/>
  <c r="Q150" i="1" s="1"/>
  <c r="U150" i="1" s="1"/>
  <c r="Y150" i="1" s="1"/>
  <c r="I96" i="1"/>
  <c r="M96" i="1" s="1"/>
  <c r="Q96" i="1" s="1"/>
  <c r="U96" i="1" s="1"/>
  <c r="Y96" i="1" s="1"/>
  <c r="E76" i="1"/>
  <c r="I76" i="1" s="1"/>
  <c r="M76" i="1" s="1"/>
  <c r="Q76" i="1" s="1"/>
  <c r="U76" i="1" s="1"/>
  <c r="Y76" i="1" s="1"/>
  <c r="I78" i="1"/>
  <c r="M78" i="1" s="1"/>
  <c r="Q78" i="1" s="1"/>
  <c r="U78" i="1" s="1"/>
  <c r="Y78" i="1" s="1"/>
  <c r="E17" i="1"/>
  <c r="I17" i="1" s="1"/>
  <c r="M17" i="1" s="1"/>
  <c r="Q17" i="1" s="1"/>
  <c r="U17" i="1" s="1"/>
  <c r="Y17" i="1" s="1"/>
  <c r="E161" i="1"/>
  <c r="I161" i="1" s="1"/>
  <c r="M161" i="1" s="1"/>
  <c r="Q161" i="1" s="1"/>
  <c r="U161" i="1" s="1"/>
  <c r="Y161" i="1" s="1"/>
  <c r="D161" i="1"/>
  <c r="G161" i="1" s="1"/>
  <c r="K161" i="1" s="1"/>
  <c r="O161" i="1" s="1"/>
  <c r="S161" i="1" s="1"/>
  <c r="W161" i="1" s="1"/>
  <c r="E93" i="1"/>
  <c r="I93" i="1" s="1"/>
  <c r="M93" i="1" s="1"/>
  <c r="Q93" i="1" s="1"/>
  <c r="U93" i="1" s="1"/>
  <c r="Y93" i="1" s="1"/>
  <c r="D93" i="1"/>
  <c r="G93" i="1" s="1"/>
  <c r="K93" i="1" s="1"/>
  <c r="O93" i="1" s="1"/>
  <c r="S93" i="1" s="1"/>
  <c r="W93" i="1" s="1"/>
  <c r="E105" i="1" l="1"/>
  <c r="I105" i="1" s="1"/>
  <c r="M105" i="1" s="1"/>
  <c r="Q105" i="1" s="1"/>
  <c r="U105" i="1" s="1"/>
  <c r="Y105" i="1" s="1"/>
  <c r="D105" i="1"/>
  <c r="G105" i="1" s="1"/>
  <c r="K105" i="1" s="1"/>
  <c r="O105" i="1" s="1"/>
  <c r="S105" i="1" s="1"/>
  <c r="W105" i="1" s="1"/>
  <c r="E101" i="1"/>
  <c r="I101" i="1" s="1"/>
  <c r="M101" i="1" s="1"/>
  <c r="Q101" i="1" s="1"/>
  <c r="U101" i="1" s="1"/>
  <c r="Y101" i="1" s="1"/>
  <c r="D101" i="1"/>
  <c r="G101" i="1" s="1"/>
  <c r="K101" i="1" s="1"/>
  <c r="O101" i="1" s="1"/>
  <c r="S101" i="1" s="1"/>
  <c r="W101" i="1" s="1"/>
  <c r="E97" i="1"/>
  <c r="I97" i="1" s="1"/>
  <c r="M97" i="1" s="1"/>
  <c r="Q97" i="1" s="1"/>
  <c r="U97" i="1" s="1"/>
  <c r="Y97" i="1" s="1"/>
  <c r="D97" i="1"/>
  <c r="G97" i="1" s="1"/>
  <c r="K97" i="1" s="1"/>
  <c r="O97" i="1" s="1"/>
  <c r="S97" i="1" s="1"/>
  <c r="W97" i="1" s="1"/>
  <c r="D155" i="1" l="1"/>
  <c r="G155" i="1" s="1"/>
  <c r="K155" i="1" s="1"/>
  <c r="O155" i="1" s="1"/>
  <c r="S155" i="1" s="1"/>
  <c r="W155" i="1" s="1"/>
  <c r="E155" i="1"/>
  <c r="I155" i="1" s="1"/>
  <c r="M155" i="1" s="1"/>
  <c r="Q155" i="1" s="1"/>
  <c r="U155" i="1" s="1"/>
  <c r="Y155" i="1" s="1"/>
  <c r="D60" i="1"/>
  <c r="D59" i="1"/>
  <c r="E58" i="1"/>
  <c r="I58" i="1" s="1"/>
  <c r="M58" i="1" s="1"/>
  <c r="Q58" i="1" s="1"/>
  <c r="U58" i="1" s="1"/>
  <c r="Y58" i="1" s="1"/>
  <c r="D58" i="1"/>
  <c r="G58" i="1" s="1"/>
  <c r="K58" i="1" s="1"/>
  <c r="O58" i="1" s="1"/>
  <c r="S58" i="1" s="1"/>
  <c r="W58" i="1" s="1"/>
  <c r="D152" i="1" l="1"/>
  <c r="G152" i="1" s="1"/>
  <c r="K152" i="1" s="1"/>
  <c r="O152" i="1" s="1"/>
  <c r="S152" i="1" s="1"/>
  <c r="W152" i="1" s="1"/>
  <c r="G60" i="1"/>
  <c r="K60" i="1" s="1"/>
  <c r="O60" i="1" s="1"/>
  <c r="S60" i="1" s="1"/>
  <c r="W60" i="1" s="1"/>
  <c r="D151" i="1"/>
  <c r="G151" i="1" s="1"/>
  <c r="K151" i="1" s="1"/>
  <c r="O151" i="1" s="1"/>
  <c r="S151" i="1" s="1"/>
  <c r="W151" i="1" s="1"/>
  <c r="G59" i="1"/>
  <c r="K59" i="1" s="1"/>
  <c r="O59" i="1" s="1"/>
  <c r="S59" i="1" s="1"/>
  <c r="W59" i="1" s="1"/>
  <c r="D56" i="1"/>
  <c r="G56" i="1" s="1"/>
  <c r="K56" i="1" s="1"/>
  <c r="O56" i="1" s="1"/>
  <c r="S56" i="1" s="1"/>
  <c r="W56" i="1" s="1"/>
  <c r="E59" i="1"/>
  <c r="E70" i="1"/>
  <c r="I70" i="1" s="1"/>
  <c r="M70" i="1" s="1"/>
  <c r="Q70" i="1" s="1"/>
  <c r="U70" i="1" s="1"/>
  <c r="Y70" i="1" s="1"/>
  <c r="D70" i="1"/>
  <c r="G70" i="1" s="1"/>
  <c r="K70" i="1" s="1"/>
  <c r="O70" i="1" s="1"/>
  <c r="S70" i="1" s="1"/>
  <c r="W70" i="1" s="1"/>
  <c r="E60" i="1"/>
  <c r="E67" i="1"/>
  <c r="I67" i="1" s="1"/>
  <c r="M67" i="1" s="1"/>
  <c r="Q67" i="1" s="1"/>
  <c r="U67" i="1" s="1"/>
  <c r="Y67" i="1" s="1"/>
  <c r="D67" i="1"/>
  <c r="G67" i="1" s="1"/>
  <c r="K67" i="1" s="1"/>
  <c r="O67" i="1" s="1"/>
  <c r="S67" i="1" s="1"/>
  <c r="W67" i="1" s="1"/>
  <c r="E151" i="1" l="1"/>
  <c r="I151" i="1" s="1"/>
  <c r="M151" i="1" s="1"/>
  <c r="Q151" i="1" s="1"/>
  <c r="U151" i="1" s="1"/>
  <c r="Y151" i="1" s="1"/>
  <c r="I59" i="1"/>
  <c r="M59" i="1" s="1"/>
  <c r="Q59" i="1" s="1"/>
  <c r="U59" i="1" s="1"/>
  <c r="Y59" i="1" s="1"/>
  <c r="E152" i="1"/>
  <c r="I152" i="1" s="1"/>
  <c r="M152" i="1" s="1"/>
  <c r="Q152" i="1" s="1"/>
  <c r="U152" i="1" s="1"/>
  <c r="Y152" i="1" s="1"/>
  <c r="I60" i="1"/>
  <c r="M60" i="1" s="1"/>
  <c r="Q60" i="1" s="1"/>
  <c r="U60" i="1" s="1"/>
  <c r="Y60" i="1" s="1"/>
  <c r="D158" i="1"/>
  <c r="G158" i="1" s="1"/>
  <c r="K158" i="1" s="1"/>
  <c r="O158" i="1" s="1"/>
  <c r="S158" i="1" s="1"/>
  <c r="W158" i="1" s="1"/>
  <c r="E56" i="1"/>
  <c r="I56" i="1" s="1"/>
  <c r="M56" i="1" s="1"/>
  <c r="Q56" i="1" s="1"/>
  <c r="U56" i="1" s="1"/>
  <c r="Y56" i="1" s="1"/>
  <c r="E158" i="1"/>
  <c r="I158" i="1" s="1"/>
  <c r="M158" i="1" s="1"/>
  <c r="Q158" i="1" s="1"/>
  <c r="U158" i="1" s="1"/>
  <c r="Y158" i="1" s="1"/>
  <c r="E154" i="1"/>
  <c r="I154" i="1" s="1"/>
  <c r="M154" i="1" s="1"/>
  <c r="Q154" i="1" s="1"/>
  <c r="U154" i="1" s="1"/>
  <c r="Y154" i="1" s="1"/>
  <c r="D17" i="1" l="1"/>
  <c r="G17" i="1" s="1"/>
  <c r="K17" i="1" s="1"/>
  <c r="O17" i="1" s="1"/>
  <c r="S17" i="1" s="1"/>
  <c r="W17" i="1" s="1"/>
  <c r="E145" i="1" l="1"/>
  <c r="D145" i="1"/>
  <c r="D148" i="1" l="1"/>
  <c r="G148" i="1" s="1"/>
  <c r="K148" i="1" s="1"/>
  <c r="O148" i="1" s="1"/>
  <c r="S148" i="1" s="1"/>
  <c r="W148" i="1" s="1"/>
  <c r="G145" i="1"/>
  <c r="K145" i="1" s="1"/>
  <c r="O145" i="1" s="1"/>
  <c r="S145" i="1" s="1"/>
  <c r="W145" i="1" s="1"/>
  <c r="E148" i="1"/>
  <c r="I148" i="1" s="1"/>
  <c r="M148" i="1" s="1"/>
  <c r="Q148" i="1" s="1"/>
  <c r="U148" i="1" s="1"/>
  <c r="Y148" i="1" s="1"/>
  <c r="I145" i="1"/>
  <c r="M145" i="1" s="1"/>
  <c r="Q145" i="1" s="1"/>
  <c r="U145" i="1" s="1"/>
  <c r="Y145" i="1" s="1"/>
</calcChain>
</file>

<file path=xl/sharedStrings.xml><?xml version="1.0" encoding="utf-8"?>
<sst xmlns="http://schemas.openxmlformats.org/spreadsheetml/2006/main" count="369" uniqueCount="217">
  <si>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</si>
  <si>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</si>
  <si>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</si>
  <si>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</si>
  <si>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</si>
  <si>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</si>
  <si>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</si>
  <si>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</si>
  <si>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</si>
  <si>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</si>
  <si>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</si>
  <si>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</si>
  <si>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</si>
  <si>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</si>
  <si>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</si>
  <si>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</si>
  <si>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</si>
  <si>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</si>
  <si>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</si>
  <si>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</si>
  <si>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</si>
  <si>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</si>
  <si>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</si>
  <si>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</si>
  <si>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</si>
  <si>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</si>
  <si>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</si>
  <si>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</si>
  <si>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</si>
  <si>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</si>
  <si>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</si>
  <si>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</si>
  <si>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</si>
  <si>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</si>
  <si>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</si>
  <si>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</si>
  <si>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</si>
  <si>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</si>
  <si>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</si>
  <si>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</si>
  <si>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</si>
  <si>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</si>
  <si>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</si>
  <si>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</si>
  <si>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</si>
  <si>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</si>
  <si>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</si>
  <si>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</si>
  <si>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</si>
  <si>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</si>
  <si>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</si>
  <si>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</si>
  <si>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</si>
  <si>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</si>
  <si>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</si>
  <si>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</si>
  <si>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</si>
  <si>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</si>
  <si>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</si>
  <si>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</si>
  <si>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</si>
  <si>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</si>
  <si>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</si>
  <si>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</si>
  <si>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</si>
  <si>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</si>
  <si>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</si>
  <si>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</si>
  <si>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</si>
  <si>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</si>
  <si>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</si>
  <si>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</si>
  <si>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</si>
  <si>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</si>
  <si>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</si>
  <si>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</si>
  <si>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</si>
  <si>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</si>
  <si>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</si>
  <si>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</si>
  <si>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</si>
  <si>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</si>
  <si>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</si>
  <si>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</si>
  <si>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</si>
  <si>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</si>
  <si>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 xml:space="preserve">Строительство здания для размещения дошкольного образовательного учреждения по ул. Переселенческой/Спортивной
</t>
  </si>
  <si>
    <t>2410141610, 24101SР046</t>
  </si>
  <si>
    <t>2410141640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</si>
  <si>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</si>
  <si>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</si>
  <si>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 xml:space="preserve">Реконструкция здания МАУ ДО «ДЮЦ им. В. Соломина» г. Перми
</t>
  </si>
  <si>
    <t>2420141390, 24201SР047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</si>
  <si>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</si>
  <si>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</si>
  <si>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</si>
  <si>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</si>
  <si>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</si>
  <si>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</si>
  <si>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</si>
  <si>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</si>
  <si>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</si>
  <si>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</si>
  <si>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</si>
  <si>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</si>
  <si>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</si>
  <si>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</si>
  <si>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</si>
  <si>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</si>
  <si>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Строительство пожарного водоема в микрорайоне Кировский по ул. Мореходной, 33 Кировского района города Перми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</si>
  <si>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</si>
  <si>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</si>
  <si>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</si>
  <si>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</si>
  <si>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</si>
  <si>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</si>
  <si>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</si>
  <si>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</si>
  <si>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</si>
  <si>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</si>
  <si>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</si>
  <si>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</si>
  <si>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</si>
  <si>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</si>
  <si>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</si>
  <si>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</si>
  <si>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</si>
  <si>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</si>
  <si>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</si>
  <si>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</si>
  <si>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</si>
  <si>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</si>
  <si>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</si>
  <si>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</si>
  <si>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</si>
  <si>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</si>
  <si>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</si>
  <si>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</si>
  <si>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</si>
  <si>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</si>
  <si>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</si>
  <si>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</si>
  <si>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</si>
  <si>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</si>
  <si>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</si>
  <si>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</si>
  <si>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</si>
  <si>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</si>
  <si>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</si>
  <si>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</si>
  <si>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</si>
  <si>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</si>
  <si>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</si>
  <si>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</si>
  <si>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</si>
  <si>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</si>
  <si>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</si>
  <si>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</si>
  <si>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</si>
  <si>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</si>
  <si>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</si>
  <si>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</si>
  <si>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</si>
  <si>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</si>
  <si>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</si>
  <si>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</si>
  <si>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</si>
  <si>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</si>
  <si>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</si>
  <si>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</si>
  <si>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</si>
  <si>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</si>
  <si>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</si>
  <si>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</si>
  <si>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</si>
  <si>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</si>
  <si>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</si>
  <si>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</si>
  <si>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</si>
  <si>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</si>
  <si>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</si>
  <si>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</si>
  <si>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</si>
  <si>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</si>
  <si>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</si>
  <si>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</si>
  <si>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</si>
  <si>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</si>
  <si>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</si>
  <si>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</si>
  <si>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50.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</si>
  <si>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</si>
  <si>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</si>
  <si>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</si>
  <si>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</si>
  <si>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Комитет февраль</t>
  </si>
  <si>
    <t>Реконструкция ледовой арены МАУ ДО «ДЮЦ «Здоровье»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</si>
  <si>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</si>
  <si>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приюта для содержания безнадзорных животных по ул. Верхне-Муллинской, 106а г. Перми</t>
  </si>
  <si>
    <t>53.</t>
  </si>
  <si>
    <t>54.</t>
  </si>
  <si>
    <t>Уточнение апрель</t>
  </si>
  <si>
    <t>Уточнение май</t>
  </si>
  <si>
    <t>26202SЖ240</t>
  </si>
  <si>
    <t>2620242020,26202SЖ241</t>
  </si>
  <si>
    <t>Строительство берегоукрепительного сооружения в районе жилых домов по ул. Куфонина 30, 32</t>
  </si>
  <si>
    <t>55.</t>
  </si>
  <si>
    <t>56.</t>
  </si>
  <si>
    <t>24201SН070</t>
  </si>
  <si>
    <t>2420141590, 24201SH071</t>
  </si>
  <si>
    <t>2420142120, 24201SН072</t>
  </si>
  <si>
    <t>Строительство нового корпуса МБОУ «Гимназия N 17» г. Перми</t>
  </si>
  <si>
    <t>Строительство здания общеобразовательного учреждения по ул. Юнг Прикамья,3</t>
  </si>
  <si>
    <t>Реконструкция сквера в 68 квартале, эспланада</t>
  </si>
  <si>
    <t>Строительство сквера по ул. Гашкова, 20</t>
  </si>
  <si>
    <t>57.</t>
  </si>
  <si>
    <t>58.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</si>
</sst>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0" fillId="4" borderId="0" xfId="0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162"/>
  <sheetViews>
    <sheetView tabSelected="1" topLeftCell="A132" zoomScale="70" zoomScaleNormal="70" workbookViewId="0">
      <selection activeCell="A149" sqref="A149"/>
    </sheetView>
  </sheetViews>
  <sheetFormatPr defaultColWidth="9.140625" defaultRowHeight="18.75" x14ac:dyDescent="0.3"/>
  <cols>
    <col min="1" max="1" width="5.5703125" style="4" customWidth="1"/>
    <col min="2" max="2" width="82.7109375" style="4" customWidth="1"/>
    <col min="3" max="3" width="21.28515625" style="4" customWidth="1"/>
    <col min="4" max="21" width="17.5703125" style="4" hidden="1" customWidth="1"/>
    <col min="22" max="22" width="17.5703125" style="28" hidden="1" customWidth="1"/>
    <col min="23" max="23" width="17.5703125" style="4" customWidth="1"/>
    <col min="24" max="24" width="17.5703125" style="28" hidden="1" customWidth="1"/>
    <col min="25" max="25" width="17.5703125" style="4" customWidth="1"/>
    <col min="26" max="26" width="27.42578125" style="1" hidden="1" customWidth="1"/>
    <col min="27" max="27" width="7.7109375" style="1" hidden="1" customWidth="1"/>
    <col min="28" max="28" width="9.140625" style="4" hidden="1" customWidth="1"/>
    <col min="29" max="29" width="9.140625" style="4" customWidth="1"/>
    <col min="30" max="16384" width="9.140625" style="4"/>
  </cols>
  <sheetData>
    <row r="1" spans="1:27" x14ac:dyDescent="0.3">
      <c r="M1" s="8"/>
      <c r="Q1" s="8"/>
      <c r="U1" s="8"/>
      <c r="Y1" s="8" t="s">
        <v>179</v>
      </c>
    </row>
    <row r="2" spans="1:27" x14ac:dyDescent="0.3">
      <c r="M2" s="8"/>
      <c r="Q2" s="8"/>
      <c r="U2" s="8"/>
      <c r="Y2" s="8" t="s">
        <v>23</v>
      </c>
    </row>
    <row r="3" spans="1:27" x14ac:dyDescent="0.3">
      <c r="M3" s="8"/>
      <c r="Q3" s="8"/>
      <c r="U3" s="8"/>
      <c r="Y3" s="8" t="s">
        <v>24</v>
      </c>
    </row>
    <row r="5" spans="1:27" x14ac:dyDescent="0.3"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27"/>
      <c r="W5" s="8"/>
      <c r="X5" s="27"/>
      <c r="Y5" s="8" t="s">
        <v>179</v>
      </c>
      <c r="Z5" s="4"/>
      <c r="AA5" s="4"/>
    </row>
    <row r="6" spans="1:27" x14ac:dyDescent="0.3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27"/>
      <c r="W6" s="8"/>
      <c r="X6" s="27"/>
      <c r="Y6" s="8" t="s">
        <v>23</v>
      </c>
      <c r="Z6" s="4"/>
      <c r="AA6" s="4"/>
    </row>
    <row r="7" spans="1:27" x14ac:dyDescent="0.3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27"/>
      <c r="W7" s="8"/>
      <c r="X7" s="27"/>
      <c r="Y7" s="8" t="s">
        <v>24</v>
      </c>
      <c r="Z7" s="4"/>
      <c r="AA7" s="4"/>
    </row>
    <row r="8" spans="1:27" x14ac:dyDescent="0.3">
      <c r="E8" s="8"/>
      <c r="F8" s="8"/>
      <c r="G8" s="8"/>
      <c r="H8" s="8"/>
      <c r="I8" s="45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27"/>
      <c r="W8" s="8"/>
      <c r="X8" s="27"/>
      <c r="Y8" s="8" t="s">
        <v>187</v>
      </c>
      <c r="Z8" s="4"/>
      <c r="AA8" s="4"/>
    </row>
    <row r="9" spans="1:27" x14ac:dyDescent="0.3">
      <c r="Z9" s="4"/>
      <c r="AA9" s="4"/>
    </row>
    <row r="10" spans="1:27" x14ac:dyDescent="0.3">
      <c r="A10" s="66" t="s">
        <v>189</v>
      </c>
      <c r="B10" s="67"/>
      <c r="C10" s="67"/>
      <c r="D10" s="68"/>
      <c r="E10" s="68"/>
      <c r="F10" s="68"/>
      <c r="G10" s="68"/>
      <c r="H10" s="68"/>
      <c r="I10" s="68"/>
      <c r="J10" s="68"/>
      <c r="K10" s="67"/>
      <c r="L10" s="68"/>
      <c r="M10" s="67"/>
      <c r="N10" s="69"/>
      <c r="O10" s="69"/>
      <c r="P10" s="69"/>
      <c r="Q10" s="69"/>
      <c r="R10" s="69"/>
      <c r="S10" s="70"/>
      <c r="T10" s="69"/>
      <c r="U10" s="70"/>
      <c r="V10" s="69"/>
      <c r="W10" s="70"/>
      <c r="X10" s="69"/>
      <c r="Y10" s="70"/>
      <c r="Z10" s="4"/>
      <c r="AA10" s="4"/>
    </row>
    <row r="11" spans="1:27" ht="15.75" customHeight="1" x14ac:dyDescent="0.3">
      <c r="A11" s="71" t="s">
        <v>188</v>
      </c>
      <c r="B11" s="72"/>
      <c r="C11" s="72"/>
      <c r="D11" s="73"/>
      <c r="E11" s="73"/>
      <c r="F11" s="73"/>
      <c r="G11" s="73"/>
      <c r="H11" s="73"/>
      <c r="I11" s="73"/>
      <c r="J11" s="73"/>
      <c r="K11" s="72"/>
      <c r="L11" s="73"/>
      <c r="M11" s="72"/>
      <c r="N11" s="73"/>
      <c r="O11" s="73"/>
      <c r="P11" s="73"/>
      <c r="Q11" s="73"/>
      <c r="R11" s="73"/>
      <c r="S11" s="72"/>
      <c r="T11" s="73"/>
      <c r="U11" s="72"/>
      <c r="V11" s="73"/>
      <c r="W11" s="72"/>
      <c r="X11" s="73"/>
      <c r="Y11" s="72"/>
      <c r="Z11" s="4"/>
      <c r="AA11" s="4"/>
    </row>
    <row r="12" spans="1:27" ht="19.5" customHeight="1" x14ac:dyDescent="0.3">
      <c r="A12" s="72"/>
      <c r="B12" s="72"/>
      <c r="C12" s="72"/>
      <c r="D12" s="73"/>
      <c r="E12" s="73"/>
      <c r="F12" s="73"/>
      <c r="G12" s="73"/>
      <c r="H12" s="73"/>
      <c r="I12" s="73"/>
      <c r="J12" s="73"/>
      <c r="K12" s="72"/>
      <c r="L12" s="73"/>
      <c r="M12" s="72"/>
      <c r="N12" s="73"/>
      <c r="O12" s="73"/>
      <c r="P12" s="73"/>
      <c r="Q12" s="73"/>
      <c r="R12" s="73"/>
      <c r="S12" s="72"/>
      <c r="T12" s="73"/>
      <c r="U12" s="72"/>
      <c r="V12" s="73"/>
      <c r="W12" s="72"/>
      <c r="X12" s="73"/>
      <c r="Y12" s="72"/>
      <c r="Z12" s="4"/>
      <c r="AA12" s="4"/>
    </row>
    <row r="13" spans="1:27" x14ac:dyDescent="0.3">
      <c r="A13" s="46"/>
      <c r="B13" s="46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7"/>
      <c r="W13" s="48"/>
      <c r="X13" s="62"/>
      <c r="Y13" s="48"/>
      <c r="Z13" s="4"/>
      <c r="AA13" s="4"/>
    </row>
    <row r="14" spans="1:27" x14ac:dyDescent="0.3">
      <c r="A14" s="61"/>
      <c r="B14" s="9"/>
      <c r="C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27"/>
      <c r="W14" s="8"/>
      <c r="X14" s="27"/>
      <c r="Y14" s="8" t="s">
        <v>22</v>
      </c>
      <c r="Z14" s="4"/>
      <c r="AA14" s="4"/>
    </row>
    <row r="15" spans="1:27" ht="18.75" customHeight="1" x14ac:dyDescent="0.3">
      <c r="A15" s="78" t="s">
        <v>0</v>
      </c>
      <c r="B15" s="78" t="s">
        <v>18</v>
      </c>
      <c r="C15" s="78" t="s">
        <v>1</v>
      </c>
      <c r="D15" s="76" t="s">
        <v>25</v>
      </c>
      <c r="E15" s="74" t="s">
        <v>26</v>
      </c>
      <c r="F15" s="74" t="s">
        <v>180</v>
      </c>
      <c r="G15" s="76" t="s">
        <v>25</v>
      </c>
      <c r="H15" s="74" t="s">
        <v>180</v>
      </c>
      <c r="I15" s="74" t="s">
        <v>26</v>
      </c>
      <c r="J15" s="74" t="s">
        <v>186</v>
      </c>
      <c r="K15" s="76" t="s">
        <v>25</v>
      </c>
      <c r="L15" s="74" t="s">
        <v>186</v>
      </c>
      <c r="M15" s="74" t="s">
        <v>26</v>
      </c>
      <c r="N15" s="74" t="s">
        <v>195</v>
      </c>
      <c r="O15" s="76" t="s">
        <v>25</v>
      </c>
      <c r="P15" s="74" t="s">
        <v>195</v>
      </c>
      <c r="Q15" s="74" t="s">
        <v>26</v>
      </c>
      <c r="R15" s="74" t="s">
        <v>201</v>
      </c>
      <c r="S15" s="76" t="s">
        <v>25</v>
      </c>
      <c r="T15" s="74" t="s">
        <v>201</v>
      </c>
      <c r="U15" s="74" t="s">
        <v>26</v>
      </c>
      <c r="V15" s="81" t="s">
        <v>202</v>
      </c>
      <c r="W15" s="76" t="s">
        <v>25</v>
      </c>
      <c r="X15" s="81" t="s">
        <v>202</v>
      </c>
      <c r="Y15" s="74" t="s">
        <v>26</v>
      </c>
      <c r="Z15" s="4"/>
      <c r="AA15" s="4"/>
    </row>
    <row r="16" spans="1:27" x14ac:dyDescent="0.3">
      <c r="A16" s="79"/>
      <c r="B16" s="88"/>
      <c r="C16" s="80"/>
      <c r="D16" s="77"/>
      <c r="E16" s="75"/>
      <c r="F16" s="75"/>
      <c r="G16" s="77"/>
      <c r="H16" s="75"/>
      <c r="I16" s="75"/>
      <c r="J16" s="75"/>
      <c r="K16" s="77"/>
      <c r="L16" s="75"/>
      <c r="M16" s="75"/>
      <c r="N16" s="75"/>
      <c r="O16" s="77"/>
      <c r="P16" s="75"/>
      <c r="Q16" s="75"/>
      <c r="R16" s="75"/>
      <c r="S16" s="77"/>
      <c r="T16" s="75"/>
      <c r="U16" s="75"/>
      <c r="V16" s="82"/>
      <c r="W16" s="77"/>
      <c r="X16" s="82"/>
      <c r="Y16" s="75"/>
      <c r="Z16" s="4"/>
      <c r="AA16" s="4"/>
    </row>
    <row r="17" spans="1:28" x14ac:dyDescent="0.3">
      <c r="A17" s="2"/>
      <c r="B17" s="24" t="s">
        <v>2</v>
      </c>
      <c r="C17" s="5"/>
      <c r="D17" s="32">
        <f>D19+D20</f>
        <v>807152.20000000007</v>
      </c>
      <c r="E17" s="32">
        <f>E19+E20</f>
        <v>807467.5</v>
      </c>
      <c r="F17" s="33">
        <f>F19+F20</f>
        <v>0</v>
      </c>
      <c r="G17" s="33">
        <f>D17+F17</f>
        <v>807152.20000000007</v>
      </c>
      <c r="H17" s="33">
        <f>H19+H20</f>
        <v>0</v>
      </c>
      <c r="I17" s="33">
        <f>E17+H17</f>
        <v>807467.5</v>
      </c>
      <c r="J17" s="33">
        <f>J19+J20</f>
        <v>-38023.5</v>
      </c>
      <c r="K17" s="33">
        <f>G17+J17</f>
        <v>769128.70000000007</v>
      </c>
      <c r="L17" s="33">
        <f>L19+L20</f>
        <v>0</v>
      </c>
      <c r="M17" s="33">
        <f>I17+L17</f>
        <v>807467.5</v>
      </c>
      <c r="N17" s="33">
        <f>N19+N20</f>
        <v>0</v>
      </c>
      <c r="O17" s="33">
        <f>K17+N17</f>
        <v>769128.70000000007</v>
      </c>
      <c r="P17" s="33">
        <f>P19+P20</f>
        <v>0</v>
      </c>
      <c r="Q17" s="33">
        <f>M17+P17</f>
        <v>807467.5</v>
      </c>
      <c r="R17" s="33">
        <f>R19+R20</f>
        <v>-39994.534999999996</v>
      </c>
      <c r="S17" s="33">
        <f>O17+R17</f>
        <v>729134.16500000004</v>
      </c>
      <c r="T17" s="33">
        <f>T19+T20</f>
        <v>0</v>
      </c>
      <c r="U17" s="33">
        <f>Q17+T17</f>
        <v>807467.5</v>
      </c>
      <c r="V17" s="33">
        <f>V19+V20</f>
        <v>184956.93</v>
      </c>
      <c r="W17" s="36">
        <f>S17+V17</f>
        <v>914091.09499999997</v>
      </c>
      <c r="X17" s="35">
        <f>X19+X20</f>
        <v>307126.40899999999</v>
      </c>
      <c r="Y17" s="36">
        <f>U17+X17</f>
        <v>1114593.909</v>
      </c>
      <c r="Z17" s="10"/>
      <c r="AA17" s="10"/>
      <c r="AB17" s="10"/>
    </row>
    <row r="18" spans="1:28" x14ac:dyDescent="0.3">
      <c r="A18" s="2"/>
      <c r="B18" s="24" t="s">
        <v>9</v>
      </c>
      <c r="C18" s="5"/>
      <c r="D18" s="34"/>
      <c r="E18" s="34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5"/>
      <c r="W18" s="36"/>
      <c r="X18" s="35"/>
      <c r="Y18" s="36"/>
      <c r="Z18" s="4"/>
      <c r="AA18" s="4"/>
    </row>
    <row r="19" spans="1:28" hidden="1" x14ac:dyDescent="0.3">
      <c r="A19" s="2"/>
      <c r="B19" s="12" t="s">
        <v>10</v>
      </c>
      <c r="C19" s="5"/>
      <c r="D19" s="37">
        <f>D23+D27+D29+D30+D33+D37+D39+D45+D47+D48+D49</f>
        <v>546199.30000000005</v>
      </c>
      <c r="E19" s="37">
        <f>E23+E27+E29+E30+E33+E37+E39+E45+E47+E48+E49</f>
        <v>552924</v>
      </c>
      <c r="F19" s="49">
        <f>F23+F27+F29+F30+F33+F37+F39+F45+F47+F48+F49</f>
        <v>0</v>
      </c>
      <c r="G19" s="36">
        <f t="shared" ref="G19:G99" si="0">D19+F19</f>
        <v>546199.30000000005</v>
      </c>
      <c r="H19" s="49">
        <f>H23+H27+H29+H30+H33+H37+H39+H45+H47+H48+H49</f>
        <v>0</v>
      </c>
      <c r="I19" s="36">
        <f t="shared" ref="I19:I99" si="1">E19+H19</f>
        <v>552924</v>
      </c>
      <c r="J19" s="49">
        <f>J23+J27+J29+J30+J33+J37+J39+J45+J47+J48+J49</f>
        <v>-38023.5</v>
      </c>
      <c r="K19" s="36">
        <f t="shared" ref="K19:K99" si="2">G19+J19</f>
        <v>508175.80000000005</v>
      </c>
      <c r="L19" s="49">
        <f>L23+L27+L29+L30+L33+L37+L39+L45+L47+L48+L49</f>
        <v>0</v>
      </c>
      <c r="M19" s="36">
        <f t="shared" ref="M19" si="3">I19+L19</f>
        <v>552924</v>
      </c>
      <c r="N19" s="49">
        <f>N23+N27+N29+N30+N33+N37+N39+N45+N47+N48+N49</f>
        <v>0</v>
      </c>
      <c r="O19" s="36">
        <f t="shared" ref="O19:O21" si="4">K19+N19</f>
        <v>508175.80000000005</v>
      </c>
      <c r="P19" s="49">
        <f>P23+P27+P29+P30+P33+P37+P39+P45+P47+P48+P49</f>
        <v>0</v>
      </c>
      <c r="Q19" s="36">
        <f t="shared" ref="Q19" si="5">M19+P19</f>
        <v>552924</v>
      </c>
      <c r="R19" s="49">
        <f>R23+R27+R29+R30+R33+R37+R39+R45+R47+R48+R49+R50</f>
        <v>-39994.534999999996</v>
      </c>
      <c r="S19" s="36">
        <f t="shared" ref="S19:S21" si="6">O19+R19</f>
        <v>468181.26500000007</v>
      </c>
      <c r="T19" s="49">
        <f>T23+T27+T29+T30+T33+T37+T39+T45+T47+T48+T49</f>
        <v>0</v>
      </c>
      <c r="U19" s="36">
        <f t="shared" ref="U19" si="7">Q19+T19</f>
        <v>552924</v>
      </c>
      <c r="V19" s="38">
        <f>V23+V27+V29+V30+V33+V37+V45+V47+V48+V49+V50+V41+V53+V55</f>
        <v>80252.47600000001</v>
      </c>
      <c r="W19" s="36">
        <f t="shared" ref="W19:W21" si="8">S19+V19</f>
        <v>548433.74100000004</v>
      </c>
      <c r="X19" s="38">
        <f>X23+X27+X29+X30+X33+X37+X45+X47+X48+X49+X41+X53</f>
        <v>108526.409</v>
      </c>
      <c r="Y19" s="36">
        <f t="shared" ref="Y19" si="9">U19+X19</f>
        <v>661450.40899999999</v>
      </c>
      <c r="Z19" s="4"/>
      <c r="AA19" s="4">
        <v>0</v>
      </c>
    </row>
    <row r="20" spans="1:28" x14ac:dyDescent="0.3">
      <c r="A20" s="2"/>
      <c r="B20" s="17" t="s">
        <v>17</v>
      </c>
      <c r="C20" s="5"/>
      <c r="D20" s="34">
        <f>D24+D28+D34+D38+D46</f>
        <v>260952.9</v>
      </c>
      <c r="E20" s="34">
        <f>E24+E28+E34+E38+E46</f>
        <v>254543.5</v>
      </c>
      <c r="F20" s="36">
        <f>F24+F28+F34+F38+F46</f>
        <v>0</v>
      </c>
      <c r="G20" s="36">
        <f t="shared" si="0"/>
        <v>260952.9</v>
      </c>
      <c r="H20" s="36">
        <f>H24+H28+H34+H38+H46</f>
        <v>0</v>
      </c>
      <c r="I20" s="36">
        <f>E20+H20</f>
        <v>254543.5</v>
      </c>
      <c r="J20" s="36">
        <f>J24+J28+J34+J38+J46</f>
        <v>0</v>
      </c>
      <c r="K20" s="36">
        <f t="shared" si="2"/>
        <v>260952.9</v>
      </c>
      <c r="L20" s="36">
        <f>L24+L28+L34+L38+L46</f>
        <v>0</v>
      </c>
      <c r="M20" s="36">
        <f>I20+L20</f>
        <v>254543.5</v>
      </c>
      <c r="N20" s="36">
        <f>N24+N28+N34+N38+N46</f>
        <v>0</v>
      </c>
      <c r="O20" s="36">
        <f t="shared" si="4"/>
        <v>260952.9</v>
      </c>
      <c r="P20" s="36">
        <f>P24+P28+P34+P38+P46</f>
        <v>0</v>
      </c>
      <c r="Q20" s="36">
        <f>M20+P20</f>
        <v>254543.5</v>
      </c>
      <c r="R20" s="36">
        <f>R24+R28+R34+R38+R46</f>
        <v>0</v>
      </c>
      <c r="S20" s="36">
        <f t="shared" si="6"/>
        <v>260952.9</v>
      </c>
      <c r="T20" s="36">
        <f>T24+T28+T34+T38+T46</f>
        <v>0</v>
      </c>
      <c r="U20" s="36">
        <f>Q20+T20</f>
        <v>254543.5</v>
      </c>
      <c r="V20" s="35">
        <f>V24+V28+V34+V38+V46+V42+V54</f>
        <v>104704.454</v>
      </c>
      <c r="W20" s="36">
        <f t="shared" si="8"/>
        <v>365657.35399999999</v>
      </c>
      <c r="X20" s="35">
        <f>X24+X28+X34+X38+X46+X42+X54</f>
        <v>198600</v>
      </c>
      <c r="Y20" s="36">
        <f>U20+X20</f>
        <v>453143.5</v>
      </c>
      <c r="Z20" s="4"/>
      <c r="AA20" s="4"/>
    </row>
    <row r="21" spans="1:28" ht="56.25" x14ac:dyDescent="0.3">
      <c r="A21" s="2" t="s">
        <v>114</v>
      </c>
      <c r="B21" s="25" t="s">
        <v>83</v>
      </c>
      <c r="C21" s="58" t="s">
        <v>84</v>
      </c>
      <c r="D21" s="34">
        <f>D23+D24</f>
        <v>73922.8</v>
      </c>
      <c r="E21" s="34">
        <f>E23+E24</f>
        <v>212363</v>
      </c>
      <c r="F21" s="36"/>
      <c r="G21" s="36">
        <f t="shared" si="0"/>
        <v>73922.8</v>
      </c>
      <c r="H21" s="36"/>
      <c r="I21" s="36">
        <f t="shared" si="1"/>
        <v>212363</v>
      </c>
      <c r="J21" s="36"/>
      <c r="K21" s="36">
        <f t="shared" si="2"/>
        <v>73922.8</v>
      </c>
      <c r="L21" s="36"/>
      <c r="M21" s="36">
        <f t="shared" ref="M21" si="10">I21+L21</f>
        <v>212363</v>
      </c>
      <c r="N21" s="36"/>
      <c r="O21" s="36">
        <f t="shared" si="4"/>
        <v>73922.8</v>
      </c>
      <c r="P21" s="36"/>
      <c r="Q21" s="36">
        <f t="shared" ref="Q21" si="11">M21+P21</f>
        <v>212363</v>
      </c>
      <c r="R21" s="36"/>
      <c r="S21" s="36">
        <f t="shared" si="6"/>
        <v>73922.8</v>
      </c>
      <c r="T21" s="36"/>
      <c r="U21" s="36">
        <f t="shared" ref="U21" si="12">Q21+T21</f>
        <v>212363</v>
      </c>
      <c r="V21" s="35"/>
      <c r="W21" s="36">
        <f t="shared" si="8"/>
        <v>73922.8</v>
      </c>
      <c r="X21" s="35"/>
      <c r="Y21" s="36">
        <f t="shared" ref="Y21" si="13">U21+X21</f>
        <v>212363</v>
      </c>
      <c r="Z21" s="4"/>
      <c r="AA21" s="4"/>
    </row>
    <row r="22" spans="1:28" x14ac:dyDescent="0.3">
      <c r="A22" s="2"/>
      <c r="B22" s="17" t="s">
        <v>82</v>
      </c>
      <c r="C22" s="58"/>
      <c r="D22" s="34"/>
      <c r="E22" s="34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5"/>
      <c r="W22" s="36"/>
      <c r="X22" s="35"/>
      <c r="Y22" s="36"/>
      <c r="Z22" s="4"/>
      <c r="AA22" s="4"/>
    </row>
    <row r="23" spans="1:28" hidden="1" x14ac:dyDescent="0.3">
      <c r="A23" s="2"/>
      <c r="B23" s="11" t="s">
        <v>10</v>
      </c>
      <c r="C23" s="15"/>
      <c r="D23" s="37">
        <v>73922.8</v>
      </c>
      <c r="E23" s="37">
        <v>85091.3</v>
      </c>
      <c r="F23" s="49"/>
      <c r="G23" s="36">
        <f t="shared" si="0"/>
        <v>73922.8</v>
      </c>
      <c r="H23" s="49"/>
      <c r="I23" s="36">
        <f t="shared" si="1"/>
        <v>85091.3</v>
      </c>
      <c r="J23" s="49"/>
      <c r="K23" s="36">
        <f t="shared" si="2"/>
        <v>73922.8</v>
      </c>
      <c r="L23" s="49"/>
      <c r="M23" s="36">
        <f t="shared" ref="M23:M25" si="14">I23+L23</f>
        <v>85091.3</v>
      </c>
      <c r="N23" s="49"/>
      <c r="O23" s="36">
        <f t="shared" ref="O23:O25" si="15">K23+N23</f>
        <v>73922.8</v>
      </c>
      <c r="P23" s="49"/>
      <c r="Q23" s="36">
        <f t="shared" ref="Q23:Q25" si="16">M23+P23</f>
        <v>85091.3</v>
      </c>
      <c r="R23" s="49"/>
      <c r="S23" s="36">
        <f t="shared" ref="S23:S25" si="17">O23+R23</f>
        <v>73922.8</v>
      </c>
      <c r="T23" s="49"/>
      <c r="U23" s="36">
        <f t="shared" ref="U23:U25" si="18">Q23+T23</f>
        <v>85091.3</v>
      </c>
      <c r="V23" s="38"/>
      <c r="W23" s="36">
        <f t="shared" ref="W23:W25" si="19">S23+V23</f>
        <v>73922.8</v>
      </c>
      <c r="X23" s="38"/>
      <c r="Y23" s="36">
        <f t="shared" ref="Y23:Y25" si="20">U23+X23</f>
        <v>85091.3</v>
      </c>
      <c r="Z23" s="4" t="s">
        <v>85</v>
      </c>
      <c r="AA23" s="4">
        <v>0</v>
      </c>
    </row>
    <row r="24" spans="1:28" x14ac:dyDescent="0.3">
      <c r="A24" s="2"/>
      <c r="B24" s="26" t="s">
        <v>17</v>
      </c>
      <c r="C24" s="58"/>
      <c r="D24" s="34">
        <v>0</v>
      </c>
      <c r="E24" s="34">
        <v>127271.7</v>
      </c>
      <c r="F24" s="36"/>
      <c r="G24" s="36">
        <f t="shared" si="0"/>
        <v>0</v>
      </c>
      <c r="H24" s="36"/>
      <c r="I24" s="36">
        <f t="shared" si="1"/>
        <v>127271.7</v>
      </c>
      <c r="J24" s="36"/>
      <c r="K24" s="36">
        <f t="shared" si="2"/>
        <v>0</v>
      </c>
      <c r="L24" s="36"/>
      <c r="M24" s="36">
        <f t="shared" si="14"/>
        <v>127271.7</v>
      </c>
      <c r="N24" s="36"/>
      <c r="O24" s="36">
        <f t="shared" si="15"/>
        <v>0</v>
      </c>
      <c r="P24" s="36"/>
      <c r="Q24" s="36">
        <f t="shared" si="16"/>
        <v>127271.7</v>
      </c>
      <c r="R24" s="36"/>
      <c r="S24" s="36">
        <f t="shared" si="17"/>
        <v>0</v>
      </c>
      <c r="T24" s="36"/>
      <c r="U24" s="36">
        <f t="shared" si="18"/>
        <v>127271.7</v>
      </c>
      <c r="V24" s="35"/>
      <c r="W24" s="36">
        <f t="shared" si="19"/>
        <v>0</v>
      </c>
      <c r="X24" s="35"/>
      <c r="Y24" s="36">
        <f t="shared" si="20"/>
        <v>127271.7</v>
      </c>
      <c r="Z24" s="4" t="s">
        <v>182</v>
      </c>
      <c r="AA24" s="4" t="s">
        <v>183</v>
      </c>
    </row>
    <row r="25" spans="1:28" ht="57.75" customHeight="1" x14ac:dyDescent="0.3">
      <c r="A25" s="2" t="s">
        <v>116</v>
      </c>
      <c r="B25" s="17" t="s">
        <v>86</v>
      </c>
      <c r="C25" s="58" t="s">
        <v>84</v>
      </c>
      <c r="D25" s="34">
        <f>D27+D28</f>
        <v>6519</v>
      </c>
      <c r="E25" s="34">
        <f>E27+E28</f>
        <v>272037.7</v>
      </c>
      <c r="F25" s="36"/>
      <c r="G25" s="36">
        <f t="shared" si="0"/>
        <v>6519</v>
      </c>
      <c r="H25" s="36"/>
      <c r="I25" s="36">
        <f t="shared" si="1"/>
        <v>272037.7</v>
      </c>
      <c r="J25" s="36"/>
      <c r="K25" s="36">
        <f t="shared" si="2"/>
        <v>6519</v>
      </c>
      <c r="L25" s="36"/>
      <c r="M25" s="36">
        <f t="shared" si="14"/>
        <v>272037.7</v>
      </c>
      <c r="N25" s="36"/>
      <c r="O25" s="36">
        <f t="shared" si="15"/>
        <v>6519</v>
      </c>
      <c r="P25" s="36"/>
      <c r="Q25" s="36">
        <f t="shared" si="16"/>
        <v>272037.7</v>
      </c>
      <c r="R25" s="36"/>
      <c r="S25" s="36">
        <f t="shared" si="17"/>
        <v>6519</v>
      </c>
      <c r="T25" s="36"/>
      <c r="U25" s="36">
        <f t="shared" si="18"/>
        <v>272037.7</v>
      </c>
      <c r="V25" s="35"/>
      <c r="W25" s="36">
        <f t="shared" si="19"/>
        <v>6519</v>
      </c>
      <c r="X25" s="35"/>
      <c r="Y25" s="36">
        <f t="shared" si="20"/>
        <v>272037.7</v>
      </c>
      <c r="Z25" s="18"/>
      <c r="AA25" s="4"/>
    </row>
    <row r="26" spans="1:28" x14ac:dyDescent="0.3">
      <c r="A26" s="2"/>
      <c r="B26" s="17" t="s">
        <v>82</v>
      </c>
      <c r="C26" s="58"/>
      <c r="D26" s="34"/>
      <c r="E26" s="34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5"/>
      <c r="W26" s="36"/>
      <c r="X26" s="35"/>
      <c r="Y26" s="36"/>
      <c r="Z26" s="4"/>
      <c r="AA26" s="4"/>
    </row>
    <row r="27" spans="1:28" hidden="1" x14ac:dyDescent="0.3">
      <c r="A27" s="2"/>
      <c r="B27" s="11" t="s">
        <v>10</v>
      </c>
      <c r="C27" s="13"/>
      <c r="D27" s="39">
        <v>6519</v>
      </c>
      <c r="E27" s="39">
        <v>144765.90000000002</v>
      </c>
      <c r="F27" s="39"/>
      <c r="G27" s="36">
        <f t="shared" si="0"/>
        <v>6519</v>
      </c>
      <c r="H27" s="39"/>
      <c r="I27" s="36">
        <f t="shared" si="1"/>
        <v>144765.90000000002</v>
      </c>
      <c r="J27" s="39"/>
      <c r="K27" s="36">
        <f t="shared" si="2"/>
        <v>6519</v>
      </c>
      <c r="L27" s="39"/>
      <c r="M27" s="36">
        <f t="shared" ref="M27:M31" si="21">I27+L27</f>
        <v>144765.90000000002</v>
      </c>
      <c r="N27" s="39"/>
      <c r="O27" s="36">
        <f t="shared" ref="O27:O30" si="22">K27+N27</f>
        <v>6519</v>
      </c>
      <c r="P27" s="39"/>
      <c r="Q27" s="36">
        <f t="shared" ref="Q27:Q31" si="23">M27+P27</f>
        <v>144765.90000000002</v>
      </c>
      <c r="R27" s="39"/>
      <c r="S27" s="36">
        <f t="shared" ref="S27:S30" si="24">O27+R27</f>
        <v>6519</v>
      </c>
      <c r="T27" s="39"/>
      <c r="U27" s="36">
        <f t="shared" ref="U27:U31" si="25">Q27+T27</f>
        <v>144765.90000000002</v>
      </c>
      <c r="V27" s="40"/>
      <c r="W27" s="36">
        <f t="shared" ref="W27:W30" si="26">S27+V27</f>
        <v>6519</v>
      </c>
      <c r="X27" s="40"/>
      <c r="Y27" s="36">
        <f t="shared" ref="Y27:Y31" si="27">U27+X27</f>
        <v>144765.90000000002</v>
      </c>
      <c r="Z27" s="4" t="s">
        <v>87</v>
      </c>
      <c r="AA27" s="4">
        <v>0</v>
      </c>
    </row>
    <row r="28" spans="1:28" x14ac:dyDescent="0.3">
      <c r="A28" s="2"/>
      <c r="B28" s="26" t="s">
        <v>17</v>
      </c>
      <c r="C28" s="58"/>
      <c r="D28" s="34">
        <v>0</v>
      </c>
      <c r="E28" s="34">
        <v>127271.8</v>
      </c>
      <c r="F28" s="36"/>
      <c r="G28" s="36">
        <f t="shared" si="0"/>
        <v>0</v>
      </c>
      <c r="H28" s="36"/>
      <c r="I28" s="36">
        <f t="shared" si="1"/>
        <v>127271.8</v>
      </c>
      <c r="J28" s="36"/>
      <c r="K28" s="36">
        <f t="shared" si="2"/>
        <v>0</v>
      </c>
      <c r="L28" s="36"/>
      <c r="M28" s="36">
        <f t="shared" si="21"/>
        <v>127271.8</v>
      </c>
      <c r="N28" s="36"/>
      <c r="O28" s="36">
        <f t="shared" si="22"/>
        <v>0</v>
      </c>
      <c r="P28" s="36"/>
      <c r="Q28" s="36">
        <f t="shared" si="23"/>
        <v>127271.8</v>
      </c>
      <c r="R28" s="36"/>
      <c r="S28" s="36">
        <f t="shared" si="24"/>
        <v>0</v>
      </c>
      <c r="T28" s="36"/>
      <c r="U28" s="36">
        <f t="shared" si="25"/>
        <v>127271.8</v>
      </c>
      <c r="V28" s="35"/>
      <c r="W28" s="36">
        <f t="shared" si="26"/>
        <v>0</v>
      </c>
      <c r="X28" s="35"/>
      <c r="Y28" s="36">
        <f t="shared" si="27"/>
        <v>127271.8</v>
      </c>
      <c r="Z28" s="4" t="s">
        <v>182</v>
      </c>
      <c r="AA28" s="4" t="s">
        <v>183</v>
      </c>
    </row>
    <row r="29" spans="1:28" ht="56.25" x14ac:dyDescent="0.3">
      <c r="A29" s="2" t="s">
        <v>120</v>
      </c>
      <c r="B29" s="17" t="s">
        <v>197</v>
      </c>
      <c r="C29" s="58" t="s">
        <v>84</v>
      </c>
      <c r="D29" s="34">
        <v>6378.8</v>
      </c>
      <c r="E29" s="34">
        <v>0</v>
      </c>
      <c r="F29" s="36"/>
      <c r="G29" s="36">
        <f t="shared" si="0"/>
        <v>6378.8</v>
      </c>
      <c r="H29" s="36"/>
      <c r="I29" s="36">
        <f t="shared" si="1"/>
        <v>0</v>
      </c>
      <c r="J29" s="36"/>
      <c r="K29" s="36">
        <f t="shared" si="2"/>
        <v>6378.8</v>
      </c>
      <c r="L29" s="36"/>
      <c r="M29" s="36">
        <f t="shared" si="21"/>
        <v>0</v>
      </c>
      <c r="N29" s="36"/>
      <c r="O29" s="36">
        <f t="shared" si="22"/>
        <v>6378.8</v>
      </c>
      <c r="P29" s="36"/>
      <c r="Q29" s="36">
        <f t="shared" si="23"/>
        <v>0</v>
      </c>
      <c r="R29" s="36"/>
      <c r="S29" s="36">
        <f t="shared" si="24"/>
        <v>6378.8</v>
      </c>
      <c r="T29" s="36"/>
      <c r="U29" s="36">
        <f t="shared" si="25"/>
        <v>0</v>
      </c>
      <c r="V29" s="35"/>
      <c r="W29" s="36">
        <f t="shared" si="26"/>
        <v>6378.8</v>
      </c>
      <c r="X29" s="35"/>
      <c r="Y29" s="36">
        <f t="shared" si="27"/>
        <v>0</v>
      </c>
      <c r="Z29" s="4" t="s">
        <v>88</v>
      </c>
      <c r="AA29" s="4"/>
    </row>
    <row r="30" spans="1:28" ht="56.25" x14ac:dyDescent="0.3">
      <c r="A30" s="2" t="s">
        <v>118</v>
      </c>
      <c r="B30" s="17" t="s">
        <v>89</v>
      </c>
      <c r="C30" s="58" t="s">
        <v>84</v>
      </c>
      <c r="D30" s="34">
        <v>0</v>
      </c>
      <c r="E30" s="34">
        <v>6595.8</v>
      </c>
      <c r="F30" s="36"/>
      <c r="G30" s="36">
        <f t="shared" si="0"/>
        <v>0</v>
      </c>
      <c r="H30" s="36"/>
      <c r="I30" s="36">
        <f t="shared" si="1"/>
        <v>6595.8</v>
      </c>
      <c r="J30" s="36"/>
      <c r="K30" s="36">
        <f t="shared" si="2"/>
        <v>0</v>
      </c>
      <c r="L30" s="36"/>
      <c r="M30" s="36">
        <f t="shared" si="21"/>
        <v>6595.8</v>
      </c>
      <c r="N30" s="36"/>
      <c r="O30" s="36">
        <f t="shared" si="22"/>
        <v>0</v>
      </c>
      <c r="P30" s="36"/>
      <c r="Q30" s="36">
        <f t="shared" si="23"/>
        <v>6595.8</v>
      </c>
      <c r="R30" s="36"/>
      <c r="S30" s="36">
        <f t="shared" si="24"/>
        <v>0</v>
      </c>
      <c r="T30" s="36"/>
      <c r="U30" s="36">
        <f t="shared" si="25"/>
        <v>6595.8</v>
      </c>
      <c r="V30" s="35"/>
      <c r="W30" s="36">
        <f t="shared" si="26"/>
        <v>0</v>
      </c>
      <c r="X30" s="35"/>
      <c r="Y30" s="36">
        <f t="shared" si="27"/>
        <v>6595.8</v>
      </c>
      <c r="Z30" s="4" t="s">
        <v>90</v>
      </c>
      <c r="AA30" s="4"/>
    </row>
    <row r="31" spans="1:28" ht="56.25" x14ac:dyDescent="0.3">
      <c r="A31" s="2" t="s">
        <v>115</v>
      </c>
      <c r="B31" s="26" t="s">
        <v>91</v>
      </c>
      <c r="C31" s="14" t="s">
        <v>36</v>
      </c>
      <c r="D31" s="34">
        <f>D33+D34</f>
        <v>97772.3</v>
      </c>
      <c r="E31" s="34">
        <f>E33+E34</f>
        <v>0</v>
      </c>
      <c r="F31" s="36"/>
      <c r="G31" s="36">
        <f t="shared" si="0"/>
        <v>97772.3</v>
      </c>
      <c r="H31" s="36"/>
      <c r="I31" s="36">
        <f t="shared" si="1"/>
        <v>0</v>
      </c>
      <c r="J31" s="36">
        <f>J33+J34</f>
        <v>-16924.7</v>
      </c>
      <c r="K31" s="36">
        <f>G31+J31</f>
        <v>80847.600000000006</v>
      </c>
      <c r="L31" s="36"/>
      <c r="M31" s="36">
        <f t="shared" si="21"/>
        <v>0</v>
      </c>
      <c r="N31" s="36">
        <f>N33+N34</f>
        <v>0</v>
      </c>
      <c r="O31" s="36">
        <f>K31+N31</f>
        <v>80847.600000000006</v>
      </c>
      <c r="P31" s="36"/>
      <c r="Q31" s="36">
        <f t="shared" si="23"/>
        <v>0</v>
      </c>
      <c r="R31" s="36">
        <f>R33+R34</f>
        <v>0</v>
      </c>
      <c r="S31" s="36">
        <f>O31+R31</f>
        <v>80847.600000000006</v>
      </c>
      <c r="T31" s="36"/>
      <c r="U31" s="36">
        <f t="shared" si="25"/>
        <v>0</v>
      </c>
      <c r="V31" s="35">
        <f>V33+V34</f>
        <v>0</v>
      </c>
      <c r="W31" s="36">
        <f>S31+V31</f>
        <v>80847.600000000006</v>
      </c>
      <c r="X31" s="35"/>
      <c r="Y31" s="36">
        <f t="shared" si="27"/>
        <v>0</v>
      </c>
      <c r="Z31" s="4" t="s">
        <v>92</v>
      </c>
      <c r="AA31" s="4"/>
    </row>
    <row r="32" spans="1:28" x14ac:dyDescent="0.3">
      <c r="A32" s="2"/>
      <c r="B32" s="17" t="s">
        <v>82</v>
      </c>
      <c r="C32" s="58"/>
      <c r="D32" s="34"/>
      <c r="E32" s="34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5"/>
      <c r="W32" s="36"/>
      <c r="X32" s="35"/>
      <c r="Y32" s="36"/>
      <c r="Z32" s="4"/>
      <c r="AA32" s="4"/>
    </row>
    <row r="33" spans="1:27" hidden="1" x14ac:dyDescent="0.3">
      <c r="A33" s="2"/>
      <c r="B33" s="11" t="s">
        <v>10</v>
      </c>
      <c r="C33" s="15"/>
      <c r="D33" s="37">
        <v>91362.900000000009</v>
      </c>
      <c r="E33" s="37">
        <v>0</v>
      </c>
      <c r="F33" s="49"/>
      <c r="G33" s="36">
        <f t="shared" si="0"/>
        <v>91362.900000000009</v>
      </c>
      <c r="H33" s="49"/>
      <c r="I33" s="36">
        <f t="shared" si="1"/>
        <v>0</v>
      </c>
      <c r="J33" s="49">
        <v>-16924.7</v>
      </c>
      <c r="K33" s="36">
        <f t="shared" si="2"/>
        <v>74438.200000000012</v>
      </c>
      <c r="L33" s="49"/>
      <c r="M33" s="36">
        <f t="shared" ref="M33:M35" si="28">I33+L33</f>
        <v>0</v>
      </c>
      <c r="N33" s="49"/>
      <c r="O33" s="36">
        <f t="shared" ref="O33:O35" si="29">K33+N33</f>
        <v>74438.200000000012</v>
      </c>
      <c r="P33" s="49"/>
      <c r="Q33" s="36">
        <f t="shared" ref="Q33:Q35" si="30">M33+P33</f>
        <v>0</v>
      </c>
      <c r="R33" s="49"/>
      <c r="S33" s="36">
        <f t="shared" ref="S33:S35" si="31">O33+R33</f>
        <v>74438.200000000012</v>
      </c>
      <c r="T33" s="49"/>
      <c r="U33" s="36">
        <f t="shared" ref="U33:U35" si="32">Q33+T33</f>
        <v>0</v>
      </c>
      <c r="V33" s="38"/>
      <c r="W33" s="36">
        <f t="shared" ref="W33:W35" si="33">S33+V33</f>
        <v>74438.200000000012</v>
      </c>
      <c r="X33" s="38"/>
      <c r="Y33" s="36">
        <f t="shared" ref="Y33:Y35" si="34">U33+X33</f>
        <v>0</v>
      </c>
      <c r="Z33" s="4" t="s">
        <v>92</v>
      </c>
      <c r="AA33" s="4">
        <v>0</v>
      </c>
    </row>
    <row r="34" spans="1:27" x14ac:dyDescent="0.3">
      <c r="A34" s="2"/>
      <c r="B34" s="26" t="s">
        <v>17</v>
      </c>
      <c r="C34" s="58"/>
      <c r="D34" s="34">
        <v>6409.4</v>
      </c>
      <c r="E34" s="34">
        <v>0</v>
      </c>
      <c r="F34" s="36"/>
      <c r="G34" s="36">
        <f t="shared" si="0"/>
        <v>6409.4</v>
      </c>
      <c r="H34" s="36"/>
      <c r="I34" s="36">
        <f t="shared" si="1"/>
        <v>0</v>
      </c>
      <c r="J34" s="36"/>
      <c r="K34" s="36">
        <f t="shared" si="2"/>
        <v>6409.4</v>
      </c>
      <c r="L34" s="36"/>
      <c r="M34" s="36">
        <f t="shared" si="28"/>
        <v>0</v>
      </c>
      <c r="N34" s="36"/>
      <c r="O34" s="36">
        <f t="shared" si="29"/>
        <v>6409.4</v>
      </c>
      <c r="P34" s="36"/>
      <c r="Q34" s="36">
        <f t="shared" si="30"/>
        <v>0</v>
      </c>
      <c r="R34" s="36"/>
      <c r="S34" s="36">
        <f t="shared" si="31"/>
        <v>6409.4</v>
      </c>
      <c r="T34" s="36"/>
      <c r="U34" s="36">
        <f t="shared" si="32"/>
        <v>0</v>
      </c>
      <c r="V34" s="35"/>
      <c r="W34" s="36">
        <f t="shared" si="33"/>
        <v>6409.4</v>
      </c>
      <c r="X34" s="35"/>
      <c r="Y34" s="36">
        <f t="shared" si="34"/>
        <v>0</v>
      </c>
      <c r="Z34" s="4" t="s">
        <v>184</v>
      </c>
      <c r="AA34" s="4"/>
    </row>
    <row r="35" spans="1:27" ht="56.25" x14ac:dyDescent="0.3">
      <c r="A35" s="2" t="s">
        <v>119</v>
      </c>
      <c r="B35" s="26" t="s">
        <v>178</v>
      </c>
      <c r="C35" s="14" t="s">
        <v>36</v>
      </c>
      <c r="D35" s="34">
        <f>D37+D38</f>
        <v>153434.20000000001</v>
      </c>
      <c r="E35" s="34">
        <f>E37+E38</f>
        <v>57737.7</v>
      </c>
      <c r="F35" s="36"/>
      <c r="G35" s="36">
        <f t="shared" si="0"/>
        <v>153434.20000000001</v>
      </c>
      <c r="H35" s="36"/>
      <c r="I35" s="36">
        <f t="shared" si="1"/>
        <v>57737.7</v>
      </c>
      <c r="J35" s="36"/>
      <c r="K35" s="36">
        <f t="shared" si="2"/>
        <v>153434.20000000001</v>
      </c>
      <c r="L35" s="36"/>
      <c r="M35" s="36">
        <f t="shared" si="28"/>
        <v>57737.7</v>
      </c>
      <c r="N35" s="36"/>
      <c r="O35" s="36">
        <f t="shared" si="29"/>
        <v>153434.20000000001</v>
      </c>
      <c r="P35" s="36"/>
      <c r="Q35" s="36">
        <f t="shared" si="30"/>
        <v>57737.7</v>
      </c>
      <c r="R35" s="36"/>
      <c r="S35" s="36">
        <f t="shared" si="31"/>
        <v>153434.20000000001</v>
      </c>
      <c r="T35" s="36"/>
      <c r="U35" s="36">
        <f t="shared" si="32"/>
        <v>57737.7</v>
      </c>
      <c r="V35" s="35"/>
      <c r="W35" s="36">
        <f t="shared" si="33"/>
        <v>153434.20000000001</v>
      </c>
      <c r="X35" s="35"/>
      <c r="Y35" s="36">
        <f t="shared" si="34"/>
        <v>57737.7</v>
      </c>
      <c r="Z35" s="18"/>
      <c r="AA35" s="4"/>
    </row>
    <row r="36" spans="1:27" x14ac:dyDescent="0.3">
      <c r="A36" s="2"/>
      <c r="B36" s="17" t="s">
        <v>82</v>
      </c>
      <c r="C36" s="14"/>
      <c r="D36" s="34"/>
      <c r="E36" s="34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5"/>
      <c r="W36" s="36"/>
      <c r="X36" s="35"/>
      <c r="Y36" s="36"/>
      <c r="Z36" s="18"/>
      <c r="AA36" s="4"/>
    </row>
    <row r="37" spans="1:27" hidden="1" x14ac:dyDescent="0.3">
      <c r="A37" s="2"/>
      <c r="B37" s="11" t="s">
        <v>10</v>
      </c>
      <c r="C37" s="14"/>
      <c r="D37" s="37">
        <v>38359.300000000017</v>
      </c>
      <c r="E37" s="37">
        <v>57737.7</v>
      </c>
      <c r="F37" s="49"/>
      <c r="G37" s="36">
        <f t="shared" si="0"/>
        <v>38359.300000000017</v>
      </c>
      <c r="H37" s="49"/>
      <c r="I37" s="36">
        <f t="shared" si="1"/>
        <v>57737.7</v>
      </c>
      <c r="J37" s="49"/>
      <c r="K37" s="36">
        <f t="shared" si="2"/>
        <v>38359.300000000017</v>
      </c>
      <c r="L37" s="49"/>
      <c r="M37" s="36">
        <f t="shared" ref="M37:M43" si="35">I37+L37</f>
        <v>57737.7</v>
      </c>
      <c r="N37" s="49"/>
      <c r="O37" s="36">
        <f t="shared" ref="O37:O43" si="36">K37+N37</f>
        <v>38359.300000000017</v>
      </c>
      <c r="P37" s="49"/>
      <c r="Q37" s="36">
        <f t="shared" ref="Q37:Q43" si="37">M37+P37</f>
        <v>57737.7</v>
      </c>
      <c r="R37" s="49"/>
      <c r="S37" s="36">
        <f t="shared" ref="S37:S43" si="38">O37+R37</f>
        <v>38359.300000000017</v>
      </c>
      <c r="T37" s="49"/>
      <c r="U37" s="36">
        <f t="shared" ref="U37:U43" si="39">Q37+T37</f>
        <v>57737.7</v>
      </c>
      <c r="V37" s="38"/>
      <c r="W37" s="36">
        <f t="shared" ref="W37:W43" si="40">S37+V37</f>
        <v>38359.300000000017</v>
      </c>
      <c r="X37" s="38"/>
      <c r="Y37" s="36">
        <f t="shared" ref="Y37:Y43" si="41">U37+X37</f>
        <v>57737.7</v>
      </c>
      <c r="Z37" s="18" t="s">
        <v>185</v>
      </c>
      <c r="AA37" s="4">
        <v>0</v>
      </c>
    </row>
    <row r="38" spans="1:27" x14ac:dyDescent="0.3">
      <c r="A38" s="2"/>
      <c r="B38" s="26" t="s">
        <v>17</v>
      </c>
      <c r="C38" s="14"/>
      <c r="D38" s="34">
        <v>115074.9</v>
      </c>
      <c r="E38" s="34">
        <v>0</v>
      </c>
      <c r="F38" s="36"/>
      <c r="G38" s="36">
        <f t="shared" si="0"/>
        <v>115074.9</v>
      </c>
      <c r="H38" s="36"/>
      <c r="I38" s="36">
        <f t="shared" si="1"/>
        <v>0</v>
      </c>
      <c r="J38" s="36"/>
      <c r="K38" s="36">
        <f t="shared" si="2"/>
        <v>115074.9</v>
      </c>
      <c r="L38" s="36"/>
      <c r="M38" s="36">
        <f t="shared" si="35"/>
        <v>0</v>
      </c>
      <c r="N38" s="36"/>
      <c r="O38" s="36">
        <f t="shared" si="36"/>
        <v>115074.9</v>
      </c>
      <c r="P38" s="36"/>
      <c r="Q38" s="36">
        <f t="shared" si="37"/>
        <v>0</v>
      </c>
      <c r="R38" s="36"/>
      <c r="S38" s="36">
        <f t="shared" si="38"/>
        <v>115074.9</v>
      </c>
      <c r="T38" s="36"/>
      <c r="U38" s="36">
        <f t="shared" si="39"/>
        <v>0</v>
      </c>
      <c r="V38" s="35"/>
      <c r="W38" s="36">
        <f t="shared" si="40"/>
        <v>115074.9</v>
      </c>
      <c r="X38" s="35"/>
      <c r="Y38" s="36">
        <f t="shared" si="41"/>
        <v>0</v>
      </c>
      <c r="Z38" s="4" t="s">
        <v>184</v>
      </c>
      <c r="AA38" s="4"/>
    </row>
    <row r="39" spans="1:27" ht="56.25" x14ac:dyDescent="0.3">
      <c r="A39" s="2" t="s">
        <v>117</v>
      </c>
      <c r="B39" s="26" t="s">
        <v>93</v>
      </c>
      <c r="C39" s="14" t="s">
        <v>36</v>
      </c>
      <c r="D39" s="34">
        <f>D41</f>
        <v>244335.9</v>
      </c>
      <c r="E39" s="34">
        <v>0</v>
      </c>
      <c r="F39" s="36"/>
      <c r="G39" s="36">
        <f>D39+F39</f>
        <v>244335.9</v>
      </c>
      <c r="H39" s="36"/>
      <c r="I39" s="36">
        <f t="shared" si="1"/>
        <v>0</v>
      </c>
      <c r="J39" s="36">
        <f>J41</f>
        <v>-21098.799999999999</v>
      </c>
      <c r="K39" s="36">
        <f>G39+J39</f>
        <v>223237.1</v>
      </c>
      <c r="L39" s="36"/>
      <c r="M39" s="36">
        <f t="shared" si="35"/>
        <v>0</v>
      </c>
      <c r="N39" s="36"/>
      <c r="O39" s="36">
        <f t="shared" si="36"/>
        <v>223237.1</v>
      </c>
      <c r="P39" s="36"/>
      <c r="Q39" s="36">
        <f t="shared" si="37"/>
        <v>0</v>
      </c>
      <c r="R39" s="36">
        <v>-47128.044999999998</v>
      </c>
      <c r="S39" s="36">
        <f t="shared" si="38"/>
        <v>176109.05499999999</v>
      </c>
      <c r="T39" s="36"/>
      <c r="U39" s="36">
        <f t="shared" si="39"/>
        <v>0</v>
      </c>
      <c r="V39" s="35">
        <f>V41+V42</f>
        <v>0</v>
      </c>
      <c r="W39" s="36">
        <f>S39+V39</f>
        <v>176109.05499999999</v>
      </c>
      <c r="X39" s="35"/>
      <c r="Y39" s="36">
        <f t="shared" si="41"/>
        <v>0</v>
      </c>
      <c r="Z39" s="18"/>
      <c r="AA39" s="4"/>
    </row>
    <row r="40" spans="1:27" x14ac:dyDescent="0.3">
      <c r="A40" s="2"/>
      <c r="B40" s="17" t="s">
        <v>82</v>
      </c>
      <c r="C40" s="14"/>
      <c r="D40" s="34"/>
      <c r="E40" s="34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5"/>
      <c r="W40" s="36"/>
      <c r="X40" s="35"/>
      <c r="Y40" s="36"/>
      <c r="Z40" s="18"/>
      <c r="AA40" s="4"/>
    </row>
    <row r="41" spans="1:27" hidden="1" x14ac:dyDescent="0.3">
      <c r="A41" s="2"/>
      <c r="B41" s="11" t="s">
        <v>10</v>
      </c>
      <c r="C41" s="14"/>
      <c r="D41" s="34">
        <v>244335.9</v>
      </c>
      <c r="E41" s="34">
        <v>0</v>
      </c>
      <c r="F41" s="36"/>
      <c r="G41" s="36">
        <f t="shared" ref="G41" si="42">D41+F41</f>
        <v>244335.9</v>
      </c>
      <c r="H41" s="36"/>
      <c r="I41" s="36"/>
      <c r="J41" s="36">
        <v>-21098.799999999999</v>
      </c>
      <c r="K41" s="36">
        <f>G41+J41</f>
        <v>223237.1</v>
      </c>
      <c r="L41" s="36"/>
      <c r="M41" s="36"/>
      <c r="N41" s="36"/>
      <c r="O41" s="36">
        <f>K41+N41</f>
        <v>223237.1</v>
      </c>
      <c r="P41" s="36"/>
      <c r="Q41" s="36"/>
      <c r="R41" s="36">
        <v>-47128.044999999998</v>
      </c>
      <c r="S41" s="36">
        <f>O41+R41</f>
        <v>176109.05499999999</v>
      </c>
      <c r="T41" s="36"/>
      <c r="U41" s="36"/>
      <c r="V41" s="35">
        <f>-176109.055+71404.601</f>
        <v>-104704.454</v>
      </c>
      <c r="W41" s="36">
        <f>S41+V41</f>
        <v>71404.600999999995</v>
      </c>
      <c r="X41" s="35"/>
      <c r="Y41" s="36">
        <f>U41+X41</f>
        <v>0</v>
      </c>
      <c r="Z41" s="18" t="s">
        <v>209</v>
      </c>
      <c r="AA41" s="4">
        <v>0</v>
      </c>
    </row>
    <row r="42" spans="1:27" x14ac:dyDescent="0.3">
      <c r="A42" s="2"/>
      <c r="B42" s="26" t="s">
        <v>17</v>
      </c>
      <c r="C42" s="14"/>
      <c r="D42" s="34"/>
      <c r="E42" s="34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5">
        <v>104704.454</v>
      </c>
      <c r="W42" s="36">
        <f t="shared" ref="W42" si="43">S42+V42</f>
        <v>104704.454</v>
      </c>
      <c r="X42" s="35"/>
      <c r="Y42" s="36">
        <f t="shared" si="41"/>
        <v>0</v>
      </c>
      <c r="Z42" s="18" t="s">
        <v>208</v>
      </c>
      <c r="AA42" s="4"/>
    </row>
    <row r="43" spans="1:27" ht="56.25" x14ac:dyDescent="0.3">
      <c r="A43" s="2" t="s">
        <v>121</v>
      </c>
      <c r="B43" s="26" t="s">
        <v>94</v>
      </c>
      <c r="C43" s="14" t="s">
        <v>36</v>
      </c>
      <c r="D43" s="34">
        <f>D45+D46</f>
        <v>192166.3</v>
      </c>
      <c r="E43" s="34">
        <f>E45+E46</f>
        <v>242733.3</v>
      </c>
      <c r="F43" s="36"/>
      <c r="G43" s="36">
        <f t="shared" si="0"/>
        <v>192166.3</v>
      </c>
      <c r="H43" s="36"/>
      <c r="I43" s="36">
        <f t="shared" si="1"/>
        <v>242733.3</v>
      </c>
      <c r="J43" s="36"/>
      <c r="K43" s="36">
        <f t="shared" si="2"/>
        <v>192166.3</v>
      </c>
      <c r="L43" s="36"/>
      <c r="M43" s="36">
        <f t="shared" si="35"/>
        <v>242733.3</v>
      </c>
      <c r="N43" s="36"/>
      <c r="O43" s="36">
        <f t="shared" si="36"/>
        <v>192166.3</v>
      </c>
      <c r="P43" s="36"/>
      <c r="Q43" s="36">
        <f t="shared" si="37"/>
        <v>242733.3</v>
      </c>
      <c r="R43" s="36"/>
      <c r="S43" s="36">
        <f t="shared" si="38"/>
        <v>192166.3</v>
      </c>
      <c r="T43" s="36"/>
      <c r="U43" s="36">
        <f t="shared" si="39"/>
        <v>242733.3</v>
      </c>
      <c r="V43" s="35"/>
      <c r="W43" s="36">
        <f t="shared" si="40"/>
        <v>192166.3</v>
      </c>
      <c r="X43" s="35"/>
      <c r="Y43" s="36">
        <f t="shared" si="41"/>
        <v>242733.3</v>
      </c>
      <c r="Z43" s="18"/>
      <c r="AA43" s="4"/>
    </row>
    <row r="44" spans="1:27" x14ac:dyDescent="0.3">
      <c r="A44" s="2"/>
      <c r="B44" s="17" t="s">
        <v>82</v>
      </c>
      <c r="C44" s="14"/>
      <c r="D44" s="34"/>
      <c r="E44" s="34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5"/>
      <c r="W44" s="36"/>
      <c r="X44" s="35"/>
      <c r="Y44" s="36"/>
      <c r="Z44" s="18"/>
      <c r="AA44" s="4"/>
    </row>
    <row r="45" spans="1:27" hidden="1" x14ac:dyDescent="0.3">
      <c r="A45" s="2"/>
      <c r="B45" s="11" t="s">
        <v>10</v>
      </c>
      <c r="C45" s="14"/>
      <c r="D45" s="37">
        <v>52697.699999999983</v>
      </c>
      <c r="E45" s="37">
        <v>242733.3</v>
      </c>
      <c r="F45" s="49"/>
      <c r="G45" s="36">
        <f t="shared" si="0"/>
        <v>52697.699999999983</v>
      </c>
      <c r="H45" s="49"/>
      <c r="I45" s="36">
        <f t="shared" si="1"/>
        <v>242733.3</v>
      </c>
      <c r="J45" s="49"/>
      <c r="K45" s="36">
        <f t="shared" si="2"/>
        <v>52697.699999999983</v>
      </c>
      <c r="L45" s="49"/>
      <c r="M45" s="36">
        <f t="shared" ref="M45:M56" si="44">I45+L45</f>
        <v>242733.3</v>
      </c>
      <c r="N45" s="49"/>
      <c r="O45" s="36">
        <f t="shared" ref="O45:O56" si="45">K45+N45</f>
        <v>52697.699999999983</v>
      </c>
      <c r="P45" s="49"/>
      <c r="Q45" s="36">
        <f t="shared" ref="Q45:Q56" si="46">M45+P45</f>
        <v>242733.3</v>
      </c>
      <c r="R45" s="49"/>
      <c r="S45" s="36">
        <f t="shared" ref="S45:S56" si="47">O45+R45</f>
        <v>52697.699999999983</v>
      </c>
      <c r="T45" s="49"/>
      <c r="U45" s="36">
        <f t="shared" ref="U45:U56" si="48">Q45+T45</f>
        <v>242733.3</v>
      </c>
      <c r="V45" s="38"/>
      <c r="W45" s="36">
        <f t="shared" ref="W45:W56" si="49">S45+V45</f>
        <v>52697.699999999983</v>
      </c>
      <c r="X45" s="38"/>
      <c r="Y45" s="36">
        <f t="shared" ref="Y45:Y56" si="50">U45+X45</f>
        <v>242733.3</v>
      </c>
      <c r="Z45" s="18" t="s">
        <v>95</v>
      </c>
      <c r="AA45" s="4">
        <v>0</v>
      </c>
    </row>
    <row r="46" spans="1:27" x14ac:dyDescent="0.3">
      <c r="A46" s="2"/>
      <c r="B46" s="26" t="s">
        <v>17</v>
      </c>
      <c r="C46" s="14"/>
      <c r="D46" s="34">
        <v>139468.6</v>
      </c>
      <c r="E46" s="34">
        <v>0</v>
      </c>
      <c r="F46" s="36"/>
      <c r="G46" s="36">
        <f t="shared" si="0"/>
        <v>139468.6</v>
      </c>
      <c r="H46" s="36"/>
      <c r="I46" s="36">
        <f t="shared" si="1"/>
        <v>0</v>
      </c>
      <c r="J46" s="36"/>
      <c r="K46" s="36">
        <f t="shared" si="2"/>
        <v>139468.6</v>
      </c>
      <c r="L46" s="36"/>
      <c r="M46" s="36">
        <f t="shared" si="44"/>
        <v>0</v>
      </c>
      <c r="N46" s="36"/>
      <c r="O46" s="36">
        <f t="shared" si="45"/>
        <v>139468.6</v>
      </c>
      <c r="P46" s="36"/>
      <c r="Q46" s="36">
        <f t="shared" si="46"/>
        <v>0</v>
      </c>
      <c r="R46" s="36"/>
      <c r="S46" s="36">
        <f t="shared" si="47"/>
        <v>139468.6</v>
      </c>
      <c r="T46" s="36"/>
      <c r="U46" s="36">
        <f t="shared" si="48"/>
        <v>0</v>
      </c>
      <c r="V46" s="35"/>
      <c r="W46" s="36">
        <f t="shared" si="49"/>
        <v>139468.6</v>
      </c>
      <c r="X46" s="35"/>
      <c r="Y46" s="36">
        <f t="shared" si="50"/>
        <v>0</v>
      </c>
      <c r="Z46" s="4" t="s">
        <v>184</v>
      </c>
      <c r="AA46" s="4"/>
    </row>
    <row r="47" spans="1:27" ht="39" customHeight="1" x14ac:dyDescent="0.3">
      <c r="A47" s="2" t="s">
        <v>122</v>
      </c>
      <c r="B47" s="26" t="s">
        <v>96</v>
      </c>
      <c r="C47" s="14" t="s">
        <v>15</v>
      </c>
      <c r="D47" s="34">
        <v>16000</v>
      </c>
      <c r="E47" s="34">
        <v>0</v>
      </c>
      <c r="F47" s="36"/>
      <c r="G47" s="36">
        <f t="shared" si="0"/>
        <v>16000</v>
      </c>
      <c r="H47" s="36"/>
      <c r="I47" s="36">
        <f t="shared" si="1"/>
        <v>0</v>
      </c>
      <c r="J47" s="36"/>
      <c r="K47" s="36">
        <f t="shared" si="2"/>
        <v>16000</v>
      </c>
      <c r="L47" s="36"/>
      <c r="M47" s="36">
        <f t="shared" si="44"/>
        <v>0</v>
      </c>
      <c r="N47" s="36"/>
      <c r="O47" s="36">
        <f t="shared" si="45"/>
        <v>16000</v>
      </c>
      <c r="P47" s="36"/>
      <c r="Q47" s="36">
        <f t="shared" si="46"/>
        <v>0</v>
      </c>
      <c r="R47" s="36"/>
      <c r="S47" s="36">
        <f t="shared" si="47"/>
        <v>16000</v>
      </c>
      <c r="T47" s="36"/>
      <c r="U47" s="36">
        <f t="shared" si="48"/>
        <v>0</v>
      </c>
      <c r="V47" s="35"/>
      <c r="W47" s="36">
        <f t="shared" si="49"/>
        <v>16000</v>
      </c>
      <c r="X47" s="35"/>
      <c r="Y47" s="36">
        <f t="shared" si="50"/>
        <v>0</v>
      </c>
      <c r="Z47" s="19" t="s">
        <v>97</v>
      </c>
      <c r="AA47" s="4"/>
    </row>
    <row r="48" spans="1:27" ht="39" customHeight="1" x14ac:dyDescent="0.3">
      <c r="A48" s="2" t="s">
        <v>123</v>
      </c>
      <c r="B48" s="26" t="s">
        <v>98</v>
      </c>
      <c r="C48" s="14" t="s">
        <v>15</v>
      </c>
      <c r="D48" s="34">
        <v>622.9</v>
      </c>
      <c r="E48" s="34">
        <v>16000</v>
      </c>
      <c r="F48" s="36"/>
      <c r="G48" s="36">
        <f t="shared" si="0"/>
        <v>622.9</v>
      </c>
      <c r="H48" s="36"/>
      <c r="I48" s="36">
        <f t="shared" si="1"/>
        <v>16000</v>
      </c>
      <c r="J48" s="36"/>
      <c r="K48" s="36">
        <f t="shared" si="2"/>
        <v>622.9</v>
      </c>
      <c r="L48" s="36"/>
      <c r="M48" s="36">
        <f t="shared" si="44"/>
        <v>16000</v>
      </c>
      <c r="N48" s="36"/>
      <c r="O48" s="36">
        <f t="shared" si="45"/>
        <v>622.9</v>
      </c>
      <c r="P48" s="36"/>
      <c r="Q48" s="36">
        <f t="shared" si="46"/>
        <v>16000</v>
      </c>
      <c r="R48" s="36"/>
      <c r="S48" s="36">
        <f t="shared" si="47"/>
        <v>622.9</v>
      </c>
      <c r="T48" s="36"/>
      <c r="U48" s="36">
        <f t="shared" si="48"/>
        <v>16000</v>
      </c>
      <c r="V48" s="35"/>
      <c r="W48" s="36">
        <f t="shared" si="49"/>
        <v>622.9</v>
      </c>
      <c r="X48" s="35"/>
      <c r="Y48" s="36">
        <f t="shared" si="50"/>
        <v>16000</v>
      </c>
      <c r="Z48" s="18" t="s">
        <v>99</v>
      </c>
      <c r="AA48" s="4"/>
    </row>
    <row r="49" spans="1:28" ht="39" customHeight="1" x14ac:dyDescent="0.3">
      <c r="A49" s="2" t="s">
        <v>124</v>
      </c>
      <c r="B49" s="26" t="s">
        <v>165</v>
      </c>
      <c r="C49" s="14" t="s">
        <v>15</v>
      </c>
      <c r="D49" s="34">
        <v>16000</v>
      </c>
      <c r="E49" s="34">
        <v>0</v>
      </c>
      <c r="F49" s="36"/>
      <c r="G49" s="36">
        <f t="shared" si="0"/>
        <v>16000</v>
      </c>
      <c r="H49" s="36"/>
      <c r="I49" s="36">
        <f t="shared" si="1"/>
        <v>0</v>
      </c>
      <c r="J49" s="36"/>
      <c r="K49" s="36">
        <f t="shared" si="2"/>
        <v>16000</v>
      </c>
      <c r="L49" s="36"/>
      <c r="M49" s="36">
        <f t="shared" si="44"/>
        <v>0</v>
      </c>
      <c r="N49" s="36"/>
      <c r="O49" s="36">
        <f t="shared" si="45"/>
        <v>16000</v>
      </c>
      <c r="P49" s="36"/>
      <c r="Q49" s="36">
        <f t="shared" si="46"/>
        <v>0</v>
      </c>
      <c r="R49" s="36"/>
      <c r="S49" s="36">
        <f t="shared" si="47"/>
        <v>16000</v>
      </c>
      <c r="T49" s="36"/>
      <c r="U49" s="36">
        <f t="shared" si="48"/>
        <v>0</v>
      </c>
      <c r="V49" s="35"/>
      <c r="W49" s="36">
        <f t="shared" si="49"/>
        <v>16000</v>
      </c>
      <c r="X49" s="35"/>
      <c r="Y49" s="36">
        <f t="shared" si="50"/>
        <v>0</v>
      </c>
      <c r="Z49" s="18" t="s">
        <v>100</v>
      </c>
      <c r="AA49" s="4"/>
    </row>
    <row r="50" spans="1:28" ht="59.25" customHeight="1" x14ac:dyDescent="0.3">
      <c r="A50" s="2" t="s">
        <v>125</v>
      </c>
      <c r="B50" s="26" t="s">
        <v>196</v>
      </c>
      <c r="C50" s="14" t="s">
        <v>36</v>
      </c>
      <c r="D50" s="34"/>
      <c r="E50" s="34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>
        <v>7133.51</v>
      </c>
      <c r="S50" s="36">
        <f t="shared" si="47"/>
        <v>7133.51</v>
      </c>
      <c r="T50" s="36"/>
      <c r="U50" s="36">
        <f t="shared" si="48"/>
        <v>0</v>
      </c>
      <c r="V50" s="35"/>
      <c r="W50" s="36">
        <f t="shared" si="49"/>
        <v>7133.51</v>
      </c>
      <c r="X50" s="35"/>
      <c r="Y50" s="36">
        <f t="shared" si="50"/>
        <v>0</v>
      </c>
      <c r="Z50" s="52">
        <v>2420141300</v>
      </c>
      <c r="AA50" s="4"/>
    </row>
    <row r="51" spans="1:28" ht="56.25" x14ac:dyDescent="0.3">
      <c r="A51" s="2" t="s">
        <v>126</v>
      </c>
      <c r="B51" s="17" t="s">
        <v>212</v>
      </c>
      <c r="C51" s="14" t="s">
        <v>36</v>
      </c>
      <c r="D51" s="34"/>
      <c r="E51" s="34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5">
        <f>V53+V54</f>
        <v>174623.63</v>
      </c>
      <c r="W51" s="36">
        <f t="shared" si="49"/>
        <v>174623.63</v>
      </c>
      <c r="X51" s="35">
        <f>X53+X54</f>
        <v>307126.40899999999</v>
      </c>
      <c r="Y51" s="36">
        <f t="shared" si="50"/>
        <v>307126.40899999999</v>
      </c>
      <c r="Z51" s="18"/>
      <c r="AA51" s="4"/>
    </row>
    <row r="52" spans="1:28" x14ac:dyDescent="0.3">
      <c r="A52" s="2"/>
      <c r="B52" s="17" t="s">
        <v>82</v>
      </c>
      <c r="C52" s="14"/>
      <c r="D52" s="34"/>
      <c r="E52" s="34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5"/>
      <c r="W52" s="36"/>
      <c r="X52" s="35"/>
      <c r="Y52" s="36"/>
      <c r="Z52" s="18"/>
      <c r="AA52" s="4"/>
    </row>
    <row r="53" spans="1:28" hidden="1" x14ac:dyDescent="0.3">
      <c r="A53" s="2"/>
      <c r="B53" s="11" t="s">
        <v>10</v>
      </c>
      <c r="C53" s="14"/>
      <c r="D53" s="34"/>
      <c r="E53" s="34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5">
        <f>98179.714+76443.916</f>
        <v>174623.63</v>
      </c>
      <c r="W53" s="36">
        <f t="shared" si="49"/>
        <v>174623.63</v>
      </c>
      <c r="X53" s="35">
        <v>108526.409</v>
      </c>
      <c r="Y53" s="36">
        <f t="shared" si="50"/>
        <v>108526.409</v>
      </c>
      <c r="Z53" s="18" t="s">
        <v>210</v>
      </c>
      <c r="AA53" s="4">
        <v>0</v>
      </c>
    </row>
    <row r="54" spans="1:28" x14ac:dyDescent="0.3">
      <c r="A54" s="2"/>
      <c r="B54" s="26" t="s">
        <v>17</v>
      </c>
      <c r="C54" s="14"/>
      <c r="D54" s="34"/>
      <c r="E54" s="34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5"/>
      <c r="W54" s="36">
        <f t="shared" si="49"/>
        <v>0</v>
      </c>
      <c r="X54" s="35">
        <v>198600</v>
      </c>
      <c r="Y54" s="36">
        <f t="shared" si="50"/>
        <v>198600</v>
      </c>
      <c r="Z54" s="18" t="s">
        <v>208</v>
      </c>
      <c r="AA54" s="4"/>
    </row>
    <row r="55" spans="1:28" ht="56.25" x14ac:dyDescent="0.3">
      <c r="A55" s="2" t="s">
        <v>127</v>
      </c>
      <c r="B55" s="17" t="s">
        <v>211</v>
      </c>
      <c r="C55" s="14" t="s">
        <v>36</v>
      </c>
      <c r="D55" s="34"/>
      <c r="E55" s="34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5">
        <v>10333.299999999999</v>
      </c>
      <c r="W55" s="36">
        <f t="shared" si="49"/>
        <v>10333.299999999999</v>
      </c>
      <c r="X55" s="35"/>
      <c r="Y55" s="36">
        <f t="shared" si="50"/>
        <v>0</v>
      </c>
      <c r="Z55" s="63">
        <v>2420142110</v>
      </c>
      <c r="AA55" s="4"/>
    </row>
    <row r="56" spans="1:28" x14ac:dyDescent="0.3">
      <c r="A56" s="2"/>
      <c r="B56" s="17" t="s">
        <v>166</v>
      </c>
      <c r="C56" s="58"/>
      <c r="D56" s="41">
        <f>D58+D59+D60</f>
        <v>1142227</v>
      </c>
      <c r="E56" s="41">
        <f>E58+E59+E60</f>
        <v>1136063.2</v>
      </c>
      <c r="F56" s="41">
        <f>F58+F59+F60</f>
        <v>11124.4</v>
      </c>
      <c r="G56" s="33">
        <f t="shared" si="0"/>
        <v>1153351.3999999999</v>
      </c>
      <c r="H56" s="41">
        <f>H58+H59+H60</f>
        <v>7475.1</v>
      </c>
      <c r="I56" s="33">
        <f t="shared" si="1"/>
        <v>1143538.3</v>
      </c>
      <c r="J56" s="41">
        <f>J58+J59+J60</f>
        <v>38023.5</v>
      </c>
      <c r="K56" s="33">
        <f t="shared" si="2"/>
        <v>1191374.8999999999</v>
      </c>
      <c r="L56" s="41">
        <f>L58+L59+L60</f>
        <v>0</v>
      </c>
      <c r="M56" s="33">
        <f t="shared" si="44"/>
        <v>1143538.3</v>
      </c>
      <c r="N56" s="41">
        <f>N58+N59+N60</f>
        <v>-10381.799999999999</v>
      </c>
      <c r="O56" s="33">
        <f t="shared" si="45"/>
        <v>1180993.0999999999</v>
      </c>
      <c r="P56" s="41">
        <f>P58+P59+P60</f>
        <v>0</v>
      </c>
      <c r="Q56" s="33">
        <f t="shared" si="46"/>
        <v>1143538.3</v>
      </c>
      <c r="R56" s="41">
        <f>R58+R59+R60</f>
        <v>0</v>
      </c>
      <c r="S56" s="33">
        <f t="shared" si="47"/>
        <v>1180993.0999999999</v>
      </c>
      <c r="T56" s="41">
        <f>T58+T59+T60</f>
        <v>0</v>
      </c>
      <c r="U56" s="33">
        <f t="shared" si="48"/>
        <v>1143538.3</v>
      </c>
      <c r="V56" s="41">
        <f>V58+V59+V60</f>
        <v>-90000</v>
      </c>
      <c r="W56" s="36">
        <f t="shared" si="49"/>
        <v>1090993.0999999999</v>
      </c>
      <c r="X56" s="43">
        <f>X58+X59+X60</f>
        <v>0</v>
      </c>
      <c r="Y56" s="36">
        <f t="shared" si="50"/>
        <v>1143538.3</v>
      </c>
      <c r="Z56" s="10"/>
      <c r="AA56" s="10"/>
      <c r="AB56" s="10"/>
    </row>
    <row r="57" spans="1:28" x14ac:dyDescent="0.3">
      <c r="A57" s="2"/>
      <c r="B57" s="24" t="s">
        <v>9</v>
      </c>
      <c r="C57" s="58"/>
      <c r="D57" s="42"/>
      <c r="E57" s="42"/>
      <c r="F57" s="42"/>
      <c r="G57" s="36"/>
      <c r="H57" s="42"/>
      <c r="I57" s="36"/>
      <c r="J57" s="42"/>
      <c r="K57" s="36"/>
      <c r="L57" s="42"/>
      <c r="M57" s="36"/>
      <c r="N57" s="42"/>
      <c r="O57" s="36"/>
      <c r="P57" s="42"/>
      <c r="Q57" s="36"/>
      <c r="R57" s="42"/>
      <c r="S57" s="36"/>
      <c r="T57" s="42"/>
      <c r="U57" s="36"/>
      <c r="V57" s="43"/>
      <c r="W57" s="36"/>
      <c r="X57" s="43"/>
      <c r="Y57" s="36"/>
      <c r="Z57" s="4"/>
      <c r="AA57" s="4"/>
    </row>
    <row r="58" spans="1:28" hidden="1" x14ac:dyDescent="0.3">
      <c r="A58" s="2"/>
      <c r="B58" s="12" t="s">
        <v>10</v>
      </c>
      <c r="C58" s="7"/>
      <c r="D58" s="39">
        <f>D61+D62+D63+D64+D65+D66</f>
        <v>899943</v>
      </c>
      <c r="E58" s="39">
        <f>E61+E62+E63+E64+E65+E66</f>
        <v>879045.7</v>
      </c>
      <c r="F58" s="39">
        <f>F61+F62+F63+F64+F65+F66</f>
        <v>11124.4</v>
      </c>
      <c r="G58" s="36">
        <f t="shared" si="0"/>
        <v>911067.4</v>
      </c>
      <c r="H58" s="39">
        <f>H61+H62+H63+H64+H65+H66</f>
        <v>7475.1</v>
      </c>
      <c r="I58" s="36">
        <f t="shared" si="1"/>
        <v>886520.79999999993</v>
      </c>
      <c r="J58" s="39">
        <f>J61+J62+J63+J64+J65+J66+J73+J74+J75</f>
        <v>38023.5</v>
      </c>
      <c r="K58" s="36">
        <f t="shared" si="2"/>
        <v>949090.9</v>
      </c>
      <c r="L58" s="39">
        <f>L61+L62+L63+L64+L65+L66</f>
        <v>0</v>
      </c>
      <c r="M58" s="36">
        <f t="shared" ref="M58:M67" si="51">I58+L58</f>
        <v>886520.79999999993</v>
      </c>
      <c r="N58" s="39">
        <f>N61+N62+N63+N64+N65+N66+N73+N74+N75</f>
        <v>-10381.799999999999</v>
      </c>
      <c r="O58" s="36">
        <f t="shared" ref="O58:O67" si="52">K58+N58</f>
        <v>938709.1</v>
      </c>
      <c r="P58" s="39">
        <f>P61+P62+P63+P64+P65+P66</f>
        <v>0</v>
      </c>
      <c r="Q58" s="36">
        <f t="shared" ref="Q58:Q67" si="53">M58+P58</f>
        <v>886520.79999999993</v>
      </c>
      <c r="R58" s="39">
        <f>R61+R62+R63+R64+R65+R66+R73+R74+R75</f>
        <v>0</v>
      </c>
      <c r="S58" s="36">
        <f t="shared" ref="S58:S67" si="54">O58+R58</f>
        <v>938709.1</v>
      </c>
      <c r="T58" s="39">
        <f>T61+T62+T63+T64+T65+T66</f>
        <v>0</v>
      </c>
      <c r="U58" s="36">
        <f t="shared" ref="U58:U67" si="55">Q58+T58</f>
        <v>886520.79999999993</v>
      </c>
      <c r="V58" s="40">
        <f>V61+V62+V63+V64+V65+V66+V73+V74+V75</f>
        <v>-90000</v>
      </c>
      <c r="W58" s="36">
        <f t="shared" ref="W58:W67" si="56">S58+V58</f>
        <v>848709.1</v>
      </c>
      <c r="X58" s="40">
        <f>X61+X62+X63+X64+X65+X66</f>
        <v>0</v>
      </c>
      <c r="Y58" s="36">
        <f t="shared" ref="Y58:Y67" si="57">U58+X58</f>
        <v>886520.79999999993</v>
      </c>
      <c r="Z58" s="4"/>
      <c r="AA58" s="4">
        <v>0</v>
      </c>
    </row>
    <row r="59" spans="1:28" x14ac:dyDescent="0.3">
      <c r="A59" s="2"/>
      <c r="B59" s="17" t="s">
        <v>17</v>
      </c>
      <c r="C59" s="58"/>
      <c r="D59" s="42">
        <f>D72</f>
        <v>187214.6</v>
      </c>
      <c r="E59" s="42">
        <f>E72</f>
        <v>196663.2</v>
      </c>
      <c r="F59" s="42">
        <f>F72</f>
        <v>0</v>
      </c>
      <c r="G59" s="36">
        <f t="shared" si="0"/>
        <v>187214.6</v>
      </c>
      <c r="H59" s="42">
        <f>H72</f>
        <v>0</v>
      </c>
      <c r="I59" s="36">
        <f t="shared" si="1"/>
        <v>196663.2</v>
      </c>
      <c r="J59" s="42">
        <f>J72</f>
        <v>0</v>
      </c>
      <c r="K59" s="36">
        <f t="shared" si="2"/>
        <v>187214.6</v>
      </c>
      <c r="L59" s="42">
        <f>L72</f>
        <v>0</v>
      </c>
      <c r="M59" s="36">
        <f t="shared" si="51"/>
        <v>196663.2</v>
      </c>
      <c r="N59" s="42">
        <f>N72</f>
        <v>0</v>
      </c>
      <c r="O59" s="36">
        <f t="shared" si="52"/>
        <v>187214.6</v>
      </c>
      <c r="P59" s="42">
        <f>P72</f>
        <v>0</v>
      </c>
      <c r="Q59" s="36">
        <f t="shared" si="53"/>
        <v>196663.2</v>
      </c>
      <c r="R59" s="42">
        <f>R72</f>
        <v>0</v>
      </c>
      <c r="S59" s="36">
        <f t="shared" si="54"/>
        <v>187214.6</v>
      </c>
      <c r="T59" s="42">
        <f>T72</f>
        <v>0</v>
      </c>
      <c r="U59" s="36">
        <f t="shared" si="55"/>
        <v>196663.2</v>
      </c>
      <c r="V59" s="43">
        <f>V72</f>
        <v>0</v>
      </c>
      <c r="W59" s="36">
        <f t="shared" si="56"/>
        <v>187214.6</v>
      </c>
      <c r="X59" s="43">
        <f>X72</f>
        <v>0</v>
      </c>
      <c r="Y59" s="36">
        <f t="shared" si="57"/>
        <v>196663.2</v>
      </c>
      <c r="Z59" s="4"/>
      <c r="AA59" s="4"/>
    </row>
    <row r="60" spans="1:28" x14ac:dyDescent="0.3">
      <c r="A60" s="2"/>
      <c r="B60" s="17" t="s">
        <v>40</v>
      </c>
      <c r="C60" s="58"/>
      <c r="D60" s="42">
        <f>D69</f>
        <v>55069.4</v>
      </c>
      <c r="E60" s="42">
        <f>E69</f>
        <v>60354.3</v>
      </c>
      <c r="F60" s="42">
        <f>F69</f>
        <v>0</v>
      </c>
      <c r="G60" s="36">
        <f t="shared" si="0"/>
        <v>55069.4</v>
      </c>
      <c r="H60" s="42">
        <f>H69</f>
        <v>0</v>
      </c>
      <c r="I60" s="36">
        <f t="shared" si="1"/>
        <v>60354.3</v>
      </c>
      <c r="J60" s="42">
        <f>J69</f>
        <v>0</v>
      </c>
      <c r="K60" s="36">
        <f t="shared" si="2"/>
        <v>55069.4</v>
      </c>
      <c r="L60" s="42">
        <f>L69</f>
        <v>0</v>
      </c>
      <c r="M60" s="36">
        <f t="shared" si="51"/>
        <v>60354.3</v>
      </c>
      <c r="N60" s="42">
        <f>N69</f>
        <v>0</v>
      </c>
      <c r="O60" s="36">
        <f t="shared" si="52"/>
        <v>55069.4</v>
      </c>
      <c r="P60" s="42">
        <f>P69</f>
        <v>0</v>
      </c>
      <c r="Q60" s="36">
        <f t="shared" si="53"/>
        <v>60354.3</v>
      </c>
      <c r="R60" s="42">
        <f>R69</f>
        <v>0</v>
      </c>
      <c r="S60" s="36">
        <f t="shared" si="54"/>
        <v>55069.4</v>
      </c>
      <c r="T60" s="42">
        <f>T69</f>
        <v>0</v>
      </c>
      <c r="U60" s="36">
        <f t="shared" si="55"/>
        <v>60354.3</v>
      </c>
      <c r="V60" s="43">
        <f>V69</f>
        <v>0</v>
      </c>
      <c r="W60" s="36">
        <f t="shared" si="56"/>
        <v>55069.4</v>
      </c>
      <c r="X60" s="43">
        <f>X69</f>
        <v>0</v>
      </c>
      <c r="Y60" s="36">
        <f t="shared" si="57"/>
        <v>60354.3</v>
      </c>
      <c r="Z60" s="4"/>
      <c r="AA60" s="4"/>
    </row>
    <row r="61" spans="1:28" ht="75" x14ac:dyDescent="0.3">
      <c r="A61" s="2" t="s">
        <v>129</v>
      </c>
      <c r="B61" s="17" t="s">
        <v>27</v>
      </c>
      <c r="C61" s="14" t="s">
        <v>4</v>
      </c>
      <c r="D61" s="42">
        <v>134500</v>
      </c>
      <c r="E61" s="42">
        <v>156206.79999999999</v>
      </c>
      <c r="F61" s="42"/>
      <c r="G61" s="36">
        <f t="shared" si="0"/>
        <v>134500</v>
      </c>
      <c r="H61" s="42"/>
      <c r="I61" s="36">
        <f t="shared" si="1"/>
        <v>156206.79999999999</v>
      </c>
      <c r="J61" s="42"/>
      <c r="K61" s="36">
        <f t="shared" si="2"/>
        <v>134500</v>
      </c>
      <c r="L61" s="42"/>
      <c r="M61" s="36">
        <f t="shared" si="51"/>
        <v>156206.79999999999</v>
      </c>
      <c r="N61" s="42"/>
      <c r="O61" s="36">
        <f t="shared" si="52"/>
        <v>134500</v>
      </c>
      <c r="P61" s="42"/>
      <c r="Q61" s="36">
        <f t="shared" si="53"/>
        <v>156206.79999999999</v>
      </c>
      <c r="R61" s="42"/>
      <c r="S61" s="36">
        <f t="shared" si="54"/>
        <v>134500</v>
      </c>
      <c r="T61" s="42"/>
      <c r="U61" s="36">
        <f t="shared" si="55"/>
        <v>156206.79999999999</v>
      </c>
      <c r="V61" s="43">
        <v>-90000</v>
      </c>
      <c r="W61" s="36">
        <f t="shared" si="56"/>
        <v>44500</v>
      </c>
      <c r="X61" s="43"/>
      <c r="Y61" s="36">
        <f t="shared" si="57"/>
        <v>156206.79999999999</v>
      </c>
      <c r="Z61" s="4" t="s">
        <v>29</v>
      </c>
      <c r="AA61" s="4"/>
    </row>
    <row r="62" spans="1:28" ht="75" x14ac:dyDescent="0.3">
      <c r="A62" s="2" t="s">
        <v>130</v>
      </c>
      <c r="B62" s="17" t="s">
        <v>28</v>
      </c>
      <c r="C62" s="14" t="s">
        <v>4</v>
      </c>
      <c r="D62" s="42">
        <v>97555.4</v>
      </c>
      <c r="E62" s="42">
        <v>52469</v>
      </c>
      <c r="F62" s="42"/>
      <c r="G62" s="36">
        <f t="shared" si="0"/>
        <v>97555.4</v>
      </c>
      <c r="H62" s="42"/>
      <c r="I62" s="36">
        <f t="shared" si="1"/>
        <v>52469</v>
      </c>
      <c r="J62" s="42"/>
      <c r="K62" s="36">
        <f t="shared" si="2"/>
        <v>97555.4</v>
      </c>
      <c r="L62" s="42"/>
      <c r="M62" s="36">
        <f t="shared" si="51"/>
        <v>52469</v>
      </c>
      <c r="N62" s="42"/>
      <c r="O62" s="36">
        <f t="shared" si="52"/>
        <v>97555.4</v>
      </c>
      <c r="P62" s="42"/>
      <c r="Q62" s="36">
        <f t="shared" si="53"/>
        <v>52469</v>
      </c>
      <c r="R62" s="42"/>
      <c r="S62" s="36">
        <f t="shared" si="54"/>
        <v>97555.4</v>
      </c>
      <c r="T62" s="42"/>
      <c r="U62" s="36">
        <f t="shared" si="55"/>
        <v>52469</v>
      </c>
      <c r="V62" s="43"/>
      <c r="W62" s="36">
        <f t="shared" si="56"/>
        <v>97555.4</v>
      </c>
      <c r="X62" s="43"/>
      <c r="Y62" s="36">
        <f t="shared" si="57"/>
        <v>52469</v>
      </c>
      <c r="Z62" s="4" t="s">
        <v>30</v>
      </c>
      <c r="AA62" s="4"/>
    </row>
    <row r="63" spans="1:28" ht="75" x14ac:dyDescent="0.3">
      <c r="A63" s="2" t="s">
        <v>131</v>
      </c>
      <c r="B63" s="17" t="s">
        <v>31</v>
      </c>
      <c r="C63" s="14" t="s">
        <v>4</v>
      </c>
      <c r="D63" s="42">
        <v>9847.7000000000007</v>
      </c>
      <c r="E63" s="42">
        <v>0</v>
      </c>
      <c r="F63" s="42"/>
      <c r="G63" s="36">
        <f t="shared" si="0"/>
        <v>9847.7000000000007</v>
      </c>
      <c r="H63" s="42"/>
      <c r="I63" s="36">
        <f t="shared" si="1"/>
        <v>0</v>
      </c>
      <c r="J63" s="42"/>
      <c r="K63" s="36">
        <f t="shared" si="2"/>
        <v>9847.7000000000007</v>
      </c>
      <c r="L63" s="42"/>
      <c r="M63" s="36">
        <f t="shared" si="51"/>
        <v>0</v>
      </c>
      <c r="N63" s="42"/>
      <c r="O63" s="36">
        <f t="shared" si="52"/>
        <v>9847.7000000000007</v>
      </c>
      <c r="P63" s="42"/>
      <c r="Q63" s="36">
        <f t="shared" si="53"/>
        <v>0</v>
      </c>
      <c r="R63" s="42"/>
      <c r="S63" s="36">
        <f t="shared" si="54"/>
        <v>9847.7000000000007</v>
      </c>
      <c r="T63" s="42"/>
      <c r="U63" s="36">
        <f t="shared" si="55"/>
        <v>0</v>
      </c>
      <c r="V63" s="43"/>
      <c r="W63" s="36">
        <f t="shared" si="56"/>
        <v>9847.7000000000007</v>
      </c>
      <c r="X63" s="43"/>
      <c r="Y63" s="36">
        <f t="shared" si="57"/>
        <v>0</v>
      </c>
      <c r="Z63" s="4" t="s">
        <v>32</v>
      </c>
      <c r="AA63" s="4"/>
    </row>
    <row r="64" spans="1:28" ht="75" x14ac:dyDescent="0.3">
      <c r="A64" s="2" t="s">
        <v>132</v>
      </c>
      <c r="B64" s="17" t="s">
        <v>33</v>
      </c>
      <c r="C64" s="14" t="s">
        <v>4</v>
      </c>
      <c r="D64" s="34">
        <v>23113.599999999999</v>
      </c>
      <c r="E64" s="34">
        <v>0</v>
      </c>
      <c r="F64" s="36">
        <v>11124.4</v>
      </c>
      <c r="G64" s="36">
        <f t="shared" si="0"/>
        <v>34238</v>
      </c>
      <c r="H64" s="36">
        <v>7475.1</v>
      </c>
      <c r="I64" s="36">
        <f t="shared" si="1"/>
        <v>7475.1</v>
      </c>
      <c r="J64" s="36"/>
      <c r="K64" s="36">
        <f t="shared" si="2"/>
        <v>34238</v>
      </c>
      <c r="L64" s="36"/>
      <c r="M64" s="36">
        <f t="shared" si="51"/>
        <v>7475.1</v>
      </c>
      <c r="N64" s="36"/>
      <c r="O64" s="36">
        <f t="shared" si="52"/>
        <v>34238</v>
      </c>
      <c r="P64" s="36"/>
      <c r="Q64" s="36">
        <f t="shared" si="53"/>
        <v>7475.1</v>
      </c>
      <c r="R64" s="36"/>
      <c r="S64" s="36">
        <f t="shared" si="54"/>
        <v>34238</v>
      </c>
      <c r="T64" s="36"/>
      <c r="U64" s="36">
        <f t="shared" si="55"/>
        <v>7475.1</v>
      </c>
      <c r="V64" s="35"/>
      <c r="W64" s="36">
        <f t="shared" si="56"/>
        <v>34238</v>
      </c>
      <c r="X64" s="35"/>
      <c r="Y64" s="36">
        <f t="shared" si="57"/>
        <v>7475.1</v>
      </c>
      <c r="Z64" s="4" t="s">
        <v>34</v>
      </c>
      <c r="AA64" s="4"/>
    </row>
    <row r="65" spans="1:28" ht="56.25" x14ac:dyDescent="0.3">
      <c r="A65" s="2" t="s">
        <v>133</v>
      </c>
      <c r="B65" s="17" t="s">
        <v>38</v>
      </c>
      <c r="C65" s="14" t="s">
        <v>5</v>
      </c>
      <c r="D65" s="34">
        <v>299526.3</v>
      </c>
      <c r="E65" s="34">
        <v>670369.9</v>
      </c>
      <c r="F65" s="36"/>
      <c r="G65" s="36">
        <f t="shared" si="0"/>
        <v>299526.3</v>
      </c>
      <c r="H65" s="36"/>
      <c r="I65" s="36">
        <f t="shared" si="1"/>
        <v>670369.9</v>
      </c>
      <c r="J65" s="36">
        <f>-40323.9</f>
        <v>-40323.9</v>
      </c>
      <c r="K65" s="36">
        <f t="shared" si="2"/>
        <v>259202.4</v>
      </c>
      <c r="L65" s="36"/>
      <c r="M65" s="36">
        <f t="shared" si="51"/>
        <v>670369.9</v>
      </c>
      <c r="N65" s="36">
        <v>-10381.799999999999</v>
      </c>
      <c r="O65" s="36">
        <f t="shared" si="52"/>
        <v>248820.6</v>
      </c>
      <c r="P65" s="36"/>
      <c r="Q65" s="36">
        <f t="shared" si="53"/>
        <v>670369.9</v>
      </c>
      <c r="R65" s="36"/>
      <c r="S65" s="36">
        <f t="shared" si="54"/>
        <v>248820.6</v>
      </c>
      <c r="T65" s="36"/>
      <c r="U65" s="36">
        <f t="shared" si="55"/>
        <v>670369.9</v>
      </c>
      <c r="V65" s="35"/>
      <c r="W65" s="36">
        <f t="shared" si="56"/>
        <v>248820.6</v>
      </c>
      <c r="X65" s="35"/>
      <c r="Y65" s="36">
        <f t="shared" si="57"/>
        <v>670369.9</v>
      </c>
      <c r="Z65" s="4" t="s">
        <v>168</v>
      </c>
      <c r="AA65" s="4"/>
    </row>
    <row r="66" spans="1:28" ht="56.25" x14ac:dyDescent="0.3">
      <c r="A66" s="2" t="s">
        <v>134</v>
      </c>
      <c r="B66" s="17" t="s">
        <v>35</v>
      </c>
      <c r="C66" s="14" t="s">
        <v>36</v>
      </c>
      <c r="D66" s="34">
        <v>335400</v>
      </c>
      <c r="E66" s="34">
        <v>0</v>
      </c>
      <c r="F66" s="36"/>
      <c r="G66" s="36">
        <f t="shared" si="0"/>
        <v>335400</v>
      </c>
      <c r="H66" s="36"/>
      <c r="I66" s="36">
        <f t="shared" si="1"/>
        <v>0</v>
      </c>
      <c r="J66" s="36"/>
      <c r="K66" s="36">
        <f t="shared" si="2"/>
        <v>335400</v>
      </c>
      <c r="L66" s="36"/>
      <c r="M66" s="36">
        <f t="shared" si="51"/>
        <v>0</v>
      </c>
      <c r="N66" s="36"/>
      <c r="O66" s="36">
        <f t="shared" si="52"/>
        <v>335400</v>
      </c>
      <c r="P66" s="36"/>
      <c r="Q66" s="36">
        <f t="shared" si="53"/>
        <v>0</v>
      </c>
      <c r="R66" s="36"/>
      <c r="S66" s="36">
        <f t="shared" si="54"/>
        <v>335400</v>
      </c>
      <c r="T66" s="36"/>
      <c r="U66" s="36">
        <f t="shared" si="55"/>
        <v>0</v>
      </c>
      <c r="V66" s="35"/>
      <c r="W66" s="36">
        <f t="shared" si="56"/>
        <v>335400</v>
      </c>
      <c r="X66" s="35"/>
      <c r="Y66" s="36">
        <f t="shared" si="57"/>
        <v>0</v>
      </c>
      <c r="Z66" s="4" t="s">
        <v>37</v>
      </c>
      <c r="AA66" s="4"/>
    </row>
    <row r="67" spans="1:28" ht="56.25" x14ac:dyDescent="0.3">
      <c r="A67" s="2" t="s">
        <v>135</v>
      </c>
      <c r="B67" s="17" t="s">
        <v>39</v>
      </c>
      <c r="C67" s="17" t="s">
        <v>5</v>
      </c>
      <c r="D67" s="34">
        <f>D69</f>
        <v>55069.4</v>
      </c>
      <c r="E67" s="34">
        <f>E69</f>
        <v>60354.3</v>
      </c>
      <c r="F67" s="36">
        <f>F69</f>
        <v>0</v>
      </c>
      <c r="G67" s="36">
        <f t="shared" si="0"/>
        <v>55069.4</v>
      </c>
      <c r="H67" s="36">
        <f>H69</f>
        <v>0</v>
      </c>
      <c r="I67" s="36">
        <f t="shared" si="1"/>
        <v>60354.3</v>
      </c>
      <c r="J67" s="36">
        <f>J69</f>
        <v>0</v>
      </c>
      <c r="K67" s="36">
        <f t="shared" si="2"/>
        <v>55069.4</v>
      </c>
      <c r="L67" s="36">
        <f>L69</f>
        <v>0</v>
      </c>
      <c r="M67" s="36">
        <f t="shared" si="51"/>
        <v>60354.3</v>
      </c>
      <c r="N67" s="36">
        <f>N69</f>
        <v>0</v>
      </c>
      <c r="O67" s="36">
        <f t="shared" si="52"/>
        <v>55069.4</v>
      </c>
      <c r="P67" s="36">
        <f>P69</f>
        <v>0</v>
      </c>
      <c r="Q67" s="36">
        <f t="shared" si="53"/>
        <v>60354.3</v>
      </c>
      <c r="R67" s="36">
        <f>R69</f>
        <v>0</v>
      </c>
      <c r="S67" s="36">
        <f t="shared" si="54"/>
        <v>55069.4</v>
      </c>
      <c r="T67" s="36">
        <f>T69</f>
        <v>0</v>
      </c>
      <c r="U67" s="36">
        <f t="shared" si="55"/>
        <v>60354.3</v>
      </c>
      <c r="V67" s="35">
        <f>V69</f>
        <v>0</v>
      </c>
      <c r="W67" s="36">
        <f t="shared" si="56"/>
        <v>55069.4</v>
      </c>
      <c r="X67" s="35">
        <f>X69</f>
        <v>0</v>
      </c>
      <c r="Y67" s="36">
        <f t="shared" si="57"/>
        <v>60354.3</v>
      </c>
      <c r="Z67" s="4" t="s">
        <v>42</v>
      </c>
      <c r="AA67" s="4"/>
    </row>
    <row r="68" spans="1:28" x14ac:dyDescent="0.3">
      <c r="A68" s="2"/>
      <c r="B68" s="17" t="s">
        <v>9</v>
      </c>
      <c r="C68" s="14"/>
      <c r="D68" s="34"/>
      <c r="E68" s="34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5"/>
      <c r="W68" s="36"/>
      <c r="X68" s="35"/>
      <c r="Y68" s="36"/>
      <c r="Z68" s="4"/>
      <c r="AA68" s="4"/>
    </row>
    <row r="69" spans="1:28" x14ac:dyDescent="0.3">
      <c r="A69" s="2"/>
      <c r="B69" s="17" t="s">
        <v>40</v>
      </c>
      <c r="C69" s="14"/>
      <c r="D69" s="34">
        <v>55069.4</v>
      </c>
      <c r="E69" s="34">
        <v>60354.3</v>
      </c>
      <c r="F69" s="36"/>
      <c r="G69" s="36">
        <f t="shared" si="0"/>
        <v>55069.4</v>
      </c>
      <c r="H69" s="36"/>
      <c r="I69" s="36">
        <f t="shared" si="1"/>
        <v>60354.3</v>
      </c>
      <c r="J69" s="36"/>
      <c r="K69" s="36">
        <f t="shared" si="2"/>
        <v>55069.4</v>
      </c>
      <c r="L69" s="36"/>
      <c r="M69" s="36">
        <f t="shared" ref="M69:M70" si="58">I69+L69</f>
        <v>60354.3</v>
      </c>
      <c r="N69" s="36"/>
      <c r="O69" s="36">
        <f t="shared" ref="O69:O70" si="59">K69+N69</f>
        <v>55069.4</v>
      </c>
      <c r="P69" s="36"/>
      <c r="Q69" s="36">
        <f t="shared" ref="Q69:Q70" si="60">M69+P69</f>
        <v>60354.3</v>
      </c>
      <c r="R69" s="36"/>
      <c r="S69" s="36">
        <f t="shared" ref="S69:S70" si="61">O69+R69</f>
        <v>55069.4</v>
      </c>
      <c r="T69" s="36"/>
      <c r="U69" s="36">
        <f t="shared" ref="U69:U70" si="62">Q69+T69</f>
        <v>60354.3</v>
      </c>
      <c r="V69" s="35"/>
      <c r="W69" s="36">
        <f t="shared" ref="W69:W70" si="63">S69+V69</f>
        <v>55069.4</v>
      </c>
      <c r="X69" s="35"/>
      <c r="Y69" s="36">
        <f t="shared" ref="Y69:Y70" si="64">U69+X69</f>
        <v>60354.3</v>
      </c>
      <c r="Z69" s="4"/>
      <c r="AA69" s="4"/>
    </row>
    <row r="70" spans="1:28" ht="112.5" x14ac:dyDescent="0.3">
      <c r="A70" s="2" t="s">
        <v>136</v>
      </c>
      <c r="B70" s="17" t="s">
        <v>41</v>
      </c>
      <c r="C70" s="14" t="s">
        <v>5</v>
      </c>
      <c r="D70" s="34">
        <f>D72</f>
        <v>187214.6</v>
      </c>
      <c r="E70" s="34">
        <f>E72</f>
        <v>196663.2</v>
      </c>
      <c r="F70" s="36">
        <f>F72</f>
        <v>0</v>
      </c>
      <c r="G70" s="36">
        <f t="shared" si="0"/>
        <v>187214.6</v>
      </c>
      <c r="H70" s="36">
        <f>H72</f>
        <v>0</v>
      </c>
      <c r="I70" s="36">
        <f t="shared" si="1"/>
        <v>196663.2</v>
      </c>
      <c r="J70" s="36">
        <f>J72</f>
        <v>0</v>
      </c>
      <c r="K70" s="36">
        <f t="shared" si="2"/>
        <v>187214.6</v>
      </c>
      <c r="L70" s="36">
        <f>L72</f>
        <v>0</v>
      </c>
      <c r="M70" s="36">
        <f t="shared" si="58"/>
        <v>196663.2</v>
      </c>
      <c r="N70" s="36">
        <f>N72</f>
        <v>0</v>
      </c>
      <c r="O70" s="36">
        <f t="shared" si="59"/>
        <v>187214.6</v>
      </c>
      <c r="P70" s="36">
        <f>P72</f>
        <v>0</v>
      </c>
      <c r="Q70" s="36">
        <f t="shared" si="60"/>
        <v>196663.2</v>
      </c>
      <c r="R70" s="36">
        <f>R72</f>
        <v>0</v>
      </c>
      <c r="S70" s="36">
        <f t="shared" si="61"/>
        <v>187214.6</v>
      </c>
      <c r="T70" s="36">
        <f>T72</f>
        <v>0</v>
      </c>
      <c r="U70" s="36">
        <f t="shared" si="62"/>
        <v>196663.2</v>
      </c>
      <c r="V70" s="35">
        <f>V72</f>
        <v>0</v>
      </c>
      <c r="W70" s="36">
        <f t="shared" si="63"/>
        <v>187214.6</v>
      </c>
      <c r="X70" s="35">
        <f>X72</f>
        <v>0</v>
      </c>
      <c r="Y70" s="36">
        <f t="shared" si="64"/>
        <v>196663.2</v>
      </c>
      <c r="Z70" s="4" t="s">
        <v>43</v>
      </c>
      <c r="AA70" s="4"/>
    </row>
    <row r="71" spans="1:28" x14ac:dyDescent="0.3">
      <c r="A71" s="2"/>
      <c r="B71" s="17" t="s">
        <v>9</v>
      </c>
      <c r="C71" s="14"/>
      <c r="D71" s="34"/>
      <c r="E71" s="34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5"/>
      <c r="W71" s="36"/>
      <c r="X71" s="35"/>
      <c r="Y71" s="36"/>
      <c r="Z71" s="4"/>
      <c r="AA71" s="4"/>
    </row>
    <row r="72" spans="1:28" x14ac:dyDescent="0.3">
      <c r="A72" s="2"/>
      <c r="B72" s="17" t="s">
        <v>17</v>
      </c>
      <c r="C72" s="14"/>
      <c r="D72" s="34">
        <v>187214.6</v>
      </c>
      <c r="E72" s="34">
        <v>196663.2</v>
      </c>
      <c r="F72" s="36"/>
      <c r="G72" s="36">
        <f t="shared" si="0"/>
        <v>187214.6</v>
      </c>
      <c r="H72" s="36"/>
      <c r="I72" s="36">
        <f t="shared" si="1"/>
        <v>196663.2</v>
      </c>
      <c r="J72" s="36"/>
      <c r="K72" s="36">
        <f t="shared" si="2"/>
        <v>187214.6</v>
      </c>
      <c r="L72" s="36"/>
      <c r="M72" s="36">
        <f t="shared" ref="M72:M76" si="65">I72+L72</f>
        <v>196663.2</v>
      </c>
      <c r="N72" s="36"/>
      <c r="O72" s="36">
        <f t="shared" ref="O72:O76" si="66">K72+N72</f>
        <v>187214.6</v>
      </c>
      <c r="P72" s="36"/>
      <c r="Q72" s="36">
        <f t="shared" ref="Q72:Q76" si="67">M72+P72</f>
        <v>196663.2</v>
      </c>
      <c r="R72" s="36"/>
      <c r="S72" s="36">
        <f t="shared" ref="S72:S76" si="68">O72+R72</f>
        <v>187214.6</v>
      </c>
      <c r="T72" s="36"/>
      <c r="U72" s="36">
        <f t="shared" ref="U72:U76" si="69">Q72+T72</f>
        <v>196663.2</v>
      </c>
      <c r="V72" s="35"/>
      <c r="W72" s="36">
        <f t="shared" ref="W72:W76" si="70">S72+V72</f>
        <v>187214.6</v>
      </c>
      <c r="X72" s="35"/>
      <c r="Y72" s="36">
        <f t="shared" ref="Y72:Y76" si="71">U72+X72</f>
        <v>196663.2</v>
      </c>
      <c r="Z72" s="4"/>
      <c r="AA72" s="4"/>
    </row>
    <row r="73" spans="1:28" ht="75" x14ac:dyDescent="0.3">
      <c r="A73" s="2" t="s">
        <v>137</v>
      </c>
      <c r="B73" s="17" t="s">
        <v>192</v>
      </c>
      <c r="C73" s="14" t="s">
        <v>4</v>
      </c>
      <c r="D73" s="34"/>
      <c r="E73" s="34"/>
      <c r="F73" s="36"/>
      <c r="G73" s="36"/>
      <c r="H73" s="36"/>
      <c r="I73" s="36"/>
      <c r="J73" s="36">
        <v>34448</v>
      </c>
      <c r="K73" s="36">
        <f t="shared" si="2"/>
        <v>34448</v>
      </c>
      <c r="L73" s="36"/>
      <c r="M73" s="36">
        <f t="shared" si="65"/>
        <v>0</v>
      </c>
      <c r="N73" s="36"/>
      <c r="O73" s="36">
        <f t="shared" si="66"/>
        <v>34448</v>
      </c>
      <c r="P73" s="36"/>
      <c r="Q73" s="36">
        <f t="shared" si="67"/>
        <v>0</v>
      </c>
      <c r="R73" s="36"/>
      <c r="S73" s="36">
        <f t="shared" si="68"/>
        <v>34448</v>
      </c>
      <c r="T73" s="36"/>
      <c r="U73" s="36">
        <f t="shared" si="69"/>
        <v>0</v>
      </c>
      <c r="V73" s="35"/>
      <c r="W73" s="36">
        <f t="shared" si="70"/>
        <v>34448</v>
      </c>
      <c r="X73" s="35"/>
      <c r="Y73" s="36">
        <f t="shared" si="71"/>
        <v>0</v>
      </c>
      <c r="Z73" s="22">
        <v>1710141090</v>
      </c>
      <c r="AA73" s="4"/>
    </row>
    <row r="74" spans="1:28" ht="75" x14ac:dyDescent="0.3">
      <c r="A74" s="2" t="s">
        <v>138</v>
      </c>
      <c r="B74" s="17" t="s">
        <v>193</v>
      </c>
      <c r="C74" s="14" t="s">
        <v>4</v>
      </c>
      <c r="D74" s="34"/>
      <c r="E74" s="34"/>
      <c r="F74" s="36"/>
      <c r="G74" s="36"/>
      <c r="H74" s="36"/>
      <c r="I74" s="36"/>
      <c r="J74" s="36">
        <v>30419.7</v>
      </c>
      <c r="K74" s="36">
        <f t="shared" si="2"/>
        <v>30419.7</v>
      </c>
      <c r="L74" s="36"/>
      <c r="M74" s="36">
        <f t="shared" si="65"/>
        <v>0</v>
      </c>
      <c r="N74" s="36"/>
      <c r="O74" s="36">
        <f t="shared" si="66"/>
        <v>30419.7</v>
      </c>
      <c r="P74" s="36"/>
      <c r="Q74" s="36">
        <f t="shared" si="67"/>
        <v>0</v>
      </c>
      <c r="R74" s="36"/>
      <c r="S74" s="36">
        <f t="shared" si="68"/>
        <v>30419.7</v>
      </c>
      <c r="T74" s="36"/>
      <c r="U74" s="36">
        <f t="shared" si="69"/>
        <v>0</v>
      </c>
      <c r="V74" s="35"/>
      <c r="W74" s="36">
        <f t="shared" si="70"/>
        <v>30419.7</v>
      </c>
      <c r="X74" s="35"/>
      <c r="Y74" s="36">
        <f t="shared" si="71"/>
        <v>0</v>
      </c>
      <c r="Z74" s="22">
        <v>1710141210</v>
      </c>
      <c r="AA74" s="4"/>
    </row>
    <row r="75" spans="1:28" ht="75" x14ac:dyDescent="0.3">
      <c r="A75" s="2" t="s">
        <v>139</v>
      </c>
      <c r="B75" s="17" t="s">
        <v>194</v>
      </c>
      <c r="C75" s="14" t="s">
        <v>4</v>
      </c>
      <c r="D75" s="34"/>
      <c r="E75" s="34"/>
      <c r="F75" s="36"/>
      <c r="G75" s="36"/>
      <c r="H75" s="36"/>
      <c r="I75" s="36"/>
      <c r="J75" s="36">
        <v>13479.7</v>
      </c>
      <c r="K75" s="36">
        <f t="shared" si="2"/>
        <v>13479.7</v>
      </c>
      <c r="L75" s="36"/>
      <c r="M75" s="36">
        <f t="shared" si="65"/>
        <v>0</v>
      </c>
      <c r="N75" s="36"/>
      <c r="O75" s="36">
        <f t="shared" si="66"/>
        <v>13479.7</v>
      </c>
      <c r="P75" s="36"/>
      <c r="Q75" s="36">
        <f t="shared" si="67"/>
        <v>0</v>
      </c>
      <c r="R75" s="36"/>
      <c r="S75" s="36">
        <f t="shared" si="68"/>
        <v>13479.7</v>
      </c>
      <c r="T75" s="36"/>
      <c r="U75" s="36">
        <f t="shared" si="69"/>
        <v>0</v>
      </c>
      <c r="V75" s="35"/>
      <c r="W75" s="36">
        <f t="shared" si="70"/>
        <v>13479.7</v>
      </c>
      <c r="X75" s="35"/>
      <c r="Y75" s="36">
        <f t="shared" si="71"/>
        <v>0</v>
      </c>
      <c r="Z75" s="22">
        <v>1710141220</v>
      </c>
      <c r="AA75" s="4"/>
    </row>
    <row r="76" spans="1:28" x14ac:dyDescent="0.3">
      <c r="A76" s="2"/>
      <c r="B76" s="17" t="s">
        <v>6</v>
      </c>
      <c r="C76" s="58"/>
      <c r="D76" s="41">
        <f>D78</f>
        <v>154879.20000000001</v>
      </c>
      <c r="E76" s="41">
        <f>E78</f>
        <v>35500</v>
      </c>
      <c r="F76" s="41">
        <f>F78</f>
        <v>25000</v>
      </c>
      <c r="G76" s="33">
        <f t="shared" si="0"/>
        <v>179879.2</v>
      </c>
      <c r="H76" s="41">
        <f>H78</f>
        <v>25000</v>
      </c>
      <c r="I76" s="33">
        <f t="shared" si="1"/>
        <v>60500</v>
      </c>
      <c r="J76" s="41">
        <f>J78</f>
        <v>0</v>
      </c>
      <c r="K76" s="33">
        <f t="shared" si="2"/>
        <v>179879.2</v>
      </c>
      <c r="L76" s="41">
        <f>L78</f>
        <v>0</v>
      </c>
      <c r="M76" s="33">
        <f t="shared" si="65"/>
        <v>60500</v>
      </c>
      <c r="N76" s="41">
        <f>N78</f>
        <v>0</v>
      </c>
      <c r="O76" s="33">
        <f t="shared" si="66"/>
        <v>179879.2</v>
      </c>
      <c r="P76" s="41">
        <f>P78</f>
        <v>0</v>
      </c>
      <c r="Q76" s="33">
        <f t="shared" si="67"/>
        <v>60500</v>
      </c>
      <c r="R76" s="41">
        <f>R78</f>
        <v>22491.524000000001</v>
      </c>
      <c r="S76" s="33">
        <f t="shared" si="68"/>
        <v>202370.72400000002</v>
      </c>
      <c r="T76" s="41">
        <f>T78</f>
        <v>0</v>
      </c>
      <c r="U76" s="33">
        <f t="shared" si="69"/>
        <v>60500</v>
      </c>
      <c r="V76" s="41">
        <f>V78+V79</f>
        <v>169867</v>
      </c>
      <c r="W76" s="36">
        <f t="shared" si="70"/>
        <v>372237.72400000005</v>
      </c>
      <c r="X76" s="43">
        <f>X78</f>
        <v>0</v>
      </c>
      <c r="Y76" s="36">
        <f t="shared" si="71"/>
        <v>60500</v>
      </c>
      <c r="Z76" s="10"/>
      <c r="AA76" s="10"/>
      <c r="AB76" s="10"/>
    </row>
    <row r="77" spans="1:28" hidden="1" x14ac:dyDescent="0.3">
      <c r="A77" s="2"/>
      <c r="B77" s="5" t="s">
        <v>9</v>
      </c>
      <c r="C77" s="7"/>
      <c r="D77" s="44"/>
      <c r="E77" s="44"/>
      <c r="F77" s="39"/>
      <c r="G77" s="36"/>
      <c r="H77" s="39"/>
      <c r="I77" s="36"/>
      <c r="J77" s="39"/>
      <c r="K77" s="36"/>
      <c r="L77" s="39"/>
      <c r="M77" s="36"/>
      <c r="N77" s="39"/>
      <c r="O77" s="36"/>
      <c r="P77" s="39"/>
      <c r="Q77" s="36"/>
      <c r="R77" s="39"/>
      <c r="S77" s="36"/>
      <c r="T77" s="39"/>
      <c r="U77" s="36"/>
      <c r="V77" s="40"/>
      <c r="W77" s="36"/>
      <c r="X77" s="40"/>
      <c r="Y77" s="36"/>
      <c r="Z77" s="4"/>
      <c r="AA77" s="4">
        <v>0</v>
      </c>
    </row>
    <row r="78" spans="1:28" hidden="1" x14ac:dyDescent="0.3">
      <c r="A78" s="2"/>
      <c r="B78" s="12" t="s">
        <v>10</v>
      </c>
      <c r="C78" s="7"/>
      <c r="D78" s="44">
        <f>D80+D81+D82+D83+D84+D85+D86+D87</f>
        <v>154879.20000000001</v>
      </c>
      <c r="E78" s="44">
        <f>E80+E81+E82+E83+E84+E85+E86+E87</f>
        <v>35500</v>
      </c>
      <c r="F78" s="39">
        <f>F80+F81+F82+F83+F84+F85+F86+F87</f>
        <v>25000</v>
      </c>
      <c r="G78" s="36">
        <f t="shared" si="0"/>
        <v>179879.2</v>
      </c>
      <c r="H78" s="39">
        <f>H80+H81+H82+H83+H84+H85+H86+H87</f>
        <v>25000</v>
      </c>
      <c r="I78" s="36">
        <f t="shared" si="1"/>
        <v>60500</v>
      </c>
      <c r="J78" s="39">
        <f>J80+J81+J82+J83+J84+J85+J86+J87</f>
        <v>0</v>
      </c>
      <c r="K78" s="36">
        <f t="shared" si="2"/>
        <v>179879.2</v>
      </c>
      <c r="L78" s="39">
        <f>L80+L81+L82+L83+L84+L85+L86+L87</f>
        <v>0</v>
      </c>
      <c r="M78" s="36">
        <f t="shared" ref="M78:M93" si="72">I78+L78</f>
        <v>60500</v>
      </c>
      <c r="N78" s="39">
        <f>N80+N81+N82+N83+N84+N85+N86+N87</f>
        <v>0</v>
      </c>
      <c r="O78" s="36">
        <f t="shared" ref="O78:O93" si="73">K78+N78</f>
        <v>179879.2</v>
      </c>
      <c r="P78" s="39">
        <f>P80+P81+P82+P83+P84+P85+P86+P87</f>
        <v>0</v>
      </c>
      <c r="Q78" s="36">
        <f t="shared" ref="Q78:Q93" si="74">M78+P78</f>
        <v>60500</v>
      </c>
      <c r="R78" s="39">
        <f>R80+R81+R82+R83+R84+R85+R86+R87+R88</f>
        <v>22491.524000000001</v>
      </c>
      <c r="S78" s="36">
        <f t="shared" ref="S78:S93" si="75">O78+R78</f>
        <v>202370.72400000002</v>
      </c>
      <c r="T78" s="39">
        <f>T80+T81+T82+T83+T84+T85+T86+T87</f>
        <v>0</v>
      </c>
      <c r="U78" s="36">
        <f t="shared" ref="U78:U93" si="76">Q78+T78</f>
        <v>60500</v>
      </c>
      <c r="V78" s="40">
        <f>V80+V81+V82+V83+V84+V85+V86+V87+V88+V91</f>
        <v>34867</v>
      </c>
      <c r="W78" s="36">
        <f t="shared" ref="W78:W93" si="77">S78+V78</f>
        <v>237237.72400000002</v>
      </c>
      <c r="X78" s="40">
        <f>X80+X81+X82+X83+X84+X85+X86+X87</f>
        <v>0</v>
      </c>
      <c r="Y78" s="36">
        <f t="shared" ref="Y78:Y93" si="78">U78+X78</f>
        <v>60500</v>
      </c>
      <c r="Z78" s="4"/>
      <c r="AA78" s="4">
        <v>0</v>
      </c>
    </row>
    <row r="79" spans="1:28" x14ac:dyDescent="0.3">
      <c r="A79" s="2"/>
      <c r="B79" s="17" t="s">
        <v>17</v>
      </c>
      <c r="C79" s="58"/>
      <c r="D79" s="44"/>
      <c r="E79" s="44"/>
      <c r="F79" s="39"/>
      <c r="G79" s="36"/>
      <c r="H79" s="39"/>
      <c r="I79" s="36"/>
      <c r="J79" s="39"/>
      <c r="K79" s="36"/>
      <c r="L79" s="39"/>
      <c r="M79" s="36"/>
      <c r="N79" s="39"/>
      <c r="O79" s="36"/>
      <c r="P79" s="39"/>
      <c r="Q79" s="36"/>
      <c r="R79" s="39"/>
      <c r="S79" s="36"/>
      <c r="T79" s="39"/>
      <c r="U79" s="36"/>
      <c r="V79" s="40">
        <f>V92</f>
        <v>135000</v>
      </c>
      <c r="W79" s="36"/>
      <c r="X79" s="40"/>
      <c r="Y79" s="36"/>
      <c r="Z79" s="4"/>
      <c r="AA79" s="4"/>
    </row>
    <row r="80" spans="1:28" ht="56.25" x14ac:dyDescent="0.3">
      <c r="A80" s="2" t="s">
        <v>140</v>
      </c>
      <c r="B80" s="17" t="s">
        <v>57</v>
      </c>
      <c r="C80" s="16" t="s">
        <v>7</v>
      </c>
      <c r="D80" s="34">
        <v>35500</v>
      </c>
      <c r="E80" s="34">
        <v>35500</v>
      </c>
      <c r="F80" s="36">
        <v>25000</v>
      </c>
      <c r="G80" s="36">
        <f t="shared" si="0"/>
        <v>60500</v>
      </c>
      <c r="H80" s="36">
        <v>25000</v>
      </c>
      <c r="I80" s="36">
        <f t="shared" si="1"/>
        <v>60500</v>
      </c>
      <c r="J80" s="36"/>
      <c r="K80" s="36">
        <f t="shared" si="2"/>
        <v>60500</v>
      </c>
      <c r="L80" s="36"/>
      <c r="M80" s="36">
        <f t="shared" si="72"/>
        <v>60500</v>
      </c>
      <c r="N80" s="36"/>
      <c r="O80" s="36">
        <f t="shared" si="73"/>
        <v>60500</v>
      </c>
      <c r="P80" s="36"/>
      <c r="Q80" s="36">
        <f t="shared" si="74"/>
        <v>60500</v>
      </c>
      <c r="R80" s="36"/>
      <c r="S80" s="36">
        <f t="shared" si="75"/>
        <v>60500</v>
      </c>
      <c r="T80" s="36"/>
      <c r="U80" s="36">
        <f t="shared" si="76"/>
        <v>60500</v>
      </c>
      <c r="V80" s="35">
        <v>-20000</v>
      </c>
      <c r="W80" s="36">
        <f t="shared" si="77"/>
        <v>40500</v>
      </c>
      <c r="X80" s="35"/>
      <c r="Y80" s="36">
        <f t="shared" si="78"/>
        <v>60500</v>
      </c>
      <c r="Z80" s="22">
        <v>1020200000</v>
      </c>
      <c r="AA80" s="4"/>
    </row>
    <row r="81" spans="1:28" ht="56.25" x14ac:dyDescent="0.3">
      <c r="A81" s="2" t="s">
        <v>141</v>
      </c>
      <c r="B81" s="17" t="s">
        <v>175</v>
      </c>
      <c r="C81" s="16" t="s">
        <v>7</v>
      </c>
      <c r="D81" s="34">
        <v>7611.3</v>
      </c>
      <c r="E81" s="34">
        <v>0</v>
      </c>
      <c r="F81" s="36"/>
      <c r="G81" s="36">
        <f t="shared" si="0"/>
        <v>7611.3</v>
      </c>
      <c r="H81" s="36"/>
      <c r="I81" s="36">
        <f t="shared" si="1"/>
        <v>0</v>
      </c>
      <c r="J81" s="36"/>
      <c r="K81" s="36">
        <f t="shared" si="2"/>
        <v>7611.3</v>
      </c>
      <c r="L81" s="36"/>
      <c r="M81" s="36">
        <f t="shared" si="72"/>
        <v>0</v>
      </c>
      <c r="N81" s="36"/>
      <c r="O81" s="36">
        <f t="shared" si="73"/>
        <v>7611.3</v>
      </c>
      <c r="P81" s="36"/>
      <c r="Q81" s="36">
        <f t="shared" si="74"/>
        <v>0</v>
      </c>
      <c r="R81" s="36"/>
      <c r="S81" s="36">
        <f t="shared" si="75"/>
        <v>7611.3</v>
      </c>
      <c r="T81" s="36"/>
      <c r="U81" s="36">
        <f t="shared" si="76"/>
        <v>0</v>
      </c>
      <c r="V81" s="35"/>
      <c r="W81" s="36">
        <f t="shared" si="77"/>
        <v>7611.3</v>
      </c>
      <c r="X81" s="35"/>
      <c r="Y81" s="36">
        <f t="shared" si="78"/>
        <v>0</v>
      </c>
      <c r="Z81" s="21">
        <v>1110541750</v>
      </c>
      <c r="AA81" s="4"/>
    </row>
    <row r="82" spans="1:28" ht="56.25" x14ac:dyDescent="0.3">
      <c r="A82" s="2" t="s">
        <v>142</v>
      </c>
      <c r="B82" s="17" t="s">
        <v>58</v>
      </c>
      <c r="C82" s="16" t="s">
        <v>7</v>
      </c>
      <c r="D82" s="34">
        <v>2877.8</v>
      </c>
      <c r="E82" s="34">
        <v>0</v>
      </c>
      <c r="F82" s="36"/>
      <c r="G82" s="36">
        <f t="shared" si="0"/>
        <v>2877.8</v>
      </c>
      <c r="H82" s="36"/>
      <c r="I82" s="36">
        <f t="shared" si="1"/>
        <v>0</v>
      </c>
      <c r="J82" s="36"/>
      <c r="K82" s="36">
        <f t="shared" si="2"/>
        <v>2877.8</v>
      </c>
      <c r="L82" s="36"/>
      <c r="M82" s="36">
        <f t="shared" si="72"/>
        <v>0</v>
      </c>
      <c r="N82" s="36"/>
      <c r="O82" s="36">
        <f t="shared" si="73"/>
        <v>2877.8</v>
      </c>
      <c r="P82" s="36"/>
      <c r="Q82" s="36">
        <f t="shared" si="74"/>
        <v>0</v>
      </c>
      <c r="R82" s="36"/>
      <c r="S82" s="36">
        <f t="shared" si="75"/>
        <v>2877.8</v>
      </c>
      <c r="T82" s="36"/>
      <c r="U82" s="36">
        <f t="shared" si="76"/>
        <v>0</v>
      </c>
      <c r="V82" s="35"/>
      <c r="W82" s="36">
        <f t="shared" si="77"/>
        <v>2877.8</v>
      </c>
      <c r="X82" s="35"/>
      <c r="Y82" s="36">
        <f t="shared" si="78"/>
        <v>0</v>
      </c>
      <c r="Z82" s="21" t="s">
        <v>60</v>
      </c>
      <c r="AA82" s="4"/>
    </row>
    <row r="83" spans="1:28" ht="56.25" x14ac:dyDescent="0.3">
      <c r="A83" s="2" t="s">
        <v>143</v>
      </c>
      <c r="B83" s="17" t="s">
        <v>59</v>
      </c>
      <c r="C83" s="16" t="s">
        <v>7</v>
      </c>
      <c r="D83" s="34">
        <v>3309.4</v>
      </c>
      <c r="E83" s="34">
        <v>0</v>
      </c>
      <c r="F83" s="36"/>
      <c r="G83" s="36">
        <f t="shared" si="0"/>
        <v>3309.4</v>
      </c>
      <c r="H83" s="36"/>
      <c r="I83" s="36">
        <f t="shared" si="1"/>
        <v>0</v>
      </c>
      <c r="J83" s="36"/>
      <c r="K83" s="36">
        <f t="shared" si="2"/>
        <v>3309.4</v>
      </c>
      <c r="L83" s="36"/>
      <c r="M83" s="36">
        <f t="shared" si="72"/>
        <v>0</v>
      </c>
      <c r="N83" s="36"/>
      <c r="O83" s="36">
        <f t="shared" si="73"/>
        <v>3309.4</v>
      </c>
      <c r="P83" s="36"/>
      <c r="Q83" s="36">
        <f t="shared" si="74"/>
        <v>0</v>
      </c>
      <c r="R83" s="36"/>
      <c r="S83" s="36">
        <f t="shared" si="75"/>
        <v>3309.4</v>
      </c>
      <c r="T83" s="36"/>
      <c r="U83" s="36">
        <f t="shared" si="76"/>
        <v>0</v>
      </c>
      <c r="V83" s="35"/>
      <c r="W83" s="36">
        <f t="shared" si="77"/>
        <v>3309.4</v>
      </c>
      <c r="X83" s="35"/>
      <c r="Y83" s="36">
        <f t="shared" si="78"/>
        <v>0</v>
      </c>
      <c r="Z83" s="21" t="s">
        <v>61</v>
      </c>
      <c r="AA83" s="4"/>
    </row>
    <row r="84" spans="1:28" ht="56.25" x14ac:dyDescent="0.3">
      <c r="A84" s="2" t="s">
        <v>144</v>
      </c>
      <c r="B84" s="17" t="s">
        <v>62</v>
      </c>
      <c r="C84" s="16" t="s">
        <v>7</v>
      </c>
      <c r="D84" s="34">
        <v>1820.1</v>
      </c>
      <c r="E84" s="34">
        <v>0</v>
      </c>
      <c r="F84" s="36"/>
      <c r="G84" s="36">
        <f t="shared" si="0"/>
        <v>1820.1</v>
      </c>
      <c r="H84" s="36"/>
      <c r="I84" s="36">
        <f t="shared" si="1"/>
        <v>0</v>
      </c>
      <c r="J84" s="36"/>
      <c r="K84" s="36">
        <f t="shared" si="2"/>
        <v>1820.1</v>
      </c>
      <c r="L84" s="36"/>
      <c r="M84" s="36">
        <f t="shared" si="72"/>
        <v>0</v>
      </c>
      <c r="N84" s="36"/>
      <c r="O84" s="36">
        <f t="shared" si="73"/>
        <v>1820.1</v>
      </c>
      <c r="P84" s="36"/>
      <c r="Q84" s="36">
        <f t="shared" si="74"/>
        <v>0</v>
      </c>
      <c r="R84" s="36"/>
      <c r="S84" s="36">
        <f t="shared" si="75"/>
        <v>1820.1</v>
      </c>
      <c r="T84" s="36"/>
      <c r="U84" s="36">
        <f t="shared" si="76"/>
        <v>0</v>
      </c>
      <c r="V84" s="35"/>
      <c r="W84" s="36">
        <f t="shared" si="77"/>
        <v>1820.1</v>
      </c>
      <c r="X84" s="35"/>
      <c r="Y84" s="36">
        <f t="shared" si="78"/>
        <v>0</v>
      </c>
      <c r="Z84" s="21" t="s">
        <v>63</v>
      </c>
      <c r="AA84" s="4"/>
    </row>
    <row r="85" spans="1:28" ht="56.25" x14ac:dyDescent="0.3">
      <c r="A85" s="2" t="s">
        <v>145</v>
      </c>
      <c r="B85" s="17" t="s">
        <v>64</v>
      </c>
      <c r="C85" s="16" t="s">
        <v>7</v>
      </c>
      <c r="D85" s="34">
        <v>2956.7</v>
      </c>
      <c r="E85" s="34">
        <v>0</v>
      </c>
      <c r="F85" s="36"/>
      <c r="G85" s="36">
        <f t="shared" si="0"/>
        <v>2956.7</v>
      </c>
      <c r="H85" s="36"/>
      <c r="I85" s="36">
        <f t="shared" si="1"/>
        <v>0</v>
      </c>
      <c r="J85" s="36"/>
      <c r="K85" s="36">
        <f t="shared" si="2"/>
        <v>2956.7</v>
      </c>
      <c r="L85" s="36"/>
      <c r="M85" s="36">
        <f t="shared" si="72"/>
        <v>0</v>
      </c>
      <c r="N85" s="36"/>
      <c r="O85" s="36">
        <f t="shared" si="73"/>
        <v>2956.7</v>
      </c>
      <c r="P85" s="36"/>
      <c r="Q85" s="36">
        <f t="shared" si="74"/>
        <v>0</v>
      </c>
      <c r="R85" s="36"/>
      <c r="S85" s="36">
        <f t="shared" si="75"/>
        <v>2956.7</v>
      </c>
      <c r="T85" s="36"/>
      <c r="U85" s="36">
        <f t="shared" si="76"/>
        <v>0</v>
      </c>
      <c r="V85" s="35"/>
      <c r="W85" s="36">
        <f t="shared" si="77"/>
        <v>2956.7</v>
      </c>
      <c r="X85" s="35"/>
      <c r="Y85" s="36">
        <f t="shared" si="78"/>
        <v>0</v>
      </c>
      <c r="Z85" s="19" t="s">
        <v>65</v>
      </c>
      <c r="AA85" s="4"/>
    </row>
    <row r="86" spans="1:28" ht="56.25" x14ac:dyDescent="0.3">
      <c r="A86" s="2" t="s">
        <v>128</v>
      </c>
      <c r="B86" s="17" t="s">
        <v>66</v>
      </c>
      <c r="C86" s="16" t="s">
        <v>7</v>
      </c>
      <c r="D86" s="34">
        <v>93360.4</v>
      </c>
      <c r="E86" s="34">
        <v>0</v>
      </c>
      <c r="F86" s="36"/>
      <c r="G86" s="36">
        <f t="shared" si="0"/>
        <v>93360.4</v>
      </c>
      <c r="H86" s="36"/>
      <c r="I86" s="36">
        <f t="shared" si="1"/>
        <v>0</v>
      </c>
      <c r="J86" s="36"/>
      <c r="K86" s="36">
        <f t="shared" si="2"/>
        <v>93360.4</v>
      </c>
      <c r="L86" s="36"/>
      <c r="M86" s="36">
        <f t="shared" si="72"/>
        <v>0</v>
      </c>
      <c r="N86" s="36"/>
      <c r="O86" s="36">
        <f t="shared" si="73"/>
        <v>93360.4</v>
      </c>
      <c r="P86" s="36"/>
      <c r="Q86" s="36">
        <f t="shared" si="74"/>
        <v>0</v>
      </c>
      <c r="R86" s="36"/>
      <c r="S86" s="36">
        <f t="shared" si="75"/>
        <v>93360.4</v>
      </c>
      <c r="T86" s="36"/>
      <c r="U86" s="36">
        <f t="shared" si="76"/>
        <v>0</v>
      </c>
      <c r="V86" s="35">
        <v>-30000</v>
      </c>
      <c r="W86" s="36">
        <f t="shared" si="77"/>
        <v>63360.399999999994</v>
      </c>
      <c r="X86" s="35"/>
      <c r="Y86" s="36">
        <f t="shared" si="78"/>
        <v>0</v>
      </c>
      <c r="Z86" s="19" t="s">
        <v>67</v>
      </c>
      <c r="AA86" s="4"/>
    </row>
    <row r="87" spans="1:28" ht="56.25" x14ac:dyDescent="0.3">
      <c r="A87" s="2" t="s">
        <v>146</v>
      </c>
      <c r="B87" s="17" t="s">
        <v>68</v>
      </c>
      <c r="C87" s="16" t="s">
        <v>7</v>
      </c>
      <c r="D87" s="34">
        <v>7443.5</v>
      </c>
      <c r="E87" s="34">
        <v>0</v>
      </c>
      <c r="F87" s="36"/>
      <c r="G87" s="36">
        <f t="shared" si="0"/>
        <v>7443.5</v>
      </c>
      <c r="H87" s="36"/>
      <c r="I87" s="36">
        <f t="shared" si="1"/>
        <v>0</v>
      </c>
      <c r="J87" s="36"/>
      <c r="K87" s="36">
        <f t="shared" si="2"/>
        <v>7443.5</v>
      </c>
      <c r="L87" s="36"/>
      <c r="M87" s="36">
        <f t="shared" si="72"/>
        <v>0</v>
      </c>
      <c r="N87" s="36"/>
      <c r="O87" s="36">
        <f t="shared" si="73"/>
        <v>7443.5</v>
      </c>
      <c r="P87" s="36"/>
      <c r="Q87" s="36">
        <f t="shared" si="74"/>
        <v>0</v>
      </c>
      <c r="R87" s="36"/>
      <c r="S87" s="36">
        <f t="shared" si="75"/>
        <v>7443.5</v>
      </c>
      <c r="T87" s="36"/>
      <c r="U87" s="36">
        <f t="shared" si="76"/>
        <v>0</v>
      </c>
      <c r="V87" s="35"/>
      <c r="W87" s="36">
        <f t="shared" si="77"/>
        <v>7443.5</v>
      </c>
      <c r="X87" s="35"/>
      <c r="Y87" s="36">
        <f t="shared" si="78"/>
        <v>0</v>
      </c>
      <c r="Z87" s="21" t="s">
        <v>69</v>
      </c>
      <c r="AA87" s="4"/>
    </row>
    <row r="88" spans="1:28" ht="56.25" x14ac:dyDescent="0.3">
      <c r="A88" s="2" t="s">
        <v>147</v>
      </c>
      <c r="B88" s="17" t="s">
        <v>214</v>
      </c>
      <c r="C88" s="16" t="s">
        <v>7</v>
      </c>
      <c r="D88" s="34"/>
      <c r="E88" s="34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>
        <v>22491.524000000001</v>
      </c>
      <c r="S88" s="36">
        <f t="shared" si="75"/>
        <v>22491.524000000001</v>
      </c>
      <c r="T88" s="36"/>
      <c r="U88" s="36">
        <f t="shared" si="76"/>
        <v>0</v>
      </c>
      <c r="V88" s="35"/>
      <c r="W88" s="36">
        <f t="shared" si="77"/>
        <v>22491.524000000001</v>
      </c>
      <c r="X88" s="35"/>
      <c r="Y88" s="36">
        <f t="shared" si="78"/>
        <v>0</v>
      </c>
      <c r="Z88" s="21">
        <v>1110541780</v>
      </c>
      <c r="AA88" s="4"/>
    </row>
    <row r="89" spans="1:28" ht="56.25" x14ac:dyDescent="0.3">
      <c r="A89" s="2" t="s">
        <v>148</v>
      </c>
      <c r="B89" s="17" t="s">
        <v>213</v>
      </c>
      <c r="C89" s="16" t="s">
        <v>7</v>
      </c>
      <c r="D89" s="34"/>
      <c r="E89" s="34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5">
        <f>V91+V92</f>
        <v>219867</v>
      </c>
      <c r="W89" s="36">
        <f t="shared" si="77"/>
        <v>219867</v>
      </c>
      <c r="X89" s="35"/>
      <c r="Y89" s="36">
        <f t="shared" si="78"/>
        <v>0</v>
      </c>
      <c r="Z89" s="21"/>
      <c r="AA89" s="4"/>
    </row>
    <row r="90" spans="1:28" x14ac:dyDescent="0.3">
      <c r="A90" s="2"/>
      <c r="B90" s="24" t="s">
        <v>9</v>
      </c>
      <c r="C90" s="16"/>
      <c r="D90" s="34"/>
      <c r="E90" s="34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5"/>
      <c r="W90" s="36"/>
      <c r="X90" s="35"/>
      <c r="Y90" s="36"/>
      <c r="Z90" s="21"/>
      <c r="AA90" s="4"/>
    </row>
    <row r="91" spans="1:28" hidden="1" x14ac:dyDescent="0.3">
      <c r="A91" s="2"/>
      <c r="B91" s="55" t="s">
        <v>10</v>
      </c>
      <c r="C91" s="16"/>
      <c r="D91" s="34"/>
      <c r="E91" s="34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5">
        <f>33750+51117</f>
        <v>84867</v>
      </c>
      <c r="W91" s="36">
        <f t="shared" si="77"/>
        <v>84867</v>
      </c>
      <c r="X91" s="35"/>
      <c r="Y91" s="36">
        <f t="shared" si="78"/>
        <v>0</v>
      </c>
      <c r="Z91" s="21" t="s">
        <v>204</v>
      </c>
      <c r="AA91" s="4">
        <v>0</v>
      </c>
    </row>
    <row r="92" spans="1:28" x14ac:dyDescent="0.3">
      <c r="A92" s="2"/>
      <c r="B92" s="17" t="s">
        <v>17</v>
      </c>
      <c r="C92" s="16"/>
      <c r="D92" s="34"/>
      <c r="E92" s="34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5">
        <v>135000</v>
      </c>
      <c r="W92" s="36">
        <f t="shared" si="77"/>
        <v>135000</v>
      </c>
      <c r="X92" s="35"/>
      <c r="Y92" s="36">
        <f t="shared" si="78"/>
        <v>0</v>
      </c>
      <c r="Z92" s="21" t="s">
        <v>203</v>
      </c>
      <c r="AA92" s="4"/>
    </row>
    <row r="93" spans="1:28" x14ac:dyDescent="0.3">
      <c r="A93" s="2"/>
      <c r="B93" s="17" t="s">
        <v>8</v>
      </c>
      <c r="C93" s="58"/>
      <c r="D93" s="33">
        <f>D95+D96</f>
        <v>1467661.1</v>
      </c>
      <c r="E93" s="33">
        <f>E95+E96</f>
        <v>1643956.6</v>
      </c>
      <c r="F93" s="33">
        <f>F95+F96</f>
        <v>1.8189894035458565E-12</v>
      </c>
      <c r="G93" s="33">
        <f t="shared" si="0"/>
        <v>1467661.1</v>
      </c>
      <c r="H93" s="33">
        <f>H95+H96</f>
        <v>-3.637978807091713E-12</v>
      </c>
      <c r="I93" s="33">
        <f t="shared" si="1"/>
        <v>1643956.6</v>
      </c>
      <c r="J93" s="33">
        <f>J95+J96</f>
        <v>0</v>
      </c>
      <c r="K93" s="33">
        <f t="shared" si="2"/>
        <v>1467661.1</v>
      </c>
      <c r="L93" s="33">
        <f>L95+L96</f>
        <v>0</v>
      </c>
      <c r="M93" s="33">
        <f t="shared" si="72"/>
        <v>1643956.6</v>
      </c>
      <c r="N93" s="33">
        <f>N95+N96</f>
        <v>0</v>
      </c>
      <c r="O93" s="33">
        <f t="shared" si="73"/>
        <v>1467661.1</v>
      </c>
      <c r="P93" s="33">
        <f>P95+P96</f>
        <v>0</v>
      </c>
      <c r="Q93" s="33">
        <f t="shared" si="74"/>
        <v>1643956.6</v>
      </c>
      <c r="R93" s="33">
        <f>R95+R96</f>
        <v>0</v>
      </c>
      <c r="S93" s="33">
        <f t="shared" si="75"/>
        <v>1467661.1</v>
      </c>
      <c r="T93" s="33">
        <f>T95+T96</f>
        <v>0</v>
      </c>
      <c r="U93" s="33">
        <f t="shared" si="76"/>
        <v>1643956.6</v>
      </c>
      <c r="V93" s="33">
        <f>V95+V96</f>
        <v>200532.3</v>
      </c>
      <c r="W93" s="36">
        <f t="shared" si="77"/>
        <v>1668193.4000000001</v>
      </c>
      <c r="X93" s="35">
        <f>X95+X96</f>
        <v>0</v>
      </c>
      <c r="Y93" s="36">
        <f t="shared" si="78"/>
        <v>1643956.6</v>
      </c>
      <c r="Z93" s="10"/>
      <c r="AA93" s="10"/>
      <c r="AB93" s="10"/>
    </row>
    <row r="94" spans="1:28" x14ac:dyDescent="0.3">
      <c r="A94" s="2"/>
      <c r="B94" s="24" t="s">
        <v>9</v>
      </c>
      <c r="C94" s="3"/>
      <c r="D94" s="34"/>
      <c r="E94" s="34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5"/>
      <c r="W94" s="36"/>
      <c r="X94" s="35"/>
      <c r="Y94" s="36"/>
      <c r="Z94" s="4"/>
      <c r="AA94" s="4"/>
    </row>
    <row r="95" spans="1:28" hidden="1" x14ac:dyDescent="0.3">
      <c r="A95" s="2"/>
      <c r="B95" s="12" t="s">
        <v>10</v>
      </c>
      <c r="C95" s="3"/>
      <c r="D95" s="37">
        <f>D99+D103+D107+D111+D115+D119+D123+D125</f>
        <v>441915.29999999993</v>
      </c>
      <c r="E95" s="37">
        <f>E99+E103+E107+E111+E115+E119+E123+E125</f>
        <v>458956.6</v>
      </c>
      <c r="F95" s="49">
        <f>F99++F103+F107+F111+F115+F119+F123+F125</f>
        <v>1.8189894035458565E-12</v>
      </c>
      <c r="G95" s="36">
        <f t="shared" si="0"/>
        <v>441915.29999999993</v>
      </c>
      <c r="H95" s="49">
        <f>H99+H103+H107+H111+H115+H119+H123+H125</f>
        <v>-3.637978807091713E-12</v>
      </c>
      <c r="I95" s="36">
        <f t="shared" si="1"/>
        <v>458956.6</v>
      </c>
      <c r="J95" s="49">
        <f>J99++J103+J107+J111+J115+J119+J123+J125</f>
        <v>0</v>
      </c>
      <c r="K95" s="36">
        <f t="shared" si="2"/>
        <v>441915.29999999993</v>
      </c>
      <c r="L95" s="49">
        <f>L99+L103+L107+L111+L115+L119+L123+L125</f>
        <v>0</v>
      </c>
      <c r="M95" s="36">
        <f t="shared" ref="M95:M97" si="79">I95+L95</f>
        <v>458956.6</v>
      </c>
      <c r="N95" s="49">
        <f>N99++N103+N107+N111+N115+N119+N123+N125</f>
        <v>0</v>
      </c>
      <c r="O95" s="36">
        <f t="shared" ref="O95:O97" si="80">K95+N95</f>
        <v>441915.29999999993</v>
      </c>
      <c r="P95" s="49">
        <f>P99+P103+P107+P111+P115+P119+P123+P125</f>
        <v>0</v>
      </c>
      <c r="Q95" s="36">
        <f t="shared" ref="Q95:Q97" si="81">M95+P95</f>
        <v>458956.6</v>
      </c>
      <c r="R95" s="49">
        <f>R99++R103+R107+R111+R115+R119+R123+R125</f>
        <v>0</v>
      </c>
      <c r="S95" s="36">
        <f t="shared" ref="S95:S97" si="82">O95+R95</f>
        <v>441915.29999999993</v>
      </c>
      <c r="T95" s="49">
        <f>T99+T103+T107+T111+T115+T119+T123+T125</f>
        <v>0</v>
      </c>
      <c r="U95" s="36">
        <f t="shared" ref="U95:U97" si="83">Q95+T95</f>
        <v>458956.6</v>
      </c>
      <c r="V95" s="38">
        <f>V99++V103+V107+V111+V115+V119+V123+V125</f>
        <v>50133</v>
      </c>
      <c r="W95" s="36">
        <f t="shared" ref="W95:W97" si="84">S95+V95</f>
        <v>492048.29999999993</v>
      </c>
      <c r="X95" s="38">
        <f>X99+X103+X107+X111+X115+X119+X123+X125</f>
        <v>0</v>
      </c>
      <c r="Y95" s="36">
        <f t="shared" ref="Y95:Y97" si="85">U95+X95</f>
        <v>458956.6</v>
      </c>
      <c r="Z95" s="4"/>
      <c r="AA95" s="4">
        <v>0</v>
      </c>
    </row>
    <row r="96" spans="1:28" x14ac:dyDescent="0.3">
      <c r="A96" s="2"/>
      <c r="B96" s="17" t="s">
        <v>44</v>
      </c>
      <c r="C96" s="3"/>
      <c r="D96" s="34">
        <f>D100+D104+D108+D112+D116+D120+D124</f>
        <v>1025745.8</v>
      </c>
      <c r="E96" s="34">
        <f>E100+E104+E108+E112+E116+E120+E124</f>
        <v>1185000</v>
      </c>
      <c r="F96" s="36">
        <f>F100+F104+F108+F112+F116+F120+F124</f>
        <v>0</v>
      </c>
      <c r="G96" s="36">
        <f t="shared" si="0"/>
        <v>1025745.8</v>
      </c>
      <c r="H96" s="36">
        <f>H100+H104+H108+H112+H116+H120+H124</f>
        <v>0</v>
      </c>
      <c r="I96" s="36">
        <f t="shared" si="1"/>
        <v>1185000</v>
      </c>
      <c r="J96" s="36">
        <f>J100+J104+J108+J112+J116+J120+J124</f>
        <v>0</v>
      </c>
      <c r="K96" s="36">
        <f t="shared" si="2"/>
        <v>1025745.8</v>
      </c>
      <c r="L96" s="36">
        <f>L100+L104+L108+L112+L116+L120+L124</f>
        <v>0</v>
      </c>
      <c r="M96" s="36">
        <f t="shared" si="79"/>
        <v>1185000</v>
      </c>
      <c r="N96" s="36">
        <f>N100+N104+N108+N112+N116+N120+N124</f>
        <v>0</v>
      </c>
      <c r="O96" s="36">
        <f t="shared" si="80"/>
        <v>1025745.8</v>
      </c>
      <c r="P96" s="36">
        <f>P100+P104+P108+P112+P116+P120+P124</f>
        <v>0</v>
      </c>
      <c r="Q96" s="36">
        <f t="shared" si="81"/>
        <v>1185000</v>
      </c>
      <c r="R96" s="36">
        <f>R100+R104+R108+R112+R116+R120+R124</f>
        <v>0</v>
      </c>
      <c r="S96" s="36">
        <f t="shared" si="82"/>
        <v>1025745.8</v>
      </c>
      <c r="T96" s="36">
        <f>T100+T104+T108+T112+T116+T120+T124</f>
        <v>0</v>
      </c>
      <c r="U96" s="36">
        <f t="shared" si="83"/>
        <v>1185000</v>
      </c>
      <c r="V96" s="35">
        <f>V100+V104+V108+V112+V116+V120+V124</f>
        <v>150399.29999999999</v>
      </c>
      <c r="W96" s="36">
        <f t="shared" si="84"/>
        <v>1176145.1000000001</v>
      </c>
      <c r="X96" s="35">
        <f>X100+X104+X108+X112+X116+X120+X124</f>
        <v>0</v>
      </c>
      <c r="Y96" s="36">
        <f t="shared" si="85"/>
        <v>1185000</v>
      </c>
      <c r="Z96" s="4"/>
      <c r="AA96" s="4"/>
    </row>
    <row r="97" spans="1:27" ht="56.25" x14ac:dyDescent="0.3">
      <c r="A97" s="2" t="s">
        <v>149</v>
      </c>
      <c r="B97" s="17" t="s">
        <v>45</v>
      </c>
      <c r="C97" s="16" t="s">
        <v>7</v>
      </c>
      <c r="D97" s="34">
        <f>D99+D100</f>
        <v>261623.4</v>
      </c>
      <c r="E97" s="34">
        <f>E99+E100</f>
        <v>0</v>
      </c>
      <c r="F97" s="36">
        <f>F99+F100</f>
        <v>0</v>
      </c>
      <c r="G97" s="36">
        <f t="shared" si="0"/>
        <v>261623.4</v>
      </c>
      <c r="H97" s="36">
        <f>H99+H100</f>
        <v>0</v>
      </c>
      <c r="I97" s="36">
        <f t="shared" si="1"/>
        <v>0</v>
      </c>
      <c r="J97" s="36">
        <f>J99+J100</f>
        <v>0</v>
      </c>
      <c r="K97" s="36">
        <f t="shared" si="2"/>
        <v>261623.4</v>
      </c>
      <c r="L97" s="36">
        <f>L99+L100</f>
        <v>0</v>
      </c>
      <c r="M97" s="36">
        <f t="shared" si="79"/>
        <v>0</v>
      </c>
      <c r="N97" s="36">
        <f>N99+N100</f>
        <v>0</v>
      </c>
      <c r="O97" s="36">
        <f t="shared" si="80"/>
        <v>261623.4</v>
      </c>
      <c r="P97" s="36">
        <f>P99+P100</f>
        <v>0</v>
      </c>
      <c r="Q97" s="36">
        <f t="shared" si="81"/>
        <v>0</v>
      </c>
      <c r="R97" s="36">
        <f>R99+R100</f>
        <v>0</v>
      </c>
      <c r="S97" s="36">
        <f t="shared" si="82"/>
        <v>261623.4</v>
      </c>
      <c r="T97" s="36">
        <f>T99+T100</f>
        <v>0</v>
      </c>
      <c r="U97" s="36">
        <f t="shared" si="83"/>
        <v>0</v>
      </c>
      <c r="V97" s="35">
        <f>V99+V100</f>
        <v>200532.3</v>
      </c>
      <c r="W97" s="36">
        <f t="shared" si="84"/>
        <v>462155.69999999995</v>
      </c>
      <c r="X97" s="35">
        <f>X99+X100</f>
        <v>0</v>
      </c>
      <c r="Y97" s="36">
        <f t="shared" si="85"/>
        <v>0</v>
      </c>
      <c r="Z97" s="4"/>
      <c r="AA97" s="4"/>
    </row>
    <row r="98" spans="1:27" x14ac:dyDescent="0.3">
      <c r="A98" s="2"/>
      <c r="B98" s="17" t="s">
        <v>9</v>
      </c>
      <c r="C98" s="3"/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5"/>
      <c r="W98" s="36"/>
      <c r="X98" s="35"/>
      <c r="Y98" s="36"/>
      <c r="Z98" s="4"/>
      <c r="AA98" s="4"/>
    </row>
    <row r="99" spans="1:27" hidden="1" x14ac:dyDescent="0.3">
      <c r="A99" s="2"/>
      <c r="B99" s="15" t="s">
        <v>10</v>
      </c>
      <c r="C99" s="3"/>
      <c r="D99" s="37">
        <v>65405.9</v>
      </c>
      <c r="E99" s="37">
        <v>0</v>
      </c>
      <c r="F99" s="49"/>
      <c r="G99" s="36">
        <f t="shared" si="0"/>
        <v>65405.9</v>
      </c>
      <c r="H99" s="49"/>
      <c r="I99" s="36">
        <f t="shared" si="1"/>
        <v>0</v>
      </c>
      <c r="J99" s="49"/>
      <c r="K99" s="36">
        <f t="shared" si="2"/>
        <v>65405.9</v>
      </c>
      <c r="L99" s="49"/>
      <c r="M99" s="36">
        <f t="shared" ref="M99:M101" si="86">I99+L99</f>
        <v>0</v>
      </c>
      <c r="N99" s="49"/>
      <c r="O99" s="36">
        <f t="shared" ref="O99:O101" si="87">K99+N99</f>
        <v>65405.9</v>
      </c>
      <c r="P99" s="49"/>
      <c r="Q99" s="36">
        <f t="shared" ref="Q99:Q101" si="88">M99+P99</f>
        <v>0</v>
      </c>
      <c r="R99" s="49"/>
      <c r="S99" s="36">
        <f t="shared" ref="S99:S101" si="89">O99+R99</f>
        <v>65405.9</v>
      </c>
      <c r="T99" s="49"/>
      <c r="U99" s="36">
        <f t="shared" ref="U99:U101" si="90">Q99+T99</f>
        <v>0</v>
      </c>
      <c r="V99" s="38">
        <v>50133</v>
      </c>
      <c r="W99" s="36">
        <f t="shared" ref="W99:W101" si="91">S99+V99</f>
        <v>115538.9</v>
      </c>
      <c r="X99" s="38"/>
      <c r="Y99" s="36">
        <f t="shared" ref="Y99:Y101" si="92">U99+X99</f>
        <v>0</v>
      </c>
      <c r="Z99" s="4" t="s">
        <v>46</v>
      </c>
      <c r="AA99" s="4">
        <v>0</v>
      </c>
    </row>
    <row r="100" spans="1:27" x14ac:dyDescent="0.3">
      <c r="A100" s="2"/>
      <c r="B100" s="17" t="s">
        <v>44</v>
      </c>
      <c r="C100" s="3"/>
      <c r="D100" s="34">
        <v>196217.5</v>
      </c>
      <c r="E100" s="34">
        <v>0</v>
      </c>
      <c r="F100" s="36"/>
      <c r="G100" s="36">
        <f t="shared" ref="G100:G162" si="93">D100+F100</f>
        <v>196217.5</v>
      </c>
      <c r="H100" s="36"/>
      <c r="I100" s="36">
        <f t="shared" ref="I100:I162" si="94">E100+H100</f>
        <v>0</v>
      </c>
      <c r="J100" s="36"/>
      <c r="K100" s="36">
        <f t="shared" ref="K100:K162" si="95">G100+J100</f>
        <v>196217.5</v>
      </c>
      <c r="L100" s="36"/>
      <c r="M100" s="36">
        <f t="shared" si="86"/>
        <v>0</v>
      </c>
      <c r="N100" s="36"/>
      <c r="O100" s="36">
        <f t="shared" si="87"/>
        <v>196217.5</v>
      </c>
      <c r="P100" s="36"/>
      <c r="Q100" s="36">
        <f t="shared" si="88"/>
        <v>0</v>
      </c>
      <c r="R100" s="36"/>
      <c r="S100" s="36">
        <f t="shared" si="89"/>
        <v>196217.5</v>
      </c>
      <c r="T100" s="36"/>
      <c r="U100" s="36">
        <f t="shared" si="90"/>
        <v>0</v>
      </c>
      <c r="V100" s="35">
        <v>150399.29999999999</v>
      </c>
      <c r="W100" s="36">
        <f t="shared" si="91"/>
        <v>346616.8</v>
      </c>
      <c r="X100" s="35"/>
      <c r="Y100" s="36">
        <f t="shared" si="92"/>
        <v>0</v>
      </c>
      <c r="Z100" s="4" t="s">
        <v>181</v>
      </c>
      <c r="AA100" s="18"/>
    </row>
    <row r="101" spans="1:27" ht="56.25" x14ac:dyDescent="0.3">
      <c r="A101" s="2" t="s">
        <v>150</v>
      </c>
      <c r="B101" s="17" t="s">
        <v>47</v>
      </c>
      <c r="C101" s="16" t="s">
        <v>7</v>
      </c>
      <c r="D101" s="34">
        <f>D103+D104</f>
        <v>100000</v>
      </c>
      <c r="E101" s="34">
        <f>E103+E104</f>
        <v>150000</v>
      </c>
      <c r="F101" s="36">
        <f>F103+F104</f>
        <v>32500</v>
      </c>
      <c r="G101" s="36">
        <f t="shared" si="93"/>
        <v>132500</v>
      </c>
      <c r="H101" s="36">
        <f>H103+H104</f>
        <v>-32500</v>
      </c>
      <c r="I101" s="36">
        <f t="shared" si="94"/>
        <v>117500</v>
      </c>
      <c r="J101" s="36">
        <f>J103+J104</f>
        <v>97500</v>
      </c>
      <c r="K101" s="36">
        <f t="shared" si="95"/>
        <v>230000</v>
      </c>
      <c r="L101" s="36">
        <f>L103+L104</f>
        <v>-97500</v>
      </c>
      <c r="M101" s="36">
        <f t="shared" si="86"/>
        <v>20000</v>
      </c>
      <c r="N101" s="36">
        <f>N103+N104</f>
        <v>0</v>
      </c>
      <c r="O101" s="36">
        <f t="shared" si="87"/>
        <v>230000</v>
      </c>
      <c r="P101" s="36">
        <f>P103+P104</f>
        <v>0</v>
      </c>
      <c r="Q101" s="36">
        <f t="shared" si="88"/>
        <v>20000</v>
      </c>
      <c r="R101" s="36">
        <f>R103+R104</f>
        <v>0</v>
      </c>
      <c r="S101" s="36">
        <f t="shared" si="89"/>
        <v>230000</v>
      </c>
      <c r="T101" s="36">
        <f>T103+T104</f>
        <v>0</v>
      </c>
      <c r="U101" s="36">
        <f t="shared" si="90"/>
        <v>20000</v>
      </c>
      <c r="V101" s="35">
        <f>V103+V104</f>
        <v>0</v>
      </c>
      <c r="W101" s="36">
        <f t="shared" si="91"/>
        <v>230000</v>
      </c>
      <c r="X101" s="35">
        <f>X103+X104</f>
        <v>0</v>
      </c>
      <c r="Y101" s="36">
        <f t="shared" si="92"/>
        <v>20000</v>
      </c>
      <c r="Z101" s="18"/>
      <c r="AA101" s="4"/>
    </row>
    <row r="102" spans="1:27" x14ac:dyDescent="0.3">
      <c r="A102" s="2"/>
      <c r="B102" s="17" t="s">
        <v>9</v>
      </c>
      <c r="C102" s="3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5"/>
      <c r="W102" s="36"/>
      <c r="X102" s="35"/>
      <c r="Y102" s="36"/>
      <c r="Z102" s="4"/>
      <c r="AA102" s="4"/>
    </row>
    <row r="103" spans="1:27" hidden="1" x14ac:dyDescent="0.3">
      <c r="A103" s="2"/>
      <c r="B103" s="15" t="s">
        <v>10</v>
      </c>
      <c r="C103" s="3"/>
      <c r="D103" s="37">
        <v>25000</v>
      </c>
      <c r="E103" s="37">
        <v>37500</v>
      </c>
      <c r="F103" s="49">
        <v>32500</v>
      </c>
      <c r="G103" s="36">
        <f t="shared" si="93"/>
        <v>57500</v>
      </c>
      <c r="H103" s="49">
        <v>-32500</v>
      </c>
      <c r="I103" s="36">
        <f t="shared" si="94"/>
        <v>5000</v>
      </c>
      <c r="J103" s="49"/>
      <c r="K103" s="36">
        <f t="shared" si="95"/>
        <v>57500</v>
      </c>
      <c r="L103" s="49"/>
      <c r="M103" s="36">
        <f t="shared" ref="M103:M105" si="96">I103+L103</f>
        <v>5000</v>
      </c>
      <c r="N103" s="49"/>
      <c r="O103" s="36">
        <f t="shared" ref="O103:O105" si="97">K103+N103</f>
        <v>57500</v>
      </c>
      <c r="P103" s="49"/>
      <c r="Q103" s="36">
        <f t="shared" ref="Q103:Q105" si="98">M103+P103</f>
        <v>5000</v>
      </c>
      <c r="R103" s="49"/>
      <c r="S103" s="36">
        <f t="shared" ref="S103:S105" si="99">O103+R103</f>
        <v>57500</v>
      </c>
      <c r="T103" s="49"/>
      <c r="U103" s="36">
        <f t="shared" ref="U103:U105" si="100">Q103+T103</f>
        <v>5000</v>
      </c>
      <c r="V103" s="38"/>
      <c r="W103" s="36">
        <f t="shared" ref="W103:W105" si="101">S103+V103</f>
        <v>57500</v>
      </c>
      <c r="X103" s="38"/>
      <c r="Y103" s="36">
        <f t="shared" ref="Y103:Y105" si="102">U103+X103</f>
        <v>5000</v>
      </c>
      <c r="Z103" s="19" t="s">
        <v>169</v>
      </c>
      <c r="AA103" s="4">
        <v>0</v>
      </c>
    </row>
    <row r="104" spans="1:27" x14ac:dyDescent="0.3">
      <c r="A104" s="2"/>
      <c r="B104" s="17" t="s">
        <v>44</v>
      </c>
      <c r="C104" s="3"/>
      <c r="D104" s="34">
        <v>75000</v>
      </c>
      <c r="E104" s="34">
        <v>112500</v>
      </c>
      <c r="F104" s="36"/>
      <c r="G104" s="36">
        <f t="shared" si="93"/>
        <v>75000</v>
      </c>
      <c r="H104" s="36"/>
      <c r="I104" s="36">
        <f t="shared" si="94"/>
        <v>112500</v>
      </c>
      <c r="J104" s="36">
        <v>97500</v>
      </c>
      <c r="K104" s="36">
        <f t="shared" si="95"/>
        <v>172500</v>
      </c>
      <c r="L104" s="36">
        <v>-97500</v>
      </c>
      <c r="M104" s="36">
        <f t="shared" si="96"/>
        <v>15000</v>
      </c>
      <c r="N104" s="36"/>
      <c r="O104" s="36">
        <f t="shared" si="97"/>
        <v>172500</v>
      </c>
      <c r="P104" s="36"/>
      <c r="Q104" s="36">
        <f t="shared" si="98"/>
        <v>15000</v>
      </c>
      <c r="R104" s="36"/>
      <c r="S104" s="36">
        <f t="shared" si="99"/>
        <v>172500</v>
      </c>
      <c r="T104" s="36"/>
      <c r="U104" s="36">
        <f t="shared" si="100"/>
        <v>15000</v>
      </c>
      <c r="V104" s="35"/>
      <c r="W104" s="36">
        <f t="shared" si="101"/>
        <v>172500</v>
      </c>
      <c r="X104" s="35"/>
      <c r="Y104" s="36">
        <f t="shared" si="102"/>
        <v>15000</v>
      </c>
      <c r="Z104" s="4" t="s">
        <v>181</v>
      </c>
      <c r="AA104" s="4"/>
    </row>
    <row r="105" spans="1:27" ht="56.25" x14ac:dyDescent="0.3">
      <c r="A105" s="2" t="s">
        <v>151</v>
      </c>
      <c r="B105" s="17" t="s">
        <v>48</v>
      </c>
      <c r="C105" s="16" t="s">
        <v>7</v>
      </c>
      <c r="D105" s="34">
        <f>D107+D108</f>
        <v>900337.7</v>
      </c>
      <c r="E105" s="34">
        <f>E107+E108</f>
        <v>873366.1</v>
      </c>
      <c r="F105" s="36">
        <f>F107+F108</f>
        <v>-60268.474999999999</v>
      </c>
      <c r="G105" s="36">
        <f t="shared" si="93"/>
        <v>840069.22499999998</v>
      </c>
      <c r="H105" s="36">
        <f>H107+H108</f>
        <v>60268.45</v>
      </c>
      <c r="I105" s="36">
        <f t="shared" si="94"/>
        <v>933634.54999999993</v>
      </c>
      <c r="J105" s="36">
        <f>J107+J108</f>
        <v>-180805.42499999999</v>
      </c>
      <c r="K105" s="36">
        <f t="shared" si="95"/>
        <v>659263.80000000005</v>
      </c>
      <c r="L105" s="36">
        <f>L107+L108</f>
        <v>180805.35</v>
      </c>
      <c r="M105" s="36">
        <f t="shared" si="96"/>
        <v>1114439.8999999999</v>
      </c>
      <c r="N105" s="36">
        <f>N107+N108</f>
        <v>0</v>
      </c>
      <c r="O105" s="36">
        <f t="shared" si="97"/>
        <v>659263.80000000005</v>
      </c>
      <c r="P105" s="36">
        <f>P107+P108</f>
        <v>0</v>
      </c>
      <c r="Q105" s="36">
        <f t="shared" si="98"/>
        <v>1114439.8999999999</v>
      </c>
      <c r="R105" s="36">
        <f>R107+R108</f>
        <v>0</v>
      </c>
      <c r="S105" s="36">
        <f t="shared" si="99"/>
        <v>659263.80000000005</v>
      </c>
      <c r="T105" s="36">
        <f>T107+T108</f>
        <v>0</v>
      </c>
      <c r="U105" s="36">
        <f t="shared" si="100"/>
        <v>1114439.8999999999</v>
      </c>
      <c r="V105" s="35">
        <f>V107+V108</f>
        <v>0</v>
      </c>
      <c r="W105" s="36">
        <f t="shared" si="101"/>
        <v>659263.80000000005</v>
      </c>
      <c r="X105" s="35">
        <f>X107+X108</f>
        <v>0</v>
      </c>
      <c r="Y105" s="36">
        <f t="shared" si="102"/>
        <v>1114439.8999999999</v>
      </c>
      <c r="Z105" s="18"/>
      <c r="AA105" s="4"/>
    </row>
    <row r="106" spans="1:27" x14ac:dyDescent="0.3">
      <c r="A106" s="2"/>
      <c r="B106" s="17" t="s">
        <v>9</v>
      </c>
      <c r="C106" s="3"/>
      <c r="D106" s="34"/>
      <c r="E106" s="34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5"/>
      <c r="W106" s="36"/>
      <c r="X106" s="35"/>
      <c r="Y106" s="36"/>
      <c r="Z106" s="4"/>
      <c r="AA106" s="4"/>
    </row>
    <row r="107" spans="1:27" hidden="1" x14ac:dyDescent="0.3">
      <c r="A107" s="2"/>
      <c r="B107" s="15" t="s">
        <v>10</v>
      </c>
      <c r="C107" s="3"/>
      <c r="D107" s="37">
        <v>225084.39999999991</v>
      </c>
      <c r="E107" s="37">
        <v>218341.5</v>
      </c>
      <c r="F107" s="49">
        <v>-60268.474999999999</v>
      </c>
      <c r="G107" s="36">
        <f t="shared" si="93"/>
        <v>164815.9249999999</v>
      </c>
      <c r="H107" s="49">
        <v>60268.45</v>
      </c>
      <c r="I107" s="36">
        <f t="shared" si="94"/>
        <v>278609.95</v>
      </c>
      <c r="J107" s="49"/>
      <c r="K107" s="36">
        <f t="shared" si="95"/>
        <v>164815.9249999999</v>
      </c>
      <c r="L107" s="49"/>
      <c r="M107" s="36">
        <f t="shared" ref="M107:M109" si="103">I107+L107</f>
        <v>278609.95</v>
      </c>
      <c r="N107" s="49"/>
      <c r="O107" s="36">
        <f t="shared" ref="O107:O109" si="104">K107+N107</f>
        <v>164815.9249999999</v>
      </c>
      <c r="P107" s="49"/>
      <c r="Q107" s="36">
        <f t="shared" ref="Q107:Q109" si="105">M107+P107</f>
        <v>278609.95</v>
      </c>
      <c r="R107" s="49"/>
      <c r="S107" s="36">
        <f t="shared" ref="S107:S109" si="106">O107+R107</f>
        <v>164815.9249999999</v>
      </c>
      <c r="T107" s="49"/>
      <c r="U107" s="36">
        <f t="shared" ref="U107:U109" si="107">Q107+T107</f>
        <v>278609.95</v>
      </c>
      <c r="V107" s="38"/>
      <c r="W107" s="36">
        <f t="shared" ref="W107:W109" si="108">S107+V107</f>
        <v>164815.9249999999</v>
      </c>
      <c r="X107" s="38"/>
      <c r="Y107" s="36">
        <f t="shared" ref="Y107:Y109" si="109">U107+X107</f>
        <v>278609.95</v>
      </c>
      <c r="Z107" s="19" t="s">
        <v>170</v>
      </c>
      <c r="AA107" s="4">
        <v>0</v>
      </c>
    </row>
    <row r="108" spans="1:27" x14ac:dyDescent="0.3">
      <c r="A108" s="2"/>
      <c r="B108" s="24" t="s">
        <v>44</v>
      </c>
      <c r="C108" s="3"/>
      <c r="D108" s="34">
        <v>675253.3</v>
      </c>
      <c r="E108" s="34">
        <v>655024.6</v>
      </c>
      <c r="F108" s="36"/>
      <c r="G108" s="36">
        <f t="shared" si="93"/>
        <v>675253.3</v>
      </c>
      <c r="H108" s="36"/>
      <c r="I108" s="36">
        <f t="shared" si="94"/>
        <v>655024.6</v>
      </c>
      <c r="J108" s="36">
        <v>-180805.42499999999</v>
      </c>
      <c r="K108" s="36">
        <f t="shared" si="95"/>
        <v>494447.87500000006</v>
      </c>
      <c r="L108" s="36">
        <v>180805.35</v>
      </c>
      <c r="M108" s="36">
        <f t="shared" si="103"/>
        <v>835829.95</v>
      </c>
      <c r="N108" s="36"/>
      <c r="O108" s="36">
        <f t="shared" si="104"/>
        <v>494447.87500000006</v>
      </c>
      <c r="P108" s="36"/>
      <c r="Q108" s="36">
        <f t="shared" si="105"/>
        <v>835829.95</v>
      </c>
      <c r="R108" s="36"/>
      <c r="S108" s="36">
        <f t="shared" si="106"/>
        <v>494447.87500000006</v>
      </c>
      <c r="T108" s="36"/>
      <c r="U108" s="36">
        <f t="shared" si="107"/>
        <v>835829.95</v>
      </c>
      <c r="V108" s="35"/>
      <c r="W108" s="36">
        <f t="shared" si="108"/>
        <v>494447.87500000006</v>
      </c>
      <c r="X108" s="35"/>
      <c r="Y108" s="36">
        <f t="shared" si="109"/>
        <v>835829.95</v>
      </c>
      <c r="Z108" s="4" t="s">
        <v>181</v>
      </c>
      <c r="AA108" s="4"/>
    </row>
    <row r="109" spans="1:27" ht="56.25" x14ac:dyDescent="0.3">
      <c r="A109" s="2" t="s">
        <v>152</v>
      </c>
      <c r="B109" s="17" t="s">
        <v>49</v>
      </c>
      <c r="C109" s="16" t="s">
        <v>7</v>
      </c>
      <c r="D109" s="34">
        <f>D111+D112</f>
        <v>0</v>
      </c>
      <c r="E109" s="34">
        <f>E111+E112</f>
        <v>130000</v>
      </c>
      <c r="F109" s="36">
        <f>F111+F112</f>
        <v>0</v>
      </c>
      <c r="G109" s="36">
        <f t="shared" si="93"/>
        <v>0</v>
      </c>
      <c r="H109" s="36">
        <f>H111+H112</f>
        <v>0</v>
      </c>
      <c r="I109" s="36">
        <f t="shared" si="94"/>
        <v>130000</v>
      </c>
      <c r="J109" s="36">
        <f>J111+J112</f>
        <v>0</v>
      </c>
      <c r="K109" s="36">
        <f t="shared" si="95"/>
        <v>0</v>
      </c>
      <c r="L109" s="36">
        <f>L111+L112</f>
        <v>0</v>
      </c>
      <c r="M109" s="36">
        <f t="shared" si="103"/>
        <v>130000</v>
      </c>
      <c r="N109" s="36">
        <f>N111+N112</f>
        <v>0</v>
      </c>
      <c r="O109" s="36">
        <f t="shared" si="104"/>
        <v>0</v>
      </c>
      <c r="P109" s="36">
        <f>P111+P112</f>
        <v>0</v>
      </c>
      <c r="Q109" s="36">
        <f t="shared" si="105"/>
        <v>130000</v>
      </c>
      <c r="R109" s="36">
        <f>R111+R112</f>
        <v>0</v>
      </c>
      <c r="S109" s="36">
        <f t="shared" si="106"/>
        <v>0</v>
      </c>
      <c r="T109" s="36">
        <f>T111+T112</f>
        <v>0</v>
      </c>
      <c r="U109" s="36">
        <f t="shared" si="107"/>
        <v>130000</v>
      </c>
      <c r="V109" s="35">
        <f>V111+V112</f>
        <v>0</v>
      </c>
      <c r="W109" s="36">
        <f t="shared" si="108"/>
        <v>0</v>
      </c>
      <c r="X109" s="35">
        <f>X111+X112</f>
        <v>0</v>
      </c>
      <c r="Y109" s="36">
        <f t="shared" si="109"/>
        <v>130000</v>
      </c>
      <c r="Z109" s="18"/>
      <c r="AA109" s="18"/>
    </row>
    <row r="110" spans="1:27" x14ac:dyDescent="0.3">
      <c r="A110" s="2"/>
      <c r="B110" s="17" t="s">
        <v>9</v>
      </c>
      <c r="C110" s="3"/>
      <c r="D110" s="34"/>
      <c r="E110" s="34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5"/>
      <c r="W110" s="36"/>
      <c r="X110" s="35"/>
      <c r="Y110" s="36"/>
      <c r="Z110" s="4"/>
      <c r="AA110" s="4"/>
    </row>
    <row r="111" spans="1:27" hidden="1" x14ac:dyDescent="0.3">
      <c r="A111" s="2"/>
      <c r="B111" s="15" t="s">
        <v>10</v>
      </c>
      <c r="C111" s="3"/>
      <c r="D111" s="37">
        <v>0</v>
      </c>
      <c r="E111" s="37">
        <v>32500</v>
      </c>
      <c r="F111" s="49"/>
      <c r="G111" s="36">
        <f t="shared" si="93"/>
        <v>0</v>
      </c>
      <c r="H111" s="49"/>
      <c r="I111" s="36">
        <f t="shared" si="94"/>
        <v>32500</v>
      </c>
      <c r="J111" s="49"/>
      <c r="K111" s="36">
        <f t="shared" si="95"/>
        <v>0</v>
      </c>
      <c r="L111" s="49"/>
      <c r="M111" s="36">
        <f t="shared" ref="M111:M113" si="110">I111+L111</f>
        <v>32500</v>
      </c>
      <c r="N111" s="49"/>
      <c r="O111" s="36">
        <f t="shared" ref="O111:O113" si="111">K111+N111</f>
        <v>0</v>
      </c>
      <c r="P111" s="49"/>
      <c r="Q111" s="36">
        <f t="shared" ref="Q111:Q113" si="112">M111+P111</f>
        <v>32500</v>
      </c>
      <c r="R111" s="49"/>
      <c r="S111" s="36">
        <f t="shared" ref="S111:S113" si="113">O111+R111</f>
        <v>0</v>
      </c>
      <c r="T111" s="49"/>
      <c r="U111" s="36">
        <f t="shared" ref="U111:U113" si="114">Q111+T111</f>
        <v>32500</v>
      </c>
      <c r="V111" s="38"/>
      <c r="W111" s="36">
        <f t="shared" ref="W111:W113" si="115">S111+V111</f>
        <v>0</v>
      </c>
      <c r="X111" s="38"/>
      <c r="Y111" s="36">
        <f t="shared" ref="Y111:Y113" si="116">U111+X111</f>
        <v>32500</v>
      </c>
      <c r="Z111" s="19" t="s">
        <v>50</v>
      </c>
      <c r="AA111" s="4">
        <v>0</v>
      </c>
    </row>
    <row r="112" spans="1:27" x14ac:dyDescent="0.3">
      <c r="A112" s="2"/>
      <c r="B112" s="17" t="s">
        <v>44</v>
      </c>
      <c r="C112" s="3"/>
      <c r="D112" s="34">
        <v>0</v>
      </c>
      <c r="E112" s="34">
        <v>97500</v>
      </c>
      <c r="F112" s="36"/>
      <c r="G112" s="36">
        <f t="shared" si="93"/>
        <v>0</v>
      </c>
      <c r="H112" s="36"/>
      <c r="I112" s="36">
        <f t="shared" si="94"/>
        <v>97500</v>
      </c>
      <c r="J112" s="36"/>
      <c r="K112" s="36">
        <f t="shared" si="95"/>
        <v>0</v>
      </c>
      <c r="L112" s="36"/>
      <c r="M112" s="36">
        <f t="shared" si="110"/>
        <v>97500</v>
      </c>
      <c r="N112" s="36"/>
      <c r="O112" s="36">
        <f t="shared" si="111"/>
        <v>0</v>
      </c>
      <c r="P112" s="36"/>
      <c r="Q112" s="36">
        <f t="shared" si="112"/>
        <v>97500</v>
      </c>
      <c r="R112" s="36"/>
      <c r="S112" s="36">
        <f t="shared" si="113"/>
        <v>0</v>
      </c>
      <c r="T112" s="36"/>
      <c r="U112" s="36">
        <f t="shared" si="114"/>
        <v>97500</v>
      </c>
      <c r="V112" s="35"/>
      <c r="W112" s="36">
        <f t="shared" si="115"/>
        <v>0</v>
      </c>
      <c r="X112" s="35"/>
      <c r="Y112" s="36">
        <f t="shared" si="116"/>
        <v>97500</v>
      </c>
      <c r="Z112" s="4" t="s">
        <v>181</v>
      </c>
      <c r="AA112" s="4"/>
    </row>
    <row r="113" spans="1:27" ht="56.25" x14ac:dyDescent="0.3">
      <c r="A113" s="2" t="s">
        <v>153</v>
      </c>
      <c r="B113" s="17" t="s">
        <v>51</v>
      </c>
      <c r="C113" s="16" t="s">
        <v>7</v>
      </c>
      <c r="D113" s="34">
        <f>D115+D116</f>
        <v>45700</v>
      </c>
      <c r="E113" s="34">
        <f>E115+E116</f>
        <v>126633.9</v>
      </c>
      <c r="F113" s="36">
        <f>F115+F116</f>
        <v>25329.424999999999</v>
      </c>
      <c r="G113" s="36">
        <f t="shared" si="93"/>
        <v>71029.425000000003</v>
      </c>
      <c r="H113" s="36">
        <f>H115+H116</f>
        <v>-25329.45</v>
      </c>
      <c r="I113" s="36">
        <f t="shared" si="94"/>
        <v>101304.45</v>
      </c>
      <c r="J113" s="36">
        <f>J115+J116</f>
        <v>75988.274999999994</v>
      </c>
      <c r="K113" s="36">
        <f t="shared" si="95"/>
        <v>147017.70000000001</v>
      </c>
      <c r="L113" s="36">
        <f>L115+L116</f>
        <v>-75988.25</v>
      </c>
      <c r="M113" s="36">
        <f t="shared" si="110"/>
        <v>25316.199999999997</v>
      </c>
      <c r="N113" s="36">
        <f>N115+N116</f>
        <v>0</v>
      </c>
      <c r="O113" s="36">
        <f t="shared" si="111"/>
        <v>147017.70000000001</v>
      </c>
      <c r="P113" s="36">
        <f>P115+P116</f>
        <v>0</v>
      </c>
      <c r="Q113" s="36">
        <f t="shared" si="112"/>
        <v>25316.199999999997</v>
      </c>
      <c r="R113" s="36">
        <f>R115+R116</f>
        <v>0</v>
      </c>
      <c r="S113" s="36">
        <f t="shared" si="113"/>
        <v>147017.70000000001</v>
      </c>
      <c r="T113" s="36">
        <f>T115+T116</f>
        <v>0</v>
      </c>
      <c r="U113" s="36">
        <f t="shared" si="114"/>
        <v>25316.199999999997</v>
      </c>
      <c r="V113" s="35">
        <f>V115+V116</f>
        <v>0</v>
      </c>
      <c r="W113" s="36">
        <f t="shared" si="115"/>
        <v>147017.70000000001</v>
      </c>
      <c r="X113" s="35">
        <f>X115+X116</f>
        <v>0</v>
      </c>
      <c r="Y113" s="36">
        <f t="shared" si="116"/>
        <v>25316.199999999997</v>
      </c>
      <c r="Z113" s="4"/>
      <c r="AA113" s="4"/>
    </row>
    <row r="114" spans="1:27" x14ac:dyDescent="0.3">
      <c r="A114" s="2"/>
      <c r="B114" s="17" t="s">
        <v>9</v>
      </c>
      <c r="C114" s="3"/>
      <c r="D114" s="34"/>
      <c r="E114" s="34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5"/>
      <c r="W114" s="36"/>
      <c r="X114" s="35"/>
      <c r="Y114" s="36"/>
      <c r="Z114" s="4"/>
      <c r="AA114" s="4"/>
    </row>
    <row r="115" spans="1:27" hidden="1" x14ac:dyDescent="0.3">
      <c r="A115" s="2"/>
      <c r="B115" s="15" t="s">
        <v>10</v>
      </c>
      <c r="C115" s="3"/>
      <c r="D115" s="37">
        <v>11425</v>
      </c>
      <c r="E115" s="37">
        <v>31658.5</v>
      </c>
      <c r="F115" s="49">
        <v>25329.424999999999</v>
      </c>
      <c r="G115" s="36">
        <f t="shared" si="93"/>
        <v>36754.425000000003</v>
      </c>
      <c r="H115" s="49">
        <v>-25329.45</v>
      </c>
      <c r="I115" s="36">
        <f t="shared" si="94"/>
        <v>6329.0499999999993</v>
      </c>
      <c r="J115" s="49"/>
      <c r="K115" s="36">
        <f t="shared" si="95"/>
        <v>36754.425000000003</v>
      </c>
      <c r="L115" s="49"/>
      <c r="M115" s="36">
        <f t="shared" ref="M115:M117" si="117">I115+L115</f>
        <v>6329.0499999999993</v>
      </c>
      <c r="N115" s="49"/>
      <c r="O115" s="36">
        <f t="shared" ref="O115:O117" si="118">K115+N115</f>
        <v>36754.425000000003</v>
      </c>
      <c r="P115" s="49"/>
      <c r="Q115" s="36">
        <f t="shared" ref="Q115:Q117" si="119">M115+P115</f>
        <v>6329.0499999999993</v>
      </c>
      <c r="R115" s="49"/>
      <c r="S115" s="36">
        <f t="shared" ref="S115:S117" si="120">O115+R115</f>
        <v>36754.425000000003</v>
      </c>
      <c r="T115" s="49"/>
      <c r="U115" s="36">
        <f t="shared" ref="U115:U117" si="121">Q115+T115</f>
        <v>6329.0499999999993</v>
      </c>
      <c r="V115" s="38"/>
      <c r="W115" s="36">
        <f t="shared" ref="W115:W117" si="122">S115+V115</f>
        <v>36754.425000000003</v>
      </c>
      <c r="X115" s="38"/>
      <c r="Y115" s="36">
        <f t="shared" ref="Y115:Y117" si="123">U115+X115</f>
        <v>6329.0499999999993</v>
      </c>
      <c r="Z115" s="20" t="s">
        <v>52</v>
      </c>
      <c r="AA115" s="4">
        <v>0</v>
      </c>
    </row>
    <row r="116" spans="1:27" x14ac:dyDescent="0.3">
      <c r="A116" s="2"/>
      <c r="B116" s="17" t="s">
        <v>44</v>
      </c>
      <c r="C116" s="3"/>
      <c r="D116" s="34">
        <v>34275</v>
      </c>
      <c r="E116" s="34">
        <v>94975.4</v>
      </c>
      <c r="F116" s="36"/>
      <c r="G116" s="36">
        <f t="shared" si="93"/>
        <v>34275</v>
      </c>
      <c r="H116" s="36"/>
      <c r="I116" s="36">
        <f t="shared" si="94"/>
        <v>94975.4</v>
      </c>
      <c r="J116" s="36">
        <v>75988.274999999994</v>
      </c>
      <c r="K116" s="36">
        <f t="shared" si="95"/>
        <v>110263.27499999999</v>
      </c>
      <c r="L116" s="36">
        <v>-75988.25</v>
      </c>
      <c r="M116" s="36">
        <f t="shared" si="117"/>
        <v>18987.149999999994</v>
      </c>
      <c r="N116" s="36"/>
      <c r="O116" s="36">
        <f t="shared" si="118"/>
        <v>110263.27499999999</v>
      </c>
      <c r="P116" s="36"/>
      <c r="Q116" s="36">
        <f t="shared" si="119"/>
        <v>18987.149999999994</v>
      </c>
      <c r="R116" s="36"/>
      <c r="S116" s="36">
        <f t="shared" si="120"/>
        <v>110263.27499999999</v>
      </c>
      <c r="T116" s="36"/>
      <c r="U116" s="36">
        <f t="shared" si="121"/>
        <v>18987.149999999994</v>
      </c>
      <c r="V116" s="35"/>
      <c r="W116" s="36">
        <f t="shared" si="122"/>
        <v>110263.27499999999</v>
      </c>
      <c r="X116" s="35"/>
      <c r="Y116" s="36">
        <f t="shared" si="123"/>
        <v>18987.149999999994</v>
      </c>
      <c r="Z116" s="4" t="s">
        <v>181</v>
      </c>
      <c r="AA116" s="4"/>
    </row>
    <row r="117" spans="1:27" ht="56.25" x14ac:dyDescent="0.3">
      <c r="A117" s="2" t="s">
        <v>154</v>
      </c>
      <c r="B117" s="17" t="s">
        <v>53</v>
      </c>
      <c r="C117" s="16" t="s">
        <v>7</v>
      </c>
      <c r="D117" s="34">
        <f>D119+D120</f>
        <v>60000</v>
      </c>
      <c r="E117" s="34">
        <f>E119+E120</f>
        <v>250000</v>
      </c>
      <c r="F117" s="36">
        <f>F119+F120</f>
        <v>-10418.299999999999</v>
      </c>
      <c r="G117" s="36">
        <f t="shared" si="93"/>
        <v>49581.7</v>
      </c>
      <c r="H117" s="36">
        <f>H119+H120</f>
        <v>10061</v>
      </c>
      <c r="I117" s="36">
        <f t="shared" si="94"/>
        <v>260061</v>
      </c>
      <c r="J117" s="36">
        <f>J119+J120</f>
        <v>-31254.9</v>
      </c>
      <c r="K117" s="36">
        <f t="shared" si="95"/>
        <v>18326.799999999996</v>
      </c>
      <c r="L117" s="36">
        <f>L119+L120</f>
        <v>30182.9</v>
      </c>
      <c r="M117" s="36">
        <f t="shared" si="117"/>
        <v>290243.90000000002</v>
      </c>
      <c r="N117" s="36">
        <f>N119+N120</f>
        <v>0</v>
      </c>
      <c r="O117" s="36">
        <f t="shared" si="118"/>
        <v>18326.799999999996</v>
      </c>
      <c r="P117" s="36">
        <f>P119+P120</f>
        <v>0</v>
      </c>
      <c r="Q117" s="36">
        <f t="shared" si="119"/>
        <v>290243.90000000002</v>
      </c>
      <c r="R117" s="36">
        <f>R119+R120</f>
        <v>0</v>
      </c>
      <c r="S117" s="36">
        <f t="shared" si="120"/>
        <v>18326.799999999996</v>
      </c>
      <c r="T117" s="36">
        <f>T119+T120</f>
        <v>0</v>
      </c>
      <c r="U117" s="36">
        <f t="shared" si="121"/>
        <v>290243.90000000002</v>
      </c>
      <c r="V117" s="35">
        <f>V119+V120</f>
        <v>0</v>
      </c>
      <c r="W117" s="36">
        <f t="shared" si="122"/>
        <v>18326.799999999996</v>
      </c>
      <c r="X117" s="35">
        <f>X119+X120</f>
        <v>0</v>
      </c>
      <c r="Y117" s="36">
        <f t="shared" si="123"/>
        <v>290243.90000000002</v>
      </c>
      <c r="Z117" s="4"/>
      <c r="AA117" s="4"/>
    </row>
    <row r="118" spans="1:27" x14ac:dyDescent="0.3">
      <c r="A118" s="2"/>
      <c r="B118" s="17" t="s">
        <v>9</v>
      </c>
      <c r="C118" s="16"/>
      <c r="D118" s="34"/>
      <c r="E118" s="34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5"/>
      <c r="W118" s="36"/>
      <c r="X118" s="35"/>
      <c r="Y118" s="36"/>
      <c r="Z118" s="4"/>
      <c r="AA118" s="4"/>
    </row>
    <row r="119" spans="1:27" hidden="1" x14ac:dyDescent="0.3">
      <c r="A119" s="2"/>
      <c r="B119" s="15" t="s">
        <v>10</v>
      </c>
      <c r="C119" s="16"/>
      <c r="D119" s="37">
        <v>15000</v>
      </c>
      <c r="E119" s="37">
        <v>62500</v>
      </c>
      <c r="F119" s="49">
        <v>-10418.299999999999</v>
      </c>
      <c r="G119" s="36">
        <f t="shared" si="93"/>
        <v>4581.7000000000007</v>
      </c>
      <c r="H119" s="49">
        <v>10061</v>
      </c>
      <c r="I119" s="36">
        <f t="shared" si="94"/>
        <v>72561</v>
      </c>
      <c r="J119" s="49"/>
      <c r="K119" s="36">
        <f t="shared" si="95"/>
        <v>4581.7000000000007</v>
      </c>
      <c r="L119" s="49"/>
      <c r="M119" s="36">
        <f t="shared" ref="M119:M121" si="124">I119+L119</f>
        <v>72561</v>
      </c>
      <c r="N119" s="49"/>
      <c r="O119" s="36">
        <f t="shared" ref="O119:O121" si="125">K119+N119</f>
        <v>4581.7000000000007</v>
      </c>
      <c r="P119" s="49"/>
      <c r="Q119" s="36">
        <f t="shared" ref="Q119:Q121" si="126">M119+P119</f>
        <v>72561</v>
      </c>
      <c r="R119" s="49"/>
      <c r="S119" s="36">
        <f t="shared" ref="S119:S121" si="127">O119+R119</f>
        <v>4581.7000000000007</v>
      </c>
      <c r="T119" s="49"/>
      <c r="U119" s="36">
        <f t="shared" ref="U119:U121" si="128">Q119+T119</f>
        <v>72561</v>
      </c>
      <c r="V119" s="38"/>
      <c r="W119" s="36">
        <f t="shared" ref="W119:W121" si="129">S119+V119</f>
        <v>4581.7000000000007</v>
      </c>
      <c r="X119" s="38"/>
      <c r="Y119" s="36">
        <f t="shared" ref="Y119:Y121" si="130">U119+X119</f>
        <v>72561</v>
      </c>
      <c r="Z119" s="19" t="s">
        <v>54</v>
      </c>
      <c r="AA119" s="4">
        <v>0</v>
      </c>
    </row>
    <row r="120" spans="1:27" x14ac:dyDescent="0.3">
      <c r="A120" s="2"/>
      <c r="B120" s="17" t="s">
        <v>44</v>
      </c>
      <c r="C120" s="16"/>
      <c r="D120" s="34">
        <v>45000</v>
      </c>
      <c r="E120" s="34">
        <v>187500</v>
      </c>
      <c r="F120" s="36"/>
      <c r="G120" s="36">
        <f t="shared" si="93"/>
        <v>45000</v>
      </c>
      <c r="H120" s="36"/>
      <c r="I120" s="36">
        <f t="shared" si="94"/>
        <v>187500</v>
      </c>
      <c r="J120" s="36">
        <v>-31254.9</v>
      </c>
      <c r="K120" s="36">
        <f t="shared" si="95"/>
        <v>13745.099999999999</v>
      </c>
      <c r="L120" s="36">
        <v>30182.9</v>
      </c>
      <c r="M120" s="36">
        <f t="shared" si="124"/>
        <v>217682.9</v>
      </c>
      <c r="N120" s="36"/>
      <c r="O120" s="36">
        <f t="shared" si="125"/>
        <v>13745.099999999999</v>
      </c>
      <c r="P120" s="36"/>
      <c r="Q120" s="36">
        <f t="shared" si="126"/>
        <v>217682.9</v>
      </c>
      <c r="R120" s="36"/>
      <c r="S120" s="36">
        <f t="shared" si="127"/>
        <v>13745.099999999999</v>
      </c>
      <c r="T120" s="36"/>
      <c r="U120" s="36">
        <f t="shared" si="128"/>
        <v>217682.9</v>
      </c>
      <c r="V120" s="35"/>
      <c r="W120" s="36">
        <f t="shared" si="129"/>
        <v>13745.099999999999</v>
      </c>
      <c r="X120" s="35"/>
      <c r="Y120" s="36">
        <f t="shared" si="130"/>
        <v>217682.9</v>
      </c>
      <c r="Z120" s="4" t="s">
        <v>181</v>
      </c>
      <c r="AA120" s="4"/>
    </row>
    <row r="121" spans="1:27" ht="56.25" x14ac:dyDescent="0.3">
      <c r="A121" s="2" t="s">
        <v>155</v>
      </c>
      <c r="B121" s="17" t="s">
        <v>167</v>
      </c>
      <c r="C121" s="16" t="s">
        <v>7</v>
      </c>
      <c r="D121" s="34">
        <f>D123+D124</f>
        <v>0</v>
      </c>
      <c r="E121" s="34">
        <f>E123+E124</f>
        <v>50000</v>
      </c>
      <c r="F121" s="36">
        <f>F123+F124</f>
        <v>12857.35</v>
      </c>
      <c r="G121" s="36">
        <f t="shared" si="93"/>
        <v>12857.35</v>
      </c>
      <c r="H121" s="36">
        <f>H123+H124</f>
        <v>-12500</v>
      </c>
      <c r="I121" s="36">
        <f t="shared" si="94"/>
        <v>37500</v>
      </c>
      <c r="J121" s="36">
        <f>J123+J124</f>
        <v>38572.050000000003</v>
      </c>
      <c r="K121" s="36">
        <f t="shared" si="95"/>
        <v>51429.4</v>
      </c>
      <c r="L121" s="36">
        <f>L123+L124</f>
        <v>-37500</v>
      </c>
      <c r="M121" s="36">
        <f t="shared" si="124"/>
        <v>0</v>
      </c>
      <c r="N121" s="36">
        <f>N123+N124</f>
        <v>0</v>
      </c>
      <c r="O121" s="36">
        <f t="shared" si="125"/>
        <v>51429.4</v>
      </c>
      <c r="P121" s="36">
        <f>P123+P124</f>
        <v>0</v>
      </c>
      <c r="Q121" s="36">
        <f t="shared" si="126"/>
        <v>0</v>
      </c>
      <c r="R121" s="36">
        <f>R123+R124</f>
        <v>0</v>
      </c>
      <c r="S121" s="36">
        <f t="shared" si="127"/>
        <v>51429.4</v>
      </c>
      <c r="T121" s="36">
        <f>T123+T124</f>
        <v>0</v>
      </c>
      <c r="U121" s="36">
        <f t="shared" si="128"/>
        <v>0</v>
      </c>
      <c r="V121" s="35">
        <f>V123+V124</f>
        <v>0</v>
      </c>
      <c r="W121" s="36">
        <f t="shared" si="129"/>
        <v>51429.4</v>
      </c>
      <c r="X121" s="35">
        <f>X123+X124</f>
        <v>0</v>
      </c>
      <c r="Y121" s="36">
        <f t="shared" si="130"/>
        <v>0</v>
      </c>
      <c r="Z121" s="19"/>
      <c r="AA121" s="4"/>
    </row>
    <row r="122" spans="1:27" x14ac:dyDescent="0.3">
      <c r="A122" s="2"/>
      <c r="B122" s="17" t="s">
        <v>9</v>
      </c>
      <c r="C122" s="16"/>
      <c r="D122" s="34"/>
      <c r="E122" s="34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5"/>
      <c r="W122" s="36"/>
      <c r="X122" s="35"/>
      <c r="Y122" s="36"/>
      <c r="Z122" s="19"/>
      <c r="AA122" s="4"/>
    </row>
    <row r="123" spans="1:27" hidden="1" x14ac:dyDescent="0.3">
      <c r="A123" s="2"/>
      <c r="B123" s="15" t="s">
        <v>10</v>
      </c>
      <c r="C123" s="16"/>
      <c r="D123" s="37">
        <v>0</v>
      </c>
      <c r="E123" s="37">
        <v>12500</v>
      </c>
      <c r="F123" s="49">
        <v>12857.35</v>
      </c>
      <c r="G123" s="36">
        <f t="shared" si="93"/>
        <v>12857.35</v>
      </c>
      <c r="H123" s="49">
        <v>-12500</v>
      </c>
      <c r="I123" s="36">
        <f t="shared" si="94"/>
        <v>0</v>
      </c>
      <c r="J123" s="49"/>
      <c r="K123" s="36">
        <f t="shared" si="95"/>
        <v>12857.35</v>
      </c>
      <c r="L123" s="49"/>
      <c r="M123" s="36">
        <f t="shared" ref="M123:M148" si="131">I123+L123</f>
        <v>0</v>
      </c>
      <c r="N123" s="49"/>
      <c r="O123" s="36">
        <f t="shared" ref="O123:O148" si="132">K123+N123</f>
        <v>12857.35</v>
      </c>
      <c r="P123" s="49"/>
      <c r="Q123" s="36">
        <f t="shared" ref="Q123:Q148" si="133">M123+P123</f>
        <v>0</v>
      </c>
      <c r="R123" s="49"/>
      <c r="S123" s="36">
        <f t="shared" ref="S123:S148" si="134">O123+R123</f>
        <v>12857.35</v>
      </c>
      <c r="T123" s="49"/>
      <c r="U123" s="36">
        <f t="shared" ref="U123:U148" si="135">Q123+T123</f>
        <v>0</v>
      </c>
      <c r="V123" s="38"/>
      <c r="W123" s="36">
        <f t="shared" ref="W123:W147" si="136">S123+V123</f>
        <v>12857.35</v>
      </c>
      <c r="X123" s="38"/>
      <c r="Y123" s="36">
        <f t="shared" ref="Y123:Y148" si="137">U123+X123</f>
        <v>0</v>
      </c>
      <c r="Z123" s="19" t="s">
        <v>55</v>
      </c>
      <c r="AA123" s="4">
        <v>0</v>
      </c>
    </row>
    <row r="124" spans="1:27" x14ac:dyDescent="0.3">
      <c r="A124" s="2"/>
      <c r="B124" s="17" t="s">
        <v>44</v>
      </c>
      <c r="C124" s="16"/>
      <c r="D124" s="34">
        <v>0</v>
      </c>
      <c r="E124" s="34">
        <v>37500</v>
      </c>
      <c r="F124" s="36"/>
      <c r="G124" s="36">
        <f t="shared" si="93"/>
        <v>0</v>
      </c>
      <c r="H124" s="36"/>
      <c r="I124" s="36">
        <f t="shared" si="94"/>
        <v>37500</v>
      </c>
      <c r="J124" s="36">
        <v>38572.050000000003</v>
      </c>
      <c r="K124" s="36">
        <f t="shared" si="95"/>
        <v>38572.050000000003</v>
      </c>
      <c r="L124" s="36">
        <v>-37500</v>
      </c>
      <c r="M124" s="36">
        <f t="shared" si="131"/>
        <v>0</v>
      </c>
      <c r="N124" s="36"/>
      <c r="O124" s="36">
        <f t="shared" si="132"/>
        <v>38572.050000000003</v>
      </c>
      <c r="P124" s="36"/>
      <c r="Q124" s="36">
        <f t="shared" si="133"/>
        <v>0</v>
      </c>
      <c r="R124" s="36"/>
      <c r="S124" s="36">
        <f t="shared" si="134"/>
        <v>38572.050000000003</v>
      </c>
      <c r="T124" s="36"/>
      <c r="U124" s="36">
        <f t="shared" si="135"/>
        <v>0</v>
      </c>
      <c r="V124" s="35"/>
      <c r="W124" s="36">
        <f t="shared" si="136"/>
        <v>38572.050000000003</v>
      </c>
      <c r="X124" s="35"/>
      <c r="Y124" s="36">
        <f t="shared" si="137"/>
        <v>0</v>
      </c>
      <c r="Z124" s="4" t="s">
        <v>181</v>
      </c>
      <c r="AA124" s="4"/>
    </row>
    <row r="125" spans="1:27" ht="56.25" x14ac:dyDescent="0.3">
      <c r="A125" s="2" t="s">
        <v>156</v>
      </c>
      <c r="B125" s="17" t="s">
        <v>56</v>
      </c>
      <c r="C125" s="16" t="s">
        <v>7</v>
      </c>
      <c r="D125" s="34">
        <v>100000</v>
      </c>
      <c r="E125" s="34">
        <v>63956.6</v>
      </c>
      <c r="F125" s="36"/>
      <c r="G125" s="36">
        <f t="shared" si="93"/>
        <v>100000</v>
      </c>
      <c r="H125" s="36"/>
      <c r="I125" s="36">
        <f t="shared" si="94"/>
        <v>63956.6</v>
      </c>
      <c r="J125" s="36"/>
      <c r="K125" s="36">
        <f t="shared" si="95"/>
        <v>100000</v>
      </c>
      <c r="L125" s="36"/>
      <c r="M125" s="36">
        <f t="shared" si="131"/>
        <v>63956.6</v>
      </c>
      <c r="N125" s="36"/>
      <c r="O125" s="36">
        <f t="shared" si="132"/>
        <v>100000</v>
      </c>
      <c r="P125" s="36"/>
      <c r="Q125" s="36">
        <f t="shared" si="133"/>
        <v>63956.6</v>
      </c>
      <c r="R125" s="36"/>
      <c r="S125" s="36">
        <f t="shared" si="134"/>
        <v>100000</v>
      </c>
      <c r="T125" s="36"/>
      <c r="U125" s="36">
        <f t="shared" si="135"/>
        <v>63956.6</v>
      </c>
      <c r="V125" s="35"/>
      <c r="W125" s="36">
        <f t="shared" si="136"/>
        <v>100000</v>
      </c>
      <c r="X125" s="35"/>
      <c r="Y125" s="36">
        <f t="shared" si="137"/>
        <v>63956.6</v>
      </c>
      <c r="Z125" s="21">
        <v>1020141480</v>
      </c>
      <c r="AA125" s="4"/>
    </row>
    <row r="126" spans="1:27" s="10" customFormat="1" hidden="1" x14ac:dyDescent="0.3">
      <c r="A126" s="29"/>
      <c r="B126" s="30" t="s">
        <v>164</v>
      </c>
      <c r="C126" s="31"/>
      <c r="D126" s="41">
        <f>D127+D128</f>
        <v>30500</v>
      </c>
      <c r="E126" s="41">
        <f>E127</f>
        <v>0</v>
      </c>
      <c r="F126" s="41">
        <f>F127+F128</f>
        <v>-30500</v>
      </c>
      <c r="G126" s="33">
        <f t="shared" si="93"/>
        <v>0</v>
      </c>
      <c r="H126" s="41">
        <f>H127+H128</f>
        <v>0</v>
      </c>
      <c r="I126" s="33">
        <f t="shared" si="94"/>
        <v>0</v>
      </c>
      <c r="J126" s="41">
        <f>J127+J128</f>
        <v>0</v>
      </c>
      <c r="K126" s="33">
        <f t="shared" si="95"/>
        <v>0</v>
      </c>
      <c r="L126" s="41">
        <f>L127+L128</f>
        <v>0</v>
      </c>
      <c r="M126" s="33">
        <f t="shared" si="131"/>
        <v>0</v>
      </c>
      <c r="N126" s="41">
        <f>N127+N128</f>
        <v>0</v>
      </c>
      <c r="O126" s="33">
        <f t="shared" si="132"/>
        <v>0</v>
      </c>
      <c r="P126" s="41">
        <f>P127+P128</f>
        <v>0</v>
      </c>
      <c r="Q126" s="33">
        <f t="shared" si="133"/>
        <v>0</v>
      </c>
      <c r="R126" s="41">
        <f>R127+R128</f>
        <v>0</v>
      </c>
      <c r="S126" s="33">
        <f t="shared" si="134"/>
        <v>0</v>
      </c>
      <c r="T126" s="41">
        <f>T127+T128</f>
        <v>0</v>
      </c>
      <c r="U126" s="33">
        <f t="shared" si="135"/>
        <v>0</v>
      </c>
      <c r="V126" s="41">
        <f>V127+V128</f>
        <v>0</v>
      </c>
      <c r="W126" s="33">
        <f t="shared" si="136"/>
        <v>0</v>
      </c>
      <c r="X126" s="43">
        <f>X127+X128</f>
        <v>0</v>
      </c>
      <c r="Y126" s="33">
        <f t="shared" si="137"/>
        <v>0</v>
      </c>
      <c r="AA126" s="10">
        <v>0</v>
      </c>
    </row>
    <row r="127" spans="1:27" ht="75" hidden="1" x14ac:dyDescent="0.3">
      <c r="A127" s="2" t="s">
        <v>149</v>
      </c>
      <c r="B127" s="17" t="s">
        <v>70</v>
      </c>
      <c r="C127" s="3" t="s">
        <v>16</v>
      </c>
      <c r="D127" s="42">
        <v>15900</v>
      </c>
      <c r="E127" s="42">
        <v>0</v>
      </c>
      <c r="F127" s="42">
        <v>-15900</v>
      </c>
      <c r="G127" s="36">
        <f t="shared" si="93"/>
        <v>0</v>
      </c>
      <c r="H127" s="42"/>
      <c r="I127" s="36">
        <f t="shared" si="94"/>
        <v>0</v>
      </c>
      <c r="J127" s="42"/>
      <c r="K127" s="36">
        <f t="shared" si="95"/>
        <v>0</v>
      </c>
      <c r="L127" s="42"/>
      <c r="M127" s="36">
        <f t="shared" si="131"/>
        <v>0</v>
      </c>
      <c r="N127" s="42"/>
      <c r="O127" s="36">
        <f t="shared" si="132"/>
        <v>0</v>
      </c>
      <c r="P127" s="42"/>
      <c r="Q127" s="36">
        <f t="shared" si="133"/>
        <v>0</v>
      </c>
      <c r="R127" s="42"/>
      <c r="S127" s="36">
        <f t="shared" si="134"/>
        <v>0</v>
      </c>
      <c r="T127" s="42"/>
      <c r="U127" s="36">
        <f t="shared" si="135"/>
        <v>0</v>
      </c>
      <c r="V127" s="43"/>
      <c r="W127" s="36">
        <f t="shared" si="136"/>
        <v>0</v>
      </c>
      <c r="X127" s="43"/>
      <c r="Y127" s="36">
        <f t="shared" si="137"/>
        <v>0</v>
      </c>
      <c r="Z127" s="21" t="s">
        <v>71</v>
      </c>
      <c r="AA127" s="4">
        <v>0</v>
      </c>
    </row>
    <row r="128" spans="1:27" ht="75" hidden="1" x14ac:dyDescent="0.3">
      <c r="A128" s="2" t="s">
        <v>150</v>
      </c>
      <c r="B128" s="17" t="s">
        <v>72</v>
      </c>
      <c r="C128" s="23" t="s">
        <v>16</v>
      </c>
      <c r="D128" s="34">
        <v>14600</v>
      </c>
      <c r="E128" s="34">
        <v>0</v>
      </c>
      <c r="F128" s="36">
        <v>-14600</v>
      </c>
      <c r="G128" s="36">
        <f t="shared" si="93"/>
        <v>0</v>
      </c>
      <c r="H128" s="36"/>
      <c r="I128" s="36">
        <f t="shared" si="94"/>
        <v>0</v>
      </c>
      <c r="J128" s="36"/>
      <c r="K128" s="36">
        <f t="shared" si="95"/>
        <v>0</v>
      </c>
      <c r="L128" s="36"/>
      <c r="M128" s="36">
        <f t="shared" si="131"/>
        <v>0</v>
      </c>
      <c r="N128" s="36"/>
      <c r="O128" s="36">
        <f t="shared" si="132"/>
        <v>0</v>
      </c>
      <c r="P128" s="36"/>
      <c r="Q128" s="36">
        <f t="shared" si="133"/>
        <v>0</v>
      </c>
      <c r="R128" s="36"/>
      <c r="S128" s="36">
        <f t="shared" si="134"/>
        <v>0</v>
      </c>
      <c r="T128" s="36"/>
      <c r="U128" s="36">
        <f t="shared" si="135"/>
        <v>0</v>
      </c>
      <c r="V128" s="35"/>
      <c r="W128" s="36">
        <f t="shared" si="136"/>
        <v>0</v>
      </c>
      <c r="X128" s="35"/>
      <c r="Y128" s="36">
        <f t="shared" si="137"/>
        <v>0</v>
      </c>
      <c r="Z128" s="4" t="s">
        <v>73</v>
      </c>
      <c r="AA128" s="4">
        <v>0</v>
      </c>
    </row>
    <row r="129" spans="1:28" x14ac:dyDescent="0.3">
      <c r="A129" s="2"/>
      <c r="B129" s="64" t="s">
        <v>11</v>
      </c>
      <c r="C129" s="65"/>
      <c r="D129" s="41">
        <f>D133+D130+D131+D132</f>
        <v>268410.59999999998</v>
      </c>
      <c r="E129" s="41">
        <f>E133+E130+E131+E132</f>
        <v>193373.5</v>
      </c>
      <c r="F129" s="41">
        <f>F130+F131+F132+F133</f>
        <v>0</v>
      </c>
      <c r="G129" s="33">
        <f t="shared" si="93"/>
        <v>268410.59999999998</v>
      </c>
      <c r="H129" s="41">
        <f>H130+H131+H132+H133</f>
        <v>0</v>
      </c>
      <c r="I129" s="33">
        <f t="shared" si="94"/>
        <v>193373.5</v>
      </c>
      <c r="J129" s="41">
        <f>J130+J131+J132+J133</f>
        <v>0</v>
      </c>
      <c r="K129" s="33">
        <f t="shared" si="95"/>
        <v>268410.59999999998</v>
      </c>
      <c r="L129" s="41">
        <f>L130+L131+L132+L133</f>
        <v>0</v>
      </c>
      <c r="M129" s="33">
        <f t="shared" si="131"/>
        <v>193373.5</v>
      </c>
      <c r="N129" s="41">
        <f>N130+N131+N132+N133</f>
        <v>0</v>
      </c>
      <c r="O129" s="33">
        <f t="shared" si="132"/>
        <v>268410.59999999998</v>
      </c>
      <c r="P129" s="41">
        <f>P130+P131+P132+P133</f>
        <v>0</v>
      </c>
      <c r="Q129" s="33">
        <f t="shared" si="133"/>
        <v>193373.5</v>
      </c>
      <c r="R129" s="41">
        <f>R130+R131+R132+R133</f>
        <v>0</v>
      </c>
      <c r="S129" s="33">
        <f t="shared" si="134"/>
        <v>268410.59999999998</v>
      </c>
      <c r="T129" s="41">
        <f>T130+T131+T132+T133</f>
        <v>0</v>
      </c>
      <c r="U129" s="33">
        <f t="shared" si="135"/>
        <v>193373.5</v>
      </c>
      <c r="V129" s="41">
        <f>V130+V131+V132+V133</f>
        <v>-21790</v>
      </c>
      <c r="W129" s="36">
        <f t="shared" si="136"/>
        <v>246620.59999999998</v>
      </c>
      <c r="X129" s="43">
        <f>X130+X131+X132+X133</f>
        <v>-95000</v>
      </c>
      <c r="Y129" s="36">
        <f t="shared" si="137"/>
        <v>98373.5</v>
      </c>
      <c r="Z129" s="10"/>
      <c r="AA129" s="10"/>
      <c r="AB129" s="10"/>
    </row>
    <row r="130" spans="1:28" ht="56.25" x14ac:dyDescent="0.3">
      <c r="A130" s="2" t="s">
        <v>157</v>
      </c>
      <c r="B130" s="17" t="s">
        <v>171</v>
      </c>
      <c r="C130" s="14" t="s">
        <v>36</v>
      </c>
      <c r="D130" s="42">
        <v>53410.6</v>
      </c>
      <c r="E130" s="42">
        <v>0</v>
      </c>
      <c r="F130" s="42"/>
      <c r="G130" s="36">
        <f t="shared" si="93"/>
        <v>53410.6</v>
      </c>
      <c r="H130" s="42"/>
      <c r="I130" s="36">
        <f t="shared" si="94"/>
        <v>0</v>
      </c>
      <c r="J130" s="42"/>
      <c r="K130" s="36">
        <f t="shared" si="95"/>
        <v>53410.6</v>
      </c>
      <c r="L130" s="42"/>
      <c r="M130" s="36">
        <f t="shared" si="131"/>
        <v>0</v>
      </c>
      <c r="N130" s="42"/>
      <c r="O130" s="36">
        <f t="shared" si="132"/>
        <v>53410.6</v>
      </c>
      <c r="P130" s="42"/>
      <c r="Q130" s="36">
        <f t="shared" si="133"/>
        <v>0</v>
      </c>
      <c r="R130" s="42"/>
      <c r="S130" s="36">
        <f t="shared" si="134"/>
        <v>53410.6</v>
      </c>
      <c r="T130" s="42"/>
      <c r="U130" s="36">
        <f t="shared" si="135"/>
        <v>0</v>
      </c>
      <c r="V130" s="43"/>
      <c r="W130" s="36">
        <f t="shared" si="136"/>
        <v>53410.6</v>
      </c>
      <c r="X130" s="43"/>
      <c r="Y130" s="36">
        <f t="shared" si="137"/>
        <v>0</v>
      </c>
      <c r="Z130" s="19" t="s">
        <v>78</v>
      </c>
      <c r="AA130" s="4"/>
    </row>
    <row r="131" spans="1:28" ht="56.25" x14ac:dyDescent="0.3">
      <c r="A131" s="2" t="s">
        <v>158</v>
      </c>
      <c r="B131" s="17" t="s">
        <v>172</v>
      </c>
      <c r="C131" s="14" t="s">
        <v>3</v>
      </c>
      <c r="D131" s="42">
        <v>165000</v>
      </c>
      <c r="E131" s="42">
        <v>0</v>
      </c>
      <c r="F131" s="42"/>
      <c r="G131" s="36">
        <f t="shared" si="93"/>
        <v>165000</v>
      </c>
      <c r="H131" s="42"/>
      <c r="I131" s="36">
        <f t="shared" si="94"/>
        <v>0</v>
      </c>
      <c r="J131" s="42"/>
      <c r="K131" s="36">
        <f t="shared" si="95"/>
        <v>165000</v>
      </c>
      <c r="L131" s="42"/>
      <c r="M131" s="36">
        <f t="shared" si="131"/>
        <v>0</v>
      </c>
      <c r="N131" s="42"/>
      <c r="O131" s="36">
        <f t="shared" si="132"/>
        <v>165000</v>
      </c>
      <c r="P131" s="42"/>
      <c r="Q131" s="36">
        <f t="shared" si="133"/>
        <v>0</v>
      </c>
      <c r="R131" s="42"/>
      <c r="S131" s="36">
        <f t="shared" si="134"/>
        <v>165000</v>
      </c>
      <c r="T131" s="42"/>
      <c r="U131" s="36">
        <f t="shared" si="135"/>
        <v>0</v>
      </c>
      <c r="V131" s="43"/>
      <c r="W131" s="36">
        <f t="shared" si="136"/>
        <v>165000</v>
      </c>
      <c r="X131" s="43"/>
      <c r="Y131" s="36">
        <f t="shared" si="137"/>
        <v>0</v>
      </c>
      <c r="Z131" s="19" t="s">
        <v>79</v>
      </c>
      <c r="AA131" s="4"/>
    </row>
    <row r="132" spans="1:28" ht="56.25" x14ac:dyDescent="0.3">
      <c r="A132" s="2" t="s">
        <v>159</v>
      </c>
      <c r="B132" s="17" t="s">
        <v>173</v>
      </c>
      <c r="C132" s="14" t="s">
        <v>36</v>
      </c>
      <c r="D132" s="42">
        <v>26626.5</v>
      </c>
      <c r="E132" s="42">
        <v>95000</v>
      </c>
      <c r="F132" s="42"/>
      <c r="G132" s="36">
        <f t="shared" si="93"/>
        <v>26626.5</v>
      </c>
      <c r="H132" s="42"/>
      <c r="I132" s="36">
        <f t="shared" si="94"/>
        <v>95000</v>
      </c>
      <c r="J132" s="42"/>
      <c r="K132" s="36">
        <f t="shared" si="95"/>
        <v>26626.5</v>
      </c>
      <c r="L132" s="42"/>
      <c r="M132" s="36">
        <f t="shared" si="131"/>
        <v>95000</v>
      </c>
      <c r="N132" s="42"/>
      <c r="O132" s="36">
        <f t="shared" si="132"/>
        <v>26626.5</v>
      </c>
      <c r="P132" s="42"/>
      <c r="Q132" s="36">
        <f t="shared" si="133"/>
        <v>95000</v>
      </c>
      <c r="R132" s="42"/>
      <c r="S132" s="36">
        <f t="shared" si="134"/>
        <v>26626.5</v>
      </c>
      <c r="T132" s="42"/>
      <c r="U132" s="36">
        <f t="shared" si="135"/>
        <v>95000</v>
      </c>
      <c r="V132" s="43">
        <v>-21790</v>
      </c>
      <c r="W132" s="36">
        <f t="shared" si="136"/>
        <v>4836.5</v>
      </c>
      <c r="X132" s="43">
        <v>-95000</v>
      </c>
      <c r="Y132" s="36">
        <f t="shared" si="137"/>
        <v>0</v>
      </c>
      <c r="Z132" s="19" t="s">
        <v>80</v>
      </c>
      <c r="AA132" s="4"/>
    </row>
    <row r="133" spans="1:28" ht="56.25" x14ac:dyDescent="0.3">
      <c r="A133" s="2" t="s">
        <v>160</v>
      </c>
      <c r="B133" s="17" t="s">
        <v>174</v>
      </c>
      <c r="C133" s="14" t="s">
        <v>36</v>
      </c>
      <c r="D133" s="42">
        <v>23373.5</v>
      </c>
      <c r="E133" s="42">
        <v>98373.5</v>
      </c>
      <c r="F133" s="42"/>
      <c r="G133" s="36">
        <f t="shared" si="93"/>
        <v>23373.5</v>
      </c>
      <c r="H133" s="42"/>
      <c r="I133" s="36">
        <f t="shared" si="94"/>
        <v>98373.5</v>
      </c>
      <c r="J133" s="42"/>
      <c r="K133" s="36">
        <f t="shared" si="95"/>
        <v>23373.5</v>
      </c>
      <c r="L133" s="42"/>
      <c r="M133" s="36">
        <f t="shared" si="131"/>
        <v>98373.5</v>
      </c>
      <c r="N133" s="42"/>
      <c r="O133" s="36">
        <f t="shared" si="132"/>
        <v>23373.5</v>
      </c>
      <c r="P133" s="42"/>
      <c r="Q133" s="36">
        <f t="shared" si="133"/>
        <v>98373.5</v>
      </c>
      <c r="R133" s="42"/>
      <c r="S133" s="36">
        <f t="shared" si="134"/>
        <v>23373.5</v>
      </c>
      <c r="T133" s="42"/>
      <c r="U133" s="36">
        <f t="shared" si="135"/>
        <v>98373.5</v>
      </c>
      <c r="V133" s="43"/>
      <c r="W133" s="36">
        <f t="shared" si="136"/>
        <v>23373.5</v>
      </c>
      <c r="X133" s="43"/>
      <c r="Y133" s="36">
        <f t="shared" si="137"/>
        <v>98373.5</v>
      </c>
      <c r="Z133" s="4" t="s">
        <v>81</v>
      </c>
      <c r="AA133" s="4"/>
    </row>
    <row r="134" spans="1:28" x14ac:dyDescent="0.3">
      <c r="A134" s="2"/>
      <c r="B134" s="17" t="s">
        <v>21</v>
      </c>
      <c r="C134" s="3"/>
      <c r="D134" s="41">
        <f>D135+D136+D137+D138+D139+D140+D141+D142+D143</f>
        <v>59933.7</v>
      </c>
      <c r="E134" s="41">
        <f>E135+E136+E137+E138+E139+E140+E141+E142+E143</f>
        <v>10038.1</v>
      </c>
      <c r="F134" s="41">
        <f>F135+F136+F137+F138+F139+F140+F141+F142+F143</f>
        <v>0</v>
      </c>
      <c r="G134" s="33">
        <f t="shared" si="93"/>
        <v>59933.7</v>
      </c>
      <c r="H134" s="41">
        <f>H135+H136+H137+H138+H139+H140+H141+H142+H143</f>
        <v>0</v>
      </c>
      <c r="I134" s="33">
        <f t="shared" si="94"/>
        <v>10038.1</v>
      </c>
      <c r="J134" s="41">
        <f>J135+J136+J137+J138+J139+J140+J141+J142+J143</f>
        <v>0</v>
      </c>
      <c r="K134" s="33">
        <f t="shared" si="95"/>
        <v>59933.7</v>
      </c>
      <c r="L134" s="41">
        <f>L135+L136+L137+L138+L139+L140+L141+L142+L143</f>
        <v>0</v>
      </c>
      <c r="M134" s="33">
        <f t="shared" si="131"/>
        <v>10038.1</v>
      </c>
      <c r="N134" s="41">
        <f>N135+N136+N137+N138+N139+N140+N141+N142+N143</f>
        <v>10381.799999999999</v>
      </c>
      <c r="O134" s="33">
        <f t="shared" si="132"/>
        <v>70315.5</v>
      </c>
      <c r="P134" s="41">
        <f>P135+P136+P137+P138+P139+P140+P141+P142+P143</f>
        <v>0</v>
      </c>
      <c r="Q134" s="33">
        <f t="shared" si="133"/>
        <v>10038.1</v>
      </c>
      <c r="R134" s="41">
        <f>R135+R136+R137+R138+R139+R140+R141+R142+R143</f>
        <v>0</v>
      </c>
      <c r="S134" s="33">
        <f t="shared" si="134"/>
        <v>70315.5</v>
      </c>
      <c r="T134" s="41">
        <f>T135+T136+T137+T138+T139+T140+T141+T142+T143</f>
        <v>0</v>
      </c>
      <c r="U134" s="33">
        <f t="shared" si="135"/>
        <v>10038.1</v>
      </c>
      <c r="V134" s="41">
        <f>V135+V136+V137+V138+V139+V140+V141+V142+V143+V144</f>
        <v>46699.25</v>
      </c>
      <c r="W134" s="36">
        <f t="shared" si="136"/>
        <v>117014.75</v>
      </c>
      <c r="X134" s="43">
        <f>X135+X136+X137+X138+X139+X140+X141+X142+X143+X144</f>
        <v>0</v>
      </c>
      <c r="Y134" s="36">
        <f t="shared" si="137"/>
        <v>10038.1</v>
      </c>
      <c r="Z134" s="10"/>
      <c r="AA134" s="10"/>
      <c r="AB134" s="10"/>
    </row>
    <row r="135" spans="1:28" ht="56.25" x14ac:dyDescent="0.3">
      <c r="A135" s="2" t="s">
        <v>161</v>
      </c>
      <c r="B135" s="17" t="s">
        <v>101</v>
      </c>
      <c r="C135" s="14" t="s">
        <v>36</v>
      </c>
      <c r="D135" s="42">
        <v>227</v>
      </c>
      <c r="E135" s="42">
        <v>3188.9</v>
      </c>
      <c r="F135" s="42"/>
      <c r="G135" s="36">
        <f t="shared" si="93"/>
        <v>227</v>
      </c>
      <c r="H135" s="42"/>
      <c r="I135" s="36">
        <f t="shared" si="94"/>
        <v>3188.9</v>
      </c>
      <c r="J135" s="42"/>
      <c r="K135" s="36">
        <f t="shared" si="95"/>
        <v>227</v>
      </c>
      <c r="L135" s="42"/>
      <c r="M135" s="36">
        <f t="shared" si="131"/>
        <v>3188.9</v>
      </c>
      <c r="N135" s="42"/>
      <c r="O135" s="36">
        <f t="shared" si="132"/>
        <v>227</v>
      </c>
      <c r="P135" s="42"/>
      <c r="Q135" s="36">
        <f t="shared" si="133"/>
        <v>3188.9</v>
      </c>
      <c r="R135" s="42"/>
      <c r="S135" s="36">
        <f t="shared" si="134"/>
        <v>227</v>
      </c>
      <c r="T135" s="42"/>
      <c r="U135" s="36">
        <f t="shared" si="135"/>
        <v>3188.9</v>
      </c>
      <c r="V135" s="43"/>
      <c r="W135" s="36">
        <f t="shared" si="136"/>
        <v>227</v>
      </c>
      <c r="X135" s="43"/>
      <c r="Y135" s="36">
        <f t="shared" si="137"/>
        <v>3188.9</v>
      </c>
      <c r="Z135" s="4" t="s">
        <v>102</v>
      </c>
      <c r="AA135" s="4"/>
    </row>
    <row r="136" spans="1:28" ht="56.25" x14ac:dyDescent="0.3">
      <c r="A136" s="2" t="s">
        <v>162</v>
      </c>
      <c r="B136" s="17" t="s">
        <v>176</v>
      </c>
      <c r="C136" s="14" t="s">
        <v>36</v>
      </c>
      <c r="D136" s="42">
        <v>3084</v>
      </c>
      <c r="E136" s="42">
        <v>0</v>
      </c>
      <c r="F136" s="42"/>
      <c r="G136" s="36">
        <f t="shared" si="93"/>
        <v>3084</v>
      </c>
      <c r="H136" s="42"/>
      <c r="I136" s="36">
        <f t="shared" si="94"/>
        <v>0</v>
      </c>
      <c r="J136" s="42"/>
      <c r="K136" s="36">
        <f t="shared" si="95"/>
        <v>3084</v>
      </c>
      <c r="L136" s="42"/>
      <c r="M136" s="36">
        <f t="shared" si="131"/>
        <v>0</v>
      </c>
      <c r="N136" s="42"/>
      <c r="O136" s="36">
        <f t="shared" si="132"/>
        <v>3084</v>
      </c>
      <c r="P136" s="42"/>
      <c r="Q136" s="36">
        <f t="shared" si="133"/>
        <v>0</v>
      </c>
      <c r="R136" s="42"/>
      <c r="S136" s="36">
        <f t="shared" si="134"/>
        <v>3084</v>
      </c>
      <c r="T136" s="42"/>
      <c r="U136" s="36">
        <f t="shared" si="135"/>
        <v>0</v>
      </c>
      <c r="V136" s="43"/>
      <c r="W136" s="36">
        <f t="shared" si="136"/>
        <v>3084</v>
      </c>
      <c r="X136" s="43"/>
      <c r="Y136" s="36">
        <f t="shared" si="137"/>
        <v>0</v>
      </c>
      <c r="Z136" s="22">
        <v>1420341110</v>
      </c>
      <c r="AA136" s="4"/>
    </row>
    <row r="137" spans="1:28" ht="56.25" x14ac:dyDescent="0.3">
      <c r="A137" s="2" t="s">
        <v>190</v>
      </c>
      <c r="B137" s="17" t="s">
        <v>177</v>
      </c>
      <c r="C137" s="14" t="s">
        <v>36</v>
      </c>
      <c r="D137" s="42">
        <v>0</v>
      </c>
      <c r="E137" s="42">
        <v>235.4</v>
      </c>
      <c r="F137" s="42"/>
      <c r="G137" s="36">
        <f t="shared" si="93"/>
        <v>0</v>
      </c>
      <c r="H137" s="42"/>
      <c r="I137" s="36">
        <f t="shared" si="94"/>
        <v>235.4</v>
      </c>
      <c r="J137" s="42"/>
      <c r="K137" s="36">
        <f t="shared" si="95"/>
        <v>0</v>
      </c>
      <c r="L137" s="42"/>
      <c r="M137" s="36">
        <f t="shared" si="131"/>
        <v>235.4</v>
      </c>
      <c r="N137" s="42"/>
      <c r="O137" s="36">
        <f t="shared" si="132"/>
        <v>0</v>
      </c>
      <c r="P137" s="42"/>
      <c r="Q137" s="36">
        <f t="shared" si="133"/>
        <v>235.4</v>
      </c>
      <c r="R137" s="42"/>
      <c r="S137" s="36">
        <f t="shared" si="134"/>
        <v>0</v>
      </c>
      <c r="T137" s="42"/>
      <c r="U137" s="36">
        <f t="shared" si="135"/>
        <v>235.4</v>
      </c>
      <c r="V137" s="43"/>
      <c r="W137" s="36">
        <f t="shared" si="136"/>
        <v>0</v>
      </c>
      <c r="X137" s="43"/>
      <c r="Y137" s="36">
        <f t="shared" si="137"/>
        <v>235.4</v>
      </c>
      <c r="Z137" s="4" t="s">
        <v>103</v>
      </c>
      <c r="AA137" s="4"/>
    </row>
    <row r="138" spans="1:28" ht="56.25" x14ac:dyDescent="0.3">
      <c r="A138" s="2" t="s">
        <v>163</v>
      </c>
      <c r="B138" s="17" t="s">
        <v>104</v>
      </c>
      <c r="C138" s="14" t="s">
        <v>36</v>
      </c>
      <c r="D138" s="42">
        <v>3084</v>
      </c>
      <c r="E138" s="42">
        <v>0</v>
      </c>
      <c r="F138" s="42"/>
      <c r="G138" s="36">
        <f t="shared" si="93"/>
        <v>3084</v>
      </c>
      <c r="H138" s="42"/>
      <c r="I138" s="36">
        <f t="shared" si="94"/>
        <v>0</v>
      </c>
      <c r="J138" s="42"/>
      <c r="K138" s="36">
        <f t="shared" si="95"/>
        <v>3084</v>
      </c>
      <c r="L138" s="42"/>
      <c r="M138" s="36">
        <f t="shared" si="131"/>
        <v>0</v>
      </c>
      <c r="N138" s="42"/>
      <c r="O138" s="36">
        <f t="shared" si="132"/>
        <v>3084</v>
      </c>
      <c r="P138" s="42"/>
      <c r="Q138" s="36">
        <f t="shared" si="133"/>
        <v>0</v>
      </c>
      <c r="R138" s="42"/>
      <c r="S138" s="36">
        <f t="shared" si="134"/>
        <v>3084</v>
      </c>
      <c r="T138" s="42"/>
      <c r="U138" s="36">
        <f t="shared" si="135"/>
        <v>0</v>
      </c>
      <c r="V138" s="43"/>
      <c r="W138" s="36">
        <f t="shared" si="136"/>
        <v>3084</v>
      </c>
      <c r="X138" s="43"/>
      <c r="Y138" s="36">
        <f t="shared" si="137"/>
        <v>0</v>
      </c>
      <c r="Z138" s="22">
        <v>1420341350</v>
      </c>
      <c r="AA138" s="4"/>
    </row>
    <row r="139" spans="1:28" ht="56.25" x14ac:dyDescent="0.3">
      <c r="A139" s="2" t="s">
        <v>191</v>
      </c>
      <c r="B139" s="17" t="s">
        <v>105</v>
      </c>
      <c r="C139" s="14" t="s">
        <v>36</v>
      </c>
      <c r="D139" s="42">
        <v>227.7</v>
      </c>
      <c r="E139" s="42">
        <v>3188.9</v>
      </c>
      <c r="F139" s="42"/>
      <c r="G139" s="36">
        <f t="shared" si="93"/>
        <v>227.7</v>
      </c>
      <c r="H139" s="42"/>
      <c r="I139" s="36">
        <f t="shared" si="94"/>
        <v>3188.9</v>
      </c>
      <c r="J139" s="42"/>
      <c r="K139" s="36">
        <f t="shared" si="95"/>
        <v>227.7</v>
      </c>
      <c r="L139" s="42"/>
      <c r="M139" s="36">
        <f t="shared" si="131"/>
        <v>3188.9</v>
      </c>
      <c r="N139" s="42"/>
      <c r="O139" s="36">
        <f t="shared" si="132"/>
        <v>227.7</v>
      </c>
      <c r="P139" s="42"/>
      <c r="Q139" s="36">
        <f t="shared" si="133"/>
        <v>3188.9</v>
      </c>
      <c r="R139" s="42"/>
      <c r="S139" s="36">
        <f t="shared" si="134"/>
        <v>227.7</v>
      </c>
      <c r="T139" s="42"/>
      <c r="U139" s="36">
        <f t="shared" si="135"/>
        <v>3188.9</v>
      </c>
      <c r="V139" s="43"/>
      <c r="W139" s="36">
        <f t="shared" si="136"/>
        <v>227.7</v>
      </c>
      <c r="X139" s="43"/>
      <c r="Y139" s="36">
        <f t="shared" si="137"/>
        <v>3188.9</v>
      </c>
      <c r="Z139" s="4" t="s">
        <v>107</v>
      </c>
      <c r="AA139" s="4"/>
    </row>
    <row r="140" spans="1:28" ht="56.25" x14ac:dyDescent="0.3">
      <c r="A140" s="2" t="s">
        <v>199</v>
      </c>
      <c r="B140" s="17" t="s">
        <v>106</v>
      </c>
      <c r="C140" s="14" t="s">
        <v>36</v>
      </c>
      <c r="D140" s="42">
        <v>227</v>
      </c>
      <c r="E140" s="42">
        <v>3188.9</v>
      </c>
      <c r="F140" s="42"/>
      <c r="G140" s="36">
        <f t="shared" si="93"/>
        <v>227</v>
      </c>
      <c r="H140" s="42"/>
      <c r="I140" s="36">
        <f t="shared" si="94"/>
        <v>3188.9</v>
      </c>
      <c r="J140" s="42"/>
      <c r="K140" s="36">
        <f t="shared" si="95"/>
        <v>227</v>
      </c>
      <c r="L140" s="42"/>
      <c r="M140" s="36">
        <f t="shared" si="131"/>
        <v>3188.9</v>
      </c>
      <c r="N140" s="42"/>
      <c r="O140" s="36">
        <f t="shared" si="132"/>
        <v>227</v>
      </c>
      <c r="P140" s="42"/>
      <c r="Q140" s="36">
        <f t="shared" si="133"/>
        <v>3188.9</v>
      </c>
      <c r="R140" s="42"/>
      <c r="S140" s="36">
        <f t="shared" si="134"/>
        <v>227</v>
      </c>
      <c r="T140" s="42"/>
      <c r="U140" s="36">
        <f t="shared" si="135"/>
        <v>3188.9</v>
      </c>
      <c r="V140" s="43"/>
      <c r="W140" s="36">
        <f t="shared" si="136"/>
        <v>227</v>
      </c>
      <c r="X140" s="43"/>
      <c r="Y140" s="36">
        <f t="shared" si="137"/>
        <v>3188.9</v>
      </c>
      <c r="Z140" s="4" t="s">
        <v>108</v>
      </c>
      <c r="AA140" s="4"/>
    </row>
    <row r="141" spans="1:28" ht="56.25" x14ac:dyDescent="0.3">
      <c r="A141" s="2" t="s">
        <v>200</v>
      </c>
      <c r="B141" s="17" t="s">
        <v>109</v>
      </c>
      <c r="C141" s="14" t="s">
        <v>36</v>
      </c>
      <c r="D141" s="42">
        <v>0</v>
      </c>
      <c r="E141" s="42">
        <v>236</v>
      </c>
      <c r="F141" s="42"/>
      <c r="G141" s="36">
        <f t="shared" si="93"/>
        <v>0</v>
      </c>
      <c r="H141" s="42"/>
      <c r="I141" s="36">
        <f t="shared" si="94"/>
        <v>236</v>
      </c>
      <c r="J141" s="42"/>
      <c r="K141" s="36">
        <f t="shared" si="95"/>
        <v>0</v>
      </c>
      <c r="L141" s="42"/>
      <c r="M141" s="36">
        <f t="shared" si="131"/>
        <v>236</v>
      </c>
      <c r="N141" s="42"/>
      <c r="O141" s="36">
        <f t="shared" si="132"/>
        <v>0</v>
      </c>
      <c r="P141" s="42"/>
      <c r="Q141" s="36">
        <f t="shared" si="133"/>
        <v>236</v>
      </c>
      <c r="R141" s="42"/>
      <c r="S141" s="36">
        <f t="shared" si="134"/>
        <v>0</v>
      </c>
      <c r="T141" s="42"/>
      <c r="U141" s="36">
        <f t="shared" si="135"/>
        <v>236</v>
      </c>
      <c r="V141" s="43"/>
      <c r="W141" s="36">
        <f t="shared" si="136"/>
        <v>0</v>
      </c>
      <c r="X141" s="43"/>
      <c r="Y141" s="36">
        <f t="shared" si="137"/>
        <v>236</v>
      </c>
      <c r="Z141" s="4" t="s">
        <v>110</v>
      </c>
      <c r="AA141" s="4"/>
    </row>
    <row r="142" spans="1:28" ht="56.25" x14ac:dyDescent="0.3">
      <c r="A142" s="2" t="s">
        <v>206</v>
      </c>
      <c r="B142" s="17" t="s">
        <v>111</v>
      </c>
      <c r="C142" s="14" t="s">
        <v>36</v>
      </c>
      <c r="D142" s="42">
        <v>3084</v>
      </c>
      <c r="E142" s="42">
        <v>0</v>
      </c>
      <c r="F142" s="42"/>
      <c r="G142" s="36">
        <f t="shared" si="93"/>
        <v>3084</v>
      </c>
      <c r="H142" s="42"/>
      <c r="I142" s="36">
        <f t="shared" si="94"/>
        <v>0</v>
      </c>
      <c r="J142" s="42"/>
      <c r="K142" s="36">
        <f t="shared" si="95"/>
        <v>3084</v>
      </c>
      <c r="L142" s="42"/>
      <c r="M142" s="36">
        <f t="shared" si="131"/>
        <v>0</v>
      </c>
      <c r="N142" s="42"/>
      <c r="O142" s="36">
        <f t="shared" si="132"/>
        <v>3084</v>
      </c>
      <c r="P142" s="42"/>
      <c r="Q142" s="36">
        <f t="shared" si="133"/>
        <v>0</v>
      </c>
      <c r="R142" s="42"/>
      <c r="S142" s="36">
        <f t="shared" si="134"/>
        <v>3084</v>
      </c>
      <c r="T142" s="42"/>
      <c r="U142" s="36">
        <f t="shared" si="135"/>
        <v>0</v>
      </c>
      <c r="V142" s="43"/>
      <c r="W142" s="36">
        <f t="shared" si="136"/>
        <v>3084</v>
      </c>
      <c r="X142" s="43"/>
      <c r="Y142" s="36">
        <f t="shared" si="137"/>
        <v>0</v>
      </c>
      <c r="Z142" s="22">
        <v>1420341570</v>
      </c>
      <c r="AA142" s="4"/>
    </row>
    <row r="143" spans="1:28" ht="56.25" x14ac:dyDescent="0.3">
      <c r="A143" s="2" t="s">
        <v>207</v>
      </c>
      <c r="B143" s="17" t="s">
        <v>112</v>
      </c>
      <c r="C143" s="14" t="s">
        <v>19</v>
      </c>
      <c r="D143" s="42">
        <v>50000</v>
      </c>
      <c r="E143" s="42">
        <v>0</v>
      </c>
      <c r="F143" s="42"/>
      <c r="G143" s="36">
        <f t="shared" si="93"/>
        <v>50000</v>
      </c>
      <c r="H143" s="42"/>
      <c r="I143" s="36">
        <f t="shared" si="94"/>
        <v>0</v>
      </c>
      <c r="J143" s="42"/>
      <c r="K143" s="36">
        <f t="shared" si="95"/>
        <v>50000</v>
      </c>
      <c r="L143" s="50"/>
      <c r="M143" s="36">
        <f t="shared" si="131"/>
        <v>0</v>
      </c>
      <c r="N143" s="42">
        <v>10381.799999999999</v>
      </c>
      <c r="O143" s="36">
        <f t="shared" si="132"/>
        <v>60381.8</v>
      </c>
      <c r="P143" s="51"/>
      <c r="Q143" s="36">
        <f t="shared" si="133"/>
        <v>0</v>
      </c>
      <c r="R143" s="42"/>
      <c r="S143" s="36">
        <f t="shared" si="134"/>
        <v>60381.8</v>
      </c>
      <c r="T143" s="53"/>
      <c r="U143" s="36">
        <f t="shared" si="135"/>
        <v>0</v>
      </c>
      <c r="V143" s="43"/>
      <c r="W143" s="36">
        <f t="shared" si="136"/>
        <v>60381.8</v>
      </c>
      <c r="X143" s="56"/>
      <c r="Y143" s="36">
        <f t="shared" si="137"/>
        <v>0</v>
      </c>
      <c r="Z143" s="19" t="s">
        <v>113</v>
      </c>
      <c r="AA143" s="4"/>
    </row>
    <row r="144" spans="1:28" ht="56.25" x14ac:dyDescent="0.3">
      <c r="A144" s="2" t="s">
        <v>215</v>
      </c>
      <c r="B144" s="17" t="s">
        <v>205</v>
      </c>
      <c r="C144" s="16" t="s">
        <v>7</v>
      </c>
      <c r="D144" s="42"/>
      <c r="E144" s="42"/>
      <c r="F144" s="42"/>
      <c r="G144" s="36"/>
      <c r="H144" s="42"/>
      <c r="I144" s="36"/>
      <c r="J144" s="42"/>
      <c r="K144" s="36"/>
      <c r="L144" s="54"/>
      <c r="M144" s="36"/>
      <c r="N144" s="42"/>
      <c r="O144" s="36"/>
      <c r="P144" s="54"/>
      <c r="Q144" s="36"/>
      <c r="R144" s="42"/>
      <c r="S144" s="36"/>
      <c r="T144" s="54"/>
      <c r="U144" s="36"/>
      <c r="V144" s="43">
        <v>46699.25</v>
      </c>
      <c r="W144" s="36">
        <f t="shared" si="136"/>
        <v>46699.25</v>
      </c>
      <c r="X144" s="56"/>
      <c r="Y144" s="36">
        <f t="shared" si="137"/>
        <v>0</v>
      </c>
      <c r="Z144" s="21">
        <v>1410241410</v>
      </c>
      <c r="AA144" s="4"/>
    </row>
    <row r="145" spans="1:28" x14ac:dyDescent="0.3">
      <c r="A145" s="2"/>
      <c r="B145" s="17" t="s">
        <v>74</v>
      </c>
      <c r="C145" s="3"/>
      <c r="D145" s="41">
        <f>D146</f>
        <v>36453</v>
      </c>
      <c r="E145" s="41">
        <f>E146</f>
        <v>0</v>
      </c>
      <c r="F145" s="41">
        <f>F146+F147</f>
        <v>0</v>
      </c>
      <c r="G145" s="33">
        <f t="shared" si="93"/>
        <v>36453</v>
      </c>
      <c r="H145" s="41">
        <f>H146+H147</f>
        <v>18208.7</v>
      </c>
      <c r="I145" s="33">
        <f t="shared" si="94"/>
        <v>18208.7</v>
      </c>
      <c r="J145" s="41">
        <f>J146+J147</f>
        <v>0</v>
      </c>
      <c r="K145" s="33">
        <f t="shared" si="95"/>
        <v>36453</v>
      </c>
      <c r="L145" s="41">
        <f>L146+L147</f>
        <v>0</v>
      </c>
      <c r="M145" s="33">
        <f t="shared" si="131"/>
        <v>18208.7</v>
      </c>
      <c r="N145" s="41">
        <f>N146+N147</f>
        <v>0</v>
      </c>
      <c r="O145" s="33">
        <f t="shared" si="132"/>
        <v>36453</v>
      </c>
      <c r="P145" s="41">
        <f>P146+P147</f>
        <v>0</v>
      </c>
      <c r="Q145" s="33">
        <f t="shared" si="133"/>
        <v>18208.7</v>
      </c>
      <c r="R145" s="41">
        <f>R146+R147</f>
        <v>0</v>
      </c>
      <c r="S145" s="33">
        <f t="shared" si="134"/>
        <v>36453</v>
      </c>
      <c r="T145" s="41">
        <f>T146+T147</f>
        <v>0</v>
      </c>
      <c r="U145" s="33">
        <f t="shared" si="135"/>
        <v>18208.7</v>
      </c>
      <c r="V145" s="41">
        <f>V146+V147</f>
        <v>0</v>
      </c>
      <c r="W145" s="36">
        <f t="shared" si="136"/>
        <v>36453</v>
      </c>
      <c r="X145" s="43">
        <f>X146+X147</f>
        <v>0</v>
      </c>
      <c r="Y145" s="36">
        <f t="shared" si="137"/>
        <v>18208.7</v>
      </c>
      <c r="Z145" s="10"/>
      <c r="AA145" s="10"/>
      <c r="AB145" s="10"/>
    </row>
    <row r="146" spans="1:28" ht="75" hidden="1" x14ac:dyDescent="0.3">
      <c r="A146" s="2" t="s">
        <v>163</v>
      </c>
      <c r="B146" s="17" t="s">
        <v>75</v>
      </c>
      <c r="C146" s="14" t="s">
        <v>76</v>
      </c>
      <c r="D146" s="42">
        <v>36453</v>
      </c>
      <c r="E146" s="42">
        <v>0</v>
      </c>
      <c r="F146" s="42">
        <v>-36453</v>
      </c>
      <c r="G146" s="36">
        <f t="shared" si="93"/>
        <v>0</v>
      </c>
      <c r="H146" s="42"/>
      <c r="I146" s="36">
        <f t="shared" si="94"/>
        <v>0</v>
      </c>
      <c r="J146" s="42"/>
      <c r="K146" s="36">
        <f t="shared" si="95"/>
        <v>0</v>
      </c>
      <c r="L146" s="42"/>
      <c r="M146" s="36">
        <f t="shared" si="131"/>
        <v>0</v>
      </c>
      <c r="N146" s="42"/>
      <c r="O146" s="36">
        <f t="shared" si="132"/>
        <v>0</v>
      </c>
      <c r="P146" s="42"/>
      <c r="Q146" s="36">
        <f t="shared" si="133"/>
        <v>0</v>
      </c>
      <c r="R146" s="42"/>
      <c r="S146" s="36">
        <f t="shared" si="134"/>
        <v>0</v>
      </c>
      <c r="T146" s="42"/>
      <c r="U146" s="36">
        <f t="shared" si="135"/>
        <v>0</v>
      </c>
      <c r="V146" s="43"/>
      <c r="W146" s="36">
        <f t="shared" si="136"/>
        <v>0</v>
      </c>
      <c r="X146" s="43"/>
      <c r="Y146" s="36">
        <f t="shared" si="137"/>
        <v>0</v>
      </c>
      <c r="Z146" s="19" t="s">
        <v>77</v>
      </c>
      <c r="AA146" s="4">
        <v>0</v>
      </c>
    </row>
    <row r="147" spans="1:28" ht="56.25" x14ac:dyDescent="0.3">
      <c r="A147" s="2" t="s">
        <v>216</v>
      </c>
      <c r="B147" s="17" t="s">
        <v>198</v>
      </c>
      <c r="C147" s="14" t="s">
        <v>36</v>
      </c>
      <c r="D147" s="42"/>
      <c r="E147" s="42"/>
      <c r="F147" s="42">
        <v>36453</v>
      </c>
      <c r="G147" s="36">
        <f t="shared" si="93"/>
        <v>36453</v>
      </c>
      <c r="H147" s="42">
        <v>18208.7</v>
      </c>
      <c r="I147" s="36">
        <f t="shared" si="94"/>
        <v>18208.7</v>
      </c>
      <c r="J147" s="42"/>
      <c r="K147" s="36">
        <f t="shared" si="95"/>
        <v>36453</v>
      </c>
      <c r="L147" s="42"/>
      <c r="M147" s="36">
        <f t="shared" si="131"/>
        <v>18208.7</v>
      </c>
      <c r="N147" s="42"/>
      <c r="O147" s="36">
        <f t="shared" si="132"/>
        <v>36453</v>
      </c>
      <c r="P147" s="42"/>
      <c r="Q147" s="36">
        <f t="shared" si="133"/>
        <v>18208.7</v>
      </c>
      <c r="R147" s="42"/>
      <c r="S147" s="36">
        <f t="shared" si="134"/>
        <v>36453</v>
      </c>
      <c r="T147" s="42"/>
      <c r="U147" s="36">
        <f t="shared" si="135"/>
        <v>18208.7</v>
      </c>
      <c r="V147" s="43"/>
      <c r="W147" s="36">
        <f t="shared" si="136"/>
        <v>36453</v>
      </c>
      <c r="X147" s="43"/>
      <c r="Y147" s="36">
        <f t="shared" si="137"/>
        <v>18208.7</v>
      </c>
      <c r="Z147" s="21" t="s">
        <v>77</v>
      </c>
      <c r="AA147" s="4"/>
    </row>
    <row r="148" spans="1:28" x14ac:dyDescent="0.3">
      <c r="A148" s="57"/>
      <c r="B148" s="83" t="s">
        <v>12</v>
      </c>
      <c r="C148" s="83"/>
      <c r="D148" s="42">
        <f>D17+D56+D76+D93+D129+D145+D126+D134</f>
        <v>3967216.8000000007</v>
      </c>
      <c r="E148" s="42">
        <f>E17+E56+E76+E93+E129+E145+E126+E134</f>
        <v>3826398.9</v>
      </c>
      <c r="F148" s="42">
        <f>F17+F56+F76+F93+F126+F129+F134+F145</f>
        <v>5624.4000000000015</v>
      </c>
      <c r="G148" s="36">
        <f t="shared" si="93"/>
        <v>3972841.2000000007</v>
      </c>
      <c r="H148" s="42">
        <f>H17+H56+H76+H93+H126+H129+H134+H145</f>
        <v>50683.799999999996</v>
      </c>
      <c r="I148" s="36">
        <f t="shared" si="94"/>
        <v>3877082.6999999997</v>
      </c>
      <c r="J148" s="42">
        <f>J17+J56+J76+J93+J126+J129+J134+J145</f>
        <v>0</v>
      </c>
      <c r="K148" s="36">
        <f t="shared" si="95"/>
        <v>3972841.2000000007</v>
      </c>
      <c r="L148" s="42">
        <f>L17+L56+L76+L93+L126+L129+L134+L145</f>
        <v>0</v>
      </c>
      <c r="M148" s="36">
        <f t="shared" si="131"/>
        <v>3877082.6999999997</v>
      </c>
      <c r="N148" s="42">
        <f>N17+N56+N76+N93+N126+N129+N134+N145</f>
        <v>0</v>
      </c>
      <c r="O148" s="36">
        <f t="shared" si="132"/>
        <v>3972841.2000000007</v>
      </c>
      <c r="P148" s="42">
        <f>P17+P56+P76+P93+P126+P129+P134+P145</f>
        <v>0</v>
      </c>
      <c r="Q148" s="36">
        <f t="shared" si="133"/>
        <v>3877082.6999999997</v>
      </c>
      <c r="R148" s="42">
        <f>R17+R56+R76+R93+R126+R129+R134+R145</f>
        <v>-17503.010999999995</v>
      </c>
      <c r="S148" s="36">
        <f t="shared" si="134"/>
        <v>3955338.1890000007</v>
      </c>
      <c r="T148" s="42">
        <f>T17+T56+T76+T93+T126+T129+T134+T145</f>
        <v>0</v>
      </c>
      <c r="U148" s="36">
        <f t="shared" si="135"/>
        <v>3877082.6999999997</v>
      </c>
      <c r="V148" s="43">
        <f>V17+V56+V76+V93+V126+V129+V134+V145</f>
        <v>490265.48</v>
      </c>
      <c r="W148" s="36">
        <f>S148+V148</f>
        <v>4445603.6690000007</v>
      </c>
      <c r="X148" s="43">
        <f>X17+X56+X76+X93+X126+X129+X134+X145</f>
        <v>212126.40899999999</v>
      </c>
      <c r="Y148" s="36">
        <f t="shared" si="137"/>
        <v>4089209.1089999997</v>
      </c>
      <c r="Z148" s="4"/>
      <c r="AA148" s="4"/>
    </row>
    <row r="149" spans="1:28" x14ac:dyDescent="0.3">
      <c r="A149" s="57"/>
      <c r="B149" s="84" t="s">
        <v>13</v>
      </c>
      <c r="C149" s="85"/>
      <c r="D149" s="42"/>
      <c r="E149" s="42"/>
      <c r="F149" s="42"/>
      <c r="G149" s="36"/>
      <c r="H149" s="42"/>
      <c r="I149" s="36"/>
      <c r="J149" s="42"/>
      <c r="K149" s="36"/>
      <c r="L149" s="42"/>
      <c r="M149" s="36"/>
      <c r="N149" s="42"/>
      <c r="O149" s="36"/>
      <c r="P149" s="42"/>
      <c r="Q149" s="36"/>
      <c r="R149" s="42"/>
      <c r="S149" s="36"/>
      <c r="T149" s="42"/>
      <c r="U149" s="36"/>
      <c r="V149" s="43"/>
      <c r="W149" s="36"/>
      <c r="X149" s="43"/>
      <c r="Y149" s="36"/>
      <c r="Z149" s="4"/>
      <c r="AA149" s="4"/>
    </row>
    <row r="150" spans="1:28" x14ac:dyDescent="0.3">
      <c r="A150" s="57"/>
      <c r="B150" s="86" t="s">
        <v>44</v>
      </c>
      <c r="C150" s="87"/>
      <c r="D150" s="42">
        <f>D96</f>
        <v>1025745.8</v>
      </c>
      <c r="E150" s="42">
        <f>E96</f>
        <v>1185000</v>
      </c>
      <c r="F150" s="42">
        <f>F96</f>
        <v>0</v>
      </c>
      <c r="G150" s="36">
        <f t="shared" si="93"/>
        <v>1025745.8</v>
      </c>
      <c r="H150" s="42">
        <f>H96</f>
        <v>0</v>
      </c>
      <c r="I150" s="36">
        <f t="shared" si="94"/>
        <v>1185000</v>
      </c>
      <c r="J150" s="42">
        <f>J96</f>
        <v>0</v>
      </c>
      <c r="K150" s="36">
        <f t="shared" si="95"/>
        <v>1025745.8</v>
      </c>
      <c r="L150" s="42">
        <f>L96</f>
        <v>0</v>
      </c>
      <c r="M150" s="36">
        <f t="shared" ref="M150:M152" si="138">I150+L150</f>
        <v>1185000</v>
      </c>
      <c r="N150" s="42">
        <f>N96</f>
        <v>0</v>
      </c>
      <c r="O150" s="36">
        <f t="shared" ref="O150:O152" si="139">K150+N150</f>
        <v>1025745.8</v>
      </c>
      <c r="P150" s="42">
        <f>P96</f>
        <v>0</v>
      </c>
      <c r="Q150" s="36">
        <f t="shared" ref="Q150:Q152" si="140">M150+P150</f>
        <v>1185000</v>
      </c>
      <c r="R150" s="42">
        <f>R96</f>
        <v>0</v>
      </c>
      <c r="S150" s="36">
        <f t="shared" ref="S150:S152" si="141">O150+R150</f>
        <v>1025745.8</v>
      </c>
      <c r="T150" s="42">
        <f>T96</f>
        <v>0</v>
      </c>
      <c r="U150" s="36">
        <f t="shared" ref="U150:U152" si="142">Q150+T150</f>
        <v>1185000</v>
      </c>
      <c r="V150" s="43">
        <f>V96</f>
        <v>150399.29999999999</v>
      </c>
      <c r="W150" s="36">
        <f t="shared" ref="W150:W152" si="143">S150+V150</f>
        <v>1176145.1000000001</v>
      </c>
      <c r="X150" s="43">
        <f>X96</f>
        <v>0</v>
      </c>
      <c r="Y150" s="36">
        <f t="shared" ref="Y150:Y152" si="144">U150+X150</f>
        <v>1185000</v>
      </c>
      <c r="Z150" s="4"/>
      <c r="AA150" s="4"/>
    </row>
    <row r="151" spans="1:28" x14ac:dyDescent="0.3">
      <c r="A151" s="57"/>
      <c r="B151" s="59" t="s">
        <v>17</v>
      </c>
      <c r="C151" s="60"/>
      <c r="D151" s="42">
        <f>D20+D59</f>
        <v>448167.5</v>
      </c>
      <c r="E151" s="42">
        <f>E20+E59</f>
        <v>451206.7</v>
      </c>
      <c r="F151" s="42">
        <f>F20+F59</f>
        <v>0</v>
      </c>
      <c r="G151" s="36">
        <f t="shared" si="93"/>
        <v>448167.5</v>
      </c>
      <c r="H151" s="42">
        <f>H20+H59</f>
        <v>0</v>
      </c>
      <c r="I151" s="36">
        <f t="shared" si="94"/>
        <v>451206.7</v>
      </c>
      <c r="J151" s="42">
        <f>J20+J59</f>
        <v>0</v>
      </c>
      <c r="K151" s="36">
        <f t="shared" si="95"/>
        <v>448167.5</v>
      </c>
      <c r="L151" s="42">
        <f>L20+L59</f>
        <v>0</v>
      </c>
      <c r="M151" s="36">
        <f t="shared" si="138"/>
        <v>451206.7</v>
      </c>
      <c r="N151" s="42">
        <f>N20+N59</f>
        <v>0</v>
      </c>
      <c r="O151" s="36">
        <f t="shared" si="139"/>
        <v>448167.5</v>
      </c>
      <c r="P151" s="42">
        <f>P20+P59</f>
        <v>0</v>
      </c>
      <c r="Q151" s="36">
        <f t="shared" si="140"/>
        <v>451206.7</v>
      </c>
      <c r="R151" s="42">
        <f>R20+R59</f>
        <v>0</v>
      </c>
      <c r="S151" s="36">
        <f t="shared" si="141"/>
        <v>448167.5</v>
      </c>
      <c r="T151" s="42">
        <f>T20+T59</f>
        <v>0</v>
      </c>
      <c r="U151" s="36">
        <f t="shared" si="142"/>
        <v>451206.7</v>
      </c>
      <c r="V151" s="43">
        <f>V20+V59</f>
        <v>104704.454</v>
      </c>
      <c r="W151" s="36">
        <f t="shared" si="143"/>
        <v>552871.95400000003</v>
      </c>
      <c r="X151" s="43">
        <f>X20+X59</f>
        <v>198600</v>
      </c>
      <c r="Y151" s="36">
        <f t="shared" si="144"/>
        <v>649806.69999999995</v>
      </c>
      <c r="Z151" s="4"/>
      <c r="AA151" s="4"/>
    </row>
    <row r="152" spans="1:28" x14ac:dyDescent="0.3">
      <c r="A152" s="57"/>
      <c r="B152" s="59" t="s">
        <v>40</v>
      </c>
      <c r="C152" s="60"/>
      <c r="D152" s="42">
        <f>D60</f>
        <v>55069.4</v>
      </c>
      <c r="E152" s="42">
        <f>E60</f>
        <v>60354.3</v>
      </c>
      <c r="F152" s="42">
        <f>F60</f>
        <v>0</v>
      </c>
      <c r="G152" s="36">
        <f t="shared" si="93"/>
        <v>55069.4</v>
      </c>
      <c r="H152" s="42">
        <f>H60</f>
        <v>0</v>
      </c>
      <c r="I152" s="36">
        <f t="shared" si="94"/>
        <v>60354.3</v>
      </c>
      <c r="J152" s="42">
        <f>J60</f>
        <v>0</v>
      </c>
      <c r="K152" s="36">
        <f t="shared" si="95"/>
        <v>55069.4</v>
      </c>
      <c r="L152" s="42">
        <f>L60</f>
        <v>0</v>
      </c>
      <c r="M152" s="36">
        <f t="shared" si="138"/>
        <v>60354.3</v>
      </c>
      <c r="N152" s="42">
        <f>N60</f>
        <v>0</v>
      </c>
      <c r="O152" s="36">
        <f t="shared" si="139"/>
        <v>55069.4</v>
      </c>
      <c r="P152" s="42">
        <f>P60</f>
        <v>0</v>
      </c>
      <c r="Q152" s="36">
        <f t="shared" si="140"/>
        <v>60354.3</v>
      </c>
      <c r="R152" s="42">
        <f>R60</f>
        <v>0</v>
      </c>
      <c r="S152" s="36">
        <f t="shared" si="141"/>
        <v>55069.4</v>
      </c>
      <c r="T152" s="42">
        <f>T60</f>
        <v>0</v>
      </c>
      <c r="U152" s="36">
        <f t="shared" si="142"/>
        <v>60354.3</v>
      </c>
      <c r="V152" s="43">
        <f>V60</f>
        <v>0</v>
      </c>
      <c r="W152" s="36">
        <f t="shared" si="143"/>
        <v>55069.4</v>
      </c>
      <c r="X152" s="43">
        <f>X60</f>
        <v>0</v>
      </c>
      <c r="Y152" s="36">
        <f t="shared" si="144"/>
        <v>60354.3</v>
      </c>
      <c r="Z152" s="4"/>
      <c r="AA152" s="4"/>
    </row>
    <row r="153" spans="1:28" x14ac:dyDescent="0.3">
      <c r="A153" s="57"/>
      <c r="B153" s="83" t="s">
        <v>14</v>
      </c>
      <c r="C153" s="83"/>
      <c r="D153" s="42"/>
      <c r="E153" s="42"/>
      <c r="F153" s="42"/>
      <c r="G153" s="36"/>
      <c r="H153" s="42"/>
      <c r="I153" s="36"/>
      <c r="J153" s="42"/>
      <c r="K153" s="36"/>
      <c r="L153" s="42"/>
      <c r="M153" s="36"/>
      <c r="N153" s="42"/>
      <c r="O153" s="36"/>
      <c r="P153" s="42"/>
      <c r="Q153" s="36"/>
      <c r="R153" s="42"/>
      <c r="S153" s="36"/>
      <c r="T153" s="42"/>
      <c r="U153" s="36"/>
      <c r="V153" s="43"/>
      <c r="W153" s="36"/>
      <c r="X153" s="43"/>
      <c r="Y153" s="36"/>
      <c r="Z153" s="4"/>
      <c r="AA153" s="4"/>
    </row>
    <row r="154" spans="1:28" x14ac:dyDescent="0.3">
      <c r="A154" s="57"/>
      <c r="B154" s="83" t="s">
        <v>4</v>
      </c>
      <c r="C154" s="80"/>
      <c r="D154" s="42">
        <f>D61+D62+D63+D64</f>
        <v>265016.7</v>
      </c>
      <c r="E154" s="42">
        <f>E61+E62+E63+E64</f>
        <v>208675.8</v>
      </c>
      <c r="F154" s="42">
        <f>F61+F62+F63+F64</f>
        <v>11124.4</v>
      </c>
      <c r="G154" s="36">
        <f t="shared" si="93"/>
        <v>276141.10000000003</v>
      </c>
      <c r="H154" s="42">
        <f>H61+H62+H63+H64</f>
        <v>7475.1</v>
      </c>
      <c r="I154" s="36">
        <f t="shared" si="94"/>
        <v>216150.9</v>
      </c>
      <c r="J154" s="42">
        <f>J61+J62+J63+J64+J73+J74+J75</f>
        <v>78347.399999999994</v>
      </c>
      <c r="K154" s="36">
        <f t="shared" si="95"/>
        <v>354488.5</v>
      </c>
      <c r="L154" s="42">
        <f>L61+L62+L63+L64</f>
        <v>0</v>
      </c>
      <c r="M154" s="36">
        <f t="shared" ref="M154:M162" si="145">I154+L154</f>
        <v>216150.9</v>
      </c>
      <c r="N154" s="42">
        <f>N61+N62+N63+N64+N73+N74+N75</f>
        <v>0</v>
      </c>
      <c r="O154" s="36">
        <f t="shared" ref="O154:O162" si="146">K154+N154</f>
        <v>354488.5</v>
      </c>
      <c r="P154" s="42">
        <f>P61+P62+P63+P64</f>
        <v>0</v>
      </c>
      <c r="Q154" s="36">
        <f t="shared" ref="Q154:Q162" si="147">M154+P154</f>
        <v>216150.9</v>
      </c>
      <c r="R154" s="42">
        <f>R61+R62+R63+R64+R73+R74+R75</f>
        <v>0</v>
      </c>
      <c r="S154" s="36">
        <f t="shared" ref="S154:S162" si="148">O154+R154</f>
        <v>354488.5</v>
      </c>
      <c r="T154" s="42">
        <f>T61+T62+T63+T64</f>
        <v>0</v>
      </c>
      <c r="U154" s="36">
        <f t="shared" ref="U154:U162" si="149">Q154+T154</f>
        <v>216150.9</v>
      </c>
      <c r="V154" s="43">
        <f>V61+V62+V63+V64+V73+V74+V75</f>
        <v>-90000</v>
      </c>
      <c r="W154" s="36">
        <f t="shared" ref="W154:W162" si="150">S154+V154</f>
        <v>264488.5</v>
      </c>
      <c r="X154" s="43">
        <f>X61+X62+X63+X64+X73+X74+X75</f>
        <v>0</v>
      </c>
      <c r="Y154" s="36">
        <f t="shared" ref="Y154:Y162" si="151">U154+X154</f>
        <v>216150.9</v>
      </c>
      <c r="Z154" s="4"/>
      <c r="AA154" s="4"/>
    </row>
    <row r="155" spans="1:28" x14ac:dyDescent="0.3">
      <c r="A155" s="57"/>
      <c r="B155" s="83" t="s">
        <v>7</v>
      </c>
      <c r="C155" s="80"/>
      <c r="D155" s="42">
        <f>D97+D101+D105+D109+D113+D117+D121+D125+D80+D81+D82+D83+D84+D85+D86+D87</f>
        <v>1622540.3</v>
      </c>
      <c r="E155" s="42">
        <f>E97+E101+E105+E109+E113+E117+E121+E125+E80+E81+E82+E83+E84+E85+E86+E87</f>
        <v>1679456.6</v>
      </c>
      <c r="F155" s="42">
        <f>F80+F81+F82+F83+F84+F85+F86+F87+F97+F101+F105+F109+F113+F117+F121+F125</f>
        <v>25000</v>
      </c>
      <c r="G155" s="36">
        <f t="shared" si="93"/>
        <v>1647540.3</v>
      </c>
      <c r="H155" s="42">
        <f>H80+H81+H82+H83+H84+H85+H86+H87+H97+H101+H105+H109+H113+H117+H121+H125</f>
        <v>25000</v>
      </c>
      <c r="I155" s="36">
        <f t="shared" si="94"/>
        <v>1704456.6</v>
      </c>
      <c r="J155" s="42">
        <f>J80+J81+J82+J83+J84+J85+J86+J87+J97+J101+J105+J109+J113+J117+J121+J125</f>
        <v>7.2759576141834259E-12</v>
      </c>
      <c r="K155" s="36">
        <f t="shared" si="95"/>
        <v>1647540.3</v>
      </c>
      <c r="L155" s="42">
        <f>L80+L81+L82+L83+L84+L85+L86+L87+L97+L101+L105+L109+L113+L117+L121+L125</f>
        <v>7.2759576141834259E-12</v>
      </c>
      <c r="M155" s="36">
        <f t="shared" si="145"/>
        <v>1704456.6</v>
      </c>
      <c r="N155" s="42">
        <f>N80+N81+N82+N83+N84+N85+N86+N87+N97+N101+N105+N109+N113+N117+N121+N125</f>
        <v>0</v>
      </c>
      <c r="O155" s="36">
        <f t="shared" si="146"/>
        <v>1647540.3</v>
      </c>
      <c r="P155" s="42">
        <f>P80+P81+P82+P83+P84+P85+P86+P87+P97+P101+P105+P109+P113+P117+P121+P125</f>
        <v>0</v>
      </c>
      <c r="Q155" s="36">
        <f t="shared" si="147"/>
        <v>1704456.6</v>
      </c>
      <c r="R155" s="42">
        <f>R80+R81+R82+R83+R84+R85+R86+R87+R97+R101+R105+R109+R113+R117+R121+R125+R88</f>
        <v>22491.524000000001</v>
      </c>
      <c r="S155" s="36">
        <f t="shared" si="148"/>
        <v>1670031.824</v>
      </c>
      <c r="T155" s="42">
        <f>T80+T81+T82+T83+T84+T85+T86+T87+T97+T101+T105+T109+T113+T117+T121+T125</f>
        <v>0</v>
      </c>
      <c r="U155" s="36">
        <f t="shared" si="149"/>
        <v>1704456.6</v>
      </c>
      <c r="V155" s="43">
        <f>V80+V81+V82+V83+V84+V85+V86+V87+V97+V101+V105+V109+V113+V117+V121+V125+V88+V144+V89</f>
        <v>417098.55</v>
      </c>
      <c r="W155" s="36">
        <f t="shared" si="150"/>
        <v>2087130.3740000001</v>
      </c>
      <c r="X155" s="43">
        <f>X80+X81+X82+X83+X84+X85+X86+X87+X97+X101+X105+X109+X113+X117+X121+X125+X89</f>
        <v>0</v>
      </c>
      <c r="Y155" s="36">
        <f t="shared" si="151"/>
        <v>1704456.6</v>
      </c>
      <c r="Z155" s="4"/>
      <c r="AA155" s="4"/>
    </row>
    <row r="156" spans="1:28" x14ac:dyDescent="0.3">
      <c r="A156" s="57"/>
      <c r="B156" s="83" t="s">
        <v>15</v>
      </c>
      <c r="C156" s="80"/>
      <c r="D156" s="42">
        <f>D47+D48+D49</f>
        <v>32622.9</v>
      </c>
      <c r="E156" s="42">
        <f>E47+E48+E49</f>
        <v>16000</v>
      </c>
      <c r="F156" s="42">
        <f>F47+F48+F49</f>
        <v>0</v>
      </c>
      <c r="G156" s="36">
        <f t="shared" si="93"/>
        <v>32622.9</v>
      </c>
      <c r="H156" s="42">
        <f>H47+H48+H49</f>
        <v>0</v>
      </c>
      <c r="I156" s="36">
        <f t="shared" si="94"/>
        <v>16000</v>
      </c>
      <c r="J156" s="42">
        <f>J47+J48+J49</f>
        <v>0</v>
      </c>
      <c r="K156" s="36">
        <f t="shared" si="95"/>
        <v>32622.9</v>
      </c>
      <c r="L156" s="42">
        <f>L47+L48+L49</f>
        <v>0</v>
      </c>
      <c r="M156" s="36">
        <f t="shared" si="145"/>
        <v>16000</v>
      </c>
      <c r="N156" s="42">
        <f>N47+N48+N49</f>
        <v>0</v>
      </c>
      <c r="O156" s="36">
        <f t="shared" si="146"/>
        <v>32622.9</v>
      </c>
      <c r="P156" s="42">
        <f>P47+P48+P49</f>
        <v>0</v>
      </c>
      <c r="Q156" s="36">
        <f t="shared" si="147"/>
        <v>16000</v>
      </c>
      <c r="R156" s="42">
        <f>R47+R48+R49</f>
        <v>0</v>
      </c>
      <c r="S156" s="36">
        <f t="shared" si="148"/>
        <v>32622.9</v>
      </c>
      <c r="T156" s="42">
        <f>T47+T48+T49</f>
        <v>0</v>
      </c>
      <c r="U156" s="36">
        <f t="shared" si="149"/>
        <v>16000</v>
      </c>
      <c r="V156" s="43">
        <f>V47+V48+V49</f>
        <v>0</v>
      </c>
      <c r="W156" s="36">
        <f t="shared" si="150"/>
        <v>32622.9</v>
      </c>
      <c r="X156" s="43">
        <f>X47+X48+X49</f>
        <v>0</v>
      </c>
      <c r="Y156" s="36">
        <f t="shared" si="151"/>
        <v>16000</v>
      </c>
      <c r="Z156" s="4"/>
      <c r="AA156" s="4"/>
    </row>
    <row r="157" spans="1:28" x14ac:dyDescent="0.3">
      <c r="A157" s="6"/>
      <c r="B157" s="92" t="s">
        <v>3</v>
      </c>
      <c r="C157" s="80"/>
      <c r="D157" s="42">
        <f>D131</f>
        <v>165000</v>
      </c>
      <c r="E157" s="42">
        <f>E131</f>
        <v>0</v>
      </c>
      <c r="F157" s="42">
        <f>F131</f>
        <v>0</v>
      </c>
      <c r="G157" s="36">
        <f t="shared" si="93"/>
        <v>165000</v>
      </c>
      <c r="H157" s="42">
        <f>H131</f>
        <v>0</v>
      </c>
      <c r="I157" s="36">
        <f t="shared" si="94"/>
        <v>0</v>
      </c>
      <c r="J157" s="42">
        <f>J131</f>
        <v>0</v>
      </c>
      <c r="K157" s="36">
        <f t="shared" si="95"/>
        <v>165000</v>
      </c>
      <c r="L157" s="42">
        <f>L131</f>
        <v>0</v>
      </c>
      <c r="M157" s="36">
        <f t="shared" si="145"/>
        <v>0</v>
      </c>
      <c r="N157" s="42">
        <f>N131</f>
        <v>0</v>
      </c>
      <c r="O157" s="36">
        <f t="shared" si="146"/>
        <v>165000</v>
      </c>
      <c r="P157" s="42">
        <f>P131</f>
        <v>0</v>
      </c>
      <c r="Q157" s="36">
        <f t="shared" si="147"/>
        <v>0</v>
      </c>
      <c r="R157" s="42">
        <f>R131</f>
        <v>0</v>
      </c>
      <c r="S157" s="36">
        <f t="shared" si="148"/>
        <v>165000</v>
      </c>
      <c r="T157" s="42">
        <f>T131</f>
        <v>0</v>
      </c>
      <c r="U157" s="36">
        <f t="shared" si="149"/>
        <v>0</v>
      </c>
      <c r="V157" s="43">
        <f>V131</f>
        <v>0</v>
      </c>
      <c r="W157" s="36">
        <f t="shared" si="150"/>
        <v>165000</v>
      </c>
      <c r="X157" s="43">
        <f>X131</f>
        <v>0</v>
      </c>
      <c r="Y157" s="36">
        <f t="shared" si="151"/>
        <v>0</v>
      </c>
      <c r="Z157" s="4"/>
      <c r="AA157" s="4"/>
    </row>
    <row r="158" spans="1:28" x14ac:dyDescent="0.3">
      <c r="A158" s="2"/>
      <c r="B158" s="92" t="s">
        <v>5</v>
      </c>
      <c r="C158" s="80"/>
      <c r="D158" s="42">
        <f>D65+D67+D70</f>
        <v>541810.30000000005</v>
      </c>
      <c r="E158" s="42">
        <f>E65+E67+E70</f>
        <v>927387.40000000014</v>
      </c>
      <c r="F158" s="42">
        <f>F65+F67+F70</f>
        <v>0</v>
      </c>
      <c r="G158" s="36">
        <f t="shared" si="93"/>
        <v>541810.30000000005</v>
      </c>
      <c r="H158" s="42">
        <f>H67+H70+H65</f>
        <v>0</v>
      </c>
      <c r="I158" s="36">
        <f t="shared" si="94"/>
        <v>927387.40000000014</v>
      </c>
      <c r="J158" s="42">
        <f>J65+J67+J70</f>
        <v>-40323.9</v>
      </c>
      <c r="K158" s="36">
        <f t="shared" si="95"/>
        <v>501486.4</v>
      </c>
      <c r="L158" s="42">
        <f>L67+L70+L65</f>
        <v>0</v>
      </c>
      <c r="M158" s="36">
        <f t="shared" si="145"/>
        <v>927387.40000000014</v>
      </c>
      <c r="N158" s="42">
        <f>N65+N67+N70</f>
        <v>-10381.799999999999</v>
      </c>
      <c r="O158" s="36">
        <f t="shared" si="146"/>
        <v>491104.60000000003</v>
      </c>
      <c r="P158" s="42">
        <f>P67+P70+P65</f>
        <v>0</v>
      </c>
      <c r="Q158" s="36">
        <f t="shared" si="147"/>
        <v>927387.40000000014</v>
      </c>
      <c r="R158" s="42">
        <f>R65+R67+R70</f>
        <v>0</v>
      </c>
      <c r="S158" s="36">
        <f t="shared" si="148"/>
        <v>491104.60000000003</v>
      </c>
      <c r="T158" s="42">
        <f>T67+T70+T65</f>
        <v>0</v>
      </c>
      <c r="U158" s="36">
        <f t="shared" si="149"/>
        <v>927387.40000000014</v>
      </c>
      <c r="V158" s="43">
        <f>V65+V67+V70</f>
        <v>0</v>
      </c>
      <c r="W158" s="36">
        <f t="shared" si="150"/>
        <v>491104.60000000003</v>
      </c>
      <c r="X158" s="43">
        <f>X67+X70+X65</f>
        <v>0</v>
      </c>
      <c r="Y158" s="36">
        <f t="shared" si="151"/>
        <v>927387.40000000014</v>
      </c>
      <c r="Z158" s="4"/>
      <c r="AA158" s="4"/>
    </row>
    <row r="159" spans="1:28" hidden="1" x14ac:dyDescent="0.3">
      <c r="A159" s="6"/>
      <c r="B159" s="90" t="s">
        <v>16</v>
      </c>
      <c r="C159" s="91"/>
      <c r="D159" s="42">
        <f>D127+D128</f>
        <v>30500</v>
      </c>
      <c r="E159" s="42">
        <f>E127+E128</f>
        <v>0</v>
      </c>
      <c r="F159" s="42">
        <f>F127+F128</f>
        <v>-30500</v>
      </c>
      <c r="G159" s="36">
        <f t="shared" si="93"/>
        <v>0</v>
      </c>
      <c r="H159" s="42">
        <f>H127+H128</f>
        <v>0</v>
      </c>
      <c r="I159" s="36">
        <f t="shared" si="94"/>
        <v>0</v>
      </c>
      <c r="J159" s="42">
        <f>J127+J128</f>
        <v>0</v>
      </c>
      <c r="K159" s="36">
        <f t="shared" si="95"/>
        <v>0</v>
      </c>
      <c r="L159" s="42">
        <f>L127+L128</f>
        <v>0</v>
      </c>
      <c r="M159" s="36">
        <f t="shared" si="145"/>
        <v>0</v>
      </c>
      <c r="N159" s="42">
        <f>N127+N128</f>
        <v>0</v>
      </c>
      <c r="O159" s="36">
        <f t="shared" si="146"/>
        <v>0</v>
      </c>
      <c r="P159" s="42">
        <f>P127+P128</f>
        <v>0</v>
      </c>
      <c r="Q159" s="36">
        <f t="shared" si="147"/>
        <v>0</v>
      </c>
      <c r="R159" s="42">
        <f>R127+R128</f>
        <v>0</v>
      </c>
      <c r="S159" s="36">
        <f t="shared" si="148"/>
        <v>0</v>
      </c>
      <c r="T159" s="42">
        <f>T127+T128</f>
        <v>0</v>
      </c>
      <c r="U159" s="36">
        <f t="shared" si="149"/>
        <v>0</v>
      </c>
      <c r="V159" s="43">
        <f>V127+V128</f>
        <v>0</v>
      </c>
      <c r="W159" s="36">
        <f t="shared" si="150"/>
        <v>0</v>
      </c>
      <c r="X159" s="43">
        <f>X127+X128</f>
        <v>0</v>
      </c>
      <c r="Y159" s="36">
        <f t="shared" si="151"/>
        <v>0</v>
      </c>
      <c r="Z159" s="4"/>
      <c r="AA159" s="4">
        <v>0</v>
      </c>
    </row>
    <row r="160" spans="1:28" x14ac:dyDescent="0.3">
      <c r="A160" s="6"/>
      <c r="B160" s="89" t="s">
        <v>19</v>
      </c>
      <c r="C160" s="89"/>
      <c r="D160" s="42">
        <f>D143</f>
        <v>50000</v>
      </c>
      <c r="E160" s="42">
        <f>E143</f>
        <v>0</v>
      </c>
      <c r="F160" s="42">
        <f>F143</f>
        <v>0</v>
      </c>
      <c r="G160" s="36">
        <f t="shared" si="93"/>
        <v>50000</v>
      </c>
      <c r="H160" s="42">
        <f>H143</f>
        <v>0</v>
      </c>
      <c r="I160" s="36">
        <f t="shared" si="94"/>
        <v>0</v>
      </c>
      <c r="J160" s="42">
        <f>J143</f>
        <v>0</v>
      </c>
      <c r="K160" s="36">
        <f t="shared" si="95"/>
        <v>50000</v>
      </c>
      <c r="L160" s="42">
        <f>L143</f>
        <v>0</v>
      </c>
      <c r="M160" s="36">
        <f t="shared" si="145"/>
        <v>0</v>
      </c>
      <c r="N160" s="42">
        <f>N143</f>
        <v>10381.799999999999</v>
      </c>
      <c r="O160" s="36">
        <f t="shared" si="146"/>
        <v>60381.8</v>
      </c>
      <c r="P160" s="42">
        <f>P143</f>
        <v>0</v>
      </c>
      <c r="Q160" s="36">
        <f t="shared" si="147"/>
        <v>0</v>
      </c>
      <c r="R160" s="42">
        <f>R143</f>
        <v>0</v>
      </c>
      <c r="S160" s="36">
        <f t="shared" si="148"/>
        <v>60381.8</v>
      </c>
      <c r="T160" s="42">
        <f>T143</f>
        <v>0</v>
      </c>
      <c r="U160" s="36">
        <f t="shared" si="149"/>
        <v>0</v>
      </c>
      <c r="V160" s="43">
        <f>V143</f>
        <v>0</v>
      </c>
      <c r="W160" s="36">
        <f t="shared" si="150"/>
        <v>60381.8</v>
      </c>
      <c r="X160" s="43">
        <f>X143</f>
        <v>0</v>
      </c>
      <c r="Y160" s="36">
        <f t="shared" si="151"/>
        <v>0</v>
      </c>
      <c r="Z160" s="4"/>
      <c r="AA160" s="4"/>
    </row>
    <row r="161" spans="1:27" x14ac:dyDescent="0.3">
      <c r="A161" s="6"/>
      <c r="B161" s="89" t="s">
        <v>20</v>
      </c>
      <c r="C161" s="89"/>
      <c r="D161" s="42">
        <f>D66+D130+D132+D133+D21+D25+D29+D30+D31+D35+D39+D43+D135+D136+D137+D138+D139+D140+D141+D142</f>
        <v>1223273.5999999999</v>
      </c>
      <c r="E161" s="42">
        <f>E66+E130+E132+E133+E21+E25+E29+E30+E31+E35+E39+E43+E135+E136+E137+E138+E139+E140+E141+E142</f>
        <v>994879.10000000009</v>
      </c>
      <c r="F161" s="42">
        <f>F21+F25+F29+F30+F31+F35+F39+F43+F66+F130+F132+F133+F135+F136+F137+F138+F139+F140+F141+F142+F147</f>
        <v>36453</v>
      </c>
      <c r="G161" s="36">
        <f t="shared" si="93"/>
        <v>1259726.5999999999</v>
      </c>
      <c r="H161" s="42">
        <f>H21+H25+H29+H30+H31+H35+H39+H43+H66+H130+H132+H133+H135+H136+H137+H138+H139+H140+H141+H142+H147</f>
        <v>18208.7</v>
      </c>
      <c r="I161" s="36">
        <f t="shared" si="94"/>
        <v>1013087.8</v>
      </c>
      <c r="J161" s="42">
        <f>J21+J25+J29+J30+J31+J35+J39+J43+J66+J130+J132+J133+J135+J136+J137+J138+J139+J140+J141+J142+J147</f>
        <v>-38023.5</v>
      </c>
      <c r="K161" s="36">
        <f t="shared" si="95"/>
        <v>1221703.0999999999</v>
      </c>
      <c r="L161" s="42">
        <f>L21+L25+L29+L30+L31+L35+L39+L43+L66+L130+L132+L133+L135+L136+L137+L138+L139+L140+L141+L142+L147</f>
        <v>0</v>
      </c>
      <c r="M161" s="36">
        <f t="shared" si="145"/>
        <v>1013087.8</v>
      </c>
      <c r="N161" s="42">
        <f>N21+N25+N29+N30+N31+N35+N39+N43+N66+N130+N132+N133+N135+N136+N137+N138+N139+N140+N141+N142+N147</f>
        <v>0</v>
      </c>
      <c r="O161" s="36">
        <f t="shared" si="146"/>
        <v>1221703.0999999999</v>
      </c>
      <c r="P161" s="42">
        <f>P21+P25+P29+P30+P31+P35+P39+P43+P66+P130+P132+P133+P135+P136+P137+P138+P139+P140+P141+P142+P147</f>
        <v>0</v>
      </c>
      <c r="Q161" s="36">
        <f t="shared" si="147"/>
        <v>1013087.8</v>
      </c>
      <c r="R161" s="42">
        <f>R21+R25+R29+R30+R31+R35+R39+R43+R66+R130+R132+R133+R135+R136+R137+R138+R139+R140+R141+R142+R147+R50</f>
        <v>-39994.534999999996</v>
      </c>
      <c r="S161" s="36">
        <f t="shared" si="148"/>
        <v>1181708.5649999999</v>
      </c>
      <c r="T161" s="42">
        <f>T21+T25+T29+T30+T31+T35+T39+T43+T66+T130+T132+T133+T135+T136+T137+T138+T139+T140+T141+T142+T147</f>
        <v>0</v>
      </c>
      <c r="U161" s="36">
        <f t="shared" si="149"/>
        <v>1013087.8</v>
      </c>
      <c r="V161" s="43">
        <f>V21+V25+V29+V30+V31+V35+V39+V43+V66+V130+V132+V133+V135+V136+V137+V138+V139+V140+V141+V142+V147+V50+V51+V55</f>
        <v>163166.93</v>
      </c>
      <c r="W161" s="36">
        <f t="shared" si="150"/>
        <v>1344875.4949999999</v>
      </c>
      <c r="X161" s="43">
        <f>X21+X25+X29+X30+X31+X35+X39+X43+X66+X130+X132+X133+X135+X136+X137+X138+X139+X140+X141+X142+X147+X51</f>
        <v>212126.40899999999</v>
      </c>
      <c r="Y161" s="36">
        <f t="shared" si="151"/>
        <v>1225214.209</v>
      </c>
      <c r="Z161" s="4"/>
      <c r="AA161" s="4"/>
    </row>
    <row r="162" spans="1:27" hidden="1" x14ac:dyDescent="0.3">
      <c r="A162" s="6"/>
      <c r="B162" s="89" t="s">
        <v>76</v>
      </c>
      <c r="C162" s="89"/>
      <c r="D162" s="42">
        <f>D146</f>
        <v>36453</v>
      </c>
      <c r="E162" s="42">
        <f>E146</f>
        <v>0</v>
      </c>
      <c r="F162" s="42">
        <f>F146</f>
        <v>-36453</v>
      </c>
      <c r="G162" s="36">
        <f t="shared" si="93"/>
        <v>0</v>
      </c>
      <c r="H162" s="42">
        <f>H146</f>
        <v>0</v>
      </c>
      <c r="I162" s="36">
        <f t="shared" si="94"/>
        <v>0</v>
      </c>
      <c r="J162" s="42">
        <f>J146</f>
        <v>0</v>
      </c>
      <c r="K162" s="36">
        <f t="shared" si="95"/>
        <v>0</v>
      </c>
      <c r="L162" s="42">
        <f>L146</f>
        <v>0</v>
      </c>
      <c r="M162" s="36">
        <f t="shared" si="145"/>
        <v>0</v>
      </c>
      <c r="N162" s="42">
        <f>N146</f>
        <v>0</v>
      </c>
      <c r="O162" s="36">
        <f t="shared" si="146"/>
        <v>0</v>
      </c>
      <c r="P162" s="42">
        <f>P146</f>
        <v>0</v>
      </c>
      <c r="Q162" s="36">
        <f t="shared" si="147"/>
        <v>0</v>
      </c>
      <c r="R162" s="42">
        <f>R146</f>
        <v>0</v>
      </c>
      <c r="S162" s="36">
        <f t="shared" si="148"/>
        <v>0</v>
      </c>
      <c r="T162" s="42">
        <f>T146</f>
        <v>0</v>
      </c>
      <c r="U162" s="36">
        <f t="shared" si="149"/>
        <v>0</v>
      </c>
      <c r="V162" s="43">
        <f>V146</f>
        <v>0</v>
      </c>
      <c r="W162" s="36">
        <f t="shared" si="150"/>
        <v>0</v>
      </c>
      <c r="X162" s="43">
        <f>X146</f>
        <v>0</v>
      </c>
      <c r="Y162" s="36">
        <f t="shared" si="151"/>
        <v>0</v>
      </c>
      <c r="Z162" s="4"/>
      <c r="AA162" s="4">
        <v>0</v>
      </c>
    </row>
  </sheetData>
  <autoFilter ref="A16:AA162">
    <filterColumn colId="26">
      <filters>
        <filter val="софинансирование"/>
      </filters>
    </filterColumn>
  </autoFilter>
  <mergeCells count="40">
    <mergeCell ref="B15:B16"/>
    <mergeCell ref="B156:C156"/>
    <mergeCell ref="B162:C162"/>
    <mergeCell ref="B161:C161"/>
    <mergeCell ref="B160:C160"/>
    <mergeCell ref="B159:C159"/>
    <mergeCell ref="B157:C157"/>
    <mergeCell ref="B158:C158"/>
    <mergeCell ref="Y15:Y16"/>
    <mergeCell ref="B154:C154"/>
    <mergeCell ref="B155:C155"/>
    <mergeCell ref="J15:J16"/>
    <mergeCell ref="K15:K16"/>
    <mergeCell ref="L15:L16"/>
    <mergeCell ref="D15:D16"/>
    <mergeCell ref="F15:F16"/>
    <mergeCell ref="G15:G16"/>
    <mergeCell ref="H15:H16"/>
    <mergeCell ref="I15:I16"/>
    <mergeCell ref="B153:C153"/>
    <mergeCell ref="E15:E16"/>
    <mergeCell ref="B148:C148"/>
    <mergeCell ref="B149:C149"/>
    <mergeCell ref="B150:C150"/>
    <mergeCell ref="A10:Y10"/>
    <mergeCell ref="A11:Y12"/>
    <mergeCell ref="M15:M16"/>
    <mergeCell ref="R15:R16"/>
    <mergeCell ref="S15:S16"/>
    <mergeCell ref="T15:T16"/>
    <mergeCell ref="U15:U16"/>
    <mergeCell ref="N15:N16"/>
    <mergeCell ref="O15:O16"/>
    <mergeCell ref="P15:P16"/>
    <mergeCell ref="Q15:Q16"/>
    <mergeCell ref="A15:A16"/>
    <mergeCell ref="C15:C16"/>
    <mergeCell ref="V15:V16"/>
    <mergeCell ref="W15:W16"/>
    <mergeCell ref="X15:X16"/>
  </mergeCells>
  <pageMargins left="0.98425196850393704" right="0.39370078740157483" top="0.78740157480314965" bottom="0.78740157480314965" header="0.51181102362204722" footer="0.51181102362204722"/>
  <pageSetup paperSize="9" scale="8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2018-04-28T09:50:06Z</cp:lastPrinted>
  <dcterms:created xsi:type="dcterms:W3CDTF">2014-02-04T08:37:28Z</dcterms:created>
  <dcterms:modified xsi:type="dcterms:W3CDTF">2018-04-28T11:36:41Z</dcterms:modified>
</cp:coreProperties>
</file>