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8 год\Август\"/>
    </mc:Choice>
  </mc:AlternateContent>
  <bookViews>
    <workbookView xWindow="0" yWindow="0" windowWidth="28800" windowHeight="12135"/>
  </bookViews>
  <sheets>
    <sheet name="2018" sheetId="2" r:id="rId1"/>
  </sheets>
  <definedNames>
    <definedName name="_xlnm._FilterDatabase" localSheetId="0" hidden="1">'2018'!$A$16:$T$184</definedName>
    <definedName name="_xlnm.Print_Titles" localSheetId="0">'2018'!$15:$16</definedName>
    <definedName name="_xlnm.Print_Area" localSheetId="0">'2018'!$A$5:$D$182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2" l="1"/>
  <c r="Q20" i="2" l="1"/>
  <c r="Q184" i="2"/>
  <c r="R184" i="2" s="1"/>
  <c r="Q103" i="2"/>
  <c r="R104" i="2"/>
  <c r="R103" i="2" s="1"/>
  <c r="Q111" i="2"/>
  <c r="Q77" i="2" l="1"/>
  <c r="Q25" i="2" l="1"/>
  <c r="Q57" i="2" l="1"/>
  <c r="Q19" i="2" l="1"/>
  <c r="R60" i="2"/>
  <c r="Q58" i="2" l="1"/>
  <c r="Q56" i="2"/>
  <c r="Q21" i="2"/>
  <c r="Q22" i="2"/>
  <c r="P22" i="2"/>
  <c r="R25" i="2"/>
  <c r="R26" i="2"/>
  <c r="Q17" i="2" l="1"/>
  <c r="R24" i="2"/>
  <c r="R22" i="2"/>
  <c r="Q31" i="2"/>
  <c r="Q183" i="2"/>
  <c r="Q181" i="2"/>
  <c r="Q180" i="2"/>
  <c r="Q177" i="2"/>
  <c r="Q174" i="2"/>
  <c r="Q165" i="2"/>
  <c r="Q152" i="2"/>
  <c r="Q145" i="2"/>
  <c r="Q142" i="2"/>
  <c r="Q129" i="2"/>
  <c r="Q125" i="2"/>
  <c r="Q121" i="2"/>
  <c r="Q117" i="2"/>
  <c r="Q113" i="2"/>
  <c r="Q109" i="2"/>
  <c r="Q108" i="2"/>
  <c r="Q170" i="2" s="1"/>
  <c r="Q107" i="2"/>
  <c r="Q93" i="2"/>
  <c r="Q91" i="2" s="1"/>
  <c r="Q87" i="2"/>
  <c r="Q75" i="2"/>
  <c r="Q65" i="2"/>
  <c r="Q64" i="2"/>
  <c r="Q171" i="2" s="1"/>
  <c r="Q63" i="2"/>
  <c r="Q54" i="2"/>
  <c r="Q38" i="2"/>
  <c r="Q33" i="2"/>
  <c r="Q176" i="2" s="1"/>
  <c r="Q29" i="2"/>
  <c r="Q182" i="2" l="1"/>
  <c r="Q61" i="2"/>
  <c r="Q105" i="2"/>
  <c r="Q179" i="2"/>
  <c r="Q175" i="2"/>
  <c r="Q172" i="2"/>
  <c r="Q178" i="2"/>
  <c r="O183" i="2"/>
  <c r="O181" i="2"/>
  <c r="O180" i="2"/>
  <c r="O177" i="2"/>
  <c r="O165" i="2"/>
  <c r="O152" i="2"/>
  <c r="O145" i="2"/>
  <c r="O142" i="2"/>
  <c r="O129" i="2"/>
  <c r="O125" i="2"/>
  <c r="O121" i="2"/>
  <c r="O117" i="2"/>
  <c r="O113" i="2"/>
  <c r="O109" i="2"/>
  <c r="O108" i="2"/>
  <c r="O107" i="2"/>
  <c r="O93" i="2"/>
  <c r="O91" i="2" s="1"/>
  <c r="O87" i="2"/>
  <c r="O75" i="2"/>
  <c r="O63" i="2"/>
  <c r="O65" i="2"/>
  <c r="O64" i="2"/>
  <c r="O54" i="2"/>
  <c r="O178" i="2" s="1"/>
  <c r="O20" i="2"/>
  <c r="O38" i="2"/>
  <c r="O33" i="2"/>
  <c r="O29" i="2"/>
  <c r="O21" i="2"/>
  <c r="O19" i="2"/>
  <c r="Q168" i="2" l="1"/>
  <c r="O105" i="2"/>
  <c r="O175" i="2"/>
  <c r="O179" i="2"/>
  <c r="O17" i="2"/>
  <c r="O172" i="2"/>
  <c r="O171" i="2"/>
  <c r="O176" i="2"/>
  <c r="O61" i="2"/>
  <c r="O174" i="2"/>
  <c r="O182" i="2"/>
  <c r="O170" i="2"/>
  <c r="E174" i="2"/>
  <c r="E176" i="2"/>
  <c r="O168" i="2" l="1"/>
  <c r="M21" i="2"/>
  <c r="M20" i="2"/>
  <c r="M19" i="2"/>
  <c r="M41" i="2"/>
  <c r="M40" i="2"/>
  <c r="N59" i="2"/>
  <c r="P59" i="2" s="1"/>
  <c r="R59" i="2" s="1"/>
  <c r="N56" i="2"/>
  <c r="P56" i="2" s="1"/>
  <c r="R56" i="2" s="1"/>
  <c r="N57" i="2"/>
  <c r="P57" i="2" s="1"/>
  <c r="R57" i="2" s="1"/>
  <c r="N58" i="2"/>
  <c r="P58" i="2" s="1"/>
  <c r="R58" i="2" s="1"/>
  <c r="M54" i="2"/>
  <c r="N54" i="2" s="1"/>
  <c r="P54" i="2" s="1"/>
  <c r="R54" i="2" s="1"/>
  <c r="M46" i="2"/>
  <c r="N42" i="2"/>
  <c r="P42" i="2" s="1"/>
  <c r="R42" i="2" s="1"/>
  <c r="K19" i="2"/>
  <c r="I19" i="2"/>
  <c r="D19" i="2"/>
  <c r="M31" i="2"/>
  <c r="M29" i="2" s="1"/>
  <c r="N32" i="2"/>
  <c r="P32" i="2" s="1"/>
  <c r="R32" i="2" s="1"/>
  <c r="G29" i="2"/>
  <c r="F31" i="2"/>
  <c r="H31" i="2" s="1"/>
  <c r="J31" i="2" s="1"/>
  <c r="L31" i="2" s="1"/>
  <c r="E29" i="2"/>
  <c r="D29" i="2"/>
  <c r="M178" i="2" l="1"/>
  <c r="F29" i="2"/>
  <c r="H29" i="2" s="1"/>
  <c r="J29" i="2" s="1"/>
  <c r="L29" i="2" s="1"/>
  <c r="N29" i="2" s="1"/>
  <c r="P29" i="2" s="1"/>
  <c r="R29" i="2" s="1"/>
  <c r="M38" i="2"/>
  <c r="M182" i="2" s="1"/>
  <c r="N31" i="2"/>
  <c r="P31" i="2" s="1"/>
  <c r="R31" i="2" s="1"/>
  <c r="N21" i="2" l="1"/>
  <c r="P21" i="2" s="1"/>
  <c r="R21" i="2" s="1"/>
  <c r="M35" i="2"/>
  <c r="N36" i="2"/>
  <c r="P36" i="2" s="1"/>
  <c r="R36" i="2" s="1"/>
  <c r="N37" i="2"/>
  <c r="P37" i="2" s="1"/>
  <c r="R37" i="2" s="1"/>
  <c r="G33" i="2"/>
  <c r="F35" i="2"/>
  <c r="H35" i="2" s="1"/>
  <c r="J35" i="2" s="1"/>
  <c r="L35" i="2" s="1"/>
  <c r="N35" i="2" s="1"/>
  <c r="P35" i="2" s="1"/>
  <c r="R35" i="2" s="1"/>
  <c r="D33" i="2"/>
  <c r="F33" i="2" s="1"/>
  <c r="H33" i="2" l="1"/>
  <c r="J33" i="2" s="1"/>
  <c r="M33" i="2"/>
  <c r="M176" i="2" s="1"/>
  <c r="M17" i="2"/>
  <c r="M115" i="2"/>
  <c r="M93" i="2" l="1"/>
  <c r="N102" i="2"/>
  <c r="P102" i="2" s="1"/>
  <c r="R102" i="2" s="1"/>
  <c r="M73" i="2"/>
  <c r="M183" i="2" l="1"/>
  <c r="M181" i="2"/>
  <c r="M180" i="2"/>
  <c r="M177" i="2"/>
  <c r="M174" i="2"/>
  <c r="M165" i="2"/>
  <c r="M152" i="2"/>
  <c r="M145" i="2"/>
  <c r="M142" i="2"/>
  <c r="M129" i="2"/>
  <c r="M125" i="2"/>
  <c r="M121" i="2"/>
  <c r="M117" i="2"/>
  <c r="M113" i="2"/>
  <c r="M109" i="2"/>
  <c r="M108" i="2"/>
  <c r="M170" i="2" s="1"/>
  <c r="M107" i="2"/>
  <c r="M91" i="2"/>
  <c r="M87" i="2"/>
  <c r="M75" i="2"/>
  <c r="M65" i="2"/>
  <c r="M172" i="2" s="1"/>
  <c r="M64" i="2"/>
  <c r="M63" i="2"/>
  <c r="M175" i="2" l="1"/>
  <c r="M105" i="2"/>
  <c r="M179" i="2"/>
  <c r="M61" i="2"/>
  <c r="M171" i="2"/>
  <c r="M168" i="2" l="1"/>
  <c r="K77" i="2"/>
  <c r="K63" i="2" s="1"/>
  <c r="K183" i="2" l="1"/>
  <c r="K181" i="2"/>
  <c r="K180" i="2"/>
  <c r="K178" i="2"/>
  <c r="K177" i="2"/>
  <c r="K176" i="2"/>
  <c r="K174" i="2"/>
  <c r="K165" i="2"/>
  <c r="K152" i="2"/>
  <c r="K145" i="2"/>
  <c r="K142" i="2"/>
  <c r="K129" i="2"/>
  <c r="K125" i="2"/>
  <c r="K121" i="2"/>
  <c r="K117" i="2"/>
  <c r="K113" i="2"/>
  <c r="K109" i="2"/>
  <c r="K108" i="2"/>
  <c r="K170" i="2" s="1"/>
  <c r="K107" i="2"/>
  <c r="K93" i="2"/>
  <c r="K91" i="2" s="1"/>
  <c r="K87" i="2"/>
  <c r="K75" i="2"/>
  <c r="K65" i="2"/>
  <c r="K64" i="2"/>
  <c r="K38" i="2"/>
  <c r="K182" i="2" s="1"/>
  <c r="K20" i="2"/>
  <c r="K105" i="2" l="1"/>
  <c r="K179" i="2"/>
  <c r="K175" i="2"/>
  <c r="K17" i="2"/>
  <c r="K61" i="2"/>
  <c r="K171" i="2"/>
  <c r="K172" i="2"/>
  <c r="K168" i="2" l="1"/>
  <c r="I183" i="2"/>
  <c r="I180" i="2"/>
  <c r="I178" i="2"/>
  <c r="I177" i="2"/>
  <c r="I176" i="2"/>
  <c r="I165" i="2"/>
  <c r="I181" i="2"/>
  <c r="I145" i="2"/>
  <c r="I142" i="2"/>
  <c r="I107" i="2"/>
  <c r="I129" i="2"/>
  <c r="I125" i="2"/>
  <c r="I121" i="2"/>
  <c r="I117" i="2"/>
  <c r="I113" i="2"/>
  <c r="I109" i="2"/>
  <c r="I108" i="2"/>
  <c r="I170" i="2" s="1"/>
  <c r="I93" i="2"/>
  <c r="I91" i="2" s="1"/>
  <c r="I87" i="2"/>
  <c r="I75" i="2"/>
  <c r="I63" i="2"/>
  <c r="I65" i="2"/>
  <c r="I64" i="2"/>
  <c r="I38" i="2"/>
  <c r="I182" i="2" s="1"/>
  <c r="I20" i="2"/>
  <c r="I175" i="2" l="1"/>
  <c r="I17" i="2"/>
  <c r="I105" i="2"/>
  <c r="I61" i="2"/>
  <c r="I179" i="2"/>
  <c r="I171" i="2"/>
  <c r="I152" i="2"/>
  <c r="I174" i="2"/>
  <c r="I172" i="2"/>
  <c r="H53" i="2"/>
  <c r="J53" i="2" s="1"/>
  <c r="L53" i="2" s="1"/>
  <c r="N53" i="2" s="1"/>
  <c r="P53" i="2" s="1"/>
  <c r="R53" i="2" s="1"/>
  <c r="I168" i="2" l="1"/>
  <c r="G64" i="2"/>
  <c r="G77" i="2"/>
  <c r="G75" i="2" s="1"/>
  <c r="G46" i="2"/>
  <c r="G66" i="2"/>
  <c r="G178" i="2"/>
  <c r="H52" i="2"/>
  <c r="J52" i="2" s="1"/>
  <c r="L52" i="2" s="1"/>
  <c r="N52" i="2" s="1"/>
  <c r="P52" i="2" s="1"/>
  <c r="R52" i="2" s="1"/>
  <c r="G63" i="2" l="1"/>
  <c r="H89" i="2"/>
  <c r="J89" i="2" s="1"/>
  <c r="L89" i="2" s="1"/>
  <c r="N89" i="2" s="1"/>
  <c r="P89" i="2" s="1"/>
  <c r="R89" i="2" s="1"/>
  <c r="H90" i="2"/>
  <c r="J90" i="2" s="1"/>
  <c r="L90" i="2" s="1"/>
  <c r="N90" i="2" s="1"/>
  <c r="P90" i="2" s="1"/>
  <c r="R90" i="2" s="1"/>
  <c r="H78" i="2"/>
  <c r="J78" i="2" s="1"/>
  <c r="L78" i="2" s="1"/>
  <c r="N78" i="2" s="1"/>
  <c r="P78" i="2" s="1"/>
  <c r="R78" i="2" s="1"/>
  <c r="G87" i="2"/>
  <c r="H87" i="2" s="1"/>
  <c r="J87" i="2" s="1"/>
  <c r="L87" i="2" s="1"/>
  <c r="N87" i="2" s="1"/>
  <c r="P87" i="2" s="1"/>
  <c r="R87" i="2" s="1"/>
  <c r="G176" i="2"/>
  <c r="H51" i="2"/>
  <c r="J51" i="2" s="1"/>
  <c r="L51" i="2" s="1"/>
  <c r="N51" i="2" s="1"/>
  <c r="P51" i="2" s="1"/>
  <c r="R51" i="2" s="1"/>
  <c r="H50" i="2"/>
  <c r="J50" i="2" s="1"/>
  <c r="L50" i="2" s="1"/>
  <c r="N50" i="2" s="1"/>
  <c r="P50" i="2" s="1"/>
  <c r="R50" i="2" s="1"/>
  <c r="G179" i="2" l="1"/>
  <c r="H49" i="2"/>
  <c r="J49" i="2" s="1"/>
  <c r="L49" i="2" s="1"/>
  <c r="N49" i="2" s="1"/>
  <c r="P49" i="2" s="1"/>
  <c r="R49" i="2" s="1"/>
  <c r="H141" i="2" l="1"/>
  <c r="J141" i="2" s="1"/>
  <c r="L141" i="2" s="1"/>
  <c r="N141" i="2" s="1"/>
  <c r="P141" i="2" s="1"/>
  <c r="R141" i="2" s="1"/>
  <c r="G93" i="2"/>
  <c r="G138" i="2"/>
  <c r="G107" i="2" s="1"/>
  <c r="H46" i="2"/>
  <c r="J46" i="2" s="1"/>
  <c r="L46" i="2" s="1"/>
  <c r="N46" i="2" s="1"/>
  <c r="P46" i="2" s="1"/>
  <c r="R46" i="2" s="1"/>
  <c r="H47" i="2"/>
  <c r="J47" i="2" s="1"/>
  <c r="L47" i="2" s="1"/>
  <c r="N47" i="2" s="1"/>
  <c r="P47" i="2" s="1"/>
  <c r="R47" i="2" s="1"/>
  <c r="H48" i="2"/>
  <c r="J48" i="2" s="1"/>
  <c r="L48" i="2" s="1"/>
  <c r="N48" i="2" s="1"/>
  <c r="P48" i="2" s="1"/>
  <c r="R48" i="2" s="1"/>
  <c r="G40" i="2" l="1"/>
  <c r="G19" i="2" s="1"/>
  <c r="G158" i="2"/>
  <c r="G152" i="2" s="1"/>
  <c r="H164" i="2"/>
  <c r="J164" i="2" s="1"/>
  <c r="L164" i="2" s="1"/>
  <c r="N164" i="2" s="1"/>
  <c r="P164" i="2" s="1"/>
  <c r="R164" i="2" s="1"/>
  <c r="H163" i="2"/>
  <c r="J163" i="2" s="1"/>
  <c r="L163" i="2" s="1"/>
  <c r="N163" i="2" s="1"/>
  <c r="P163" i="2" s="1"/>
  <c r="R163" i="2" s="1"/>
  <c r="G174" i="2"/>
  <c r="H86" i="2"/>
  <c r="J86" i="2" s="1"/>
  <c r="L86" i="2" s="1"/>
  <c r="N86" i="2" s="1"/>
  <c r="P86" i="2" s="1"/>
  <c r="R86" i="2" s="1"/>
  <c r="H139" i="2" l="1"/>
  <c r="J139" i="2" s="1"/>
  <c r="L139" i="2" s="1"/>
  <c r="N139" i="2" s="1"/>
  <c r="P139" i="2" s="1"/>
  <c r="R139" i="2" s="1"/>
  <c r="H140" i="2"/>
  <c r="J140" i="2" s="1"/>
  <c r="L140" i="2" s="1"/>
  <c r="N140" i="2" s="1"/>
  <c r="P140" i="2" s="1"/>
  <c r="R140" i="2" s="1"/>
  <c r="G181" i="2" l="1"/>
  <c r="H161" i="2"/>
  <c r="J161" i="2" s="1"/>
  <c r="L161" i="2" s="1"/>
  <c r="N161" i="2" s="1"/>
  <c r="P161" i="2" s="1"/>
  <c r="R161" i="2" s="1"/>
  <c r="H162" i="2"/>
  <c r="J162" i="2" s="1"/>
  <c r="L162" i="2" s="1"/>
  <c r="N162" i="2" s="1"/>
  <c r="P162" i="2" s="1"/>
  <c r="R162" i="2" s="1"/>
  <c r="G145" i="2"/>
  <c r="H160" i="2"/>
  <c r="J160" i="2" s="1"/>
  <c r="L160" i="2" s="1"/>
  <c r="N160" i="2" s="1"/>
  <c r="P160" i="2" s="1"/>
  <c r="R160" i="2" s="1"/>
  <c r="G38" i="2" l="1"/>
  <c r="G182" i="2" s="1"/>
  <c r="G183" i="2" l="1"/>
  <c r="G180" i="2"/>
  <c r="G177" i="2"/>
  <c r="G165" i="2"/>
  <c r="G142" i="2"/>
  <c r="G129" i="2"/>
  <c r="G125" i="2"/>
  <c r="G121" i="2"/>
  <c r="G117" i="2"/>
  <c r="G113" i="2"/>
  <c r="G109" i="2"/>
  <c r="G108" i="2"/>
  <c r="G170" i="2" s="1"/>
  <c r="G91" i="2"/>
  <c r="G65" i="2"/>
  <c r="G20" i="2"/>
  <c r="G17" i="2" s="1"/>
  <c r="G175" i="2" l="1"/>
  <c r="G105" i="2"/>
  <c r="G171" i="2"/>
  <c r="G172" i="2"/>
  <c r="G61" i="2"/>
  <c r="E145" i="2"/>
  <c r="G168" i="2" l="1"/>
  <c r="E183" i="2"/>
  <c r="E181" i="2"/>
  <c r="E180" i="2"/>
  <c r="E179" i="2"/>
  <c r="E178" i="2"/>
  <c r="E177" i="2"/>
  <c r="E129" i="2"/>
  <c r="E125" i="2"/>
  <c r="E121" i="2"/>
  <c r="E117" i="2"/>
  <c r="E113" i="2"/>
  <c r="E109" i="2"/>
  <c r="E93" i="2"/>
  <c r="E91" i="2" s="1"/>
  <c r="E165" i="2"/>
  <c r="E152" i="2"/>
  <c r="E142" i="2"/>
  <c r="E108" i="2"/>
  <c r="E170" i="2" s="1"/>
  <c r="E107" i="2"/>
  <c r="E65" i="2"/>
  <c r="E172" i="2" s="1"/>
  <c r="E64" i="2"/>
  <c r="E63" i="2"/>
  <c r="E20" i="2"/>
  <c r="E171" i="2" l="1"/>
  <c r="E175" i="2"/>
  <c r="E105" i="2"/>
  <c r="E61" i="2"/>
  <c r="F149" i="2"/>
  <c r="H149" i="2" s="1"/>
  <c r="J149" i="2" s="1"/>
  <c r="L149" i="2" s="1"/>
  <c r="N149" i="2" s="1"/>
  <c r="P149" i="2" s="1"/>
  <c r="R149" i="2" s="1"/>
  <c r="F144" i="2"/>
  <c r="H144" i="2" s="1"/>
  <c r="J144" i="2" s="1"/>
  <c r="L144" i="2" s="1"/>
  <c r="N144" i="2" s="1"/>
  <c r="P144" i="2" s="1"/>
  <c r="R144" i="2" s="1"/>
  <c r="E40" i="2"/>
  <c r="E19" i="2" s="1"/>
  <c r="F19" i="2" s="1"/>
  <c r="E38" i="2" l="1"/>
  <c r="E182" i="2" s="1"/>
  <c r="E17" i="2"/>
  <c r="E168" i="2" s="1"/>
  <c r="F167" i="2" l="1"/>
  <c r="H167" i="2" s="1"/>
  <c r="J167" i="2" s="1"/>
  <c r="L167" i="2" s="1"/>
  <c r="N167" i="2" s="1"/>
  <c r="P167" i="2" s="1"/>
  <c r="R167" i="2" s="1"/>
  <c r="F22" i="2" l="1"/>
  <c r="H22" i="2" s="1"/>
  <c r="J22" i="2" s="1"/>
  <c r="L22" i="2" s="1"/>
  <c r="N22" i="2" s="1"/>
  <c r="F27" i="2"/>
  <c r="H27" i="2" s="1"/>
  <c r="J27" i="2" s="1"/>
  <c r="L27" i="2" s="1"/>
  <c r="N27" i="2" s="1"/>
  <c r="P27" i="2" s="1"/>
  <c r="R27" i="2" s="1"/>
  <c r="F28" i="2"/>
  <c r="H28" i="2" s="1"/>
  <c r="J28" i="2" s="1"/>
  <c r="L28" i="2" s="1"/>
  <c r="N28" i="2" s="1"/>
  <c r="P28" i="2" s="1"/>
  <c r="R28" i="2" s="1"/>
  <c r="L33" i="2"/>
  <c r="N33" i="2" s="1"/>
  <c r="P33" i="2" s="1"/>
  <c r="R33" i="2" s="1"/>
  <c r="F40" i="2"/>
  <c r="H40" i="2" s="1"/>
  <c r="J40" i="2" s="1"/>
  <c r="L40" i="2" s="1"/>
  <c r="N40" i="2" s="1"/>
  <c r="P40" i="2" s="1"/>
  <c r="R40" i="2" s="1"/>
  <c r="F41" i="2"/>
  <c r="H41" i="2" s="1"/>
  <c r="J41" i="2" s="1"/>
  <c r="L41" i="2" s="1"/>
  <c r="N41" i="2" s="1"/>
  <c r="P41" i="2" s="1"/>
  <c r="R41" i="2" s="1"/>
  <c r="F43" i="2"/>
  <c r="H43" i="2" s="1"/>
  <c r="J43" i="2" s="1"/>
  <c r="L43" i="2" s="1"/>
  <c r="N43" i="2" s="1"/>
  <c r="P43" i="2" s="1"/>
  <c r="R43" i="2" s="1"/>
  <c r="F44" i="2"/>
  <c r="H44" i="2" s="1"/>
  <c r="J44" i="2" s="1"/>
  <c r="L44" i="2" s="1"/>
  <c r="N44" i="2" s="1"/>
  <c r="P44" i="2" s="1"/>
  <c r="R44" i="2" s="1"/>
  <c r="F45" i="2"/>
  <c r="H45" i="2" s="1"/>
  <c r="J45" i="2" s="1"/>
  <c r="L45" i="2" s="1"/>
  <c r="N45" i="2" s="1"/>
  <c r="P45" i="2" s="1"/>
  <c r="R45" i="2" s="1"/>
  <c r="F66" i="2"/>
  <c r="H66" i="2" s="1"/>
  <c r="J66" i="2" s="1"/>
  <c r="L66" i="2" s="1"/>
  <c r="N66" i="2" s="1"/>
  <c r="P66" i="2" s="1"/>
  <c r="R66" i="2" s="1"/>
  <c r="F67" i="2"/>
  <c r="H67" i="2" s="1"/>
  <c r="J67" i="2" s="1"/>
  <c r="L67" i="2" s="1"/>
  <c r="N67" i="2" s="1"/>
  <c r="P67" i="2" s="1"/>
  <c r="R67" i="2" s="1"/>
  <c r="F68" i="2"/>
  <c r="H68" i="2" s="1"/>
  <c r="J68" i="2" s="1"/>
  <c r="L68" i="2" s="1"/>
  <c r="N68" i="2" s="1"/>
  <c r="P68" i="2" s="1"/>
  <c r="R68" i="2" s="1"/>
  <c r="F69" i="2"/>
  <c r="H69" i="2" s="1"/>
  <c r="J69" i="2" s="1"/>
  <c r="L69" i="2" s="1"/>
  <c r="N69" i="2" s="1"/>
  <c r="P69" i="2" s="1"/>
  <c r="R69" i="2" s="1"/>
  <c r="F70" i="2"/>
  <c r="H70" i="2" s="1"/>
  <c r="J70" i="2" s="1"/>
  <c r="L70" i="2" s="1"/>
  <c r="N70" i="2" s="1"/>
  <c r="P70" i="2" s="1"/>
  <c r="R70" i="2" s="1"/>
  <c r="F71" i="2"/>
  <c r="H71" i="2" s="1"/>
  <c r="J71" i="2" s="1"/>
  <c r="L71" i="2" s="1"/>
  <c r="N71" i="2" s="1"/>
  <c r="P71" i="2" s="1"/>
  <c r="R71" i="2" s="1"/>
  <c r="F72" i="2"/>
  <c r="H72" i="2" s="1"/>
  <c r="J72" i="2" s="1"/>
  <c r="L72" i="2" s="1"/>
  <c r="N72" i="2" s="1"/>
  <c r="P72" i="2" s="1"/>
  <c r="R72" i="2" s="1"/>
  <c r="F73" i="2"/>
  <c r="H73" i="2" s="1"/>
  <c r="J73" i="2" s="1"/>
  <c r="L73" i="2" s="1"/>
  <c r="N73" i="2" s="1"/>
  <c r="P73" i="2" s="1"/>
  <c r="R73" i="2" s="1"/>
  <c r="F74" i="2"/>
  <c r="H74" i="2" s="1"/>
  <c r="J74" i="2" s="1"/>
  <c r="L74" i="2" s="1"/>
  <c r="N74" i="2" s="1"/>
  <c r="P74" i="2" s="1"/>
  <c r="R74" i="2" s="1"/>
  <c r="F75" i="2"/>
  <c r="F79" i="2"/>
  <c r="H79" i="2" s="1"/>
  <c r="J79" i="2" s="1"/>
  <c r="L79" i="2" s="1"/>
  <c r="N79" i="2" s="1"/>
  <c r="P79" i="2" s="1"/>
  <c r="R79" i="2" s="1"/>
  <c r="F82" i="2"/>
  <c r="H82" i="2" s="1"/>
  <c r="J82" i="2" s="1"/>
  <c r="L82" i="2" s="1"/>
  <c r="N82" i="2" s="1"/>
  <c r="P82" i="2" s="1"/>
  <c r="R82" i="2" s="1"/>
  <c r="F85" i="2"/>
  <c r="H85" i="2" s="1"/>
  <c r="J85" i="2" s="1"/>
  <c r="L85" i="2" s="1"/>
  <c r="N85" i="2" s="1"/>
  <c r="P85" i="2" s="1"/>
  <c r="R85" i="2" s="1"/>
  <c r="F94" i="2"/>
  <c r="H94" i="2" s="1"/>
  <c r="J94" i="2" s="1"/>
  <c r="L94" i="2" s="1"/>
  <c r="N94" i="2" s="1"/>
  <c r="P94" i="2" s="1"/>
  <c r="R94" i="2" s="1"/>
  <c r="F95" i="2"/>
  <c r="H95" i="2" s="1"/>
  <c r="J95" i="2" s="1"/>
  <c r="L95" i="2" s="1"/>
  <c r="N95" i="2" s="1"/>
  <c r="P95" i="2" s="1"/>
  <c r="R95" i="2" s="1"/>
  <c r="F96" i="2"/>
  <c r="H96" i="2" s="1"/>
  <c r="J96" i="2" s="1"/>
  <c r="L96" i="2" s="1"/>
  <c r="N96" i="2" s="1"/>
  <c r="P96" i="2" s="1"/>
  <c r="R96" i="2" s="1"/>
  <c r="F97" i="2"/>
  <c r="H97" i="2" s="1"/>
  <c r="J97" i="2" s="1"/>
  <c r="L97" i="2" s="1"/>
  <c r="N97" i="2" s="1"/>
  <c r="P97" i="2" s="1"/>
  <c r="R97" i="2" s="1"/>
  <c r="F98" i="2"/>
  <c r="H98" i="2" s="1"/>
  <c r="J98" i="2" s="1"/>
  <c r="L98" i="2" s="1"/>
  <c r="N98" i="2" s="1"/>
  <c r="P98" i="2" s="1"/>
  <c r="R98" i="2" s="1"/>
  <c r="F99" i="2"/>
  <c r="H99" i="2" s="1"/>
  <c r="J99" i="2" s="1"/>
  <c r="L99" i="2" s="1"/>
  <c r="N99" i="2" s="1"/>
  <c r="P99" i="2" s="1"/>
  <c r="R99" i="2" s="1"/>
  <c r="F100" i="2"/>
  <c r="H100" i="2" s="1"/>
  <c r="J100" i="2" s="1"/>
  <c r="L100" i="2" s="1"/>
  <c r="N100" i="2" s="1"/>
  <c r="P100" i="2" s="1"/>
  <c r="R100" i="2" s="1"/>
  <c r="F101" i="2"/>
  <c r="H101" i="2" s="1"/>
  <c r="J101" i="2" s="1"/>
  <c r="L101" i="2" s="1"/>
  <c r="N101" i="2" s="1"/>
  <c r="P101" i="2" s="1"/>
  <c r="R101" i="2" s="1"/>
  <c r="F111" i="2"/>
  <c r="H111" i="2" s="1"/>
  <c r="J111" i="2" s="1"/>
  <c r="L111" i="2" s="1"/>
  <c r="N111" i="2" s="1"/>
  <c r="P111" i="2" s="1"/>
  <c r="R111" i="2" s="1"/>
  <c r="F112" i="2"/>
  <c r="H112" i="2" s="1"/>
  <c r="J112" i="2" s="1"/>
  <c r="L112" i="2" s="1"/>
  <c r="N112" i="2" s="1"/>
  <c r="P112" i="2" s="1"/>
  <c r="R112" i="2" s="1"/>
  <c r="F115" i="2"/>
  <c r="H115" i="2" s="1"/>
  <c r="J115" i="2" s="1"/>
  <c r="L115" i="2" s="1"/>
  <c r="N115" i="2" s="1"/>
  <c r="P115" i="2" s="1"/>
  <c r="R115" i="2" s="1"/>
  <c r="F116" i="2"/>
  <c r="H116" i="2" s="1"/>
  <c r="J116" i="2" s="1"/>
  <c r="L116" i="2" s="1"/>
  <c r="N116" i="2" s="1"/>
  <c r="P116" i="2" s="1"/>
  <c r="R116" i="2" s="1"/>
  <c r="F119" i="2"/>
  <c r="H119" i="2" s="1"/>
  <c r="J119" i="2" s="1"/>
  <c r="L119" i="2" s="1"/>
  <c r="N119" i="2" s="1"/>
  <c r="P119" i="2" s="1"/>
  <c r="R119" i="2" s="1"/>
  <c r="F120" i="2"/>
  <c r="H120" i="2" s="1"/>
  <c r="J120" i="2" s="1"/>
  <c r="L120" i="2" s="1"/>
  <c r="N120" i="2" s="1"/>
  <c r="P120" i="2" s="1"/>
  <c r="R120" i="2" s="1"/>
  <c r="F123" i="2"/>
  <c r="H123" i="2" s="1"/>
  <c r="J123" i="2" s="1"/>
  <c r="L123" i="2" s="1"/>
  <c r="N123" i="2" s="1"/>
  <c r="P123" i="2" s="1"/>
  <c r="R123" i="2" s="1"/>
  <c r="F124" i="2"/>
  <c r="H124" i="2" s="1"/>
  <c r="J124" i="2" s="1"/>
  <c r="L124" i="2" s="1"/>
  <c r="N124" i="2" s="1"/>
  <c r="P124" i="2" s="1"/>
  <c r="R124" i="2" s="1"/>
  <c r="F127" i="2"/>
  <c r="H127" i="2" s="1"/>
  <c r="J127" i="2" s="1"/>
  <c r="L127" i="2" s="1"/>
  <c r="N127" i="2" s="1"/>
  <c r="P127" i="2" s="1"/>
  <c r="R127" i="2" s="1"/>
  <c r="F128" i="2"/>
  <c r="H128" i="2" s="1"/>
  <c r="J128" i="2" s="1"/>
  <c r="L128" i="2" s="1"/>
  <c r="N128" i="2" s="1"/>
  <c r="P128" i="2" s="1"/>
  <c r="R128" i="2" s="1"/>
  <c r="F131" i="2"/>
  <c r="H131" i="2" s="1"/>
  <c r="J131" i="2" s="1"/>
  <c r="L131" i="2" s="1"/>
  <c r="N131" i="2" s="1"/>
  <c r="P131" i="2" s="1"/>
  <c r="R131" i="2" s="1"/>
  <c r="F132" i="2"/>
  <c r="H132" i="2" s="1"/>
  <c r="J132" i="2" s="1"/>
  <c r="L132" i="2" s="1"/>
  <c r="N132" i="2" s="1"/>
  <c r="P132" i="2" s="1"/>
  <c r="R132" i="2" s="1"/>
  <c r="F133" i="2"/>
  <c r="H133" i="2" s="1"/>
  <c r="J133" i="2" s="1"/>
  <c r="L133" i="2" s="1"/>
  <c r="N133" i="2" s="1"/>
  <c r="P133" i="2" s="1"/>
  <c r="R133" i="2" s="1"/>
  <c r="F134" i="2"/>
  <c r="H134" i="2" s="1"/>
  <c r="J134" i="2" s="1"/>
  <c r="L134" i="2" s="1"/>
  <c r="N134" i="2" s="1"/>
  <c r="P134" i="2" s="1"/>
  <c r="R134" i="2" s="1"/>
  <c r="F135" i="2"/>
  <c r="H135" i="2" s="1"/>
  <c r="J135" i="2" s="1"/>
  <c r="L135" i="2" s="1"/>
  <c r="N135" i="2" s="1"/>
  <c r="P135" i="2" s="1"/>
  <c r="R135" i="2" s="1"/>
  <c r="F136" i="2"/>
  <c r="H136" i="2" s="1"/>
  <c r="J136" i="2" s="1"/>
  <c r="L136" i="2" s="1"/>
  <c r="N136" i="2" s="1"/>
  <c r="P136" i="2" s="1"/>
  <c r="R136" i="2" s="1"/>
  <c r="F137" i="2"/>
  <c r="H137" i="2" s="1"/>
  <c r="J137" i="2" s="1"/>
  <c r="L137" i="2" s="1"/>
  <c r="N137" i="2" s="1"/>
  <c r="P137" i="2" s="1"/>
  <c r="R137" i="2" s="1"/>
  <c r="F138" i="2"/>
  <c r="H138" i="2" s="1"/>
  <c r="J138" i="2" s="1"/>
  <c r="L138" i="2" s="1"/>
  <c r="N138" i="2" s="1"/>
  <c r="P138" i="2" s="1"/>
  <c r="R138" i="2" s="1"/>
  <c r="F143" i="2"/>
  <c r="H143" i="2" s="1"/>
  <c r="J143" i="2" s="1"/>
  <c r="L143" i="2" s="1"/>
  <c r="N143" i="2" s="1"/>
  <c r="P143" i="2" s="1"/>
  <c r="R143" i="2" s="1"/>
  <c r="F146" i="2"/>
  <c r="H146" i="2" s="1"/>
  <c r="J146" i="2" s="1"/>
  <c r="L146" i="2" s="1"/>
  <c r="N146" i="2" s="1"/>
  <c r="P146" i="2" s="1"/>
  <c r="R146" i="2" s="1"/>
  <c r="F147" i="2"/>
  <c r="H147" i="2" s="1"/>
  <c r="J147" i="2" s="1"/>
  <c r="L147" i="2" s="1"/>
  <c r="N147" i="2" s="1"/>
  <c r="P147" i="2" s="1"/>
  <c r="R147" i="2" s="1"/>
  <c r="F148" i="2"/>
  <c r="H148" i="2" s="1"/>
  <c r="J148" i="2" s="1"/>
  <c r="L148" i="2" s="1"/>
  <c r="N148" i="2" s="1"/>
  <c r="P148" i="2" s="1"/>
  <c r="R148" i="2" s="1"/>
  <c r="F150" i="2"/>
  <c r="H150" i="2" s="1"/>
  <c r="J150" i="2" s="1"/>
  <c r="L150" i="2" s="1"/>
  <c r="N150" i="2" s="1"/>
  <c r="P150" i="2" s="1"/>
  <c r="R150" i="2" s="1"/>
  <c r="F151" i="2"/>
  <c r="H151" i="2" s="1"/>
  <c r="J151" i="2" s="1"/>
  <c r="L151" i="2" s="1"/>
  <c r="N151" i="2" s="1"/>
  <c r="P151" i="2" s="1"/>
  <c r="R151" i="2" s="1"/>
  <c r="F153" i="2"/>
  <c r="H153" i="2" s="1"/>
  <c r="J153" i="2" s="1"/>
  <c r="L153" i="2" s="1"/>
  <c r="N153" i="2" s="1"/>
  <c r="P153" i="2" s="1"/>
  <c r="R153" i="2" s="1"/>
  <c r="F154" i="2"/>
  <c r="H154" i="2" s="1"/>
  <c r="J154" i="2" s="1"/>
  <c r="L154" i="2" s="1"/>
  <c r="N154" i="2" s="1"/>
  <c r="P154" i="2" s="1"/>
  <c r="R154" i="2" s="1"/>
  <c r="F155" i="2"/>
  <c r="H155" i="2" s="1"/>
  <c r="J155" i="2" s="1"/>
  <c r="L155" i="2" s="1"/>
  <c r="N155" i="2" s="1"/>
  <c r="P155" i="2" s="1"/>
  <c r="R155" i="2" s="1"/>
  <c r="F156" i="2"/>
  <c r="H156" i="2" s="1"/>
  <c r="J156" i="2" s="1"/>
  <c r="L156" i="2" s="1"/>
  <c r="N156" i="2" s="1"/>
  <c r="P156" i="2" s="1"/>
  <c r="R156" i="2" s="1"/>
  <c r="F157" i="2"/>
  <c r="H157" i="2" s="1"/>
  <c r="J157" i="2" s="1"/>
  <c r="L157" i="2" s="1"/>
  <c r="N157" i="2" s="1"/>
  <c r="P157" i="2" s="1"/>
  <c r="R157" i="2" s="1"/>
  <c r="F158" i="2"/>
  <c r="H158" i="2" s="1"/>
  <c r="J158" i="2" s="1"/>
  <c r="L158" i="2" s="1"/>
  <c r="N158" i="2" s="1"/>
  <c r="P158" i="2" s="1"/>
  <c r="R158" i="2" s="1"/>
  <c r="F159" i="2"/>
  <c r="H159" i="2" s="1"/>
  <c r="J159" i="2" s="1"/>
  <c r="L159" i="2" s="1"/>
  <c r="N159" i="2" s="1"/>
  <c r="P159" i="2" s="1"/>
  <c r="R159" i="2" s="1"/>
  <c r="F166" i="2"/>
  <c r="H166" i="2" s="1"/>
  <c r="J166" i="2" s="1"/>
  <c r="L166" i="2" s="1"/>
  <c r="N166" i="2" s="1"/>
  <c r="P166" i="2" s="1"/>
  <c r="R166" i="2" s="1"/>
  <c r="H77" i="2" l="1"/>
  <c r="D176" i="2"/>
  <c r="F176" i="2" s="1"/>
  <c r="H176" i="2" s="1"/>
  <c r="J176" i="2" s="1"/>
  <c r="L176" i="2" s="1"/>
  <c r="N176" i="2" s="1"/>
  <c r="P176" i="2" s="1"/>
  <c r="R176" i="2" s="1"/>
  <c r="H19" i="2"/>
  <c r="J19" i="2" s="1"/>
  <c r="L19" i="2" s="1"/>
  <c r="N19" i="2" s="1"/>
  <c r="P19" i="2" s="1"/>
  <c r="R19" i="2" s="1"/>
  <c r="J77" i="2" l="1"/>
  <c r="L77" i="2" s="1"/>
  <c r="N77" i="2" s="1"/>
  <c r="P77" i="2" s="1"/>
  <c r="R77" i="2" s="1"/>
  <c r="H75" i="2"/>
  <c r="J75" i="2" s="1"/>
  <c r="L75" i="2" s="1"/>
  <c r="N75" i="2" s="1"/>
  <c r="P75" i="2" s="1"/>
  <c r="R75" i="2" s="1"/>
  <c r="D38" i="2"/>
  <c r="D182" i="2" s="1"/>
  <c r="F182" i="2" l="1"/>
  <c r="H182" i="2" s="1"/>
  <c r="J182" i="2" s="1"/>
  <c r="L182" i="2" s="1"/>
  <c r="N182" i="2" s="1"/>
  <c r="P182" i="2" s="1"/>
  <c r="R182" i="2" s="1"/>
  <c r="F38" i="2"/>
  <c r="H38" i="2" s="1"/>
  <c r="J38" i="2" s="1"/>
  <c r="L38" i="2" s="1"/>
  <c r="N38" i="2" s="1"/>
  <c r="P38" i="2" s="1"/>
  <c r="R38" i="2" s="1"/>
  <c r="D180" i="2"/>
  <c r="F180" i="2" s="1"/>
  <c r="H180" i="2" s="1"/>
  <c r="J180" i="2" s="1"/>
  <c r="L180" i="2" s="1"/>
  <c r="N180" i="2" s="1"/>
  <c r="P180" i="2" s="1"/>
  <c r="R180" i="2" s="1"/>
  <c r="D142" i="2"/>
  <c r="F142" i="2" s="1"/>
  <c r="H142" i="2" s="1"/>
  <c r="J142" i="2" s="1"/>
  <c r="L142" i="2" s="1"/>
  <c r="N142" i="2" s="1"/>
  <c r="P142" i="2" s="1"/>
  <c r="R142" i="2" s="1"/>
  <c r="D181" i="2" l="1"/>
  <c r="F181" i="2" s="1"/>
  <c r="H181" i="2" s="1"/>
  <c r="J181" i="2" s="1"/>
  <c r="L181" i="2" s="1"/>
  <c r="N181" i="2" s="1"/>
  <c r="P181" i="2" s="1"/>
  <c r="R181" i="2" s="1"/>
  <c r="D152" i="2"/>
  <c r="F152" i="2" s="1"/>
  <c r="H152" i="2" s="1"/>
  <c r="J152" i="2" s="1"/>
  <c r="L152" i="2" s="1"/>
  <c r="N152" i="2" s="1"/>
  <c r="P152" i="2" s="1"/>
  <c r="R152" i="2" s="1"/>
  <c r="D178" i="2" l="1"/>
  <c r="F178" i="2" s="1"/>
  <c r="H178" i="2" s="1"/>
  <c r="J178" i="2" s="1"/>
  <c r="L178" i="2" s="1"/>
  <c r="N178" i="2" s="1"/>
  <c r="P178" i="2" s="1"/>
  <c r="R178" i="2" s="1"/>
  <c r="D20" i="2" l="1"/>
  <c r="D93" i="2"/>
  <c r="D107" i="2"/>
  <c r="F107" i="2" s="1"/>
  <c r="H107" i="2" s="1"/>
  <c r="J107" i="2" s="1"/>
  <c r="L107" i="2" s="1"/>
  <c r="N107" i="2" s="1"/>
  <c r="P107" i="2" s="1"/>
  <c r="R107" i="2" s="1"/>
  <c r="D177" i="2"/>
  <c r="F177" i="2" s="1"/>
  <c r="H177" i="2" s="1"/>
  <c r="J177" i="2" s="1"/>
  <c r="L177" i="2" s="1"/>
  <c r="N177" i="2" s="1"/>
  <c r="P177" i="2" s="1"/>
  <c r="R177" i="2" s="1"/>
  <c r="D145" i="2"/>
  <c r="F145" i="2" s="1"/>
  <c r="H145" i="2" s="1"/>
  <c r="J145" i="2" s="1"/>
  <c r="L145" i="2" s="1"/>
  <c r="N145" i="2" s="1"/>
  <c r="P145" i="2" s="1"/>
  <c r="R145" i="2" s="1"/>
  <c r="D183" i="2"/>
  <c r="F183" i="2" s="1"/>
  <c r="H183" i="2" s="1"/>
  <c r="J183" i="2" s="1"/>
  <c r="L183" i="2" s="1"/>
  <c r="N183" i="2" s="1"/>
  <c r="P183" i="2" s="1"/>
  <c r="R183" i="2" s="1"/>
  <c r="D108" i="2"/>
  <c r="D129" i="2"/>
  <c r="F129" i="2" s="1"/>
  <c r="H129" i="2" s="1"/>
  <c r="J129" i="2" s="1"/>
  <c r="L129" i="2" s="1"/>
  <c r="N129" i="2" s="1"/>
  <c r="P129" i="2" s="1"/>
  <c r="R129" i="2" s="1"/>
  <c r="D125" i="2"/>
  <c r="F125" i="2" s="1"/>
  <c r="H125" i="2" s="1"/>
  <c r="J125" i="2" s="1"/>
  <c r="L125" i="2" s="1"/>
  <c r="N125" i="2" s="1"/>
  <c r="P125" i="2" s="1"/>
  <c r="R125" i="2" s="1"/>
  <c r="F20" i="2" l="1"/>
  <c r="H20" i="2" s="1"/>
  <c r="J20" i="2" s="1"/>
  <c r="L20" i="2" s="1"/>
  <c r="N20" i="2" s="1"/>
  <c r="P20" i="2" s="1"/>
  <c r="R20" i="2" s="1"/>
  <c r="D17" i="2"/>
  <c r="D170" i="2"/>
  <c r="F170" i="2" s="1"/>
  <c r="H170" i="2" s="1"/>
  <c r="J170" i="2" s="1"/>
  <c r="L170" i="2" s="1"/>
  <c r="N170" i="2" s="1"/>
  <c r="P170" i="2" s="1"/>
  <c r="R170" i="2" s="1"/>
  <c r="F108" i="2"/>
  <c r="H108" i="2" s="1"/>
  <c r="J108" i="2" s="1"/>
  <c r="L108" i="2" s="1"/>
  <c r="N108" i="2" s="1"/>
  <c r="P108" i="2" s="1"/>
  <c r="R108" i="2" s="1"/>
  <c r="D91" i="2"/>
  <c r="F91" i="2" s="1"/>
  <c r="H91" i="2" s="1"/>
  <c r="J91" i="2" s="1"/>
  <c r="L91" i="2" s="1"/>
  <c r="N91" i="2" s="1"/>
  <c r="P91" i="2" s="1"/>
  <c r="R91" i="2" s="1"/>
  <c r="F93" i="2"/>
  <c r="H93" i="2" s="1"/>
  <c r="J93" i="2" s="1"/>
  <c r="L93" i="2" s="1"/>
  <c r="N93" i="2" s="1"/>
  <c r="P93" i="2" s="1"/>
  <c r="R93" i="2" s="1"/>
  <c r="D105" i="2"/>
  <c r="F105" i="2" s="1"/>
  <c r="H105" i="2" s="1"/>
  <c r="J105" i="2" s="1"/>
  <c r="L105" i="2" s="1"/>
  <c r="N105" i="2" s="1"/>
  <c r="P105" i="2" s="1"/>
  <c r="R105" i="2" s="1"/>
  <c r="D121" i="2" l="1"/>
  <c r="F121" i="2" s="1"/>
  <c r="H121" i="2" s="1"/>
  <c r="J121" i="2" s="1"/>
  <c r="L121" i="2" s="1"/>
  <c r="N121" i="2" s="1"/>
  <c r="P121" i="2" s="1"/>
  <c r="R121" i="2" s="1"/>
  <c r="D117" i="2"/>
  <c r="F117" i="2" s="1"/>
  <c r="H117" i="2" s="1"/>
  <c r="J117" i="2" s="1"/>
  <c r="L117" i="2" s="1"/>
  <c r="N117" i="2" s="1"/>
  <c r="P117" i="2" s="1"/>
  <c r="R117" i="2" s="1"/>
  <c r="D113" i="2" l="1"/>
  <c r="F113" i="2" s="1"/>
  <c r="H113" i="2" s="1"/>
  <c r="J113" i="2" s="1"/>
  <c r="L113" i="2" s="1"/>
  <c r="N113" i="2" s="1"/>
  <c r="P113" i="2" s="1"/>
  <c r="R113" i="2" s="1"/>
  <c r="D109" i="2"/>
  <c r="F109" i="2" s="1"/>
  <c r="H109" i="2" s="1"/>
  <c r="J109" i="2" s="1"/>
  <c r="L109" i="2" s="1"/>
  <c r="N109" i="2" s="1"/>
  <c r="P109" i="2" s="1"/>
  <c r="R109" i="2" s="1"/>
  <c r="D175" i="2" l="1"/>
  <c r="F175" i="2" s="1"/>
  <c r="H175" i="2" s="1"/>
  <c r="J175" i="2" s="1"/>
  <c r="L175" i="2" s="1"/>
  <c r="N175" i="2" s="1"/>
  <c r="P175" i="2" s="1"/>
  <c r="R175" i="2" s="1"/>
  <c r="D64" i="2"/>
  <c r="D63" i="2"/>
  <c r="F63" i="2" s="1"/>
  <c r="H63" i="2" s="1"/>
  <c r="J63" i="2" s="1"/>
  <c r="L63" i="2" s="1"/>
  <c r="N63" i="2" s="1"/>
  <c r="P63" i="2" s="1"/>
  <c r="R63" i="2" s="1"/>
  <c r="D171" i="2" l="1"/>
  <c r="F171" i="2" s="1"/>
  <c r="H171" i="2" s="1"/>
  <c r="J171" i="2" s="1"/>
  <c r="L171" i="2" s="1"/>
  <c r="N171" i="2" s="1"/>
  <c r="P171" i="2" s="1"/>
  <c r="R171" i="2" s="1"/>
  <c r="F64" i="2"/>
  <c r="H64" i="2" s="1"/>
  <c r="J64" i="2" s="1"/>
  <c r="L64" i="2" s="1"/>
  <c r="N64" i="2" s="1"/>
  <c r="P64" i="2" s="1"/>
  <c r="R64" i="2" s="1"/>
  <c r="D65" i="2"/>
  <c r="F65" i="2" s="1"/>
  <c r="H65" i="2" s="1"/>
  <c r="J65" i="2" s="1"/>
  <c r="L65" i="2" s="1"/>
  <c r="N65" i="2" s="1"/>
  <c r="P65" i="2" s="1"/>
  <c r="R65" i="2" s="1"/>
  <c r="D83" i="2"/>
  <c r="F83" i="2" s="1"/>
  <c r="H83" i="2" s="1"/>
  <c r="J83" i="2" s="1"/>
  <c r="L83" i="2" s="1"/>
  <c r="N83" i="2" s="1"/>
  <c r="P83" i="2" s="1"/>
  <c r="R83" i="2" s="1"/>
  <c r="D80" i="2"/>
  <c r="F80" i="2" s="1"/>
  <c r="H80" i="2" s="1"/>
  <c r="J80" i="2" s="1"/>
  <c r="L80" i="2" s="1"/>
  <c r="N80" i="2" s="1"/>
  <c r="P80" i="2" s="1"/>
  <c r="R80" i="2" s="1"/>
  <c r="D179" i="2" l="1"/>
  <c r="F179" i="2" s="1"/>
  <c r="H179" i="2" s="1"/>
  <c r="J179" i="2" s="1"/>
  <c r="L179" i="2" s="1"/>
  <c r="N179" i="2" s="1"/>
  <c r="P179" i="2" s="1"/>
  <c r="R179" i="2" s="1"/>
  <c r="D61" i="2"/>
  <c r="F61" i="2" s="1"/>
  <c r="H61" i="2" s="1"/>
  <c r="J61" i="2" s="1"/>
  <c r="L61" i="2" s="1"/>
  <c r="N61" i="2" s="1"/>
  <c r="P61" i="2" s="1"/>
  <c r="R61" i="2" s="1"/>
  <c r="D172" i="2"/>
  <c r="F172" i="2" s="1"/>
  <c r="H172" i="2" s="1"/>
  <c r="J172" i="2" s="1"/>
  <c r="L172" i="2" s="1"/>
  <c r="N172" i="2" s="1"/>
  <c r="P172" i="2" s="1"/>
  <c r="R172" i="2" s="1"/>
  <c r="D174" i="2"/>
  <c r="F174" i="2" s="1"/>
  <c r="H174" i="2" s="1"/>
  <c r="J174" i="2" s="1"/>
  <c r="L174" i="2" s="1"/>
  <c r="N174" i="2" s="1"/>
  <c r="P174" i="2" s="1"/>
  <c r="R174" i="2" s="1"/>
  <c r="D165" i="2" l="1"/>
  <c r="F165" i="2" s="1"/>
  <c r="H165" i="2" s="1"/>
  <c r="J165" i="2" s="1"/>
  <c r="L165" i="2" s="1"/>
  <c r="N165" i="2" s="1"/>
  <c r="P165" i="2" s="1"/>
  <c r="R165" i="2" s="1"/>
  <c r="D168" i="2" l="1"/>
  <c r="F168" i="2" s="1"/>
  <c r="H168" i="2" s="1"/>
  <c r="J168" i="2" s="1"/>
  <c r="L168" i="2" s="1"/>
  <c r="N168" i="2" s="1"/>
  <c r="P168" i="2" s="1"/>
  <c r="R168" i="2" s="1"/>
  <c r="F17" i="2"/>
  <c r="H17" i="2" s="1"/>
  <c r="J17" i="2" s="1"/>
  <c r="L17" i="2" s="1"/>
  <c r="N17" i="2" s="1"/>
  <c r="P17" i="2" s="1"/>
  <c r="R17" i="2" s="1"/>
</calcChain>
</file>

<file path=xl/sharedStrings.xml><?xml version="1.0" encoding="utf-8"?>
<sst xmlns="http://schemas.openxmlformats.org/spreadsheetml/2006/main" count="421" uniqueCount="251">
  <si>
    <t>№ п/п</t>
  </si>
  <si>
    <t>Образование</t>
  </si>
  <si>
    <t>в том числе:</t>
  </si>
  <si>
    <t>местный бюджет</t>
  </si>
  <si>
    <t>Жилищно-коммунальное хозяйство</t>
  </si>
  <si>
    <t>Департамент жилищно-коммунального хозяйства</t>
  </si>
  <si>
    <t>Внешнее благоустройство</t>
  </si>
  <si>
    <t>Управление внешнего благоустройства</t>
  </si>
  <si>
    <t>Дорожное хозяйство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</si>
  <si>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</si>
  <si>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</si>
  <si>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</si>
  <si>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</si>
  <si>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</si>
  <si>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Управление жилищных отношений</t>
  </si>
  <si>
    <t>Исполнитель</t>
  </si>
  <si>
    <t>в разрезе исполнителей</t>
  </si>
  <si>
    <t>Департамент имущественных отношений</t>
  </si>
  <si>
    <t>краевой бюджет</t>
  </si>
  <si>
    <t>Департамент культуры и молодежной политики</t>
  </si>
  <si>
    <t>Объект</t>
  </si>
  <si>
    <t>Департамент общественной безопасности</t>
  </si>
  <si>
    <t xml:space="preserve">Управление капитального строительства </t>
  </si>
  <si>
    <t>Общественная безопасность</t>
  </si>
  <si>
    <t>федеральный бюджет</t>
  </si>
  <si>
    <t>к решению</t>
  </si>
  <si>
    <t>Пермской городской Думы</t>
  </si>
  <si>
    <t>тыс. руб.</t>
  </si>
  <si>
    <t>2018 год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</si>
  <si>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</si>
  <si>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</si>
  <si>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</si>
  <si>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</si>
  <si>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</si>
  <si>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</si>
  <si>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</si>
  <si>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</si>
  <si>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Строительство блочной модульной котельной по адресу: г. Пермь, ул. Докучаева, 27</t>
  </si>
  <si>
    <t>1710141090</t>
  </si>
  <si>
    <t>1710141130</t>
  </si>
  <si>
    <t>1710141140</t>
  </si>
  <si>
    <t>1710141210</t>
  </si>
  <si>
    <t>1710141220</t>
  </si>
  <si>
    <t>1710141320</t>
  </si>
  <si>
    <t>1710241100</t>
  </si>
  <si>
    <t>1710541240</t>
  </si>
  <si>
    <t>1710541310</t>
  </si>
  <si>
    <t>Строительство многоквартирного жилого дома по адресу: ул. Маяковского, 57 для обеспечения жильем граждан</t>
  </si>
  <si>
    <t>Управление капитального строительства</t>
  </si>
  <si>
    <t>1510341900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</si>
  <si>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</si>
  <si>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</si>
  <si>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Обеспечение жильем граждан, уволенных с военной службы (службы), и приравненных к ним лиц</t>
  </si>
  <si>
    <t>153032С080</t>
  </si>
  <si>
    <t>9190054850</t>
  </si>
  <si>
    <t>краевой дорожный фонд</t>
  </si>
  <si>
    <t>Реконструкция пересечения ул. Героев Хасана и Транссибирской магистрали (включая тоннель)</t>
  </si>
  <si>
    <t>Реконструкция ул. Революции от ЦКР до ул. Сибирской с обустройством трамвайной линии. 1 этап</t>
  </si>
  <si>
    <t xml:space="preserve">Реконструкция ул. Карпинского от ул. Архитектора Свиязева до ул. Советской Армии </t>
  </si>
  <si>
    <t>Строительство автомобильной дороги Переход ул. Строителей – площадь Гайдара</t>
  </si>
  <si>
    <t>1020141520, 10201SТ045</t>
  </si>
  <si>
    <t>10201SТ046</t>
  </si>
  <si>
    <t>Реконструкция ул. Героев Хасана от ул. Хлебозаводская до ул. Василия Васильева</t>
  </si>
  <si>
    <t>Строительство автомобильной дороги по ул. Журналиста Дементьева от ул. Лядовская до дома № 147 по ул. Журналиста Дементьева</t>
  </si>
  <si>
    <t>Реконструкция ул. Революции от ул. Куйбышева до ул. Попова (в т. ч. ул. Пушкина от ЦКР до Комсомольского проспекта; площадь центрального колхозного рынка; ул. Куйбышева от ул. Революции до ул. Пушкина)</t>
  </si>
  <si>
    <t>Строительство подходов к перрону остановочного пункта городской электрички на ул. Попова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</si>
  <si>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</si>
  <si>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</si>
  <si>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Строительство пешеходного перехода из микрорайона Владимирский в микрорайон Юбилейный</t>
  </si>
  <si>
    <t>Строительство (реконструкция) сетей наружного освещения</t>
  </si>
  <si>
    <t>Строительство сквера по ул. Гашкова, 20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</si>
  <si>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</si>
  <si>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Строительство сквера по ул. Калгановской, 62</t>
  </si>
  <si>
    <t>1110541810</t>
  </si>
  <si>
    <t>Строительство сквера по ул. Екатерининской, 171</t>
  </si>
  <si>
    <t>1110541840</t>
  </si>
  <si>
    <t>Строительство Парка Победы</t>
  </si>
  <si>
    <t>1110541860</t>
  </si>
  <si>
    <t>Реконструкция кладбища «Северное»</t>
  </si>
  <si>
    <t>1120441540</t>
  </si>
  <si>
    <t>Реконструкция здания МАУ «Дворец молодежи» г. Перми</t>
  </si>
  <si>
    <t>0410241910</t>
  </si>
  <si>
    <t>Санитарно-эпидемиологическое благополучие</t>
  </si>
  <si>
    <t xml:space="preserve">Управление по экологии и природопользованию </t>
  </si>
  <si>
    <t>9150041010</t>
  </si>
  <si>
    <t>0510141420</t>
  </si>
  <si>
    <t>0510141440</t>
  </si>
  <si>
    <t>Строительство объектов недвижимого имущества и инженерной инфраструктуры на территории Экстрим-парка</t>
  </si>
  <si>
    <t xml:space="preserve">Комитет физической культуры и спорта </t>
  </si>
  <si>
    <t>0510141430</t>
  </si>
  <si>
    <t>0510141460</t>
  </si>
  <si>
    <t>0510141560</t>
  </si>
  <si>
    <t xml:space="preserve">Реконструкция здания МАУ ДО «ДЮЦ им. В. Соломина» г. Перми
</t>
  </si>
  <si>
    <t>Строительство нового корпуса МАОУ «СОШ № 42» г. Перми</t>
  </si>
  <si>
    <t>2420141180</t>
  </si>
  <si>
    <t xml:space="preserve">Строительство нового корпуса МАОУ «СОШ № 59» г. Перми
</t>
  </si>
  <si>
    <t>2420141170, 24201SР042</t>
  </si>
  <si>
    <t>Строительство спортивной площадки МАОУ «СОШ № 115» г. Перми</t>
  </si>
  <si>
    <t xml:space="preserve">Строительство спортивной площадки МАОУ «СОШ № 135» г. Перми
</t>
  </si>
  <si>
    <t>2420241730</t>
  </si>
  <si>
    <t>2420241190</t>
  </si>
  <si>
    <t>2420241770</t>
  </si>
  <si>
    <t>Строительство пожарного водоема в микрорайоне Оборино Кировского района города Перми</t>
  </si>
  <si>
    <t>1420341050</t>
  </si>
  <si>
    <t>1420341110</t>
  </si>
  <si>
    <t>Строительство пожарного водоема в микрорайоне Бумкомбинат по ул. Малореченской Орджоникидзевского района города Перми</t>
  </si>
  <si>
    <t>1420341340</t>
  </si>
  <si>
    <t>Строительство пожарного водоема в микрорайоне Камский на пересечении ул. Сурикова и Кислотной Орджоникидзевского района города Перми</t>
  </si>
  <si>
    <t>1420341350</t>
  </si>
  <si>
    <t>Строительство пожарного водоема по ул. Островского в поселке Новые Ляды города Перми</t>
  </si>
  <si>
    <t>1420341570</t>
  </si>
  <si>
    <t>Строительство противооползневого сооружения в районе жилых домов по ул. КИМ, 5, 7, ул. Ивановской, 19 и ул. Чехова, 2, 4, 6, 8, 10</t>
  </si>
  <si>
    <t>1410241030</t>
  </si>
  <si>
    <t>Строительство берегоукрепительного сооружения в районе жилых домов по ул. Куфонина 30, 32</t>
  </si>
  <si>
    <t>1410241410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</si>
  <si>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</si>
  <si>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</si>
  <si>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</si>
  <si>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</si>
  <si>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</si>
  <si>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</si>
  <si>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</si>
  <si>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</si>
  <si>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</si>
  <si>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</si>
  <si>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17.</t>
  </si>
  <si>
    <t>12.</t>
  </si>
  <si>
    <t>13.</t>
  </si>
  <si>
    <t>14.</t>
  </si>
  <si>
    <t>15.</t>
  </si>
  <si>
    <t>16.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</si>
  <si>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</si>
  <si>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</si>
  <si>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</si>
  <si>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</si>
  <si>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</si>
  <si>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</si>
  <si>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</si>
  <si>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</si>
  <si>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</si>
  <si>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</si>
  <si>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</si>
  <si>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</si>
  <si>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</si>
  <si>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</si>
  <si>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</si>
  <si>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</si>
  <si>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</si>
  <si>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</si>
  <si>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</si>
  <si>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</si>
  <si>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</si>
  <si>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</si>
  <si>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</si>
  <si>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</si>
  <si>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</si>
  <si>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44.</t>
  </si>
  <si>
    <t>43.</t>
  </si>
  <si>
    <t>46.</t>
  </si>
  <si>
    <t>45.</t>
  </si>
  <si>
    <t>47.</t>
  </si>
  <si>
    <t>48.</t>
  </si>
  <si>
    <t>49.</t>
  </si>
  <si>
    <t>50.</t>
  </si>
  <si>
    <t>51.</t>
  </si>
  <si>
    <t>52.</t>
  </si>
  <si>
    <t>53.</t>
  </si>
  <si>
    <t>54.</t>
  </si>
  <si>
    <t>1020141510, 10201SТ043</t>
  </si>
  <si>
    <t xml:space="preserve">Приобретение в собственность муниципального образования здания для размещения дошкольного образовательного учреждения по ул. Грибоедова, 68в
</t>
  </si>
  <si>
    <t>Культура и молодежная политика</t>
  </si>
  <si>
    <t>Строительство плавательного бассейна по адресу: ул. Сысольская, 10/5</t>
  </si>
  <si>
    <t>Приобретение физкультурно-оздоровительного комплекса по адресу: ул. Рабочая, 9</t>
  </si>
  <si>
    <t>Строительство спортивной базы «Летающий лыжник» г. Перми, ул. Тихая, 22</t>
  </si>
  <si>
    <t xml:space="preserve">Строительство спортивной площадки МАОУ «СОШ № 82» г. Перми
</t>
  </si>
  <si>
    <t>Приобретение физкультурно-оздоровительного комплекса по адресу: ул. Транспортная, 7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</si>
  <si>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</si>
  <si>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Строительство сквера на ул. Краснополянской, 12</t>
  </si>
  <si>
    <t>Строительство пожарного водоема в микрорайоне Верхняя Курья по ул. 9-й линии, 70 Мотовилихинского района города Перми</t>
  </si>
  <si>
    <t>ПРИЛОЖЕНИЕ 13</t>
  </si>
  <si>
    <t>Изменение ко 2 чтение</t>
  </si>
  <si>
    <t>10201SТ040</t>
  </si>
  <si>
    <t>Уточнение февраль</t>
  </si>
  <si>
    <t>от 19.12.2017 № 250</t>
  </si>
  <si>
    <t>ПЕРЕЧЕНЬ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</si>
  <si>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2018 год</t>
  </si>
  <si>
    <t>Строительство пожарного водоема в микрорайоне Новобродовский Свердловского района города Перми</t>
  </si>
  <si>
    <t>Строительство пожарного водоема в микрорайоне Шустовка Орджоникидзевского района города Перми</t>
  </si>
  <si>
    <t>10201ST042, 1020141500</t>
  </si>
  <si>
    <t>10201SТ041, 1020141920</t>
  </si>
  <si>
    <t>Реконструкция ул. Социалистической от ПК7 до ПК10+50 с разворотным кольцом</t>
  </si>
  <si>
    <t>10201SТ047, 1020141270</t>
  </si>
  <si>
    <t>Реконструкция ул. Карпинского от ул. Мира до Шоссе Космонавтов</t>
  </si>
  <si>
    <t>10201ST044</t>
  </si>
  <si>
    <t>Строительство резервуара для воды емкостью 5000 кубических метров на территории насосной станции "Заречная" города Перми</t>
  </si>
  <si>
    <t>Реконструкция здания МАОУ "СОШ N 93" г. Перми (пристройка нового корпуса)</t>
  </si>
  <si>
    <t>Строительство пожарного водоема в микрорайоне Налимиха на перекрестке улиц Налимихинской и Грушевой Кировского района города Перми</t>
  </si>
  <si>
    <t>Строительство спортивной площадки МАОУ «СОШ № 131» г. Перми</t>
  </si>
  <si>
    <t>Строительство спортивной площадки МАОУ «СОШ № 122» г. Перми</t>
  </si>
  <si>
    <t>Строительство тротуара по ул. Таежной в микрорайоне Соболи</t>
  </si>
  <si>
    <t>Строительство спортивной площадки МАОУ «СОШ № 41» г. Перми</t>
  </si>
  <si>
    <t>Приобретение в собственность муниципального образования город Пермь жилых помещений</t>
  </si>
  <si>
    <t>15104SP040</t>
  </si>
  <si>
    <t>15104SP045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</si>
  <si>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 17в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</si>
  <si>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</si>
  <si>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</si>
  <si>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</si>
  <si>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</si>
  <si>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</si>
  <si>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</si>
  <si>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</si>
  <si>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</si>
  <si>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</si>
  <si>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</si>
  <si>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</si>
  <si>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</si>
  <si>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68.</t>
  </si>
  <si>
    <t>69.</t>
  </si>
  <si>
    <t>Реконструкция здания МАДОУ «Детский сад № 409» г. Перми</t>
  </si>
  <si>
    <t>Строительство здания для размещения дошкольного образовательного учреждения по ул. Евгения Пермяка/Целинной</t>
  </si>
  <si>
    <t>Строительство пожарного водоема в микрорайоне Январский по ул. Рубцовской Орджоникидзевского района города Перми</t>
  </si>
  <si>
    <t>Комитет февраль</t>
  </si>
  <si>
    <t>Строительство приюта для содержания безнадзорных животных по ул. Верхне-Муллинской, 106а г. Перми</t>
  </si>
  <si>
    <t>Уточнение апрель</t>
  </si>
  <si>
    <t>1510121480, 1530100000, 15101SЖ160, 1510142010</t>
  </si>
  <si>
    <t>Уточнение май</t>
  </si>
  <si>
    <t>67.</t>
  </si>
  <si>
    <t>24201L5200</t>
  </si>
  <si>
    <t>24201SР040</t>
  </si>
  <si>
    <t>2420141180, 24201SР041</t>
  </si>
  <si>
    <t>2420141590, 24201SН071</t>
  </si>
  <si>
    <t>Строительство спортивной площадки МАОУ «Гимназия № 31» г. Перми</t>
  </si>
  <si>
    <t>3.</t>
  </si>
  <si>
    <t>74.</t>
  </si>
  <si>
    <t>75.</t>
  </si>
  <si>
    <t>Реконструкция сквера в 68 квартале, эспланада</t>
  </si>
  <si>
    <t>24201SP040, 24201L5200</t>
  </si>
  <si>
    <t>Уточнение август</t>
  </si>
  <si>
    <t>24101L1590</t>
  </si>
  <si>
    <t>2410141670, 24101L1591</t>
  </si>
  <si>
    <t>24101L1121, 24101L1593</t>
  </si>
  <si>
    <t>24101L1120, 24101L1590</t>
  </si>
  <si>
    <t>Реконструкция здания МБОУ «Гимназия № 17» г. Перми (пристройка нового корпуса)</t>
  </si>
  <si>
    <t>24101L1590, 24101LН070</t>
  </si>
  <si>
    <t>Строительство здания для размещения дошкольного образовательного учреждения по ул. Желябова, 16б</t>
  </si>
  <si>
    <t>Транспорт</t>
  </si>
  <si>
    <t>Строительство скоростной трамвайной линии</t>
  </si>
  <si>
    <t xml:space="preserve">Департамент дорог и транспорта </t>
  </si>
  <si>
    <t>70.</t>
  </si>
  <si>
    <t>ПРИЛОЖЕНИЕ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</si>
</sst>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8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1" fillId="2" borderId="0" xfId="0" applyFont="1" applyFill="1"/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5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Border="1"/>
    <xf numFmtId="165" fontId="4" fillId="2" borderId="0" xfId="0" applyNumberFormat="1" applyFont="1" applyFill="1"/>
    <xf numFmtId="0" fontId="4" fillId="2" borderId="0" xfId="0" applyFont="1" applyFill="1" applyAlignment="1">
      <alignment horizontal="left"/>
    </xf>
    <xf numFmtId="164" fontId="3" fillId="2" borderId="2" xfId="0" applyNumberFormat="1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/>
    <xf numFmtId="164" fontId="3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vertical="center"/>
    </xf>
    <xf numFmtId="164" fontId="3" fillId="2" borderId="4" xfId="0" applyNumberFormat="1" applyFont="1" applyFill="1" applyBorder="1" applyAlignment="1"/>
    <xf numFmtId="0" fontId="1" fillId="2" borderId="0" xfId="0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/>
    <xf numFmtId="164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horizontal="right" vertical="center"/>
    </xf>
    <xf numFmtId="0" fontId="4" fillId="4" borderId="0" xfId="0" applyFont="1" applyFill="1"/>
    <xf numFmtId="0" fontId="1" fillId="4" borderId="0" xfId="0" applyFont="1" applyFill="1" applyAlignment="1">
      <alignment horizontal="left"/>
    </xf>
    <xf numFmtId="0" fontId="1" fillId="4" borderId="0" xfId="0" applyFont="1" applyFill="1"/>
    <xf numFmtId="0" fontId="4" fillId="4" borderId="0" xfId="0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0" fillId="2" borderId="0" xfId="0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5" fontId="4" fillId="3" borderId="0" xfId="0" applyNumberFormat="1" applyFont="1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 vertical="top" wrapText="1"/>
    </xf>
    <xf numFmtId="164" fontId="3" fillId="2" borderId="3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vertical="top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164" fontId="3" fillId="2" borderId="2" xfId="0" applyNumberFormat="1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U184"/>
  <sheetViews>
    <sheetView tabSelected="1" zoomScale="70" zoomScaleNormal="70" workbookViewId="0">
      <selection activeCell="S1" sqref="S1:U1048576"/>
    </sheetView>
  </sheetViews>
  <sheetFormatPr defaultColWidth="9.140625" defaultRowHeight="18.75" x14ac:dyDescent="0.25"/>
  <cols>
    <col min="1" max="1" width="5.42578125" style="2" customWidth="1"/>
    <col min="2" max="2" width="76.85546875" style="2" customWidth="1"/>
    <col min="3" max="3" width="20.28515625" style="7" customWidth="1"/>
    <col min="4" max="16" width="17.5703125" style="15" hidden="1" customWidth="1"/>
    <col min="17" max="17" width="17.5703125" style="35" hidden="1" customWidth="1"/>
    <col min="18" max="18" width="17.5703125" style="15" customWidth="1"/>
    <col min="19" max="19" width="26.7109375" style="16" hidden="1" customWidth="1"/>
    <col min="20" max="20" width="7.5703125" style="28" hidden="1" customWidth="1"/>
    <col min="21" max="21" width="20.85546875" style="2" hidden="1" customWidth="1"/>
    <col min="22" max="38" width="20.85546875" style="2" customWidth="1"/>
    <col min="39" max="16384" width="9.140625" style="2"/>
  </cols>
  <sheetData>
    <row r="1" spans="1:19" x14ac:dyDescent="0.25">
      <c r="H1" s="8"/>
      <c r="J1" s="8"/>
      <c r="L1" s="8"/>
      <c r="N1" s="8"/>
      <c r="P1" s="8"/>
      <c r="R1" s="8" t="s">
        <v>250</v>
      </c>
    </row>
    <row r="2" spans="1:19" x14ac:dyDescent="0.25">
      <c r="H2" s="8"/>
      <c r="J2" s="8"/>
      <c r="L2" s="8"/>
      <c r="N2" s="8"/>
      <c r="P2" s="8"/>
      <c r="R2" s="8" t="s">
        <v>25</v>
      </c>
    </row>
    <row r="3" spans="1:19" x14ac:dyDescent="0.25">
      <c r="H3" s="8"/>
      <c r="J3" s="8"/>
      <c r="L3" s="8"/>
      <c r="N3" s="8"/>
      <c r="P3" s="8"/>
      <c r="R3" s="8" t="s">
        <v>26</v>
      </c>
    </row>
    <row r="5" spans="1:19" x14ac:dyDescent="0.25"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36"/>
      <c r="R5" s="8" t="s">
        <v>179</v>
      </c>
    </row>
    <row r="6" spans="1:19" x14ac:dyDescent="0.25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36"/>
      <c r="R6" s="8" t="s">
        <v>25</v>
      </c>
    </row>
    <row r="7" spans="1:19" x14ac:dyDescent="0.25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6"/>
      <c r="R7" s="8" t="s">
        <v>26</v>
      </c>
    </row>
    <row r="8" spans="1:19" x14ac:dyDescent="0.25">
      <c r="H8" s="8"/>
      <c r="J8" s="8"/>
      <c r="L8" s="8"/>
      <c r="N8" s="8"/>
      <c r="P8" s="8"/>
      <c r="R8" s="8" t="s">
        <v>183</v>
      </c>
    </row>
    <row r="9" spans="1:19" ht="18" x14ac:dyDescent="0.25"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37"/>
      <c r="R9" s="9"/>
    </row>
    <row r="10" spans="1:19" x14ac:dyDescent="0.25">
      <c r="A10" s="90" t="s">
        <v>184</v>
      </c>
      <c r="B10" s="91"/>
      <c r="C10" s="91"/>
      <c r="D10" s="92"/>
      <c r="E10" s="92"/>
      <c r="F10" s="92"/>
      <c r="G10" s="92"/>
      <c r="H10" s="91"/>
      <c r="I10" s="93"/>
      <c r="J10" s="93"/>
      <c r="K10" s="93"/>
      <c r="L10" s="93"/>
      <c r="M10" s="94"/>
      <c r="N10" s="93"/>
      <c r="O10" s="94"/>
      <c r="P10" s="94"/>
      <c r="Q10" s="94"/>
      <c r="R10" s="94"/>
    </row>
    <row r="11" spans="1:19" ht="18.75" customHeight="1" x14ac:dyDescent="0.25">
      <c r="A11" s="65" t="s">
        <v>185</v>
      </c>
      <c r="B11" s="66"/>
      <c r="C11" s="66"/>
      <c r="D11" s="67"/>
      <c r="E11" s="67"/>
      <c r="F11" s="67"/>
      <c r="G11" s="67"/>
      <c r="H11" s="66"/>
      <c r="I11" s="67"/>
      <c r="J11" s="67"/>
      <c r="K11" s="67"/>
      <c r="L11" s="67"/>
      <c r="M11" s="68"/>
      <c r="N11" s="67"/>
      <c r="O11" s="68"/>
      <c r="P11" s="68"/>
      <c r="Q11" s="68"/>
      <c r="R11" s="68"/>
    </row>
    <row r="12" spans="1:19" ht="15.75" customHeight="1" x14ac:dyDescent="0.25">
      <c r="A12" s="66"/>
      <c r="B12" s="66"/>
      <c r="C12" s="66"/>
      <c r="D12" s="67"/>
      <c r="E12" s="67"/>
      <c r="F12" s="67"/>
      <c r="G12" s="67"/>
      <c r="H12" s="66"/>
      <c r="I12" s="67"/>
      <c r="J12" s="67"/>
      <c r="K12" s="67"/>
      <c r="L12" s="67"/>
      <c r="M12" s="68"/>
      <c r="N12" s="67"/>
      <c r="O12" s="68"/>
      <c r="P12" s="68"/>
      <c r="Q12" s="68"/>
      <c r="R12" s="68"/>
    </row>
    <row r="13" spans="1:19" ht="19.5" customHeight="1" x14ac:dyDescent="0.25">
      <c r="A13" s="57"/>
      <c r="B13" s="57"/>
      <c r="C13" s="57"/>
      <c r="D13" s="32"/>
      <c r="E13" s="31"/>
      <c r="F13" s="31"/>
      <c r="G13" s="31"/>
      <c r="H13" s="31"/>
      <c r="I13" s="31"/>
      <c r="J13" s="31"/>
      <c r="K13" s="31"/>
      <c r="L13" s="31"/>
      <c r="M13" s="54"/>
      <c r="N13" s="51"/>
      <c r="O13" s="55"/>
      <c r="P13" s="54"/>
      <c r="Q13" s="38"/>
      <c r="R13" s="58"/>
    </row>
    <row r="14" spans="1:19" x14ac:dyDescent="0.25">
      <c r="A14" s="10"/>
      <c r="B14" s="1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36"/>
      <c r="R14" s="8" t="s">
        <v>27</v>
      </c>
      <c r="S14" s="17"/>
    </row>
    <row r="15" spans="1:19" ht="18" customHeight="1" x14ac:dyDescent="0.25">
      <c r="A15" s="86" t="s">
        <v>0</v>
      </c>
      <c r="B15" s="86" t="s">
        <v>20</v>
      </c>
      <c r="C15" s="86" t="s">
        <v>15</v>
      </c>
      <c r="D15" s="71" t="s">
        <v>28</v>
      </c>
      <c r="E15" s="71" t="s">
        <v>180</v>
      </c>
      <c r="F15" s="71" t="s">
        <v>28</v>
      </c>
      <c r="G15" s="71" t="s">
        <v>182</v>
      </c>
      <c r="H15" s="71" t="s">
        <v>28</v>
      </c>
      <c r="I15" s="71" t="s">
        <v>222</v>
      </c>
      <c r="J15" s="71" t="s">
        <v>28</v>
      </c>
      <c r="K15" s="71" t="s">
        <v>224</v>
      </c>
      <c r="L15" s="71" t="s">
        <v>28</v>
      </c>
      <c r="M15" s="71" t="s">
        <v>226</v>
      </c>
      <c r="N15" s="71" t="s">
        <v>28</v>
      </c>
      <c r="O15" s="71" t="s">
        <v>226</v>
      </c>
      <c r="P15" s="71" t="s">
        <v>28</v>
      </c>
      <c r="Q15" s="69" t="s">
        <v>238</v>
      </c>
      <c r="R15" s="71" t="s">
        <v>28</v>
      </c>
    </row>
    <row r="16" spans="1:19" ht="18" customHeight="1" x14ac:dyDescent="0.25">
      <c r="A16" s="95"/>
      <c r="B16" s="96"/>
      <c r="C16" s="78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0"/>
      <c r="R16" s="72"/>
    </row>
    <row r="17" spans="1:21" x14ac:dyDescent="0.25">
      <c r="A17" s="1"/>
      <c r="B17" s="62" t="s">
        <v>1</v>
      </c>
      <c r="C17" s="12"/>
      <c r="D17" s="44">
        <f>D19+D20</f>
        <v>889879.10000000009</v>
      </c>
      <c r="E17" s="44">
        <f>E19+E20</f>
        <v>-17302</v>
      </c>
      <c r="F17" s="44">
        <f>D17+E17</f>
        <v>872577.10000000009</v>
      </c>
      <c r="G17" s="44">
        <f>G19+G20</f>
        <v>253354.47899999999</v>
      </c>
      <c r="H17" s="44">
        <f>F17+G17</f>
        <v>1125931.5790000001</v>
      </c>
      <c r="I17" s="44">
        <f>I19+I20</f>
        <v>-108000</v>
      </c>
      <c r="J17" s="44">
        <f>H17+I17</f>
        <v>1017931.5790000001</v>
      </c>
      <c r="K17" s="44">
        <f>K19+K20</f>
        <v>40000</v>
      </c>
      <c r="L17" s="44">
        <f>J17+K17</f>
        <v>1057931.5790000001</v>
      </c>
      <c r="M17" s="44">
        <f>M19+M20+M21</f>
        <v>170124.084</v>
      </c>
      <c r="N17" s="44">
        <f>L17+M17</f>
        <v>1228055.6630000002</v>
      </c>
      <c r="O17" s="44">
        <f>O19+O20+O21</f>
        <v>0</v>
      </c>
      <c r="P17" s="44">
        <f>N17+O17</f>
        <v>1228055.6630000002</v>
      </c>
      <c r="Q17" s="44">
        <f>Q19+Q20+Q21</f>
        <v>-1542.9730000000272</v>
      </c>
      <c r="R17" s="21">
        <f>P17+Q17</f>
        <v>1226512.6900000002</v>
      </c>
      <c r="S17" s="45"/>
      <c r="T17" s="46"/>
      <c r="U17" s="47"/>
    </row>
    <row r="18" spans="1:21" x14ac:dyDescent="0.25">
      <c r="A18" s="1"/>
      <c r="B18" s="20" t="s">
        <v>2</v>
      </c>
      <c r="C18" s="12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39"/>
      <c r="R18" s="21"/>
    </row>
    <row r="19" spans="1:21" hidden="1" x14ac:dyDescent="0.3">
      <c r="A19" s="1"/>
      <c r="B19" s="20" t="s">
        <v>3</v>
      </c>
      <c r="C19" s="13"/>
      <c r="D19" s="22">
        <f>D22+D27+D40+D43+D44+D45+D28+D35+D31</f>
        <v>628376.80000000005</v>
      </c>
      <c r="E19" s="22">
        <f>E22+E27+E28+E33+E40+E43+E44+E45+E31</f>
        <v>-17302</v>
      </c>
      <c r="F19" s="21">
        <f>D19+E19</f>
        <v>611074.80000000005</v>
      </c>
      <c r="G19" s="22">
        <f>G22+G27+G28+G33+G40+G43+G44+G45+G46+G47+G48+G49+G50+G51+G52+G53+G31</f>
        <v>253354.47899999999</v>
      </c>
      <c r="H19" s="21">
        <f>F19+G19</f>
        <v>864429.2790000001</v>
      </c>
      <c r="I19" s="22">
        <f>I22+I27+I28+I33+I40+I43+I44+I45+I46+I47+I48+I49+I50+I51+I52+I53+I31</f>
        <v>-108000</v>
      </c>
      <c r="J19" s="21">
        <f>H19+I19</f>
        <v>756429.2790000001</v>
      </c>
      <c r="K19" s="22">
        <f>K22+K27+K28+K33+K40+K43+K44+K45+K46+K47+K48+K49+K50+K51+K52+K53+K31</f>
        <v>40000</v>
      </c>
      <c r="L19" s="21">
        <f>J19+K19</f>
        <v>796429.2790000001</v>
      </c>
      <c r="M19" s="22">
        <f>M22+M27+M28+M40+M43+M44+M45+M46+M47+M48+M49+M50+M51+M52+M53+M35+M31+M56+M59</f>
        <v>-95074.106000000014</v>
      </c>
      <c r="N19" s="21">
        <f>L19+M19</f>
        <v>701355.17300000007</v>
      </c>
      <c r="O19" s="22">
        <f>O22+O27+O28+O40+O43+O44+O45+O46+O47+O48+O49+O50+O51+O52+O53+O35+O31+O56+O59</f>
        <v>0</v>
      </c>
      <c r="P19" s="21">
        <f>N19+O19</f>
        <v>701355.17300000007</v>
      </c>
      <c r="Q19" s="40">
        <f>Q24+Q27+Q28+Q40+Q43+Q44+Q45+Q46+Q47+Q48+Q49+Q50+Q51+Q52+Q53+Q35+Q31+Q56+Q59+Q60</f>
        <v>-114318.95400000003</v>
      </c>
      <c r="R19" s="21">
        <f>P19+Q19</f>
        <v>587036.21900000004</v>
      </c>
      <c r="T19" s="28">
        <v>0</v>
      </c>
    </row>
    <row r="20" spans="1:21" x14ac:dyDescent="0.25">
      <c r="A20" s="1"/>
      <c r="B20" s="20" t="s">
        <v>18</v>
      </c>
      <c r="C20" s="12"/>
      <c r="D20" s="21">
        <f>D41</f>
        <v>261502.3</v>
      </c>
      <c r="E20" s="21">
        <f>E41</f>
        <v>0</v>
      </c>
      <c r="F20" s="21">
        <f t="shared" ref="F20:F120" si="0">D20+E20</f>
        <v>261502.3</v>
      </c>
      <c r="G20" s="21">
        <f>G41</f>
        <v>0</v>
      </c>
      <c r="H20" s="21">
        <f t="shared" ref="H20:H38" si="1">F20+G20</f>
        <v>261502.3</v>
      </c>
      <c r="I20" s="21">
        <f>I41</f>
        <v>0</v>
      </c>
      <c r="J20" s="21">
        <f t="shared" ref="J20:J38" si="2">H20+I20</f>
        <v>261502.3</v>
      </c>
      <c r="K20" s="21">
        <f>K41</f>
        <v>0</v>
      </c>
      <c r="L20" s="21">
        <f t="shared" ref="L20:L38" si="3">J20+K20</f>
        <v>261502.3</v>
      </c>
      <c r="M20" s="21">
        <f>M41+M36+M32+M57</f>
        <v>16802.500000000018</v>
      </c>
      <c r="N20" s="21">
        <f t="shared" ref="N20:N38" si="4">L20+M20</f>
        <v>278304.8</v>
      </c>
      <c r="O20" s="21">
        <f>O41+O36+O32+O57</f>
        <v>0</v>
      </c>
      <c r="P20" s="21">
        <f t="shared" ref="P20:P29" si="5">N20+O20</f>
        <v>278304.8</v>
      </c>
      <c r="Q20" s="39">
        <f>Q41+Q36+Q32+Q57+Q25</f>
        <v>-6892.8190000000031</v>
      </c>
      <c r="R20" s="21">
        <f t="shared" ref="R20:R29" si="6">P20+Q20</f>
        <v>271411.98099999997</v>
      </c>
    </row>
    <row r="21" spans="1:21" x14ac:dyDescent="0.25">
      <c r="A21" s="1"/>
      <c r="B21" s="20" t="s">
        <v>24</v>
      </c>
      <c r="C21" s="12"/>
      <c r="D21" s="21"/>
      <c r="E21" s="21"/>
      <c r="F21" s="21"/>
      <c r="G21" s="21"/>
      <c r="H21" s="21"/>
      <c r="I21" s="21"/>
      <c r="J21" s="21"/>
      <c r="K21" s="21"/>
      <c r="L21" s="21"/>
      <c r="M21" s="21">
        <f>M37+M58+M42</f>
        <v>248395.69</v>
      </c>
      <c r="N21" s="21">
        <f t="shared" si="4"/>
        <v>248395.69</v>
      </c>
      <c r="O21" s="21">
        <f>O37+O58+O42</f>
        <v>0</v>
      </c>
      <c r="P21" s="21">
        <f t="shared" si="5"/>
        <v>248395.69</v>
      </c>
      <c r="Q21" s="39">
        <f>Q37+Q58+Q42+Q26</f>
        <v>119668.8</v>
      </c>
      <c r="R21" s="21">
        <f t="shared" si="6"/>
        <v>368064.49</v>
      </c>
    </row>
    <row r="22" spans="1:21" ht="75" x14ac:dyDescent="0.25">
      <c r="A22" s="1" t="s">
        <v>115</v>
      </c>
      <c r="B22" s="59" t="s">
        <v>169</v>
      </c>
      <c r="C22" s="3" t="s">
        <v>17</v>
      </c>
      <c r="D22" s="21">
        <v>264498.90000000002</v>
      </c>
      <c r="E22" s="21">
        <v>-14377.7</v>
      </c>
      <c r="F22" s="21">
        <f t="shared" si="0"/>
        <v>250121.2</v>
      </c>
      <c r="G22" s="21"/>
      <c r="H22" s="21">
        <f t="shared" si="1"/>
        <v>250121.2</v>
      </c>
      <c r="I22" s="21"/>
      <c r="J22" s="21">
        <f t="shared" si="2"/>
        <v>250121.2</v>
      </c>
      <c r="K22" s="21"/>
      <c r="L22" s="21">
        <f t="shared" si="3"/>
        <v>250121.2</v>
      </c>
      <c r="M22" s="21"/>
      <c r="N22" s="21">
        <f t="shared" si="4"/>
        <v>250121.2</v>
      </c>
      <c r="O22" s="21"/>
      <c r="P22" s="21">
        <f>P24+P25+P26</f>
        <v>250121.2</v>
      </c>
      <c r="Q22" s="39">
        <f>Q24+Q25+Q26</f>
        <v>-2121.2000000000262</v>
      </c>
      <c r="R22" s="21">
        <f>P22+Q22</f>
        <v>248000</v>
      </c>
    </row>
    <row r="23" spans="1:21" x14ac:dyDescent="0.25">
      <c r="A23" s="1"/>
      <c r="B23" s="20" t="s">
        <v>2</v>
      </c>
      <c r="C23" s="3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39"/>
      <c r="R23" s="21"/>
    </row>
    <row r="24" spans="1:21" hidden="1" x14ac:dyDescent="0.25">
      <c r="A24" s="1"/>
      <c r="B24" s="20" t="s">
        <v>3</v>
      </c>
      <c r="C24" s="3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>
        <v>250121.2</v>
      </c>
      <c r="Q24" s="39">
        <f>-250121.2+84062.74</f>
        <v>-166058.46000000002</v>
      </c>
      <c r="R24" s="21">
        <f t="shared" ref="R24:R26" si="7">P24+Q24</f>
        <v>84062.739999999991</v>
      </c>
      <c r="S24" s="16" t="s">
        <v>240</v>
      </c>
      <c r="T24" s="28">
        <v>0</v>
      </c>
    </row>
    <row r="25" spans="1:21" x14ac:dyDescent="0.25">
      <c r="A25" s="1"/>
      <c r="B25" s="20" t="s">
        <v>18</v>
      </c>
      <c r="C25" s="3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39">
        <f>44261.063+7.397</f>
        <v>44268.46</v>
      </c>
      <c r="R25" s="21">
        <f t="shared" si="7"/>
        <v>44268.46</v>
      </c>
      <c r="S25" s="16" t="s">
        <v>244</v>
      </c>
    </row>
    <row r="26" spans="1:21" x14ac:dyDescent="0.25">
      <c r="A26" s="1"/>
      <c r="B26" s="59" t="s">
        <v>24</v>
      </c>
      <c r="C26" s="3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39">
        <v>119668.8</v>
      </c>
      <c r="R26" s="21">
        <f t="shared" si="7"/>
        <v>119668.8</v>
      </c>
      <c r="S26" s="16" t="s">
        <v>239</v>
      </c>
    </row>
    <row r="27" spans="1:21" ht="56.25" x14ac:dyDescent="0.25">
      <c r="A27" s="1" t="s">
        <v>116</v>
      </c>
      <c r="B27" s="59" t="s">
        <v>92</v>
      </c>
      <c r="C27" s="3" t="s">
        <v>48</v>
      </c>
      <c r="D27" s="23">
        <v>12890.7</v>
      </c>
      <c r="E27" s="23"/>
      <c r="F27" s="21">
        <f t="shared" si="0"/>
        <v>12890.7</v>
      </c>
      <c r="G27" s="23">
        <v>16924.7</v>
      </c>
      <c r="H27" s="21">
        <f t="shared" si="1"/>
        <v>29815.4</v>
      </c>
      <c r="I27" s="23"/>
      <c r="J27" s="21">
        <f t="shared" si="2"/>
        <v>29815.4</v>
      </c>
      <c r="K27" s="23"/>
      <c r="L27" s="21">
        <f t="shared" si="3"/>
        <v>29815.4</v>
      </c>
      <c r="M27" s="23"/>
      <c r="N27" s="21">
        <f t="shared" si="4"/>
        <v>29815.4</v>
      </c>
      <c r="O27" s="23"/>
      <c r="P27" s="21">
        <f t="shared" si="5"/>
        <v>29815.4</v>
      </c>
      <c r="Q27" s="41"/>
      <c r="R27" s="21">
        <f t="shared" si="6"/>
        <v>29815.4</v>
      </c>
      <c r="S27" s="19">
        <v>2420141390</v>
      </c>
    </row>
    <row r="28" spans="1:21" ht="62.25" customHeight="1" x14ac:dyDescent="0.25">
      <c r="A28" s="73" t="s">
        <v>233</v>
      </c>
      <c r="B28" s="75" t="s">
        <v>93</v>
      </c>
      <c r="C28" s="3" t="s">
        <v>13</v>
      </c>
      <c r="D28" s="23">
        <v>25285.4</v>
      </c>
      <c r="E28" s="23"/>
      <c r="F28" s="21">
        <f t="shared" si="0"/>
        <v>25285.4</v>
      </c>
      <c r="G28" s="23"/>
      <c r="H28" s="21">
        <f t="shared" si="1"/>
        <v>25285.4</v>
      </c>
      <c r="I28" s="23"/>
      <c r="J28" s="21">
        <f t="shared" si="2"/>
        <v>25285.4</v>
      </c>
      <c r="K28" s="23"/>
      <c r="L28" s="21">
        <f t="shared" si="3"/>
        <v>25285.4</v>
      </c>
      <c r="M28" s="23"/>
      <c r="N28" s="21">
        <f t="shared" si="4"/>
        <v>25285.4</v>
      </c>
      <c r="O28" s="23"/>
      <c r="P28" s="21">
        <f t="shared" si="5"/>
        <v>25285.4</v>
      </c>
      <c r="Q28" s="41"/>
      <c r="R28" s="21">
        <f t="shared" si="6"/>
        <v>25285.4</v>
      </c>
      <c r="S28" s="16" t="s">
        <v>94</v>
      </c>
    </row>
    <row r="29" spans="1:21" ht="62.25" customHeight="1" x14ac:dyDescent="0.25">
      <c r="A29" s="74"/>
      <c r="B29" s="76"/>
      <c r="C29" s="3" t="s">
        <v>48</v>
      </c>
      <c r="D29" s="23">
        <f>D31</f>
        <v>203137.3</v>
      </c>
      <c r="E29" s="23">
        <f>E31</f>
        <v>62075.7</v>
      </c>
      <c r="F29" s="21">
        <f>D29+E29</f>
        <v>265213</v>
      </c>
      <c r="G29" s="23">
        <f>G31</f>
        <v>51507.438000000002</v>
      </c>
      <c r="H29" s="21">
        <f t="shared" ref="H29:H31" si="8">F29+G29</f>
        <v>316720.43800000002</v>
      </c>
      <c r="I29" s="23"/>
      <c r="J29" s="21">
        <f t="shared" ref="J29:J31" si="9">H29+I29</f>
        <v>316720.43800000002</v>
      </c>
      <c r="K29" s="23"/>
      <c r="L29" s="21">
        <f t="shared" ref="L29:L31" si="10">J29+K29</f>
        <v>316720.43800000002</v>
      </c>
      <c r="M29" s="23">
        <f>M31+M32</f>
        <v>0</v>
      </c>
      <c r="N29" s="21">
        <f t="shared" ref="N29:N32" si="11">L29+M29</f>
        <v>316720.43800000002</v>
      </c>
      <c r="O29" s="23">
        <f>O31+O32</f>
        <v>0</v>
      </c>
      <c r="P29" s="21">
        <f t="shared" si="5"/>
        <v>316720.43800000002</v>
      </c>
      <c r="Q29" s="41">
        <f>Q31+Q32</f>
        <v>0</v>
      </c>
      <c r="R29" s="21">
        <f t="shared" si="6"/>
        <v>316720.43800000002</v>
      </c>
    </row>
    <row r="30" spans="1:21" x14ac:dyDescent="0.25">
      <c r="A30" s="1"/>
      <c r="B30" s="20" t="s">
        <v>2</v>
      </c>
      <c r="C30" s="12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39"/>
      <c r="R30" s="21"/>
    </row>
    <row r="31" spans="1:21" hidden="1" x14ac:dyDescent="0.25">
      <c r="A31" s="1"/>
      <c r="B31" s="20" t="s">
        <v>3</v>
      </c>
      <c r="C31" s="12"/>
      <c r="D31" s="21">
        <v>203137.3</v>
      </c>
      <c r="E31" s="21">
        <v>62075.7</v>
      </c>
      <c r="F31" s="21">
        <f t="shared" ref="F31" si="12">D31+E31</f>
        <v>265213</v>
      </c>
      <c r="G31" s="21">
        <v>51507.438000000002</v>
      </c>
      <c r="H31" s="21">
        <f t="shared" si="8"/>
        <v>316720.43800000002</v>
      </c>
      <c r="I31" s="21"/>
      <c r="J31" s="21">
        <f t="shared" si="9"/>
        <v>316720.43800000002</v>
      </c>
      <c r="K31" s="21"/>
      <c r="L31" s="21">
        <f t="shared" si="10"/>
        <v>316720.43800000002</v>
      </c>
      <c r="M31" s="21">
        <f>-179243.307+44810.827</f>
        <v>-134432.48000000001</v>
      </c>
      <c r="N31" s="21">
        <f t="shared" si="11"/>
        <v>182287.95800000001</v>
      </c>
      <c r="O31" s="21"/>
      <c r="P31" s="21">
        <f t="shared" ref="P31:P33" si="13">N31+O31</f>
        <v>182287.95800000001</v>
      </c>
      <c r="Q31" s="39">
        <f>-17053.775+68215.101</f>
        <v>51161.325999999994</v>
      </c>
      <c r="R31" s="21">
        <f t="shared" ref="R31:R33" si="14">P31+Q31</f>
        <v>233449.28400000001</v>
      </c>
      <c r="S31" s="16" t="s">
        <v>230</v>
      </c>
      <c r="T31" s="28">
        <v>0</v>
      </c>
    </row>
    <row r="32" spans="1:21" x14ac:dyDescent="0.25">
      <c r="A32" s="1"/>
      <c r="B32" s="20" t="s">
        <v>18</v>
      </c>
      <c r="C32" s="12"/>
      <c r="D32" s="21"/>
      <c r="E32" s="21"/>
      <c r="F32" s="21"/>
      <c r="G32" s="21"/>
      <c r="H32" s="21"/>
      <c r="I32" s="21"/>
      <c r="J32" s="21"/>
      <c r="K32" s="21"/>
      <c r="L32" s="21"/>
      <c r="M32" s="21">
        <v>134432.48000000001</v>
      </c>
      <c r="N32" s="21">
        <f t="shared" si="11"/>
        <v>134432.48000000001</v>
      </c>
      <c r="O32" s="21"/>
      <c r="P32" s="21">
        <f t="shared" si="13"/>
        <v>134432.48000000001</v>
      </c>
      <c r="Q32" s="39">
        <v>-51161.326000000001</v>
      </c>
      <c r="R32" s="21">
        <f t="shared" si="14"/>
        <v>83271.15400000001</v>
      </c>
      <c r="S32" s="16" t="s">
        <v>229</v>
      </c>
    </row>
    <row r="33" spans="1:20" ht="62.25" customHeight="1" x14ac:dyDescent="0.25">
      <c r="A33" s="1" t="s">
        <v>117</v>
      </c>
      <c r="B33" s="5" t="s">
        <v>95</v>
      </c>
      <c r="C33" s="3" t="s">
        <v>13</v>
      </c>
      <c r="D33" s="23">
        <f>D35</f>
        <v>19656.599999999999</v>
      </c>
      <c r="E33" s="23"/>
      <c r="F33" s="21">
        <f>D33+E33</f>
        <v>19656.599999999999</v>
      </c>
      <c r="G33" s="23">
        <f>G35</f>
        <v>-4.0000000000000001E-3</v>
      </c>
      <c r="H33" s="21">
        <f>F33+G33</f>
        <v>19656.595999999998</v>
      </c>
      <c r="I33" s="23"/>
      <c r="J33" s="21">
        <f>H33+I33</f>
        <v>19656.595999999998</v>
      </c>
      <c r="K33" s="23"/>
      <c r="L33" s="21">
        <f t="shared" si="3"/>
        <v>19656.595999999998</v>
      </c>
      <c r="M33" s="23">
        <f>M35+M37+M36</f>
        <v>44667.214000000007</v>
      </c>
      <c r="N33" s="21">
        <f t="shared" si="4"/>
        <v>64323.810000000005</v>
      </c>
      <c r="O33" s="23">
        <f>O35+O37+O36</f>
        <v>0</v>
      </c>
      <c r="P33" s="21">
        <f t="shared" si="13"/>
        <v>64323.810000000005</v>
      </c>
      <c r="Q33" s="41">
        <f>Q35+Q37+Q36</f>
        <v>0</v>
      </c>
      <c r="R33" s="21">
        <f t="shared" si="14"/>
        <v>64323.810000000005</v>
      </c>
      <c r="S33" s="19"/>
    </row>
    <row r="34" spans="1:20" ht="18" customHeight="1" x14ac:dyDescent="0.25">
      <c r="A34" s="1"/>
      <c r="B34" s="20" t="s">
        <v>2</v>
      </c>
      <c r="C34" s="3"/>
      <c r="D34" s="23"/>
      <c r="E34" s="23"/>
      <c r="F34" s="21"/>
      <c r="G34" s="23"/>
      <c r="H34" s="21"/>
      <c r="I34" s="23"/>
      <c r="J34" s="21"/>
      <c r="K34" s="23"/>
      <c r="L34" s="21"/>
      <c r="M34" s="23"/>
      <c r="N34" s="21"/>
      <c r="O34" s="23"/>
      <c r="P34" s="21"/>
      <c r="Q34" s="41"/>
      <c r="R34" s="21"/>
      <c r="S34" s="19"/>
    </row>
    <row r="35" spans="1:20" ht="18" hidden="1" customHeight="1" x14ac:dyDescent="0.25">
      <c r="A35" s="1"/>
      <c r="B35" s="20" t="s">
        <v>3</v>
      </c>
      <c r="C35" s="3"/>
      <c r="D35" s="23">
        <v>19656.599999999999</v>
      </c>
      <c r="E35" s="23"/>
      <c r="F35" s="21">
        <f t="shared" ref="F35" si="15">D35+E35</f>
        <v>19656.599999999999</v>
      </c>
      <c r="G35" s="23">
        <v>-4.0000000000000001E-3</v>
      </c>
      <c r="H35" s="21">
        <f t="shared" ref="H35" si="16">F35+G35</f>
        <v>19656.595999999998</v>
      </c>
      <c r="I35" s="23"/>
      <c r="J35" s="21">
        <f t="shared" ref="J35" si="17">H35+I35</f>
        <v>19656.595999999998</v>
      </c>
      <c r="K35" s="23"/>
      <c r="L35" s="21">
        <f t="shared" si="3"/>
        <v>19656.595999999998</v>
      </c>
      <c r="M35" s="23">
        <f>-2092.3-15471.996</f>
        <v>-17564.295999999998</v>
      </c>
      <c r="N35" s="21">
        <f>L35+M35</f>
        <v>2092.2999999999993</v>
      </c>
      <c r="O35" s="23"/>
      <c r="P35" s="21">
        <f>N35+O35</f>
        <v>2092.2999999999993</v>
      </c>
      <c r="Q35" s="41"/>
      <c r="R35" s="21">
        <f>P35+Q35</f>
        <v>2092.2999999999993</v>
      </c>
      <c r="S35" s="49" t="s">
        <v>96</v>
      </c>
      <c r="T35" s="28">
        <v>0</v>
      </c>
    </row>
    <row r="36" spans="1:20" ht="18" customHeight="1" x14ac:dyDescent="0.25">
      <c r="A36" s="1"/>
      <c r="B36" s="20" t="s">
        <v>18</v>
      </c>
      <c r="C36" s="3"/>
      <c r="D36" s="23"/>
      <c r="E36" s="23"/>
      <c r="F36" s="21"/>
      <c r="G36" s="23"/>
      <c r="H36" s="21"/>
      <c r="I36" s="23"/>
      <c r="J36" s="21"/>
      <c r="K36" s="23"/>
      <c r="L36" s="21"/>
      <c r="M36" s="23">
        <v>16802.5</v>
      </c>
      <c r="N36" s="21">
        <f>L36+M36</f>
        <v>16802.5</v>
      </c>
      <c r="O36" s="23"/>
      <c r="P36" s="21">
        <f>N36+O36</f>
        <v>16802.5</v>
      </c>
      <c r="Q36" s="41"/>
      <c r="R36" s="21">
        <f>P36+Q36</f>
        <v>16802.5</v>
      </c>
      <c r="S36" s="50" t="s">
        <v>228</v>
      </c>
    </row>
    <row r="37" spans="1:20" ht="18" customHeight="1" x14ac:dyDescent="0.25">
      <c r="A37" s="1"/>
      <c r="B37" s="20" t="s">
        <v>24</v>
      </c>
      <c r="C37" s="3"/>
      <c r="D37" s="23"/>
      <c r="E37" s="23"/>
      <c r="F37" s="21"/>
      <c r="G37" s="23"/>
      <c r="H37" s="21"/>
      <c r="I37" s="23"/>
      <c r="J37" s="21"/>
      <c r="K37" s="23"/>
      <c r="L37" s="21"/>
      <c r="M37" s="23">
        <v>45429.01</v>
      </c>
      <c r="N37" s="21">
        <f>L37+M37</f>
        <v>45429.01</v>
      </c>
      <c r="O37" s="23"/>
      <c r="P37" s="21">
        <f>N37+O37</f>
        <v>45429.01</v>
      </c>
      <c r="Q37" s="41"/>
      <c r="R37" s="21">
        <f>P37+Q37</f>
        <v>45429.01</v>
      </c>
      <c r="S37" s="50" t="s">
        <v>228</v>
      </c>
    </row>
    <row r="38" spans="1:20" ht="56.25" x14ac:dyDescent="0.25">
      <c r="A38" s="1" t="s">
        <v>118</v>
      </c>
      <c r="B38" s="5" t="s">
        <v>95</v>
      </c>
      <c r="C38" s="3" t="s">
        <v>48</v>
      </c>
      <c r="D38" s="23">
        <f>D40+D41</f>
        <v>347164.4</v>
      </c>
      <c r="E38" s="23">
        <f>E40+E41</f>
        <v>-65000</v>
      </c>
      <c r="F38" s="21">
        <f t="shared" si="0"/>
        <v>282164.40000000002</v>
      </c>
      <c r="G38" s="23">
        <f>G40+G41</f>
        <v>11007.302000000001</v>
      </c>
      <c r="H38" s="21">
        <f t="shared" si="1"/>
        <v>293171.70200000005</v>
      </c>
      <c r="I38" s="23">
        <f>I40+I41</f>
        <v>0</v>
      </c>
      <c r="J38" s="21">
        <f t="shared" si="2"/>
        <v>293171.70200000005</v>
      </c>
      <c r="K38" s="23">
        <f>K40+K41</f>
        <v>0</v>
      </c>
      <c r="L38" s="21">
        <f t="shared" si="3"/>
        <v>293171.70200000005</v>
      </c>
      <c r="M38" s="23">
        <f>M40+M41+M42</f>
        <v>0</v>
      </c>
      <c r="N38" s="21">
        <f t="shared" si="4"/>
        <v>293171.70200000005</v>
      </c>
      <c r="O38" s="23">
        <f>O40+O41+O42</f>
        <v>0</v>
      </c>
      <c r="P38" s="21">
        <f t="shared" ref="P38" si="18">N38+O38</f>
        <v>293171.70200000005</v>
      </c>
      <c r="Q38" s="41">
        <f>Q40+Q41+Q42</f>
        <v>0</v>
      </c>
      <c r="R38" s="21">
        <f t="shared" ref="R38" si="19">P38+Q38</f>
        <v>293171.70200000005</v>
      </c>
    </row>
    <row r="39" spans="1:20" x14ac:dyDescent="0.25">
      <c r="A39" s="1"/>
      <c r="B39" s="20" t="s">
        <v>2</v>
      </c>
      <c r="C39" s="3"/>
      <c r="D39" s="23"/>
      <c r="E39" s="23"/>
      <c r="F39" s="21"/>
      <c r="G39" s="23"/>
      <c r="H39" s="21"/>
      <c r="I39" s="23"/>
      <c r="J39" s="21"/>
      <c r="K39" s="23"/>
      <c r="L39" s="21"/>
      <c r="M39" s="23"/>
      <c r="N39" s="21"/>
      <c r="O39" s="23"/>
      <c r="P39" s="21"/>
      <c r="Q39" s="41"/>
      <c r="R39" s="21"/>
      <c r="T39" s="29"/>
    </row>
    <row r="40" spans="1:20" hidden="1" x14ac:dyDescent="0.25">
      <c r="A40" s="1"/>
      <c r="B40" s="20" t="s">
        <v>3</v>
      </c>
      <c r="C40" s="3"/>
      <c r="D40" s="24">
        <v>85662.100000000035</v>
      </c>
      <c r="E40" s="24">
        <f>-64999.9-0.1</f>
        <v>-65000</v>
      </c>
      <c r="F40" s="21">
        <f t="shared" si="0"/>
        <v>20662.100000000035</v>
      </c>
      <c r="G40" s="24">
        <f>11007.298+0.004</f>
        <v>11007.302000000001</v>
      </c>
      <c r="H40" s="21">
        <f t="shared" ref="H40:H61" si="20">F40+G40</f>
        <v>31669.402000000038</v>
      </c>
      <c r="I40" s="24"/>
      <c r="J40" s="21">
        <f t="shared" ref="J40:J61" si="21">H40+I40</f>
        <v>31669.402000000038</v>
      </c>
      <c r="K40" s="24"/>
      <c r="L40" s="21">
        <f t="shared" ref="L40:L61" si="22">J40+K40</f>
        <v>31669.402000000038</v>
      </c>
      <c r="M40" s="24">
        <f>2741.86-2741.86</f>
        <v>0</v>
      </c>
      <c r="N40" s="21">
        <f t="shared" ref="N40:N61" si="23">L40+M40</f>
        <v>31669.402000000038</v>
      </c>
      <c r="O40" s="24"/>
      <c r="P40" s="21">
        <f t="shared" ref="P40:P54" si="24">N40+O40</f>
        <v>31669.402000000038</v>
      </c>
      <c r="Q40" s="42"/>
      <c r="R40" s="21">
        <f t="shared" ref="R40:R54" si="25">P40+Q40</f>
        <v>31669.402000000038</v>
      </c>
      <c r="S40" s="16" t="s">
        <v>96</v>
      </c>
      <c r="T40" s="28">
        <v>0</v>
      </c>
    </row>
    <row r="41" spans="1:20" x14ac:dyDescent="0.25">
      <c r="A41" s="1"/>
      <c r="B41" s="20" t="s">
        <v>18</v>
      </c>
      <c r="C41" s="5"/>
      <c r="D41" s="21">
        <v>261502.3</v>
      </c>
      <c r="E41" s="21"/>
      <c r="F41" s="21">
        <f t="shared" si="0"/>
        <v>261502.3</v>
      </c>
      <c r="G41" s="21"/>
      <c r="H41" s="21">
        <f t="shared" si="20"/>
        <v>261502.3</v>
      </c>
      <c r="I41" s="21"/>
      <c r="J41" s="21">
        <f t="shared" si="21"/>
        <v>261502.3</v>
      </c>
      <c r="K41" s="21"/>
      <c r="L41" s="21">
        <f t="shared" si="22"/>
        <v>261502.3</v>
      </c>
      <c r="M41" s="21">
        <f>-209502.28+56565.6</f>
        <v>-152936.68</v>
      </c>
      <c r="N41" s="21">
        <f t="shared" si="23"/>
        <v>108565.62</v>
      </c>
      <c r="O41" s="21"/>
      <c r="P41" s="21">
        <f t="shared" si="24"/>
        <v>108565.62</v>
      </c>
      <c r="Q41" s="39"/>
      <c r="R41" s="21">
        <f t="shared" si="25"/>
        <v>108565.62</v>
      </c>
      <c r="S41" s="18" t="s">
        <v>237</v>
      </c>
    </row>
    <row r="42" spans="1:20" x14ac:dyDescent="0.25">
      <c r="A42" s="1"/>
      <c r="B42" s="20" t="s">
        <v>24</v>
      </c>
      <c r="C42" s="5"/>
      <c r="D42" s="21"/>
      <c r="E42" s="21"/>
      <c r="F42" s="21"/>
      <c r="G42" s="21"/>
      <c r="H42" s="21"/>
      <c r="I42" s="21"/>
      <c r="J42" s="21"/>
      <c r="K42" s="21"/>
      <c r="L42" s="21"/>
      <c r="M42" s="21">
        <v>152936.68</v>
      </c>
      <c r="N42" s="21">
        <f t="shared" si="23"/>
        <v>152936.68</v>
      </c>
      <c r="O42" s="21"/>
      <c r="P42" s="21">
        <f t="shared" si="24"/>
        <v>152936.68</v>
      </c>
      <c r="Q42" s="39"/>
      <c r="R42" s="21">
        <f t="shared" si="25"/>
        <v>152936.68</v>
      </c>
      <c r="S42" s="53" t="s">
        <v>228</v>
      </c>
    </row>
    <row r="43" spans="1:20" ht="44.25" customHeight="1" x14ac:dyDescent="0.25">
      <c r="A43" s="1" t="s">
        <v>119</v>
      </c>
      <c r="B43" s="59" t="s">
        <v>97</v>
      </c>
      <c r="C43" s="3" t="s">
        <v>13</v>
      </c>
      <c r="D43" s="21">
        <v>622.9</v>
      </c>
      <c r="E43" s="21"/>
      <c r="F43" s="21">
        <f t="shared" si="0"/>
        <v>622.9</v>
      </c>
      <c r="G43" s="21"/>
      <c r="H43" s="21">
        <f t="shared" si="20"/>
        <v>622.9</v>
      </c>
      <c r="I43" s="21"/>
      <c r="J43" s="21">
        <f t="shared" si="21"/>
        <v>622.9</v>
      </c>
      <c r="K43" s="21"/>
      <c r="L43" s="21">
        <f t="shared" si="22"/>
        <v>622.9</v>
      </c>
      <c r="M43" s="21"/>
      <c r="N43" s="21">
        <f t="shared" si="23"/>
        <v>622.9</v>
      </c>
      <c r="O43" s="21"/>
      <c r="P43" s="21">
        <f t="shared" si="24"/>
        <v>622.9</v>
      </c>
      <c r="Q43" s="39"/>
      <c r="R43" s="21">
        <f t="shared" si="25"/>
        <v>622.9</v>
      </c>
      <c r="S43" s="16" t="s">
        <v>99</v>
      </c>
    </row>
    <row r="44" spans="1:20" ht="44.25" customHeight="1" x14ac:dyDescent="0.25">
      <c r="A44" s="1" t="s">
        <v>120</v>
      </c>
      <c r="B44" s="59" t="s">
        <v>98</v>
      </c>
      <c r="C44" s="3" t="s">
        <v>13</v>
      </c>
      <c r="D44" s="21">
        <v>16000</v>
      </c>
      <c r="E44" s="21"/>
      <c r="F44" s="21">
        <f t="shared" si="0"/>
        <v>16000</v>
      </c>
      <c r="G44" s="21"/>
      <c r="H44" s="21">
        <f t="shared" si="20"/>
        <v>16000</v>
      </c>
      <c r="I44" s="21"/>
      <c r="J44" s="21">
        <f t="shared" si="21"/>
        <v>16000</v>
      </c>
      <c r="K44" s="21"/>
      <c r="L44" s="21">
        <f t="shared" si="22"/>
        <v>16000</v>
      </c>
      <c r="M44" s="21"/>
      <c r="N44" s="21">
        <f t="shared" si="23"/>
        <v>16000</v>
      </c>
      <c r="O44" s="21"/>
      <c r="P44" s="21">
        <f t="shared" si="24"/>
        <v>16000</v>
      </c>
      <c r="Q44" s="39"/>
      <c r="R44" s="21">
        <f t="shared" si="25"/>
        <v>16000</v>
      </c>
      <c r="S44" s="19" t="s">
        <v>100</v>
      </c>
    </row>
    <row r="45" spans="1:20" ht="44.25" customHeight="1" x14ac:dyDescent="0.25">
      <c r="A45" s="1" t="s">
        <v>121</v>
      </c>
      <c r="B45" s="59" t="s">
        <v>174</v>
      </c>
      <c r="C45" s="3" t="s">
        <v>13</v>
      </c>
      <c r="D45" s="21">
        <v>622.9</v>
      </c>
      <c r="E45" s="21"/>
      <c r="F45" s="21">
        <f t="shared" si="0"/>
        <v>622.9</v>
      </c>
      <c r="G45" s="21"/>
      <c r="H45" s="21">
        <f t="shared" si="20"/>
        <v>622.9</v>
      </c>
      <c r="I45" s="21"/>
      <c r="J45" s="21">
        <f t="shared" si="21"/>
        <v>622.9</v>
      </c>
      <c r="K45" s="21"/>
      <c r="L45" s="21">
        <f t="shared" si="22"/>
        <v>622.9</v>
      </c>
      <c r="M45" s="21"/>
      <c r="N45" s="21">
        <f t="shared" si="23"/>
        <v>622.9</v>
      </c>
      <c r="O45" s="21"/>
      <c r="P45" s="21">
        <f t="shared" si="24"/>
        <v>622.9</v>
      </c>
      <c r="Q45" s="39"/>
      <c r="R45" s="21">
        <f t="shared" si="25"/>
        <v>622.9</v>
      </c>
      <c r="S45" s="16" t="s">
        <v>101</v>
      </c>
    </row>
    <row r="46" spans="1:20" ht="56.25" x14ac:dyDescent="0.25">
      <c r="A46" s="1" t="s">
        <v>122</v>
      </c>
      <c r="B46" s="59" t="s">
        <v>195</v>
      </c>
      <c r="C46" s="3" t="s">
        <v>48</v>
      </c>
      <c r="D46" s="23"/>
      <c r="E46" s="23"/>
      <c r="F46" s="21"/>
      <c r="G46" s="23">
        <f>7073+21098.8</f>
        <v>28171.8</v>
      </c>
      <c r="H46" s="21">
        <f t="shared" si="20"/>
        <v>28171.8</v>
      </c>
      <c r="I46" s="23"/>
      <c r="J46" s="21">
        <f t="shared" si="21"/>
        <v>28171.8</v>
      </c>
      <c r="K46" s="23">
        <v>40000</v>
      </c>
      <c r="L46" s="21">
        <f t="shared" si="22"/>
        <v>68171.8</v>
      </c>
      <c r="M46" s="23">
        <f>-37573.505+37573.505</f>
        <v>0</v>
      </c>
      <c r="N46" s="21">
        <f t="shared" si="23"/>
        <v>68171.8</v>
      </c>
      <c r="O46" s="23"/>
      <c r="P46" s="21">
        <f t="shared" si="24"/>
        <v>68171.8</v>
      </c>
      <c r="Q46" s="41"/>
      <c r="R46" s="21">
        <f t="shared" si="25"/>
        <v>68171.8</v>
      </c>
      <c r="S46" s="19" t="s">
        <v>231</v>
      </c>
    </row>
    <row r="47" spans="1:20" ht="37.5" x14ac:dyDescent="0.25">
      <c r="A47" s="1" t="s">
        <v>123</v>
      </c>
      <c r="B47" s="59" t="s">
        <v>197</v>
      </c>
      <c r="C47" s="3" t="s">
        <v>13</v>
      </c>
      <c r="D47" s="23"/>
      <c r="E47" s="23"/>
      <c r="F47" s="21"/>
      <c r="G47" s="23">
        <v>622.9</v>
      </c>
      <c r="H47" s="21">
        <f t="shared" si="20"/>
        <v>622.9</v>
      </c>
      <c r="I47" s="23"/>
      <c r="J47" s="21">
        <f t="shared" si="21"/>
        <v>622.9</v>
      </c>
      <c r="K47" s="23"/>
      <c r="L47" s="21">
        <f t="shared" si="22"/>
        <v>622.9</v>
      </c>
      <c r="M47" s="23"/>
      <c r="N47" s="21">
        <f t="shared" si="23"/>
        <v>622.9</v>
      </c>
      <c r="O47" s="23"/>
      <c r="P47" s="21">
        <f t="shared" si="24"/>
        <v>622.9</v>
      </c>
      <c r="Q47" s="41"/>
      <c r="R47" s="21">
        <f t="shared" si="25"/>
        <v>622.9</v>
      </c>
      <c r="S47" s="19">
        <v>2420241960</v>
      </c>
    </row>
    <row r="48" spans="1:20" ht="37.5" x14ac:dyDescent="0.25">
      <c r="A48" s="1" t="s">
        <v>124</v>
      </c>
      <c r="B48" s="59" t="s">
        <v>198</v>
      </c>
      <c r="C48" s="3" t="s">
        <v>13</v>
      </c>
      <c r="D48" s="23"/>
      <c r="E48" s="23"/>
      <c r="F48" s="21"/>
      <c r="G48" s="23">
        <v>622.9</v>
      </c>
      <c r="H48" s="21">
        <f t="shared" si="20"/>
        <v>622.9</v>
      </c>
      <c r="I48" s="23"/>
      <c r="J48" s="21">
        <f t="shared" si="21"/>
        <v>622.9</v>
      </c>
      <c r="K48" s="23"/>
      <c r="L48" s="21">
        <f t="shared" si="22"/>
        <v>622.9</v>
      </c>
      <c r="M48" s="23"/>
      <c r="N48" s="21">
        <f t="shared" si="23"/>
        <v>622.9</v>
      </c>
      <c r="O48" s="23"/>
      <c r="P48" s="21">
        <f t="shared" si="24"/>
        <v>622.9</v>
      </c>
      <c r="Q48" s="41"/>
      <c r="R48" s="21">
        <f t="shared" si="25"/>
        <v>622.9</v>
      </c>
      <c r="S48" s="19">
        <v>2420241970</v>
      </c>
    </row>
    <row r="49" spans="1:21" ht="37.5" x14ac:dyDescent="0.25">
      <c r="A49" s="1" t="s">
        <v>126</v>
      </c>
      <c r="B49" s="59" t="s">
        <v>200</v>
      </c>
      <c r="C49" s="3" t="s">
        <v>13</v>
      </c>
      <c r="D49" s="23"/>
      <c r="E49" s="23"/>
      <c r="F49" s="21"/>
      <c r="G49" s="23">
        <v>14500</v>
      </c>
      <c r="H49" s="21">
        <f t="shared" si="20"/>
        <v>14500</v>
      </c>
      <c r="I49" s="23"/>
      <c r="J49" s="21">
        <f t="shared" si="21"/>
        <v>14500</v>
      </c>
      <c r="K49" s="23"/>
      <c r="L49" s="21">
        <f t="shared" si="22"/>
        <v>14500</v>
      </c>
      <c r="M49" s="23"/>
      <c r="N49" s="21">
        <f t="shared" si="23"/>
        <v>14500</v>
      </c>
      <c r="O49" s="23"/>
      <c r="P49" s="21">
        <f t="shared" si="24"/>
        <v>14500</v>
      </c>
      <c r="Q49" s="41"/>
      <c r="R49" s="21">
        <f t="shared" si="25"/>
        <v>14500</v>
      </c>
      <c r="S49" s="19">
        <v>2420241550</v>
      </c>
    </row>
    <row r="50" spans="1:21" ht="56.25" x14ac:dyDescent="0.25">
      <c r="A50" s="1" t="s">
        <v>127</v>
      </c>
      <c r="B50" s="59" t="s">
        <v>220</v>
      </c>
      <c r="C50" s="3" t="s">
        <v>48</v>
      </c>
      <c r="D50" s="23"/>
      <c r="E50" s="23"/>
      <c r="F50" s="21"/>
      <c r="G50" s="23">
        <v>35</v>
      </c>
      <c r="H50" s="21">
        <f t="shared" si="20"/>
        <v>35</v>
      </c>
      <c r="I50" s="23"/>
      <c r="J50" s="21">
        <f t="shared" si="21"/>
        <v>35</v>
      </c>
      <c r="K50" s="23"/>
      <c r="L50" s="21">
        <f t="shared" si="22"/>
        <v>35</v>
      </c>
      <c r="M50" s="23"/>
      <c r="N50" s="21">
        <f t="shared" si="23"/>
        <v>35</v>
      </c>
      <c r="O50" s="23"/>
      <c r="P50" s="21">
        <f t="shared" si="24"/>
        <v>35</v>
      </c>
      <c r="Q50" s="41"/>
      <c r="R50" s="21">
        <f t="shared" si="25"/>
        <v>35</v>
      </c>
      <c r="S50" s="19">
        <v>2410141600</v>
      </c>
    </row>
    <row r="51" spans="1:21" ht="56.25" x14ac:dyDescent="0.25">
      <c r="A51" s="1" t="s">
        <v>128</v>
      </c>
      <c r="B51" s="59" t="s">
        <v>245</v>
      </c>
      <c r="C51" s="3" t="s">
        <v>48</v>
      </c>
      <c r="D51" s="23"/>
      <c r="E51" s="23"/>
      <c r="F51" s="21"/>
      <c r="G51" s="23">
        <v>35</v>
      </c>
      <c r="H51" s="21">
        <f t="shared" si="20"/>
        <v>35</v>
      </c>
      <c r="I51" s="23"/>
      <c r="J51" s="21">
        <f t="shared" si="21"/>
        <v>35</v>
      </c>
      <c r="K51" s="23"/>
      <c r="L51" s="21">
        <f t="shared" si="22"/>
        <v>35</v>
      </c>
      <c r="M51" s="23"/>
      <c r="N51" s="21">
        <f t="shared" si="23"/>
        <v>35</v>
      </c>
      <c r="O51" s="23"/>
      <c r="P51" s="21">
        <f t="shared" si="24"/>
        <v>35</v>
      </c>
      <c r="Q51" s="41"/>
      <c r="R51" s="21">
        <f t="shared" si="25"/>
        <v>35</v>
      </c>
      <c r="S51" s="19">
        <v>2410141610</v>
      </c>
    </row>
    <row r="52" spans="1:21" ht="56.25" hidden="1" x14ac:dyDescent="0.25">
      <c r="A52" s="1" t="s">
        <v>129</v>
      </c>
      <c r="B52" s="33" t="s">
        <v>204</v>
      </c>
      <c r="C52" s="3" t="s">
        <v>17</v>
      </c>
      <c r="D52" s="23"/>
      <c r="E52" s="23"/>
      <c r="F52" s="21"/>
      <c r="G52" s="23">
        <v>108000</v>
      </c>
      <c r="H52" s="21">
        <f t="shared" si="20"/>
        <v>108000</v>
      </c>
      <c r="I52" s="23">
        <v>-108000</v>
      </c>
      <c r="J52" s="21">
        <f t="shared" si="21"/>
        <v>0</v>
      </c>
      <c r="K52" s="23"/>
      <c r="L52" s="21">
        <f t="shared" si="22"/>
        <v>0</v>
      </c>
      <c r="M52" s="23"/>
      <c r="N52" s="21">
        <f t="shared" si="23"/>
        <v>0</v>
      </c>
      <c r="O52" s="23"/>
      <c r="P52" s="21">
        <f t="shared" si="24"/>
        <v>0</v>
      </c>
      <c r="Q52" s="41"/>
      <c r="R52" s="21">
        <f t="shared" si="25"/>
        <v>0</v>
      </c>
      <c r="S52" s="19">
        <v>2410141660</v>
      </c>
      <c r="T52" s="28">
        <v>0</v>
      </c>
    </row>
    <row r="53" spans="1:21" ht="56.25" x14ac:dyDescent="0.25">
      <c r="A53" s="1" t="s">
        <v>129</v>
      </c>
      <c r="B53" s="59" t="s">
        <v>219</v>
      </c>
      <c r="C53" s="3" t="s">
        <v>48</v>
      </c>
      <c r="D53" s="23"/>
      <c r="E53" s="23"/>
      <c r="F53" s="21"/>
      <c r="G53" s="23">
        <v>21927.442999999999</v>
      </c>
      <c r="H53" s="21">
        <f t="shared" si="20"/>
        <v>21927.442999999999</v>
      </c>
      <c r="I53" s="23"/>
      <c r="J53" s="21">
        <f t="shared" si="21"/>
        <v>21927.442999999999</v>
      </c>
      <c r="K53" s="23"/>
      <c r="L53" s="21">
        <f t="shared" si="22"/>
        <v>21927.442999999999</v>
      </c>
      <c r="M53" s="23"/>
      <c r="N53" s="21">
        <f t="shared" si="23"/>
        <v>21927.442999999999</v>
      </c>
      <c r="O53" s="23"/>
      <c r="P53" s="21">
        <f t="shared" si="24"/>
        <v>21927.442999999999</v>
      </c>
      <c r="Q53" s="41"/>
      <c r="R53" s="21">
        <f t="shared" si="25"/>
        <v>21927.442999999999</v>
      </c>
      <c r="S53" s="19">
        <v>2410141690</v>
      </c>
    </row>
    <row r="54" spans="1:21" ht="56.25" x14ac:dyDescent="0.25">
      <c r="A54" s="1" t="s">
        <v>130</v>
      </c>
      <c r="B54" s="59" t="s">
        <v>204</v>
      </c>
      <c r="C54" s="3" t="s">
        <v>17</v>
      </c>
      <c r="D54" s="23"/>
      <c r="E54" s="23"/>
      <c r="F54" s="21"/>
      <c r="G54" s="23"/>
      <c r="H54" s="21"/>
      <c r="I54" s="23"/>
      <c r="J54" s="21"/>
      <c r="K54" s="23"/>
      <c r="L54" s="21"/>
      <c r="M54" s="23">
        <f>M56+M57+M58</f>
        <v>108000</v>
      </c>
      <c r="N54" s="21">
        <f t="shared" si="23"/>
        <v>108000</v>
      </c>
      <c r="O54" s="23">
        <f>O56+O57+O58</f>
        <v>0</v>
      </c>
      <c r="P54" s="21">
        <f t="shared" si="24"/>
        <v>108000</v>
      </c>
      <c r="Q54" s="41">
        <f>Q56+Q57+Q58</f>
        <v>4.7E-2</v>
      </c>
      <c r="R54" s="21">
        <f t="shared" si="25"/>
        <v>108000.04700000001</v>
      </c>
      <c r="S54" s="19"/>
    </row>
    <row r="55" spans="1:21" x14ac:dyDescent="0.25">
      <c r="A55" s="1"/>
      <c r="B55" s="20" t="s">
        <v>2</v>
      </c>
      <c r="C55" s="3"/>
      <c r="D55" s="23"/>
      <c r="E55" s="23"/>
      <c r="F55" s="21"/>
      <c r="G55" s="23"/>
      <c r="H55" s="21"/>
      <c r="I55" s="23"/>
      <c r="J55" s="21"/>
      <c r="K55" s="23"/>
      <c r="L55" s="21"/>
      <c r="M55" s="23"/>
      <c r="N55" s="21"/>
      <c r="O55" s="23"/>
      <c r="P55" s="21"/>
      <c r="Q55" s="41"/>
      <c r="R55" s="21"/>
      <c r="S55" s="19"/>
    </row>
    <row r="56" spans="1:21" hidden="1" x14ac:dyDescent="0.25">
      <c r="A56" s="1"/>
      <c r="B56" s="20" t="s">
        <v>3</v>
      </c>
      <c r="C56" s="3"/>
      <c r="D56" s="23"/>
      <c r="E56" s="23"/>
      <c r="F56" s="21"/>
      <c r="G56" s="23"/>
      <c r="H56" s="21"/>
      <c r="I56" s="23"/>
      <c r="J56" s="21"/>
      <c r="K56" s="23"/>
      <c r="L56" s="21"/>
      <c r="M56" s="23">
        <v>39465.800000000003</v>
      </c>
      <c r="N56" s="21">
        <f t="shared" si="23"/>
        <v>39465.800000000003</v>
      </c>
      <c r="O56" s="23"/>
      <c r="P56" s="21">
        <f t="shared" ref="P56:P61" si="26">N56+O56</f>
        <v>39465.800000000003</v>
      </c>
      <c r="Q56" s="41">
        <f>-39465.8+39465.8</f>
        <v>0</v>
      </c>
      <c r="R56" s="21">
        <f t="shared" ref="R56:R61" si="27">P56+Q56</f>
        <v>39465.800000000003</v>
      </c>
      <c r="S56" s="19" t="s">
        <v>241</v>
      </c>
      <c r="T56" s="28">
        <v>0</v>
      </c>
    </row>
    <row r="57" spans="1:21" x14ac:dyDescent="0.25">
      <c r="A57" s="1"/>
      <c r="B57" s="20" t="s">
        <v>18</v>
      </c>
      <c r="C57" s="3"/>
      <c r="D57" s="23"/>
      <c r="E57" s="23"/>
      <c r="F57" s="21"/>
      <c r="G57" s="23"/>
      <c r="H57" s="21"/>
      <c r="I57" s="23"/>
      <c r="J57" s="21"/>
      <c r="K57" s="23"/>
      <c r="L57" s="21"/>
      <c r="M57" s="23">
        <v>18504.2</v>
      </c>
      <c r="N57" s="21">
        <f t="shared" si="23"/>
        <v>18504.2</v>
      </c>
      <c r="O57" s="23"/>
      <c r="P57" s="21">
        <f t="shared" si="26"/>
        <v>18504.2</v>
      </c>
      <c r="Q57" s="41">
        <f>-18504.2+18504.2+0.047</f>
        <v>4.7E-2</v>
      </c>
      <c r="R57" s="21">
        <f t="shared" si="27"/>
        <v>18504.246999999999</v>
      </c>
      <c r="S57" s="19" t="s">
        <v>242</v>
      </c>
    </row>
    <row r="58" spans="1:21" x14ac:dyDescent="0.25">
      <c r="A58" s="1"/>
      <c r="B58" s="20" t="s">
        <v>24</v>
      </c>
      <c r="C58" s="3"/>
      <c r="D58" s="23"/>
      <c r="E58" s="23"/>
      <c r="F58" s="21"/>
      <c r="G58" s="23"/>
      <c r="H58" s="21"/>
      <c r="I58" s="23"/>
      <c r="J58" s="21"/>
      <c r="K58" s="23"/>
      <c r="L58" s="21"/>
      <c r="M58" s="23">
        <v>50030</v>
      </c>
      <c r="N58" s="21">
        <f t="shared" si="23"/>
        <v>50030</v>
      </c>
      <c r="O58" s="23"/>
      <c r="P58" s="21">
        <f t="shared" si="26"/>
        <v>50030</v>
      </c>
      <c r="Q58" s="41">
        <f>-50030+50030</f>
        <v>0</v>
      </c>
      <c r="R58" s="21">
        <f t="shared" si="27"/>
        <v>50030</v>
      </c>
      <c r="S58" s="19" t="s">
        <v>242</v>
      </c>
    </row>
    <row r="59" spans="1:21" ht="37.5" x14ac:dyDescent="0.25">
      <c r="A59" s="1" t="s">
        <v>125</v>
      </c>
      <c r="B59" s="59" t="s">
        <v>232</v>
      </c>
      <c r="C59" s="3" t="s">
        <v>13</v>
      </c>
      <c r="D59" s="23"/>
      <c r="E59" s="23"/>
      <c r="F59" s="21"/>
      <c r="G59" s="23"/>
      <c r="H59" s="21"/>
      <c r="I59" s="23"/>
      <c r="J59" s="21"/>
      <c r="K59" s="23"/>
      <c r="L59" s="21"/>
      <c r="M59" s="23">
        <v>17456.87</v>
      </c>
      <c r="N59" s="21">
        <f t="shared" si="23"/>
        <v>17456.87</v>
      </c>
      <c r="O59" s="23"/>
      <c r="P59" s="21">
        <f t="shared" si="26"/>
        <v>17456.87</v>
      </c>
      <c r="Q59" s="41"/>
      <c r="R59" s="21">
        <f t="shared" si="27"/>
        <v>17456.87</v>
      </c>
      <c r="S59" s="19">
        <v>2420242100</v>
      </c>
    </row>
    <row r="60" spans="1:21" ht="56.25" x14ac:dyDescent="0.25">
      <c r="A60" s="1" t="s">
        <v>131</v>
      </c>
      <c r="B60" s="59" t="s">
        <v>243</v>
      </c>
      <c r="C60" s="3" t="s">
        <v>48</v>
      </c>
      <c r="D60" s="23"/>
      <c r="E60" s="23"/>
      <c r="F60" s="21"/>
      <c r="G60" s="23"/>
      <c r="H60" s="21"/>
      <c r="I60" s="23"/>
      <c r="J60" s="21"/>
      <c r="K60" s="23"/>
      <c r="L60" s="21"/>
      <c r="M60" s="23"/>
      <c r="N60" s="21"/>
      <c r="O60" s="23"/>
      <c r="P60" s="21"/>
      <c r="Q60" s="41">
        <v>578.17999999999995</v>
      </c>
      <c r="R60" s="21">
        <f t="shared" si="27"/>
        <v>578.17999999999995</v>
      </c>
      <c r="S60" s="19">
        <v>2420142110</v>
      </c>
    </row>
    <row r="61" spans="1:21" x14ac:dyDescent="0.25">
      <c r="A61" s="1"/>
      <c r="B61" s="5" t="s">
        <v>4</v>
      </c>
      <c r="C61" s="3"/>
      <c r="D61" s="44">
        <f>D63+D64+D65</f>
        <v>1163949.6000000001</v>
      </c>
      <c r="E61" s="44">
        <f>E63+E64+E65</f>
        <v>15150.000000000002</v>
      </c>
      <c r="F61" s="44">
        <f t="shared" si="0"/>
        <v>1179099.6000000001</v>
      </c>
      <c r="G61" s="44">
        <f>G63+G64+G65</f>
        <v>79906.490000000005</v>
      </c>
      <c r="H61" s="44">
        <f t="shared" si="20"/>
        <v>1259006.0900000001</v>
      </c>
      <c r="I61" s="44">
        <f>I63+I64+I65</f>
        <v>10381.799999999999</v>
      </c>
      <c r="J61" s="44">
        <f t="shared" si="21"/>
        <v>1269387.8900000001</v>
      </c>
      <c r="K61" s="44">
        <f>K63+K64+K65</f>
        <v>49687.665999999997</v>
      </c>
      <c r="L61" s="44">
        <f t="shared" si="22"/>
        <v>1319075.5560000001</v>
      </c>
      <c r="M61" s="44">
        <f>M63+M64+M65</f>
        <v>2330.2660000000001</v>
      </c>
      <c r="N61" s="44">
        <f t="shared" si="23"/>
        <v>1321405.8220000002</v>
      </c>
      <c r="O61" s="44">
        <f>O63+O64+O65</f>
        <v>0</v>
      </c>
      <c r="P61" s="44">
        <f t="shared" si="26"/>
        <v>1321405.8220000002</v>
      </c>
      <c r="Q61" s="44">
        <f>Q63+Q64+Q65</f>
        <v>-54114.227000000006</v>
      </c>
      <c r="R61" s="21">
        <f t="shared" si="27"/>
        <v>1267291.5950000002</v>
      </c>
      <c r="S61" s="45"/>
      <c r="T61" s="46"/>
      <c r="U61" s="47"/>
    </row>
    <row r="62" spans="1:21" x14ac:dyDescent="0.25">
      <c r="A62" s="1"/>
      <c r="B62" s="13" t="s">
        <v>2</v>
      </c>
      <c r="C62" s="3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39"/>
      <c r="R62" s="21"/>
    </row>
    <row r="63" spans="1:21" hidden="1" x14ac:dyDescent="0.3">
      <c r="A63" s="1"/>
      <c r="B63" s="5" t="s">
        <v>3</v>
      </c>
      <c r="C63" s="5"/>
      <c r="D63" s="22">
        <f>D67+D68+D71+D72+D73+D74+D69+D70+D66+D75+D79</f>
        <v>989861.8</v>
      </c>
      <c r="E63" s="22">
        <f>E66+E67+E68+E69+E70+E71+E72+E73+E74+E75+E79</f>
        <v>15150.000000000002</v>
      </c>
      <c r="F63" s="21">
        <f t="shared" si="0"/>
        <v>1005011.8</v>
      </c>
      <c r="G63" s="22">
        <f>G66+G67+G68+G69+G70+G71+G72+G73+G79+G86+G77+G74+G89</f>
        <v>67598.89</v>
      </c>
      <c r="H63" s="21">
        <f>F63+G63</f>
        <v>1072610.69</v>
      </c>
      <c r="I63" s="22">
        <f>I66+I67+I68+I69+I70+I71+I72+I73+I79+I86+I77+I74+I89</f>
        <v>10381.799999999999</v>
      </c>
      <c r="J63" s="21">
        <f>H63+I63</f>
        <v>1082992.49</v>
      </c>
      <c r="K63" s="22">
        <f>K66+K67+K68+K69+K70+K71+K72+K73+K79+K86+K77+K74+K89</f>
        <v>49687.665999999997</v>
      </c>
      <c r="L63" s="21">
        <f>J63+K63</f>
        <v>1132680.156</v>
      </c>
      <c r="M63" s="22">
        <f>M66+M67+M68+M69+M70+M71+M72+M73+M79+M86+M77+M74+M89</f>
        <v>2330.2660000000001</v>
      </c>
      <c r="N63" s="21">
        <f>L63+M63</f>
        <v>1135010.422</v>
      </c>
      <c r="O63" s="22">
        <f>O66+O67+O68+O69+O70+O71+O72+O73+O79+O86+O77+O74+O89</f>
        <v>0</v>
      </c>
      <c r="P63" s="21">
        <f>N63+O63</f>
        <v>1135010.422</v>
      </c>
      <c r="Q63" s="40">
        <f>Q66+Q67+Q68+Q69+Q70+Q71+Q72+Q73+Q79+Q86+Q77+Q74+Q89</f>
        <v>-54114.227000000006</v>
      </c>
      <c r="R63" s="21">
        <f>P63+Q63</f>
        <v>1080896.1950000001</v>
      </c>
      <c r="T63" s="28">
        <v>0</v>
      </c>
    </row>
    <row r="64" spans="1:21" x14ac:dyDescent="0.25">
      <c r="A64" s="1"/>
      <c r="B64" s="5" t="s">
        <v>18</v>
      </c>
      <c r="C64" s="3"/>
      <c r="D64" s="21">
        <f>D82</f>
        <v>158794.20000000001</v>
      </c>
      <c r="E64" s="21">
        <f>E82</f>
        <v>0</v>
      </c>
      <c r="F64" s="21">
        <f t="shared" si="0"/>
        <v>158794.20000000001</v>
      </c>
      <c r="G64" s="21">
        <f>G82+G78+G90</f>
        <v>12307.6</v>
      </c>
      <c r="H64" s="21">
        <f t="shared" ref="H64:H80" si="28">F64+G64</f>
        <v>171101.80000000002</v>
      </c>
      <c r="I64" s="21">
        <f>I82+I78+I90</f>
        <v>0</v>
      </c>
      <c r="J64" s="21">
        <f t="shared" ref="J64:J74" si="29">H64+I64</f>
        <v>171101.80000000002</v>
      </c>
      <c r="K64" s="21">
        <f>K82+K78+K90</f>
        <v>0</v>
      </c>
      <c r="L64" s="21">
        <f t="shared" ref="L64:L74" si="30">J64+K64</f>
        <v>171101.80000000002</v>
      </c>
      <c r="M64" s="21">
        <f>M82+M78+M90</f>
        <v>0</v>
      </c>
      <c r="N64" s="21">
        <f t="shared" ref="N64:N74" si="31">L64+M64</f>
        <v>171101.80000000002</v>
      </c>
      <c r="O64" s="21">
        <f>O82+O78+O90</f>
        <v>0</v>
      </c>
      <c r="P64" s="21">
        <f t="shared" ref="P64:P74" si="32">N64+O64</f>
        <v>171101.80000000002</v>
      </c>
      <c r="Q64" s="39">
        <f>Q82+Q78+Q90</f>
        <v>0</v>
      </c>
      <c r="R64" s="21">
        <f t="shared" ref="R64:R74" si="33">P64+Q64</f>
        <v>171101.80000000002</v>
      </c>
    </row>
    <row r="65" spans="1:20" x14ac:dyDescent="0.25">
      <c r="A65" s="1"/>
      <c r="B65" s="5" t="s">
        <v>24</v>
      </c>
      <c r="C65" s="3"/>
      <c r="D65" s="21">
        <f>D85</f>
        <v>15293.6</v>
      </c>
      <c r="E65" s="21">
        <f>E85</f>
        <v>0</v>
      </c>
      <c r="F65" s="21">
        <f t="shared" si="0"/>
        <v>15293.6</v>
      </c>
      <c r="G65" s="21">
        <f>G85</f>
        <v>0</v>
      </c>
      <c r="H65" s="21">
        <f t="shared" si="28"/>
        <v>15293.6</v>
      </c>
      <c r="I65" s="21">
        <f>I85</f>
        <v>0</v>
      </c>
      <c r="J65" s="21">
        <f t="shared" si="29"/>
        <v>15293.6</v>
      </c>
      <c r="K65" s="21">
        <f>K85</f>
        <v>0</v>
      </c>
      <c r="L65" s="21">
        <f t="shared" si="30"/>
        <v>15293.6</v>
      </c>
      <c r="M65" s="21">
        <f>M85</f>
        <v>0</v>
      </c>
      <c r="N65" s="21">
        <f t="shared" si="31"/>
        <v>15293.6</v>
      </c>
      <c r="O65" s="21">
        <f>O85</f>
        <v>0</v>
      </c>
      <c r="P65" s="21">
        <f t="shared" si="32"/>
        <v>15293.6</v>
      </c>
      <c r="Q65" s="39">
        <f>Q85</f>
        <v>0</v>
      </c>
      <c r="R65" s="21">
        <f t="shared" si="33"/>
        <v>15293.6</v>
      </c>
    </row>
    <row r="66" spans="1:20" ht="75" x14ac:dyDescent="0.25">
      <c r="A66" s="1" t="s">
        <v>132</v>
      </c>
      <c r="B66" s="5" t="s">
        <v>29</v>
      </c>
      <c r="C66" s="3" t="s">
        <v>5</v>
      </c>
      <c r="D66" s="21">
        <v>34448</v>
      </c>
      <c r="E66" s="21"/>
      <c r="F66" s="21">
        <f t="shared" si="0"/>
        <v>34448</v>
      </c>
      <c r="G66" s="21">
        <f>45449.547-34448</f>
        <v>11001.546999999999</v>
      </c>
      <c r="H66" s="21">
        <f t="shared" si="28"/>
        <v>45449.546999999999</v>
      </c>
      <c r="I66" s="21"/>
      <c r="J66" s="21">
        <f t="shared" si="29"/>
        <v>45449.546999999999</v>
      </c>
      <c r="K66" s="21"/>
      <c r="L66" s="21">
        <f t="shared" si="30"/>
        <v>45449.546999999999</v>
      </c>
      <c r="M66" s="21"/>
      <c r="N66" s="21">
        <f t="shared" si="31"/>
        <v>45449.546999999999</v>
      </c>
      <c r="O66" s="21"/>
      <c r="P66" s="21">
        <f t="shared" si="32"/>
        <v>45449.546999999999</v>
      </c>
      <c r="Q66" s="39"/>
      <c r="R66" s="21">
        <f t="shared" si="33"/>
        <v>45449.546999999999</v>
      </c>
      <c r="S66" s="16" t="s">
        <v>38</v>
      </c>
    </row>
    <row r="67" spans="1:20" ht="75" x14ac:dyDescent="0.25">
      <c r="A67" s="1" t="s">
        <v>133</v>
      </c>
      <c r="B67" s="5" t="s">
        <v>30</v>
      </c>
      <c r="C67" s="3" t="s">
        <v>5</v>
      </c>
      <c r="D67" s="21">
        <v>84502.5</v>
      </c>
      <c r="E67" s="21"/>
      <c r="F67" s="21">
        <f t="shared" si="0"/>
        <v>84502.5</v>
      </c>
      <c r="G67" s="21">
        <v>7955.8180000000002</v>
      </c>
      <c r="H67" s="21">
        <f t="shared" si="28"/>
        <v>92458.317999999999</v>
      </c>
      <c r="I67" s="21"/>
      <c r="J67" s="21">
        <f t="shared" si="29"/>
        <v>92458.317999999999</v>
      </c>
      <c r="K67" s="21"/>
      <c r="L67" s="21">
        <f t="shared" si="30"/>
        <v>92458.317999999999</v>
      </c>
      <c r="M67" s="21"/>
      <c r="N67" s="21">
        <f t="shared" si="31"/>
        <v>92458.317999999999</v>
      </c>
      <c r="O67" s="21"/>
      <c r="P67" s="21">
        <f t="shared" si="32"/>
        <v>92458.317999999999</v>
      </c>
      <c r="Q67" s="39"/>
      <c r="R67" s="21">
        <f t="shared" si="33"/>
        <v>92458.317999999999</v>
      </c>
      <c r="S67" s="16" t="s">
        <v>39</v>
      </c>
    </row>
    <row r="68" spans="1:20" ht="75" x14ac:dyDescent="0.25">
      <c r="A68" s="1" t="s">
        <v>134</v>
      </c>
      <c r="B68" s="5" t="s">
        <v>31</v>
      </c>
      <c r="C68" s="3" t="s">
        <v>5</v>
      </c>
      <c r="D68" s="21">
        <v>65813.3</v>
      </c>
      <c r="E68" s="21"/>
      <c r="F68" s="21">
        <f t="shared" si="0"/>
        <v>65813.3</v>
      </c>
      <c r="G68" s="21">
        <v>7677.2830000000004</v>
      </c>
      <c r="H68" s="21">
        <f t="shared" si="28"/>
        <v>73490.582999999999</v>
      </c>
      <c r="I68" s="21"/>
      <c r="J68" s="21">
        <f t="shared" si="29"/>
        <v>73490.582999999999</v>
      </c>
      <c r="K68" s="21"/>
      <c r="L68" s="21">
        <f t="shared" si="30"/>
        <v>73490.582999999999</v>
      </c>
      <c r="M68" s="21"/>
      <c r="N68" s="21">
        <f t="shared" si="31"/>
        <v>73490.582999999999</v>
      </c>
      <c r="O68" s="21"/>
      <c r="P68" s="21">
        <f t="shared" si="32"/>
        <v>73490.582999999999</v>
      </c>
      <c r="Q68" s="39"/>
      <c r="R68" s="21">
        <f t="shared" si="33"/>
        <v>73490.582999999999</v>
      </c>
      <c r="S68" s="16" t="s">
        <v>40</v>
      </c>
    </row>
    <row r="69" spans="1:20" ht="75" x14ac:dyDescent="0.25">
      <c r="A69" s="1" t="s">
        <v>135</v>
      </c>
      <c r="B69" s="5" t="s">
        <v>32</v>
      </c>
      <c r="C69" s="3" t="s">
        <v>5</v>
      </c>
      <c r="D69" s="21">
        <v>33374.199999999997</v>
      </c>
      <c r="E69" s="21"/>
      <c r="F69" s="21">
        <f t="shared" si="0"/>
        <v>33374.199999999997</v>
      </c>
      <c r="G69" s="21">
        <v>-30419.7</v>
      </c>
      <c r="H69" s="21">
        <f t="shared" si="28"/>
        <v>2954.4999999999964</v>
      </c>
      <c r="I69" s="21"/>
      <c r="J69" s="21">
        <f t="shared" si="29"/>
        <v>2954.4999999999964</v>
      </c>
      <c r="K69" s="21"/>
      <c r="L69" s="21">
        <f t="shared" si="30"/>
        <v>2954.4999999999964</v>
      </c>
      <c r="M69" s="21"/>
      <c r="N69" s="21">
        <f t="shared" si="31"/>
        <v>2954.4999999999964</v>
      </c>
      <c r="O69" s="21"/>
      <c r="P69" s="21">
        <f t="shared" si="32"/>
        <v>2954.4999999999964</v>
      </c>
      <c r="Q69" s="39"/>
      <c r="R69" s="21">
        <f t="shared" si="33"/>
        <v>2954.4999999999964</v>
      </c>
      <c r="S69" s="16" t="s">
        <v>41</v>
      </c>
    </row>
    <row r="70" spans="1:20" ht="75" x14ac:dyDescent="0.25">
      <c r="A70" s="1" t="s">
        <v>136</v>
      </c>
      <c r="B70" s="5" t="s">
        <v>33</v>
      </c>
      <c r="C70" s="3" t="s">
        <v>5</v>
      </c>
      <c r="D70" s="21">
        <v>15500.9</v>
      </c>
      <c r="E70" s="21"/>
      <c r="F70" s="21">
        <f t="shared" si="0"/>
        <v>15500.9</v>
      </c>
      <c r="G70" s="21">
        <v>-13479.7</v>
      </c>
      <c r="H70" s="21">
        <f t="shared" si="28"/>
        <v>2021.1999999999989</v>
      </c>
      <c r="I70" s="21"/>
      <c r="J70" s="21">
        <f t="shared" si="29"/>
        <v>2021.1999999999989</v>
      </c>
      <c r="K70" s="21"/>
      <c r="L70" s="21">
        <f t="shared" si="30"/>
        <v>2021.1999999999989</v>
      </c>
      <c r="M70" s="21"/>
      <c r="N70" s="21">
        <f t="shared" si="31"/>
        <v>2021.1999999999989</v>
      </c>
      <c r="O70" s="21"/>
      <c r="P70" s="21">
        <f t="shared" si="32"/>
        <v>2021.1999999999989</v>
      </c>
      <c r="Q70" s="39"/>
      <c r="R70" s="21">
        <f t="shared" si="33"/>
        <v>2021.1999999999989</v>
      </c>
      <c r="S70" s="16" t="s">
        <v>42</v>
      </c>
    </row>
    <row r="71" spans="1:20" ht="75" x14ac:dyDescent="0.25">
      <c r="A71" s="1" t="s">
        <v>137</v>
      </c>
      <c r="B71" s="5" t="s">
        <v>34</v>
      </c>
      <c r="C71" s="3" t="s">
        <v>5</v>
      </c>
      <c r="D71" s="21">
        <v>1094.2</v>
      </c>
      <c r="E71" s="21"/>
      <c r="F71" s="21">
        <f t="shared" si="0"/>
        <v>1094.2</v>
      </c>
      <c r="G71" s="21"/>
      <c r="H71" s="21">
        <f t="shared" si="28"/>
        <v>1094.2</v>
      </c>
      <c r="I71" s="21"/>
      <c r="J71" s="21">
        <f t="shared" si="29"/>
        <v>1094.2</v>
      </c>
      <c r="K71" s="21"/>
      <c r="L71" s="21">
        <f t="shared" si="30"/>
        <v>1094.2</v>
      </c>
      <c r="M71" s="21"/>
      <c r="N71" s="21">
        <f t="shared" si="31"/>
        <v>1094.2</v>
      </c>
      <c r="O71" s="21"/>
      <c r="P71" s="21">
        <f t="shared" si="32"/>
        <v>1094.2</v>
      </c>
      <c r="Q71" s="39"/>
      <c r="R71" s="21">
        <f t="shared" si="33"/>
        <v>1094.2</v>
      </c>
      <c r="S71" s="16" t="s">
        <v>43</v>
      </c>
    </row>
    <row r="72" spans="1:20" ht="75" x14ac:dyDescent="0.25">
      <c r="A72" s="1" t="s">
        <v>138</v>
      </c>
      <c r="B72" s="5" t="s">
        <v>35</v>
      </c>
      <c r="C72" s="3" t="s">
        <v>5</v>
      </c>
      <c r="D72" s="25">
        <v>12551.7</v>
      </c>
      <c r="E72" s="21">
        <v>15150</v>
      </c>
      <c r="F72" s="21">
        <f t="shared" si="0"/>
        <v>27701.7</v>
      </c>
      <c r="G72" s="21">
        <v>20137.907999999999</v>
      </c>
      <c r="H72" s="21">
        <f t="shared" si="28"/>
        <v>47839.608</v>
      </c>
      <c r="I72" s="21"/>
      <c r="J72" s="21">
        <f t="shared" si="29"/>
        <v>47839.608</v>
      </c>
      <c r="K72" s="21"/>
      <c r="L72" s="21">
        <f t="shared" si="30"/>
        <v>47839.608</v>
      </c>
      <c r="M72" s="21"/>
      <c r="N72" s="21">
        <f t="shared" si="31"/>
        <v>47839.608</v>
      </c>
      <c r="O72" s="21"/>
      <c r="P72" s="21">
        <f t="shared" si="32"/>
        <v>47839.608</v>
      </c>
      <c r="Q72" s="39">
        <v>-1999.421</v>
      </c>
      <c r="R72" s="21">
        <f t="shared" si="33"/>
        <v>45840.186999999998</v>
      </c>
      <c r="S72" s="16" t="s">
        <v>44</v>
      </c>
    </row>
    <row r="73" spans="1:20" ht="75" x14ac:dyDescent="0.25">
      <c r="A73" s="1" t="s">
        <v>139</v>
      </c>
      <c r="B73" s="5" t="s">
        <v>36</v>
      </c>
      <c r="C73" s="3" t="s">
        <v>5</v>
      </c>
      <c r="D73" s="25">
        <v>37000</v>
      </c>
      <c r="E73" s="21"/>
      <c r="F73" s="21">
        <f t="shared" si="0"/>
        <v>37000</v>
      </c>
      <c r="G73" s="21"/>
      <c r="H73" s="21">
        <f t="shared" si="28"/>
        <v>37000</v>
      </c>
      <c r="I73" s="21"/>
      <c r="J73" s="21">
        <f t="shared" si="29"/>
        <v>37000</v>
      </c>
      <c r="K73" s="21"/>
      <c r="L73" s="21">
        <f t="shared" si="30"/>
        <v>37000</v>
      </c>
      <c r="M73" s="21">
        <f>3012.304-682.038</f>
        <v>2330.2660000000001</v>
      </c>
      <c r="N73" s="21">
        <f t="shared" si="31"/>
        <v>39330.266000000003</v>
      </c>
      <c r="O73" s="21"/>
      <c r="P73" s="21">
        <f t="shared" si="32"/>
        <v>39330.266000000003</v>
      </c>
      <c r="Q73" s="39"/>
      <c r="R73" s="21">
        <f t="shared" si="33"/>
        <v>39330.266000000003</v>
      </c>
      <c r="S73" s="16" t="s">
        <v>45</v>
      </c>
    </row>
    <row r="74" spans="1:20" ht="75" hidden="1" x14ac:dyDescent="0.25">
      <c r="A74" s="1" t="s">
        <v>140</v>
      </c>
      <c r="B74" s="5" t="s">
        <v>37</v>
      </c>
      <c r="C74" s="3" t="s">
        <v>5</v>
      </c>
      <c r="D74" s="25">
        <v>18000</v>
      </c>
      <c r="E74" s="21"/>
      <c r="F74" s="21">
        <f t="shared" si="0"/>
        <v>18000</v>
      </c>
      <c r="G74" s="21">
        <v>-18000</v>
      </c>
      <c r="H74" s="21">
        <f t="shared" si="28"/>
        <v>0</v>
      </c>
      <c r="I74" s="21"/>
      <c r="J74" s="21">
        <f t="shared" si="29"/>
        <v>0</v>
      </c>
      <c r="K74" s="21"/>
      <c r="L74" s="21">
        <f t="shared" si="30"/>
        <v>0</v>
      </c>
      <c r="M74" s="21"/>
      <c r="N74" s="21">
        <f t="shared" si="31"/>
        <v>0</v>
      </c>
      <c r="O74" s="21"/>
      <c r="P74" s="21">
        <f t="shared" si="32"/>
        <v>0</v>
      </c>
      <c r="Q74" s="39"/>
      <c r="R74" s="21">
        <f t="shared" si="33"/>
        <v>0</v>
      </c>
      <c r="S74" s="16" t="s">
        <v>46</v>
      </c>
      <c r="T74" s="28">
        <v>0</v>
      </c>
    </row>
    <row r="75" spans="1:20" ht="75" x14ac:dyDescent="0.25">
      <c r="A75" s="1" t="s">
        <v>140</v>
      </c>
      <c r="B75" s="5" t="s">
        <v>50</v>
      </c>
      <c r="C75" s="3" t="s">
        <v>14</v>
      </c>
      <c r="D75" s="25">
        <v>587577</v>
      </c>
      <c r="E75" s="21">
        <v>7504.9</v>
      </c>
      <c r="F75" s="21">
        <f t="shared" si="0"/>
        <v>595081.9</v>
      </c>
      <c r="G75" s="21">
        <f>G77+G78</f>
        <v>79446.998000000007</v>
      </c>
      <c r="H75" s="21">
        <f>H77+H78</f>
        <v>674528.89800000004</v>
      </c>
      <c r="I75" s="21">
        <f>I77+I78</f>
        <v>10381.799999999999</v>
      </c>
      <c r="J75" s="21">
        <f>H75+I75</f>
        <v>684910.69800000009</v>
      </c>
      <c r="K75" s="21">
        <f>K77+K78</f>
        <v>49700</v>
      </c>
      <c r="L75" s="21">
        <f>J75+K75</f>
        <v>734610.69800000009</v>
      </c>
      <c r="M75" s="21">
        <f>M77+M78</f>
        <v>0</v>
      </c>
      <c r="N75" s="21">
        <f>L75+M75</f>
        <v>734610.69800000009</v>
      </c>
      <c r="O75" s="21">
        <f>O77+O78</f>
        <v>0</v>
      </c>
      <c r="P75" s="21">
        <f>N75+O75</f>
        <v>734610.69800000009</v>
      </c>
      <c r="Q75" s="39">
        <f>Q77+Q78</f>
        <v>-52114.806000000004</v>
      </c>
      <c r="R75" s="21">
        <f>P75+Q75</f>
        <v>682495.89200000011</v>
      </c>
      <c r="S75" s="19"/>
    </row>
    <row r="76" spans="1:20" x14ac:dyDescent="0.25">
      <c r="A76" s="1"/>
      <c r="B76" s="5" t="s">
        <v>2</v>
      </c>
      <c r="C76" s="3"/>
      <c r="D76" s="25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39"/>
      <c r="R76" s="21"/>
      <c r="S76" s="19"/>
    </row>
    <row r="77" spans="1:20" ht="60.75" hidden="1" x14ac:dyDescent="0.25">
      <c r="A77" s="1"/>
      <c r="B77" s="5" t="s">
        <v>3</v>
      </c>
      <c r="C77" s="3"/>
      <c r="D77" s="25"/>
      <c r="E77" s="21"/>
      <c r="F77" s="21"/>
      <c r="G77" s="21">
        <f>70618.261+5513.137</f>
        <v>76131.398000000001</v>
      </c>
      <c r="H77" s="21">
        <f>F77+G77+F75</f>
        <v>671213.29800000007</v>
      </c>
      <c r="I77" s="21">
        <v>10381.799999999999</v>
      </c>
      <c r="J77" s="21">
        <f>I77+H77</f>
        <v>681595.09800000011</v>
      </c>
      <c r="K77" s="21">
        <f>-300-332796.139+302749.177+80046.962</f>
        <v>49700</v>
      </c>
      <c r="L77" s="21">
        <f>K77+J77</f>
        <v>731295.09800000011</v>
      </c>
      <c r="M77" s="21"/>
      <c r="N77" s="21">
        <f>M77+L77</f>
        <v>731295.09800000011</v>
      </c>
      <c r="O77" s="21"/>
      <c r="P77" s="21">
        <f>O77+N77</f>
        <v>731295.09800000011</v>
      </c>
      <c r="Q77" s="39">
        <f>-41480+41480-29670.491-21290.909-1153.406</f>
        <v>-52114.806000000004</v>
      </c>
      <c r="R77" s="21">
        <f>Q77+P77</f>
        <v>679180.29200000013</v>
      </c>
      <c r="S77" s="49" t="s">
        <v>225</v>
      </c>
      <c r="T77" s="28">
        <v>0</v>
      </c>
    </row>
    <row r="78" spans="1:20" x14ac:dyDescent="0.25">
      <c r="A78" s="1"/>
      <c r="B78" s="5" t="s">
        <v>18</v>
      </c>
      <c r="C78" s="3"/>
      <c r="D78" s="25"/>
      <c r="E78" s="21"/>
      <c r="F78" s="21"/>
      <c r="G78" s="21">
        <v>3315.6</v>
      </c>
      <c r="H78" s="21">
        <f t="shared" ref="H78" si="34">F78+G78</f>
        <v>3315.6</v>
      </c>
      <c r="I78" s="21"/>
      <c r="J78" s="21">
        <f t="shared" ref="J78:J80" si="35">H78+I78</f>
        <v>3315.6</v>
      </c>
      <c r="K78" s="21"/>
      <c r="L78" s="21">
        <f t="shared" ref="L78:L80" si="36">J78+K78</f>
        <v>3315.6</v>
      </c>
      <c r="M78" s="21"/>
      <c r="N78" s="21">
        <f t="shared" ref="N78:N80" si="37">L78+M78</f>
        <v>3315.6</v>
      </c>
      <c r="O78" s="21"/>
      <c r="P78" s="21">
        <f t="shared" ref="P78:P80" si="38">N78+O78</f>
        <v>3315.6</v>
      </c>
      <c r="Q78" s="39"/>
      <c r="R78" s="21">
        <f t="shared" ref="R78:R80" si="39">P78+Q78</f>
        <v>3315.6</v>
      </c>
      <c r="S78" s="19">
        <v>1510109602</v>
      </c>
    </row>
    <row r="79" spans="1:20" ht="56.25" x14ac:dyDescent="0.25">
      <c r="A79" s="1" t="s">
        <v>141</v>
      </c>
      <c r="B79" s="5" t="s">
        <v>47</v>
      </c>
      <c r="C79" s="3" t="s">
        <v>48</v>
      </c>
      <c r="D79" s="25">
        <v>100000</v>
      </c>
      <c r="E79" s="21">
        <v>-7504.9</v>
      </c>
      <c r="F79" s="21">
        <f t="shared" si="0"/>
        <v>92495.1</v>
      </c>
      <c r="G79" s="21"/>
      <c r="H79" s="21">
        <f t="shared" si="28"/>
        <v>92495.1</v>
      </c>
      <c r="I79" s="21"/>
      <c r="J79" s="21">
        <f t="shared" si="35"/>
        <v>92495.1</v>
      </c>
      <c r="K79" s="21">
        <v>-12.334</v>
      </c>
      <c r="L79" s="21">
        <f t="shared" si="36"/>
        <v>92482.766000000003</v>
      </c>
      <c r="M79" s="21"/>
      <c r="N79" s="21">
        <f t="shared" si="37"/>
        <v>92482.766000000003</v>
      </c>
      <c r="O79" s="21"/>
      <c r="P79" s="21">
        <f t="shared" si="38"/>
        <v>92482.766000000003</v>
      </c>
      <c r="Q79" s="39"/>
      <c r="R79" s="21">
        <f t="shared" si="39"/>
        <v>92482.766000000003</v>
      </c>
      <c r="S79" s="16" t="s">
        <v>49</v>
      </c>
    </row>
    <row r="80" spans="1:20" ht="117.75" customHeight="1" x14ac:dyDescent="0.25">
      <c r="A80" s="1" t="s">
        <v>142</v>
      </c>
      <c r="B80" s="5" t="s">
        <v>51</v>
      </c>
      <c r="C80" s="3" t="s">
        <v>14</v>
      </c>
      <c r="D80" s="25">
        <f>D82</f>
        <v>158794.20000000001</v>
      </c>
      <c r="E80" s="21"/>
      <c r="F80" s="21">
        <f t="shared" si="0"/>
        <v>158794.20000000001</v>
      </c>
      <c r="G80" s="21"/>
      <c r="H80" s="21">
        <f t="shared" si="28"/>
        <v>158794.20000000001</v>
      </c>
      <c r="I80" s="21"/>
      <c r="J80" s="21">
        <f t="shared" si="35"/>
        <v>158794.20000000001</v>
      </c>
      <c r="K80" s="21"/>
      <c r="L80" s="21">
        <f t="shared" si="36"/>
        <v>158794.20000000001</v>
      </c>
      <c r="M80" s="21"/>
      <c r="N80" s="21">
        <f t="shared" si="37"/>
        <v>158794.20000000001</v>
      </c>
      <c r="O80" s="21"/>
      <c r="P80" s="21">
        <f t="shared" si="38"/>
        <v>158794.20000000001</v>
      </c>
      <c r="Q80" s="39"/>
      <c r="R80" s="21">
        <f t="shared" si="39"/>
        <v>158794.20000000001</v>
      </c>
      <c r="S80" s="16" t="s">
        <v>53</v>
      </c>
    </row>
    <row r="81" spans="1:21" x14ac:dyDescent="0.25">
      <c r="A81" s="1"/>
      <c r="B81" s="5" t="s">
        <v>2</v>
      </c>
      <c r="C81" s="3"/>
      <c r="D81" s="25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39"/>
      <c r="R81" s="21"/>
    </row>
    <row r="82" spans="1:21" x14ac:dyDescent="0.25">
      <c r="A82" s="1"/>
      <c r="B82" s="5" t="s">
        <v>18</v>
      </c>
      <c r="C82" s="3"/>
      <c r="D82" s="25">
        <v>158794.20000000001</v>
      </c>
      <c r="E82" s="21"/>
      <c r="F82" s="21">
        <f t="shared" si="0"/>
        <v>158794.20000000001</v>
      </c>
      <c r="G82" s="21"/>
      <c r="H82" s="21">
        <f t="shared" ref="H82:H83" si="40">F82+G82</f>
        <v>158794.20000000001</v>
      </c>
      <c r="I82" s="21"/>
      <c r="J82" s="21">
        <f t="shared" ref="J82:J83" si="41">H82+I82</f>
        <v>158794.20000000001</v>
      </c>
      <c r="K82" s="21"/>
      <c r="L82" s="21">
        <f t="shared" ref="L82:L83" si="42">J82+K82</f>
        <v>158794.20000000001</v>
      </c>
      <c r="M82" s="21"/>
      <c r="N82" s="21">
        <f t="shared" ref="N82:N83" si="43">L82+M82</f>
        <v>158794.20000000001</v>
      </c>
      <c r="O82" s="21"/>
      <c r="P82" s="21">
        <f t="shared" ref="P82:P83" si="44">N82+O82</f>
        <v>158794.20000000001</v>
      </c>
      <c r="Q82" s="39"/>
      <c r="R82" s="21">
        <f t="shared" ref="R82:R83" si="45">P82+Q82</f>
        <v>158794.20000000001</v>
      </c>
    </row>
    <row r="83" spans="1:21" ht="56.25" x14ac:dyDescent="0.25">
      <c r="A83" s="1" t="s">
        <v>143</v>
      </c>
      <c r="B83" s="5" t="s">
        <v>52</v>
      </c>
      <c r="C83" s="3" t="s">
        <v>14</v>
      </c>
      <c r="D83" s="25">
        <f>D85</f>
        <v>15293.6</v>
      </c>
      <c r="E83" s="21"/>
      <c r="F83" s="21">
        <f t="shared" si="0"/>
        <v>15293.6</v>
      </c>
      <c r="G83" s="21"/>
      <c r="H83" s="21">
        <f t="shared" si="40"/>
        <v>15293.6</v>
      </c>
      <c r="I83" s="21"/>
      <c r="J83" s="21">
        <f t="shared" si="41"/>
        <v>15293.6</v>
      </c>
      <c r="K83" s="21"/>
      <c r="L83" s="21">
        <f t="shared" si="42"/>
        <v>15293.6</v>
      </c>
      <c r="M83" s="21"/>
      <c r="N83" s="21">
        <f t="shared" si="43"/>
        <v>15293.6</v>
      </c>
      <c r="O83" s="21"/>
      <c r="P83" s="21">
        <f t="shared" si="44"/>
        <v>15293.6</v>
      </c>
      <c r="Q83" s="39"/>
      <c r="R83" s="21">
        <f t="shared" si="45"/>
        <v>15293.6</v>
      </c>
      <c r="S83" s="16" t="s">
        <v>54</v>
      </c>
    </row>
    <row r="84" spans="1:21" x14ac:dyDescent="0.25">
      <c r="A84" s="1"/>
      <c r="B84" s="5" t="s">
        <v>2</v>
      </c>
      <c r="C84" s="3"/>
      <c r="D84" s="25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39"/>
      <c r="R84" s="21"/>
    </row>
    <row r="85" spans="1:21" x14ac:dyDescent="0.25">
      <c r="A85" s="1"/>
      <c r="B85" s="5" t="s">
        <v>24</v>
      </c>
      <c r="C85" s="3"/>
      <c r="D85" s="25">
        <v>15293.6</v>
      </c>
      <c r="E85" s="21"/>
      <c r="F85" s="21">
        <f t="shared" si="0"/>
        <v>15293.6</v>
      </c>
      <c r="G85" s="21"/>
      <c r="H85" s="21">
        <f t="shared" ref="H85:H91" si="46">F85+G85</f>
        <v>15293.6</v>
      </c>
      <c r="I85" s="21"/>
      <c r="J85" s="21">
        <f t="shared" ref="J85:J90" si="47">H85+I85</f>
        <v>15293.6</v>
      </c>
      <c r="K85" s="21"/>
      <c r="L85" s="21">
        <f t="shared" ref="L85:L90" si="48">J85+K85</f>
        <v>15293.6</v>
      </c>
      <c r="M85" s="21"/>
      <c r="N85" s="21">
        <f t="shared" ref="N85:N87" si="49">L85+M85</f>
        <v>15293.6</v>
      </c>
      <c r="O85" s="21"/>
      <c r="P85" s="21">
        <f t="shared" ref="P85:P87" si="50">N85+O85</f>
        <v>15293.6</v>
      </c>
      <c r="Q85" s="39"/>
      <c r="R85" s="21">
        <f t="shared" ref="R85:R87" si="51">P85+Q85</f>
        <v>15293.6</v>
      </c>
    </row>
    <row r="86" spans="1:21" ht="75" x14ac:dyDescent="0.25">
      <c r="A86" s="1" t="s">
        <v>144</v>
      </c>
      <c r="B86" s="5" t="s">
        <v>194</v>
      </c>
      <c r="C86" s="3" t="s">
        <v>5</v>
      </c>
      <c r="D86" s="25"/>
      <c r="E86" s="21"/>
      <c r="F86" s="21"/>
      <c r="G86" s="21">
        <v>3596.3359999999998</v>
      </c>
      <c r="H86" s="21">
        <f>G86</f>
        <v>3596.3359999999998</v>
      </c>
      <c r="I86" s="21"/>
      <c r="J86" s="21">
        <f t="shared" si="47"/>
        <v>3596.3359999999998</v>
      </c>
      <c r="K86" s="21"/>
      <c r="L86" s="21">
        <f t="shared" si="48"/>
        <v>3596.3359999999998</v>
      </c>
      <c r="M86" s="21"/>
      <c r="N86" s="21">
        <f t="shared" si="49"/>
        <v>3596.3359999999998</v>
      </c>
      <c r="O86" s="21"/>
      <c r="P86" s="21">
        <f t="shared" si="50"/>
        <v>3596.3359999999998</v>
      </c>
      <c r="Q86" s="39"/>
      <c r="R86" s="21">
        <f t="shared" si="51"/>
        <v>3596.3359999999998</v>
      </c>
      <c r="S86" s="19">
        <v>1710141150</v>
      </c>
    </row>
    <row r="87" spans="1:21" ht="56.25" x14ac:dyDescent="0.25">
      <c r="A87" s="1" t="s">
        <v>145</v>
      </c>
      <c r="B87" s="5" t="s">
        <v>201</v>
      </c>
      <c r="C87" s="3" t="s">
        <v>14</v>
      </c>
      <c r="D87" s="25"/>
      <c r="E87" s="21"/>
      <c r="F87" s="21"/>
      <c r="G87" s="21">
        <f>G89+G90</f>
        <v>11990</v>
      </c>
      <c r="H87" s="21">
        <f t="shared" ref="H87:H90" si="52">G87</f>
        <v>11990</v>
      </c>
      <c r="I87" s="21">
        <f>I89+I90</f>
        <v>0</v>
      </c>
      <c r="J87" s="21">
        <f t="shared" si="47"/>
        <v>11990</v>
      </c>
      <c r="K87" s="21">
        <f>K89+K90</f>
        <v>0</v>
      </c>
      <c r="L87" s="21">
        <f t="shared" si="48"/>
        <v>11990</v>
      </c>
      <c r="M87" s="21">
        <f>M89+M90</f>
        <v>0</v>
      </c>
      <c r="N87" s="21">
        <f t="shared" si="49"/>
        <v>11990</v>
      </c>
      <c r="O87" s="21">
        <f>O89+O90</f>
        <v>0</v>
      </c>
      <c r="P87" s="21">
        <f t="shared" si="50"/>
        <v>11990</v>
      </c>
      <c r="Q87" s="39">
        <f>Q89+Q90</f>
        <v>0</v>
      </c>
      <c r="R87" s="21">
        <f t="shared" si="51"/>
        <v>11990</v>
      </c>
    </row>
    <row r="88" spans="1:21" x14ac:dyDescent="0.25">
      <c r="A88" s="1"/>
      <c r="B88" s="20" t="s">
        <v>2</v>
      </c>
      <c r="C88" s="3"/>
      <c r="D88" s="25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39"/>
      <c r="R88" s="21"/>
      <c r="S88" s="19"/>
    </row>
    <row r="89" spans="1:21" hidden="1" x14ac:dyDescent="0.25">
      <c r="A89" s="1"/>
      <c r="B89" s="20" t="s">
        <v>3</v>
      </c>
      <c r="C89" s="3"/>
      <c r="D89" s="25"/>
      <c r="E89" s="21"/>
      <c r="F89" s="21"/>
      <c r="G89" s="21">
        <v>2998</v>
      </c>
      <c r="H89" s="21">
        <f t="shared" si="52"/>
        <v>2998</v>
      </c>
      <c r="I89" s="21"/>
      <c r="J89" s="21">
        <f t="shared" si="47"/>
        <v>2998</v>
      </c>
      <c r="K89" s="21"/>
      <c r="L89" s="21">
        <f t="shared" si="48"/>
        <v>2998</v>
      </c>
      <c r="M89" s="21"/>
      <c r="N89" s="21">
        <f t="shared" ref="N89:N91" si="53">L89+M89</f>
        <v>2998</v>
      </c>
      <c r="O89" s="21"/>
      <c r="P89" s="21">
        <f t="shared" ref="P89:P91" si="54">N89+O89</f>
        <v>2998</v>
      </c>
      <c r="Q89" s="39"/>
      <c r="R89" s="21">
        <f t="shared" ref="R89:R91" si="55">P89+Q89</f>
        <v>2998</v>
      </c>
      <c r="S89" s="19" t="s">
        <v>203</v>
      </c>
      <c r="T89" s="28">
        <v>0</v>
      </c>
    </row>
    <row r="90" spans="1:21" x14ac:dyDescent="0.25">
      <c r="A90" s="1"/>
      <c r="B90" s="20" t="s">
        <v>18</v>
      </c>
      <c r="C90" s="3"/>
      <c r="D90" s="25"/>
      <c r="E90" s="21"/>
      <c r="F90" s="21"/>
      <c r="G90" s="21">
        <v>8992</v>
      </c>
      <c r="H90" s="21">
        <f t="shared" si="52"/>
        <v>8992</v>
      </c>
      <c r="I90" s="21"/>
      <c r="J90" s="21">
        <f t="shared" si="47"/>
        <v>8992</v>
      </c>
      <c r="K90" s="21"/>
      <c r="L90" s="21">
        <f t="shared" si="48"/>
        <v>8992</v>
      </c>
      <c r="M90" s="21"/>
      <c r="N90" s="21">
        <f t="shared" si="53"/>
        <v>8992</v>
      </c>
      <c r="O90" s="21"/>
      <c r="P90" s="21">
        <f t="shared" si="54"/>
        <v>8992</v>
      </c>
      <c r="Q90" s="39"/>
      <c r="R90" s="21">
        <f t="shared" si="55"/>
        <v>8992</v>
      </c>
      <c r="S90" s="19" t="s">
        <v>202</v>
      </c>
    </row>
    <row r="91" spans="1:21" x14ac:dyDescent="0.25">
      <c r="A91" s="1"/>
      <c r="B91" s="5" t="s">
        <v>6</v>
      </c>
      <c r="C91" s="3"/>
      <c r="D91" s="44">
        <f>D93</f>
        <v>98459.5</v>
      </c>
      <c r="E91" s="44">
        <f>E93</f>
        <v>25000</v>
      </c>
      <c r="F91" s="44">
        <f t="shared" si="0"/>
        <v>123459.5</v>
      </c>
      <c r="G91" s="44">
        <f>G93</f>
        <v>1492.4749999999999</v>
      </c>
      <c r="H91" s="44">
        <f t="shared" si="46"/>
        <v>124951.97500000001</v>
      </c>
      <c r="I91" s="44">
        <f>I93</f>
        <v>0</v>
      </c>
      <c r="J91" s="44">
        <f t="shared" ref="J91" si="56">H91+I91</f>
        <v>124951.97500000001</v>
      </c>
      <c r="K91" s="44">
        <f>K93</f>
        <v>-998.72199999999998</v>
      </c>
      <c r="L91" s="44">
        <f t="shared" ref="L91" si="57">J91+K91</f>
        <v>123953.25300000001</v>
      </c>
      <c r="M91" s="44">
        <f>M93</f>
        <v>100133</v>
      </c>
      <c r="N91" s="44">
        <f t="shared" si="53"/>
        <v>224086.25300000003</v>
      </c>
      <c r="O91" s="44">
        <f>O93</f>
        <v>0</v>
      </c>
      <c r="P91" s="44">
        <f t="shared" si="54"/>
        <v>224086.25300000003</v>
      </c>
      <c r="Q91" s="44">
        <f>Q93</f>
        <v>-2413.3809999999999</v>
      </c>
      <c r="R91" s="21">
        <f t="shared" si="55"/>
        <v>221672.87200000003</v>
      </c>
      <c r="S91" s="45"/>
      <c r="T91" s="46"/>
      <c r="U91" s="47"/>
    </row>
    <row r="92" spans="1:21" hidden="1" x14ac:dyDescent="0.25">
      <c r="A92" s="1"/>
      <c r="B92" s="5" t="s">
        <v>2</v>
      </c>
      <c r="C92" s="3"/>
      <c r="D92" s="26"/>
      <c r="E92" s="30"/>
      <c r="F92" s="21"/>
      <c r="G92" s="30"/>
      <c r="H92" s="21"/>
      <c r="I92" s="30"/>
      <c r="J92" s="21"/>
      <c r="K92" s="30"/>
      <c r="L92" s="21"/>
      <c r="M92" s="30"/>
      <c r="N92" s="21"/>
      <c r="O92" s="30"/>
      <c r="P92" s="21"/>
      <c r="Q92" s="43"/>
      <c r="R92" s="21"/>
      <c r="T92" s="28">
        <v>0</v>
      </c>
    </row>
    <row r="93" spans="1:21" hidden="1" x14ac:dyDescent="0.3">
      <c r="A93" s="1"/>
      <c r="B93" s="5" t="s">
        <v>3</v>
      </c>
      <c r="C93" s="5"/>
      <c r="D93" s="27">
        <f>D94+D95+D96+D97+D98+D99+D100+D101</f>
        <v>98459.5</v>
      </c>
      <c r="E93" s="22">
        <f>E94+E95+E96+E97+E98+E99+E100+E101</f>
        <v>25000</v>
      </c>
      <c r="F93" s="21">
        <f t="shared" si="0"/>
        <v>123459.5</v>
      </c>
      <c r="G93" s="22">
        <f>G94+G95+G96+G97+G98+G99+G100+G101</f>
        <v>1492.4749999999999</v>
      </c>
      <c r="H93" s="21">
        <f t="shared" ref="H93:H105" si="58">F93+G93</f>
        <v>124951.97500000001</v>
      </c>
      <c r="I93" s="22">
        <f>I94+I95+I96+I97+I98+I99+I100+I101</f>
        <v>0</v>
      </c>
      <c r="J93" s="21">
        <f t="shared" ref="J93:J105" si="59">H93+I93</f>
        <v>124951.97500000001</v>
      </c>
      <c r="K93" s="22">
        <f>K94+K95+K96+K97+K98+K99+K100+K101</f>
        <v>-998.72199999999998</v>
      </c>
      <c r="L93" s="21">
        <f t="shared" ref="L93:L105" si="60">J93+K93</f>
        <v>123953.25300000001</v>
      </c>
      <c r="M93" s="22">
        <f>M94+M95+M96+M97+M98+M99+M100+M101+M102</f>
        <v>100133</v>
      </c>
      <c r="N93" s="21">
        <f t="shared" ref="N93:N105" si="61">L93+M93</f>
        <v>224086.25300000003</v>
      </c>
      <c r="O93" s="22">
        <f>O94+O95+O96+O97+O98+O99+O100+O101+O102</f>
        <v>0</v>
      </c>
      <c r="P93" s="21">
        <f t="shared" ref="P93:P105" si="62">N93+O93</f>
        <v>224086.25300000003</v>
      </c>
      <c r="Q93" s="40">
        <f>Q94+Q95+Q96+Q97+Q98+Q99+Q100+Q101+Q102</f>
        <v>-2413.3809999999999</v>
      </c>
      <c r="R93" s="21">
        <f t="shared" ref="R93:R105" si="63">P93+Q93</f>
        <v>221672.87200000003</v>
      </c>
      <c r="T93" s="28">
        <v>0</v>
      </c>
    </row>
    <row r="94" spans="1:21" ht="75" x14ac:dyDescent="0.25">
      <c r="A94" s="1" t="s">
        <v>146</v>
      </c>
      <c r="B94" s="5" t="s">
        <v>69</v>
      </c>
      <c r="C94" s="61" t="s">
        <v>7</v>
      </c>
      <c r="D94" s="21">
        <v>37878</v>
      </c>
      <c r="E94" s="21">
        <v>25000</v>
      </c>
      <c r="F94" s="21">
        <f t="shared" si="0"/>
        <v>62878</v>
      </c>
      <c r="G94" s="21">
        <v>0.88300000000000001</v>
      </c>
      <c r="H94" s="21">
        <f t="shared" si="58"/>
        <v>62878.883000000002</v>
      </c>
      <c r="I94" s="21"/>
      <c r="J94" s="21">
        <f t="shared" si="59"/>
        <v>62878.883000000002</v>
      </c>
      <c r="K94" s="21">
        <v>-998.72199999999998</v>
      </c>
      <c r="L94" s="21">
        <f t="shared" si="60"/>
        <v>61880.161</v>
      </c>
      <c r="M94" s="21">
        <v>20000</v>
      </c>
      <c r="N94" s="21">
        <f t="shared" si="61"/>
        <v>81880.160999999993</v>
      </c>
      <c r="O94" s="21"/>
      <c r="P94" s="21">
        <f t="shared" si="62"/>
        <v>81880.160999999993</v>
      </c>
      <c r="Q94" s="39">
        <v>-371.58199999999999</v>
      </c>
      <c r="R94" s="21">
        <f t="shared" si="63"/>
        <v>81508.578999999998</v>
      </c>
      <c r="S94" s="19">
        <v>1020200000</v>
      </c>
    </row>
    <row r="95" spans="1:21" ht="75" x14ac:dyDescent="0.25">
      <c r="A95" s="1" t="s">
        <v>147</v>
      </c>
      <c r="B95" s="5" t="s">
        <v>177</v>
      </c>
      <c r="C95" s="61" t="s">
        <v>7</v>
      </c>
      <c r="D95" s="21">
        <v>5072.8</v>
      </c>
      <c r="E95" s="21"/>
      <c r="F95" s="21">
        <f t="shared" si="0"/>
        <v>5072.8</v>
      </c>
      <c r="G95" s="21"/>
      <c r="H95" s="21">
        <f t="shared" si="58"/>
        <v>5072.8</v>
      </c>
      <c r="I95" s="21"/>
      <c r="J95" s="21">
        <f t="shared" si="59"/>
        <v>5072.8</v>
      </c>
      <c r="K95" s="21"/>
      <c r="L95" s="21">
        <f t="shared" si="60"/>
        <v>5072.8</v>
      </c>
      <c r="M95" s="21"/>
      <c r="N95" s="21">
        <f t="shared" si="61"/>
        <v>5072.8</v>
      </c>
      <c r="O95" s="21"/>
      <c r="P95" s="21">
        <f t="shared" si="62"/>
        <v>5072.8</v>
      </c>
      <c r="Q95" s="39"/>
      <c r="R95" s="21">
        <f t="shared" si="63"/>
        <v>5072.8</v>
      </c>
      <c r="S95" s="19">
        <v>1110541750</v>
      </c>
    </row>
    <row r="96" spans="1:21" ht="75" x14ac:dyDescent="0.25">
      <c r="A96" s="1" t="s">
        <v>148</v>
      </c>
      <c r="B96" s="5" t="s">
        <v>70</v>
      </c>
      <c r="C96" s="61" t="s">
        <v>7</v>
      </c>
      <c r="D96" s="21">
        <v>12136.7</v>
      </c>
      <c r="E96" s="21"/>
      <c r="F96" s="21">
        <f t="shared" si="0"/>
        <v>12136.7</v>
      </c>
      <c r="G96" s="21">
        <v>696.5</v>
      </c>
      <c r="H96" s="21">
        <f t="shared" si="58"/>
        <v>12833.2</v>
      </c>
      <c r="I96" s="21"/>
      <c r="J96" s="21">
        <f t="shared" si="59"/>
        <v>12833.2</v>
      </c>
      <c r="K96" s="21"/>
      <c r="L96" s="21">
        <f t="shared" si="60"/>
        <v>12833.2</v>
      </c>
      <c r="M96" s="21"/>
      <c r="N96" s="21">
        <f t="shared" si="61"/>
        <v>12833.2</v>
      </c>
      <c r="O96" s="21"/>
      <c r="P96" s="21">
        <f t="shared" si="62"/>
        <v>12833.2</v>
      </c>
      <c r="Q96" s="39"/>
      <c r="R96" s="21">
        <f t="shared" si="63"/>
        <v>12833.2</v>
      </c>
      <c r="S96" s="19">
        <v>1110541780</v>
      </c>
    </row>
    <row r="97" spans="1:21" ht="75" x14ac:dyDescent="0.25">
      <c r="A97" s="1" t="s">
        <v>149</v>
      </c>
      <c r="B97" s="5" t="s">
        <v>71</v>
      </c>
      <c r="C97" s="61" t="s">
        <v>7</v>
      </c>
      <c r="D97" s="21">
        <v>395.3</v>
      </c>
      <c r="E97" s="21"/>
      <c r="F97" s="21">
        <f t="shared" si="0"/>
        <v>395.3</v>
      </c>
      <c r="G97" s="21"/>
      <c r="H97" s="21">
        <f t="shared" si="58"/>
        <v>395.3</v>
      </c>
      <c r="I97" s="21"/>
      <c r="J97" s="21">
        <f t="shared" si="59"/>
        <v>395.3</v>
      </c>
      <c r="K97" s="21"/>
      <c r="L97" s="21">
        <f t="shared" si="60"/>
        <v>395.3</v>
      </c>
      <c r="M97" s="21"/>
      <c r="N97" s="21">
        <f t="shared" si="61"/>
        <v>395.3</v>
      </c>
      <c r="O97" s="21"/>
      <c r="P97" s="21">
        <f t="shared" si="62"/>
        <v>395.3</v>
      </c>
      <c r="Q97" s="39"/>
      <c r="R97" s="21">
        <f t="shared" si="63"/>
        <v>395.3</v>
      </c>
      <c r="S97" s="19">
        <v>1110541710</v>
      </c>
    </row>
    <row r="98" spans="1:21" ht="75" x14ac:dyDescent="0.25">
      <c r="A98" s="1" t="s">
        <v>150</v>
      </c>
      <c r="B98" s="5" t="s">
        <v>72</v>
      </c>
      <c r="C98" s="61" t="s">
        <v>7</v>
      </c>
      <c r="D98" s="21">
        <v>2786.6</v>
      </c>
      <c r="E98" s="21"/>
      <c r="F98" s="21">
        <f t="shared" si="0"/>
        <v>2786.6</v>
      </c>
      <c r="G98" s="21"/>
      <c r="H98" s="21">
        <f t="shared" si="58"/>
        <v>2786.6</v>
      </c>
      <c r="I98" s="21"/>
      <c r="J98" s="21">
        <f t="shared" si="59"/>
        <v>2786.6</v>
      </c>
      <c r="K98" s="21"/>
      <c r="L98" s="21">
        <f t="shared" si="60"/>
        <v>2786.6</v>
      </c>
      <c r="M98" s="21"/>
      <c r="N98" s="21">
        <f t="shared" si="61"/>
        <v>2786.6</v>
      </c>
      <c r="O98" s="21"/>
      <c r="P98" s="21">
        <f t="shared" si="62"/>
        <v>2786.6</v>
      </c>
      <c r="Q98" s="39">
        <v>-41.798999999999999</v>
      </c>
      <c r="R98" s="21">
        <f t="shared" si="63"/>
        <v>2744.8009999999999</v>
      </c>
      <c r="S98" s="19" t="s">
        <v>73</v>
      </c>
    </row>
    <row r="99" spans="1:21" ht="75" x14ac:dyDescent="0.25">
      <c r="A99" s="1" t="s">
        <v>151</v>
      </c>
      <c r="B99" s="5" t="s">
        <v>74</v>
      </c>
      <c r="C99" s="61" t="s">
        <v>7</v>
      </c>
      <c r="D99" s="21">
        <v>472.8</v>
      </c>
      <c r="E99" s="21"/>
      <c r="F99" s="21">
        <f t="shared" si="0"/>
        <v>472.8</v>
      </c>
      <c r="G99" s="21"/>
      <c r="H99" s="21">
        <f t="shared" si="58"/>
        <v>472.8</v>
      </c>
      <c r="I99" s="21"/>
      <c r="J99" s="21">
        <f t="shared" si="59"/>
        <v>472.8</v>
      </c>
      <c r="K99" s="21"/>
      <c r="L99" s="21">
        <f t="shared" si="60"/>
        <v>472.8</v>
      </c>
      <c r="M99" s="21"/>
      <c r="N99" s="21">
        <f t="shared" si="61"/>
        <v>472.8</v>
      </c>
      <c r="O99" s="21"/>
      <c r="P99" s="21">
        <f t="shared" si="62"/>
        <v>472.8</v>
      </c>
      <c r="Q99" s="39"/>
      <c r="R99" s="21">
        <f t="shared" si="63"/>
        <v>472.8</v>
      </c>
      <c r="S99" s="19" t="s">
        <v>75</v>
      </c>
    </row>
    <row r="100" spans="1:21" ht="75" hidden="1" x14ac:dyDescent="0.25">
      <c r="A100" s="1" t="s">
        <v>151</v>
      </c>
      <c r="B100" s="5" t="s">
        <v>76</v>
      </c>
      <c r="C100" s="52" t="s">
        <v>7</v>
      </c>
      <c r="D100" s="21">
        <v>2000</v>
      </c>
      <c r="E100" s="21"/>
      <c r="F100" s="21">
        <f t="shared" si="0"/>
        <v>2000</v>
      </c>
      <c r="G100" s="21"/>
      <c r="H100" s="21">
        <f t="shared" si="58"/>
        <v>2000</v>
      </c>
      <c r="I100" s="21"/>
      <c r="J100" s="21">
        <f t="shared" si="59"/>
        <v>2000</v>
      </c>
      <c r="K100" s="21"/>
      <c r="L100" s="21">
        <f t="shared" si="60"/>
        <v>2000</v>
      </c>
      <c r="M100" s="21"/>
      <c r="N100" s="21">
        <f t="shared" si="61"/>
        <v>2000</v>
      </c>
      <c r="O100" s="21"/>
      <c r="P100" s="21">
        <f t="shared" si="62"/>
        <v>2000</v>
      </c>
      <c r="Q100" s="39">
        <v>-2000</v>
      </c>
      <c r="R100" s="21">
        <f t="shared" si="63"/>
        <v>0</v>
      </c>
      <c r="S100" s="16" t="s">
        <v>77</v>
      </c>
      <c r="T100" s="28">
        <v>0</v>
      </c>
    </row>
    <row r="101" spans="1:21" ht="75" x14ac:dyDescent="0.25">
      <c r="A101" s="1" t="s">
        <v>152</v>
      </c>
      <c r="B101" s="5" t="s">
        <v>78</v>
      </c>
      <c r="C101" s="61" t="s">
        <v>7</v>
      </c>
      <c r="D101" s="21">
        <v>37717.300000000003</v>
      </c>
      <c r="E101" s="21"/>
      <c r="F101" s="21">
        <f t="shared" si="0"/>
        <v>37717.300000000003</v>
      </c>
      <c r="G101" s="21">
        <v>795.09199999999998</v>
      </c>
      <c r="H101" s="21">
        <f t="shared" si="58"/>
        <v>38512.392</v>
      </c>
      <c r="I101" s="21"/>
      <c r="J101" s="21">
        <f t="shared" si="59"/>
        <v>38512.392</v>
      </c>
      <c r="K101" s="21"/>
      <c r="L101" s="21">
        <f t="shared" si="60"/>
        <v>38512.392</v>
      </c>
      <c r="M101" s="21">
        <v>30000</v>
      </c>
      <c r="N101" s="21">
        <f t="shared" si="61"/>
        <v>68512.391999999993</v>
      </c>
      <c r="O101" s="21"/>
      <c r="P101" s="21">
        <f t="shared" si="62"/>
        <v>68512.391999999993</v>
      </c>
      <c r="Q101" s="39"/>
      <c r="R101" s="21">
        <f t="shared" si="63"/>
        <v>68512.391999999993</v>
      </c>
      <c r="S101" s="16" t="s">
        <v>79</v>
      </c>
    </row>
    <row r="102" spans="1:21" ht="75" x14ac:dyDescent="0.25">
      <c r="A102" s="1" t="s">
        <v>153</v>
      </c>
      <c r="B102" s="5" t="s">
        <v>236</v>
      </c>
      <c r="C102" s="61" t="s">
        <v>7</v>
      </c>
      <c r="D102" s="21"/>
      <c r="E102" s="21"/>
      <c r="F102" s="21"/>
      <c r="G102" s="21"/>
      <c r="H102" s="21"/>
      <c r="I102" s="21"/>
      <c r="J102" s="21"/>
      <c r="K102" s="21"/>
      <c r="L102" s="21"/>
      <c r="M102" s="21">
        <v>50133</v>
      </c>
      <c r="N102" s="21">
        <f t="shared" si="61"/>
        <v>50133</v>
      </c>
      <c r="O102" s="21"/>
      <c r="P102" s="21">
        <f t="shared" si="62"/>
        <v>50133</v>
      </c>
      <c r="Q102" s="39"/>
      <c r="R102" s="21">
        <f t="shared" si="63"/>
        <v>50133</v>
      </c>
      <c r="S102" s="19">
        <v>2620242020</v>
      </c>
    </row>
    <row r="103" spans="1:21" x14ac:dyDescent="0.25">
      <c r="A103" s="1"/>
      <c r="B103" s="5" t="s">
        <v>246</v>
      </c>
      <c r="C103" s="61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>
        <f>Q104</f>
        <v>2000</v>
      </c>
      <c r="R103" s="21">
        <f>R104</f>
        <v>2000</v>
      </c>
      <c r="S103" s="48"/>
      <c r="T103" s="46"/>
      <c r="U103" s="47"/>
    </row>
    <row r="104" spans="1:21" ht="56.25" x14ac:dyDescent="0.25">
      <c r="A104" s="1" t="s">
        <v>154</v>
      </c>
      <c r="B104" s="5" t="s">
        <v>247</v>
      </c>
      <c r="C104" s="61" t="s">
        <v>248</v>
      </c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39">
        <v>2000</v>
      </c>
      <c r="R104" s="21">
        <f t="shared" si="63"/>
        <v>2000</v>
      </c>
      <c r="S104" s="19">
        <v>1220443010</v>
      </c>
    </row>
    <row r="105" spans="1:21" x14ac:dyDescent="0.25">
      <c r="A105" s="1"/>
      <c r="B105" s="5" t="s">
        <v>8</v>
      </c>
      <c r="C105" s="3"/>
      <c r="D105" s="44">
        <f>D107+D108</f>
        <v>1179385.2</v>
      </c>
      <c r="E105" s="44">
        <f>E107+E108</f>
        <v>-15732.6</v>
      </c>
      <c r="F105" s="44">
        <f t="shared" si="0"/>
        <v>1163652.5999999999</v>
      </c>
      <c r="G105" s="44">
        <f>G107+G108</f>
        <v>59857.173999999999</v>
      </c>
      <c r="H105" s="44">
        <f t="shared" si="58"/>
        <v>1223509.7739999997</v>
      </c>
      <c r="I105" s="44">
        <f>I107+I108</f>
        <v>0</v>
      </c>
      <c r="J105" s="44">
        <f t="shared" si="59"/>
        <v>1223509.7739999997</v>
      </c>
      <c r="K105" s="44">
        <f>K107+K108</f>
        <v>-18381.842000000001</v>
      </c>
      <c r="L105" s="44">
        <f t="shared" si="60"/>
        <v>1205127.9319999998</v>
      </c>
      <c r="M105" s="44">
        <f>M107+M108</f>
        <v>-200248.8</v>
      </c>
      <c r="N105" s="44">
        <f t="shared" si="61"/>
        <v>1004879.1319999998</v>
      </c>
      <c r="O105" s="44">
        <f>O107+O108</f>
        <v>0</v>
      </c>
      <c r="P105" s="44">
        <f t="shared" si="62"/>
        <v>1004879.1319999998</v>
      </c>
      <c r="Q105" s="44">
        <f>Q107+Q108</f>
        <v>1485.4660000000003</v>
      </c>
      <c r="R105" s="21">
        <f t="shared" si="63"/>
        <v>1006364.5979999998</v>
      </c>
      <c r="S105" s="45"/>
      <c r="T105" s="46"/>
      <c r="U105" s="47"/>
    </row>
    <row r="106" spans="1:21" x14ac:dyDescent="0.25">
      <c r="A106" s="1"/>
      <c r="B106" s="13" t="s">
        <v>2</v>
      </c>
      <c r="C106" s="61"/>
      <c r="D106" s="25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39"/>
      <c r="R106" s="21"/>
    </row>
    <row r="107" spans="1:21" hidden="1" x14ac:dyDescent="0.3">
      <c r="A107" s="1"/>
      <c r="B107" s="13" t="s">
        <v>3</v>
      </c>
      <c r="C107" s="6"/>
      <c r="D107" s="27">
        <f>D111+D115+D119+D123+D127+D131+D133+D134+D135+D136+D137+D138</f>
        <v>421320.09999999992</v>
      </c>
      <c r="E107" s="22">
        <f>E111+E115+E119+E123+E127+E131+E133+E134+E135+E136+E137+E138</f>
        <v>-15732.6</v>
      </c>
      <c r="F107" s="21">
        <f t="shared" si="0"/>
        <v>405587.49999999994</v>
      </c>
      <c r="G107" s="22">
        <f>G111+G115+G119+G123+G127+G131+G133+G134+G135+G136+G137+G138+G139+G140+G141</f>
        <v>59857.173999999999</v>
      </c>
      <c r="H107" s="21">
        <f t="shared" ref="H107:H109" si="64">F107+G107</f>
        <v>465444.67399999994</v>
      </c>
      <c r="I107" s="22">
        <f>I111+I115+I119+I123+I127+I131+I133+I134+I135+I136+I137+I138+I139+I140+I141</f>
        <v>0</v>
      </c>
      <c r="J107" s="21">
        <f t="shared" ref="J107:J109" si="65">H107+I107</f>
        <v>465444.67399999994</v>
      </c>
      <c r="K107" s="22">
        <f>K111+K115+K119+K123+K127+K131+K133+K134+K135+K136+K137+K138+K139+K140+K141</f>
        <v>-18381.842000000001</v>
      </c>
      <c r="L107" s="21">
        <f t="shared" ref="L107:L109" si="66">J107+K107</f>
        <v>447062.83199999994</v>
      </c>
      <c r="M107" s="22">
        <f>M111+M115+M119+M123+M127+M131+M133+M134+M135+M136+M137+M138+M139+M140+M141</f>
        <v>-49849.5</v>
      </c>
      <c r="N107" s="21">
        <f t="shared" ref="N107:N109" si="67">L107+M107</f>
        <v>397213.33199999994</v>
      </c>
      <c r="O107" s="22">
        <f>O111+O115+O119+O123+O127+O131+O133+O134+O135+O136+O137+O138+O139+O140+O141</f>
        <v>0</v>
      </c>
      <c r="P107" s="21">
        <f t="shared" ref="P107:P109" si="68">N107+O107</f>
        <v>397213.33199999994</v>
      </c>
      <c r="Q107" s="40">
        <f>Q111+Q115+Q119+Q123+Q127+Q131+Q133+Q134+Q135+Q136+Q137+Q138+Q139+Q140+Q141</f>
        <v>1485.4660000000003</v>
      </c>
      <c r="R107" s="21">
        <f t="shared" ref="R107:R109" si="69">P107+Q107</f>
        <v>398698.79799999995</v>
      </c>
      <c r="T107" s="28">
        <v>0</v>
      </c>
    </row>
    <row r="108" spans="1:21" x14ac:dyDescent="0.25">
      <c r="A108" s="1"/>
      <c r="B108" s="13" t="s">
        <v>55</v>
      </c>
      <c r="C108" s="6"/>
      <c r="D108" s="25">
        <f>D112+D116+D120+D124+D128+D132</f>
        <v>758065.1</v>
      </c>
      <c r="E108" s="21">
        <f>E112+E116+E120+E124+E128+E132</f>
        <v>0</v>
      </c>
      <c r="F108" s="21">
        <f t="shared" si="0"/>
        <v>758065.1</v>
      </c>
      <c r="G108" s="21">
        <f>G112+G116+G120+G124+G128+G132</f>
        <v>0</v>
      </c>
      <c r="H108" s="21">
        <f t="shared" si="64"/>
        <v>758065.1</v>
      </c>
      <c r="I108" s="21">
        <f>I112+I116+I120+I124+I128+I132</f>
        <v>0</v>
      </c>
      <c r="J108" s="21">
        <f t="shared" si="65"/>
        <v>758065.1</v>
      </c>
      <c r="K108" s="21">
        <f>K112+K116+K120+K124+K128+K132</f>
        <v>0</v>
      </c>
      <c r="L108" s="21">
        <f t="shared" si="66"/>
        <v>758065.1</v>
      </c>
      <c r="M108" s="21">
        <f>M112+M116+M120+M124+M128+M132</f>
        <v>-150399.29999999999</v>
      </c>
      <c r="N108" s="21">
        <f t="shared" si="67"/>
        <v>607665.80000000005</v>
      </c>
      <c r="O108" s="21">
        <f>O112+O116+O120+O124+O128+O132</f>
        <v>0</v>
      </c>
      <c r="P108" s="21">
        <f t="shared" si="68"/>
        <v>607665.80000000005</v>
      </c>
      <c r="Q108" s="39">
        <f>Q112+Q116+Q120+Q124+Q128+Q132</f>
        <v>0</v>
      </c>
      <c r="R108" s="21">
        <f t="shared" si="69"/>
        <v>607665.80000000005</v>
      </c>
    </row>
    <row r="109" spans="1:21" ht="75" x14ac:dyDescent="0.25">
      <c r="A109" s="1" t="s">
        <v>155</v>
      </c>
      <c r="B109" s="5" t="s">
        <v>56</v>
      </c>
      <c r="C109" s="61" t="s">
        <v>7</v>
      </c>
      <c r="D109" s="25">
        <f>D111+D112</f>
        <v>451187.1</v>
      </c>
      <c r="E109" s="21">
        <f>E111+E112</f>
        <v>0</v>
      </c>
      <c r="F109" s="21">
        <f t="shared" si="0"/>
        <v>451187.1</v>
      </c>
      <c r="G109" s="21">
        <f>G111+G112</f>
        <v>84.795000000000002</v>
      </c>
      <c r="H109" s="21">
        <f t="shared" si="64"/>
        <v>451271.89499999996</v>
      </c>
      <c r="I109" s="21">
        <f>I111+I112</f>
        <v>0</v>
      </c>
      <c r="J109" s="21">
        <f t="shared" si="65"/>
        <v>451271.89499999996</v>
      </c>
      <c r="K109" s="21">
        <f>K111+K112</f>
        <v>0</v>
      </c>
      <c r="L109" s="21">
        <f t="shared" si="66"/>
        <v>451271.89499999996</v>
      </c>
      <c r="M109" s="21">
        <f>M111+M112</f>
        <v>43.5</v>
      </c>
      <c r="N109" s="21">
        <f t="shared" si="67"/>
        <v>451315.39499999996</v>
      </c>
      <c r="O109" s="21">
        <f>O111+O112</f>
        <v>0</v>
      </c>
      <c r="P109" s="21">
        <f t="shared" si="68"/>
        <v>451315.39499999996</v>
      </c>
      <c r="Q109" s="39">
        <f>Q111+Q112</f>
        <v>3200.3020000000001</v>
      </c>
      <c r="R109" s="21">
        <f t="shared" si="69"/>
        <v>454515.69699999999</v>
      </c>
    </row>
    <row r="110" spans="1:21" x14ac:dyDescent="0.25">
      <c r="A110" s="1"/>
      <c r="B110" s="5" t="s">
        <v>2</v>
      </c>
      <c r="C110" s="6"/>
      <c r="D110" s="25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39"/>
      <c r="R110" s="21"/>
    </row>
    <row r="111" spans="1:21" hidden="1" x14ac:dyDescent="0.25">
      <c r="A111" s="1"/>
      <c r="B111" s="5" t="s">
        <v>3</v>
      </c>
      <c r="C111" s="6"/>
      <c r="D111" s="26">
        <v>112796.79999999999</v>
      </c>
      <c r="E111" s="30"/>
      <c r="F111" s="21">
        <f t="shared" si="0"/>
        <v>112796.79999999999</v>
      </c>
      <c r="G111" s="30">
        <v>84.795000000000002</v>
      </c>
      <c r="H111" s="21">
        <f t="shared" ref="H111:H113" si="70">F111+G111</f>
        <v>112881.59499999999</v>
      </c>
      <c r="I111" s="30"/>
      <c r="J111" s="21">
        <f t="shared" ref="J111:J113" si="71">H111+I111</f>
        <v>112881.59499999999</v>
      </c>
      <c r="K111" s="30"/>
      <c r="L111" s="21">
        <f t="shared" ref="L111:L113" si="72">J111+K111</f>
        <v>112881.59499999999</v>
      </c>
      <c r="M111" s="30">
        <v>43.5</v>
      </c>
      <c r="N111" s="21">
        <f t="shared" ref="N111:N113" si="73">L111+M111</f>
        <v>112925.09499999999</v>
      </c>
      <c r="O111" s="30"/>
      <c r="P111" s="21">
        <f t="shared" ref="P111:P113" si="74">N111+O111</f>
        <v>112925.09499999999</v>
      </c>
      <c r="Q111" s="43">
        <f>1389.784+1810.518</f>
        <v>3200.3020000000001</v>
      </c>
      <c r="R111" s="21">
        <f t="shared" ref="R111:R113" si="75">P111+Q111</f>
        <v>116125.39699999998</v>
      </c>
      <c r="S111" s="16" t="s">
        <v>189</v>
      </c>
      <c r="T111" s="28">
        <v>0</v>
      </c>
    </row>
    <row r="112" spans="1:21" x14ac:dyDescent="0.25">
      <c r="A112" s="1"/>
      <c r="B112" s="13" t="s">
        <v>55</v>
      </c>
      <c r="C112" s="6"/>
      <c r="D112" s="25">
        <v>338390.3</v>
      </c>
      <c r="E112" s="21"/>
      <c r="F112" s="21">
        <f t="shared" si="0"/>
        <v>338390.3</v>
      </c>
      <c r="G112" s="21"/>
      <c r="H112" s="21">
        <f t="shared" si="70"/>
        <v>338390.3</v>
      </c>
      <c r="I112" s="21"/>
      <c r="J112" s="21">
        <f t="shared" si="71"/>
        <v>338390.3</v>
      </c>
      <c r="K112" s="21"/>
      <c r="L112" s="21">
        <f t="shared" si="72"/>
        <v>338390.3</v>
      </c>
      <c r="M112" s="21"/>
      <c r="N112" s="21">
        <f t="shared" si="73"/>
        <v>338390.3</v>
      </c>
      <c r="O112" s="21"/>
      <c r="P112" s="21">
        <f t="shared" si="74"/>
        <v>338390.3</v>
      </c>
      <c r="Q112" s="39"/>
      <c r="R112" s="21">
        <f t="shared" si="75"/>
        <v>338390.3</v>
      </c>
      <c r="S112" s="18" t="s">
        <v>181</v>
      </c>
    </row>
    <row r="113" spans="1:20" ht="75" x14ac:dyDescent="0.25">
      <c r="A113" s="1" t="s">
        <v>157</v>
      </c>
      <c r="B113" s="5" t="s">
        <v>57</v>
      </c>
      <c r="C113" s="61" t="s">
        <v>7</v>
      </c>
      <c r="D113" s="25">
        <f>D115+D116</f>
        <v>435166.5</v>
      </c>
      <c r="E113" s="21">
        <f>E115+E116</f>
        <v>0</v>
      </c>
      <c r="F113" s="21">
        <f t="shared" si="0"/>
        <v>435166.5</v>
      </c>
      <c r="G113" s="21">
        <f>G115+G116</f>
        <v>20923.199000000001</v>
      </c>
      <c r="H113" s="21">
        <f t="shared" si="70"/>
        <v>456089.69900000002</v>
      </c>
      <c r="I113" s="21">
        <f>I115+I116</f>
        <v>0</v>
      </c>
      <c r="J113" s="21">
        <f t="shared" si="71"/>
        <v>456089.69900000002</v>
      </c>
      <c r="K113" s="21">
        <f>K115+K116</f>
        <v>0</v>
      </c>
      <c r="L113" s="21">
        <f t="shared" si="72"/>
        <v>456089.69900000002</v>
      </c>
      <c r="M113" s="21">
        <f>M115+M116</f>
        <v>-200292.3</v>
      </c>
      <c r="N113" s="21">
        <f t="shared" si="73"/>
        <v>255797.39900000003</v>
      </c>
      <c r="O113" s="21">
        <f>O115+O116</f>
        <v>0</v>
      </c>
      <c r="P113" s="21">
        <f t="shared" si="74"/>
        <v>255797.39900000003</v>
      </c>
      <c r="Q113" s="39">
        <f>Q115+Q116</f>
        <v>0</v>
      </c>
      <c r="R113" s="21">
        <f t="shared" si="75"/>
        <v>255797.39900000003</v>
      </c>
    </row>
    <row r="114" spans="1:20" x14ac:dyDescent="0.25">
      <c r="A114" s="1"/>
      <c r="B114" s="5" t="s">
        <v>2</v>
      </c>
      <c r="C114" s="6"/>
      <c r="D114" s="25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39"/>
      <c r="R114" s="21"/>
    </row>
    <row r="115" spans="1:20" hidden="1" x14ac:dyDescent="0.25">
      <c r="A115" s="1"/>
      <c r="B115" s="5" t="s">
        <v>3</v>
      </c>
      <c r="C115" s="6"/>
      <c r="D115" s="26">
        <v>108791.59999999998</v>
      </c>
      <c r="E115" s="30"/>
      <c r="F115" s="21">
        <f t="shared" si="0"/>
        <v>108791.59999999998</v>
      </c>
      <c r="G115" s="30">
        <v>20923.199000000001</v>
      </c>
      <c r="H115" s="21">
        <f t="shared" ref="H115:H117" si="76">F115+G115</f>
        <v>129714.79899999997</v>
      </c>
      <c r="I115" s="30"/>
      <c r="J115" s="21">
        <f t="shared" ref="J115:J117" si="77">H115+I115</f>
        <v>129714.79899999997</v>
      </c>
      <c r="K115" s="30"/>
      <c r="L115" s="21">
        <f t="shared" ref="L115:L117" si="78">J115+K115</f>
        <v>129714.79899999997</v>
      </c>
      <c r="M115" s="30">
        <f>-50133+240</f>
        <v>-49893</v>
      </c>
      <c r="N115" s="21">
        <f t="shared" ref="N115:N117" si="79">L115+M115</f>
        <v>79821.79899999997</v>
      </c>
      <c r="O115" s="30"/>
      <c r="P115" s="21">
        <f t="shared" ref="P115:P117" si="80">N115+O115</f>
        <v>79821.79899999997</v>
      </c>
      <c r="Q115" s="43"/>
      <c r="R115" s="21">
        <f t="shared" ref="R115:R117" si="81">P115+Q115</f>
        <v>79821.79899999997</v>
      </c>
      <c r="S115" s="16" t="s">
        <v>188</v>
      </c>
      <c r="T115" s="28">
        <v>0</v>
      </c>
    </row>
    <row r="116" spans="1:20" x14ac:dyDescent="0.25">
      <c r="A116" s="1"/>
      <c r="B116" s="5" t="s">
        <v>55</v>
      </c>
      <c r="C116" s="6"/>
      <c r="D116" s="25">
        <v>326374.90000000002</v>
      </c>
      <c r="E116" s="21"/>
      <c r="F116" s="21">
        <f t="shared" si="0"/>
        <v>326374.90000000002</v>
      </c>
      <c r="G116" s="21"/>
      <c r="H116" s="21">
        <f t="shared" si="76"/>
        <v>326374.90000000002</v>
      </c>
      <c r="I116" s="21"/>
      <c r="J116" s="21">
        <f t="shared" si="77"/>
        <v>326374.90000000002</v>
      </c>
      <c r="K116" s="21"/>
      <c r="L116" s="21">
        <f t="shared" si="78"/>
        <v>326374.90000000002</v>
      </c>
      <c r="M116" s="21">
        <v>-150399.29999999999</v>
      </c>
      <c r="N116" s="21">
        <f t="shared" si="79"/>
        <v>175975.60000000003</v>
      </c>
      <c r="O116" s="21"/>
      <c r="P116" s="21">
        <f t="shared" si="80"/>
        <v>175975.60000000003</v>
      </c>
      <c r="Q116" s="39"/>
      <c r="R116" s="21">
        <f t="shared" si="81"/>
        <v>175975.60000000003</v>
      </c>
      <c r="S116" s="18" t="s">
        <v>181</v>
      </c>
    </row>
    <row r="117" spans="1:20" ht="75" x14ac:dyDescent="0.25">
      <c r="A117" s="1" t="s">
        <v>156</v>
      </c>
      <c r="B117" s="5" t="s">
        <v>58</v>
      </c>
      <c r="C117" s="61" t="s">
        <v>7</v>
      </c>
      <c r="D117" s="25">
        <f>D119+D120</f>
        <v>87699.7</v>
      </c>
      <c r="E117" s="21">
        <f>E119+E120</f>
        <v>0</v>
      </c>
      <c r="F117" s="21">
        <f t="shared" si="0"/>
        <v>87699.7</v>
      </c>
      <c r="G117" s="21">
        <f>G119+G120</f>
        <v>0</v>
      </c>
      <c r="H117" s="21">
        <f t="shared" si="76"/>
        <v>87699.7</v>
      </c>
      <c r="I117" s="21">
        <f>I119+I120</f>
        <v>0</v>
      </c>
      <c r="J117" s="21">
        <f t="shared" si="77"/>
        <v>87699.7</v>
      </c>
      <c r="K117" s="21">
        <f>K119+K120</f>
        <v>0</v>
      </c>
      <c r="L117" s="21">
        <f t="shared" si="78"/>
        <v>87699.7</v>
      </c>
      <c r="M117" s="21">
        <f>M119+M120</f>
        <v>0</v>
      </c>
      <c r="N117" s="21">
        <f t="shared" si="79"/>
        <v>87699.7</v>
      </c>
      <c r="O117" s="21">
        <f>O119+O120</f>
        <v>0</v>
      </c>
      <c r="P117" s="21">
        <f t="shared" si="80"/>
        <v>87699.7</v>
      </c>
      <c r="Q117" s="39">
        <f>Q119+Q120</f>
        <v>0</v>
      </c>
      <c r="R117" s="21">
        <f t="shared" si="81"/>
        <v>87699.7</v>
      </c>
      <c r="S117" s="18"/>
    </row>
    <row r="118" spans="1:20" x14ac:dyDescent="0.25">
      <c r="A118" s="1"/>
      <c r="B118" s="5" t="s">
        <v>2</v>
      </c>
      <c r="C118" s="6"/>
      <c r="D118" s="25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39"/>
      <c r="R118" s="21"/>
    </row>
    <row r="119" spans="1:20" hidden="1" x14ac:dyDescent="0.25">
      <c r="A119" s="1"/>
      <c r="B119" s="5" t="s">
        <v>3</v>
      </c>
      <c r="C119" s="6"/>
      <c r="D119" s="26">
        <v>31449.699999999997</v>
      </c>
      <c r="E119" s="30"/>
      <c r="F119" s="21">
        <f t="shared" si="0"/>
        <v>31449.699999999997</v>
      </c>
      <c r="G119" s="30"/>
      <c r="H119" s="21">
        <f t="shared" ref="H119:H121" si="82">F119+G119</f>
        <v>31449.699999999997</v>
      </c>
      <c r="I119" s="30"/>
      <c r="J119" s="21">
        <f t="shared" ref="J119:J121" si="83">H119+I119</f>
        <v>31449.699999999997</v>
      </c>
      <c r="K119" s="30"/>
      <c r="L119" s="21">
        <f t="shared" ref="L119:L121" si="84">J119+K119</f>
        <v>31449.699999999997</v>
      </c>
      <c r="M119" s="30"/>
      <c r="N119" s="21">
        <f t="shared" ref="N119:N121" si="85">L119+M119</f>
        <v>31449.699999999997</v>
      </c>
      <c r="O119" s="30"/>
      <c r="P119" s="21">
        <f t="shared" ref="P119:P121" si="86">N119+O119</f>
        <v>31449.699999999997</v>
      </c>
      <c r="Q119" s="43"/>
      <c r="R119" s="21">
        <f t="shared" ref="R119:R121" si="87">P119+Q119</f>
        <v>31449.699999999997</v>
      </c>
      <c r="S119" s="16" t="s">
        <v>168</v>
      </c>
      <c r="T119" s="28">
        <v>0</v>
      </c>
    </row>
    <row r="120" spans="1:20" x14ac:dyDescent="0.25">
      <c r="A120" s="1"/>
      <c r="B120" s="5" t="s">
        <v>55</v>
      </c>
      <c r="C120" s="6"/>
      <c r="D120" s="25">
        <v>56250</v>
      </c>
      <c r="E120" s="21"/>
      <c r="F120" s="21">
        <f t="shared" si="0"/>
        <v>56250</v>
      </c>
      <c r="G120" s="21"/>
      <c r="H120" s="21">
        <f t="shared" si="82"/>
        <v>56250</v>
      </c>
      <c r="I120" s="21"/>
      <c r="J120" s="21">
        <f t="shared" si="83"/>
        <v>56250</v>
      </c>
      <c r="K120" s="21"/>
      <c r="L120" s="21">
        <f t="shared" si="84"/>
        <v>56250</v>
      </c>
      <c r="M120" s="21"/>
      <c r="N120" s="21">
        <f t="shared" si="85"/>
        <v>56250</v>
      </c>
      <c r="O120" s="21"/>
      <c r="P120" s="21">
        <f t="shared" si="86"/>
        <v>56250</v>
      </c>
      <c r="Q120" s="39"/>
      <c r="R120" s="21">
        <f t="shared" si="87"/>
        <v>56250</v>
      </c>
      <c r="S120" s="18" t="s">
        <v>181</v>
      </c>
    </row>
    <row r="121" spans="1:20" ht="75" x14ac:dyDescent="0.25">
      <c r="A121" s="1" t="s">
        <v>159</v>
      </c>
      <c r="B121" s="5" t="s">
        <v>59</v>
      </c>
      <c r="C121" s="61" t="s">
        <v>7</v>
      </c>
      <c r="D121" s="25">
        <f>D123+D124</f>
        <v>105288.2</v>
      </c>
      <c r="E121" s="21">
        <f>E123+E124</f>
        <v>1792.2</v>
      </c>
      <c r="F121" s="21">
        <f t="shared" ref="F121:F183" si="88">D121+E121</f>
        <v>107080.4</v>
      </c>
      <c r="G121" s="21">
        <f>G123+G124</f>
        <v>7728.1</v>
      </c>
      <c r="H121" s="21">
        <f t="shared" si="82"/>
        <v>114808.5</v>
      </c>
      <c r="I121" s="21">
        <f>I123+I124</f>
        <v>0</v>
      </c>
      <c r="J121" s="21">
        <f t="shared" si="83"/>
        <v>114808.5</v>
      </c>
      <c r="K121" s="21">
        <f>K123+K124</f>
        <v>0</v>
      </c>
      <c r="L121" s="21">
        <f t="shared" si="84"/>
        <v>114808.5</v>
      </c>
      <c r="M121" s="21">
        <f>M123+M124</f>
        <v>0</v>
      </c>
      <c r="N121" s="21">
        <f t="shared" si="85"/>
        <v>114808.5</v>
      </c>
      <c r="O121" s="21">
        <f>O123+O124</f>
        <v>0</v>
      </c>
      <c r="P121" s="21">
        <f t="shared" si="86"/>
        <v>114808.5</v>
      </c>
      <c r="Q121" s="39">
        <f>Q123+Q124</f>
        <v>0</v>
      </c>
      <c r="R121" s="21">
        <f t="shared" si="87"/>
        <v>114808.5</v>
      </c>
      <c r="S121" s="18"/>
    </row>
    <row r="122" spans="1:20" x14ac:dyDescent="0.25">
      <c r="A122" s="1"/>
      <c r="B122" s="5" t="s">
        <v>2</v>
      </c>
      <c r="C122" s="6"/>
      <c r="D122" s="25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39"/>
      <c r="R122" s="21"/>
    </row>
    <row r="123" spans="1:20" hidden="1" x14ac:dyDescent="0.25">
      <c r="A123" s="1"/>
      <c r="B123" s="5" t="s">
        <v>3</v>
      </c>
      <c r="C123" s="6"/>
      <c r="D123" s="26">
        <v>98322.2</v>
      </c>
      <c r="E123" s="30">
        <v>1792.2</v>
      </c>
      <c r="F123" s="21">
        <f t="shared" si="88"/>
        <v>100114.4</v>
      </c>
      <c r="G123" s="30">
        <v>2351.5</v>
      </c>
      <c r="H123" s="21">
        <f t="shared" ref="H123:H125" si="89">F123+G123</f>
        <v>102465.9</v>
      </c>
      <c r="I123" s="30"/>
      <c r="J123" s="21">
        <f t="shared" ref="J123:J125" si="90">H123+I123</f>
        <v>102465.9</v>
      </c>
      <c r="K123" s="30"/>
      <c r="L123" s="21">
        <f t="shared" ref="L123:L125" si="91">J123+K123</f>
        <v>102465.9</v>
      </c>
      <c r="M123" s="30"/>
      <c r="N123" s="21">
        <f t="shared" ref="N123:N125" si="92">L123+M123</f>
        <v>102465.9</v>
      </c>
      <c r="O123" s="30"/>
      <c r="P123" s="21">
        <f t="shared" ref="P123:P125" si="93">N123+O123</f>
        <v>102465.9</v>
      </c>
      <c r="Q123" s="43"/>
      <c r="R123" s="21">
        <f t="shared" ref="R123:R125" si="94">P123+Q123</f>
        <v>102465.9</v>
      </c>
      <c r="S123" s="16" t="s">
        <v>60</v>
      </c>
      <c r="T123" s="28">
        <v>0</v>
      </c>
    </row>
    <row r="124" spans="1:20" x14ac:dyDescent="0.25">
      <c r="A124" s="1"/>
      <c r="B124" s="13" t="s">
        <v>55</v>
      </c>
      <c r="C124" s="61"/>
      <c r="D124" s="25">
        <v>6966</v>
      </c>
      <c r="E124" s="21"/>
      <c r="F124" s="21">
        <f t="shared" si="88"/>
        <v>6966</v>
      </c>
      <c r="G124" s="21">
        <v>5376.6</v>
      </c>
      <c r="H124" s="21">
        <f t="shared" si="89"/>
        <v>12342.6</v>
      </c>
      <c r="I124" s="21"/>
      <c r="J124" s="21">
        <f t="shared" si="90"/>
        <v>12342.6</v>
      </c>
      <c r="K124" s="21"/>
      <c r="L124" s="21">
        <f t="shared" si="91"/>
        <v>12342.6</v>
      </c>
      <c r="M124" s="21"/>
      <c r="N124" s="21">
        <f t="shared" si="92"/>
        <v>12342.6</v>
      </c>
      <c r="O124" s="21"/>
      <c r="P124" s="21">
        <f t="shared" si="93"/>
        <v>12342.6</v>
      </c>
      <c r="Q124" s="39"/>
      <c r="R124" s="21">
        <f t="shared" si="94"/>
        <v>12342.6</v>
      </c>
      <c r="S124" s="18" t="s">
        <v>181</v>
      </c>
    </row>
    <row r="125" spans="1:20" ht="75" x14ac:dyDescent="0.25">
      <c r="A125" s="1" t="s">
        <v>158</v>
      </c>
      <c r="B125" s="5" t="s">
        <v>62</v>
      </c>
      <c r="C125" s="61" t="s">
        <v>7</v>
      </c>
      <c r="D125" s="25">
        <f>D127+D128</f>
        <v>28686.799999999999</v>
      </c>
      <c r="E125" s="21">
        <f>E127+E128</f>
        <v>-1792.2</v>
      </c>
      <c r="F125" s="21">
        <f t="shared" si="88"/>
        <v>26894.6</v>
      </c>
      <c r="G125" s="21">
        <f>G127+G128</f>
        <v>-5376.6</v>
      </c>
      <c r="H125" s="21">
        <f t="shared" si="89"/>
        <v>21518</v>
      </c>
      <c r="I125" s="21">
        <f>I127+I128</f>
        <v>0</v>
      </c>
      <c r="J125" s="21">
        <f t="shared" si="90"/>
        <v>21518</v>
      </c>
      <c r="K125" s="21">
        <f>K127+K128</f>
        <v>0</v>
      </c>
      <c r="L125" s="21">
        <f t="shared" si="91"/>
        <v>21518</v>
      </c>
      <c r="M125" s="21">
        <f>M127+M128</f>
        <v>0</v>
      </c>
      <c r="N125" s="21">
        <f t="shared" si="92"/>
        <v>21518</v>
      </c>
      <c r="O125" s="21">
        <f>O127+O128</f>
        <v>0</v>
      </c>
      <c r="P125" s="21">
        <f t="shared" si="93"/>
        <v>21518</v>
      </c>
      <c r="Q125" s="39">
        <f>Q127+Q128</f>
        <v>0</v>
      </c>
      <c r="R125" s="21">
        <f t="shared" si="94"/>
        <v>21518</v>
      </c>
      <c r="S125" s="18"/>
    </row>
    <row r="126" spans="1:20" x14ac:dyDescent="0.25">
      <c r="A126" s="1"/>
      <c r="B126" s="5" t="s">
        <v>2</v>
      </c>
      <c r="C126" s="61"/>
      <c r="D126" s="25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39"/>
      <c r="R126" s="21"/>
    </row>
    <row r="127" spans="1:20" hidden="1" x14ac:dyDescent="0.25">
      <c r="A127" s="1"/>
      <c r="B127" s="5" t="s">
        <v>3</v>
      </c>
      <c r="C127" s="34"/>
      <c r="D127" s="26">
        <v>7171.7000000000007</v>
      </c>
      <c r="E127" s="30">
        <v>-1792.2</v>
      </c>
      <c r="F127" s="21">
        <f t="shared" si="88"/>
        <v>5379.5000000000009</v>
      </c>
      <c r="G127" s="30"/>
      <c r="H127" s="21">
        <f t="shared" ref="H127:H129" si="95">F127+G127</f>
        <v>5379.5000000000009</v>
      </c>
      <c r="I127" s="30"/>
      <c r="J127" s="21">
        <f t="shared" ref="J127:J129" si="96">H127+I127</f>
        <v>5379.5000000000009</v>
      </c>
      <c r="K127" s="30"/>
      <c r="L127" s="21">
        <f t="shared" ref="L127:L129" si="97">J127+K127</f>
        <v>5379.5000000000009</v>
      </c>
      <c r="M127" s="30"/>
      <c r="N127" s="21">
        <f t="shared" ref="N127:N129" si="98">L127+M127</f>
        <v>5379.5000000000009</v>
      </c>
      <c r="O127" s="30"/>
      <c r="P127" s="21">
        <f t="shared" ref="P127:P129" si="99">N127+O127</f>
        <v>5379.5000000000009</v>
      </c>
      <c r="Q127" s="43"/>
      <c r="R127" s="21">
        <f t="shared" ref="R127:R129" si="100">P127+Q127</f>
        <v>5379.5000000000009</v>
      </c>
      <c r="S127" s="16" t="s">
        <v>61</v>
      </c>
      <c r="T127" s="28">
        <v>0</v>
      </c>
    </row>
    <row r="128" spans="1:20" x14ac:dyDescent="0.25">
      <c r="A128" s="1"/>
      <c r="B128" s="5" t="s">
        <v>55</v>
      </c>
      <c r="C128" s="61"/>
      <c r="D128" s="25">
        <v>21515.1</v>
      </c>
      <c r="E128" s="21"/>
      <c r="F128" s="21">
        <f t="shared" si="88"/>
        <v>21515.1</v>
      </c>
      <c r="G128" s="21">
        <v>-5376.6</v>
      </c>
      <c r="H128" s="21">
        <f t="shared" si="95"/>
        <v>16138.499999999998</v>
      </c>
      <c r="I128" s="21"/>
      <c r="J128" s="21">
        <f t="shared" si="96"/>
        <v>16138.499999999998</v>
      </c>
      <c r="K128" s="21"/>
      <c r="L128" s="21">
        <f t="shared" si="97"/>
        <v>16138.499999999998</v>
      </c>
      <c r="M128" s="21"/>
      <c r="N128" s="21">
        <f t="shared" si="98"/>
        <v>16138.499999999998</v>
      </c>
      <c r="O128" s="21"/>
      <c r="P128" s="21">
        <f t="shared" si="99"/>
        <v>16138.499999999998</v>
      </c>
      <c r="Q128" s="39"/>
      <c r="R128" s="21">
        <f t="shared" si="100"/>
        <v>16138.499999999998</v>
      </c>
      <c r="S128" s="18" t="s">
        <v>181</v>
      </c>
    </row>
    <row r="129" spans="1:21" ht="75" x14ac:dyDescent="0.25">
      <c r="A129" s="1" t="s">
        <v>160</v>
      </c>
      <c r="B129" s="5" t="s">
        <v>63</v>
      </c>
      <c r="C129" s="61" t="s">
        <v>7</v>
      </c>
      <c r="D129" s="25">
        <f>D131+D132</f>
        <v>11425.1</v>
      </c>
      <c r="E129" s="21">
        <f>E131+E132</f>
        <v>0</v>
      </c>
      <c r="F129" s="21">
        <f t="shared" si="88"/>
        <v>11425.1</v>
      </c>
      <c r="G129" s="21">
        <f>G131+G132</f>
        <v>7520.6559999999999</v>
      </c>
      <c r="H129" s="21">
        <f t="shared" si="95"/>
        <v>18945.756000000001</v>
      </c>
      <c r="I129" s="21">
        <f>I131+I132</f>
        <v>0</v>
      </c>
      <c r="J129" s="21">
        <f t="shared" si="96"/>
        <v>18945.756000000001</v>
      </c>
      <c r="K129" s="21">
        <f>K131+K132</f>
        <v>0</v>
      </c>
      <c r="L129" s="21">
        <f t="shared" si="97"/>
        <v>18945.756000000001</v>
      </c>
      <c r="M129" s="21">
        <f>M131+M132</f>
        <v>0</v>
      </c>
      <c r="N129" s="21">
        <f t="shared" si="98"/>
        <v>18945.756000000001</v>
      </c>
      <c r="O129" s="21">
        <f>O131+O132</f>
        <v>0</v>
      </c>
      <c r="P129" s="21">
        <f t="shared" si="99"/>
        <v>18945.756000000001</v>
      </c>
      <c r="Q129" s="39">
        <f>Q131+Q132</f>
        <v>0</v>
      </c>
      <c r="R129" s="21">
        <f t="shared" si="100"/>
        <v>18945.756000000001</v>
      </c>
    </row>
    <row r="130" spans="1:21" x14ac:dyDescent="0.25">
      <c r="A130" s="1"/>
      <c r="B130" s="5" t="s">
        <v>2</v>
      </c>
      <c r="C130" s="61"/>
      <c r="D130" s="25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39"/>
      <c r="R130" s="21"/>
      <c r="S130" s="18"/>
    </row>
    <row r="131" spans="1:21" hidden="1" x14ac:dyDescent="0.25">
      <c r="A131" s="1"/>
      <c r="B131" s="5" t="s">
        <v>3</v>
      </c>
      <c r="C131" s="34"/>
      <c r="D131" s="26">
        <v>2856.3000000000011</v>
      </c>
      <c r="E131" s="30"/>
      <c r="F131" s="21">
        <f t="shared" si="88"/>
        <v>2856.3000000000011</v>
      </c>
      <c r="G131" s="30">
        <v>7520.6559999999999</v>
      </c>
      <c r="H131" s="21">
        <f t="shared" ref="H131:H168" si="101">F131+G131</f>
        <v>10376.956000000002</v>
      </c>
      <c r="I131" s="30"/>
      <c r="J131" s="21">
        <f t="shared" ref="J131:J168" si="102">H131+I131</f>
        <v>10376.956000000002</v>
      </c>
      <c r="K131" s="30"/>
      <c r="L131" s="21">
        <f t="shared" ref="L131:L168" si="103">J131+K131</f>
        <v>10376.956000000002</v>
      </c>
      <c r="M131" s="30"/>
      <c r="N131" s="21">
        <f t="shared" ref="N131:N168" si="104">L131+M131</f>
        <v>10376.956000000002</v>
      </c>
      <c r="O131" s="30"/>
      <c r="P131" s="21">
        <f t="shared" ref="P131:P168" si="105">N131+O131</f>
        <v>10376.956000000002</v>
      </c>
      <c r="Q131" s="43"/>
      <c r="R131" s="21">
        <f t="shared" ref="R131:R168" si="106">P131+Q131</f>
        <v>10376.956000000002</v>
      </c>
      <c r="S131" s="18" t="s">
        <v>191</v>
      </c>
      <c r="T131" s="28">
        <v>0</v>
      </c>
    </row>
    <row r="132" spans="1:21" x14ac:dyDescent="0.25">
      <c r="A132" s="1"/>
      <c r="B132" s="5" t="s">
        <v>55</v>
      </c>
      <c r="C132" s="61"/>
      <c r="D132" s="21">
        <v>8568.7999999999993</v>
      </c>
      <c r="E132" s="21"/>
      <c r="F132" s="21">
        <f t="shared" si="88"/>
        <v>8568.7999999999993</v>
      </c>
      <c r="G132" s="21"/>
      <c r="H132" s="21">
        <f t="shared" si="101"/>
        <v>8568.7999999999993</v>
      </c>
      <c r="I132" s="21"/>
      <c r="J132" s="21">
        <f t="shared" si="102"/>
        <v>8568.7999999999993</v>
      </c>
      <c r="K132" s="21"/>
      <c r="L132" s="21">
        <f t="shared" si="103"/>
        <v>8568.7999999999993</v>
      </c>
      <c r="M132" s="21"/>
      <c r="N132" s="21">
        <f t="shared" si="104"/>
        <v>8568.7999999999993</v>
      </c>
      <c r="O132" s="21"/>
      <c r="P132" s="21">
        <f t="shared" si="105"/>
        <v>8568.7999999999993</v>
      </c>
      <c r="Q132" s="39"/>
      <c r="R132" s="21">
        <f t="shared" si="106"/>
        <v>8568.7999999999993</v>
      </c>
      <c r="S132" s="18" t="s">
        <v>181</v>
      </c>
    </row>
    <row r="133" spans="1:21" ht="75" x14ac:dyDescent="0.25">
      <c r="A133" s="1" t="s">
        <v>161</v>
      </c>
      <c r="B133" s="5" t="s">
        <v>176</v>
      </c>
      <c r="C133" s="61" t="s">
        <v>7</v>
      </c>
      <c r="D133" s="21">
        <v>6397.1</v>
      </c>
      <c r="E133" s="21"/>
      <c r="F133" s="21">
        <f t="shared" si="88"/>
        <v>6397.1</v>
      </c>
      <c r="G133" s="21"/>
      <c r="H133" s="21">
        <f t="shared" si="101"/>
        <v>6397.1</v>
      </c>
      <c r="I133" s="21"/>
      <c r="J133" s="21">
        <f t="shared" si="102"/>
        <v>6397.1</v>
      </c>
      <c r="K133" s="21"/>
      <c r="L133" s="21">
        <f t="shared" si="103"/>
        <v>6397.1</v>
      </c>
      <c r="M133" s="21"/>
      <c r="N133" s="21">
        <f t="shared" si="104"/>
        <v>6397.1</v>
      </c>
      <c r="O133" s="21"/>
      <c r="P133" s="21">
        <f t="shared" si="105"/>
        <v>6397.1</v>
      </c>
      <c r="Q133" s="39"/>
      <c r="R133" s="21">
        <f t="shared" si="106"/>
        <v>6397.1</v>
      </c>
      <c r="S133" s="19">
        <v>1020141280</v>
      </c>
    </row>
    <row r="134" spans="1:21" ht="87.75" hidden="1" customHeight="1" x14ac:dyDescent="0.25">
      <c r="A134" s="1" t="s">
        <v>163</v>
      </c>
      <c r="B134" s="5" t="s">
        <v>64</v>
      </c>
      <c r="C134" s="34" t="s">
        <v>7</v>
      </c>
      <c r="D134" s="21">
        <v>18000</v>
      </c>
      <c r="E134" s="21"/>
      <c r="F134" s="21">
        <f t="shared" si="88"/>
        <v>18000</v>
      </c>
      <c r="G134" s="21"/>
      <c r="H134" s="21">
        <f t="shared" si="101"/>
        <v>18000</v>
      </c>
      <c r="I134" s="21"/>
      <c r="J134" s="21">
        <f t="shared" si="102"/>
        <v>18000</v>
      </c>
      <c r="K134" s="21">
        <v>-18000</v>
      </c>
      <c r="L134" s="21">
        <f t="shared" si="103"/>
        <v>0</v>
      </c>
      <c r="M134" s="21"/>
      <c r="N134" s="21">
        <f t="shared" si="104"/>
        <v>0</v>
      </c>
      <c r="O134" s="21"/>
      <c r="P134" s="21">
        <f t="shared" si="105"/>
        <v>0</v>
      </c>
      <c r="Q134" s="39"/>
      <c r="R134" s="21">
        <f t="shared" si="106"/>
        <v>0</v>
      </c>
      <c r="S134" s="19">
        <v>1020141250</v>
      </c>
      <c r="T134" s="28">
        <v>0</v>
      </c>
    </row>
    <row r="135" spans="1:21" ht="75" hidden="1" x14ac:dyDescent="0.25">
      <c r="A135" s="1" t="s">
        <v>161</v>
      </c>
      <c r="B135" s="5" t="s">
        <v>65</v>
      </c>
      <c r="C135" s="52" t="s">
        <v>7</v>
      </c>
      <c r="D135" s="21">
        <v>16242.8</v>
      </c>
      <c r="E135" s="21">
        <v>-15732.6</v>
      </c>
      <c r="F135" s="21">
        <f t="shared" si="88"/>
        <v>510.19999999999891</v>
      </c>
      <c r="G135" s="21"/>
      <c r="H135" s="21">
        <f t="shared" si="101"/>
        <v>510.19999999999891</v>
      </c>
      <c r="I135" s="21"/>
      <c r="J135" s="21">
        <f t="shared" si="102"/>
        <v>510.19999999999891</v>
      </c>
      <c r="K135" s="21"/>
      <c r="L135" s="21">
        <f t="shared" si="103"/>
        <v>510.19999999999891</v>
      </c>
      <c r="M135" s="21"/>
      <c r="N135" s="21">
        <f t="shared" si="104"/>
        <v>510.19999999999891</v>
      </c>
      <c r="O135" s="21"/>
      <c r="P135" s="21">
        <f t="shared" si="105"/>
        <v>510.19999999999891</v>
      </c>
      <c r="Q135" s="39">
        <v>-510.2</v>
      </c>
      <c r="R135" s="21">
        <f t="shared" si="106"/>
        <v>-1.0800249583553523E-12</v>
      </c>
      <c r="S135" s="19">
        <v>1020141260</v>
      </c>
      <c r="T135" s="28">
        <v>0</v>
      </c>
    </row>
    <row r="136" spans="1:21" ht="75" x14ac:dyDescent="0.25">
      <c r="A136" s="1" t="s">
        <v>162</v>
      </c>
      <c r="B136" s="5" t="s">
        <v>66</v>
      </c>
      <c r="C136" s="61" t="s">
        <v>7</v>
      </c>
      <c r="D136" s="21">
        <v>6140.6</v>
      </c>
      <c r="E136" s="21"/>
      <c r="F136" s="21">
        <f t="shared" si="88"/>
        <v>6140.6</v>
      </c>
      <c r="G136" s="21">
        <v>11616</v>
      </c>
      <c r="H136" s="21">
        <f t="shared" si="101"/>
        <v>17756.599999999999</v>
      </c>
      <c r="I136" s="21"/>
      <c r="J136" s="21">
        <f t="shared" si="102"/>
        <v>17756.599999999999</v>
      </c>
      <c r="K136" s="21"/>
      <c r="L136" s="21">
        <f t="shared" si="103"/>
        <v>17756.599999999999</v>
      </c>
      <c r="M136" s="21"/>
      <c r="N136" s="21">
        <f t="shared" si="104"/>
        <v>17756.599999999999</v>
      </c>
      <c r="O136" s="21"/>
      <c r="P136" s="21">
        <f t="shared" si="105"/>
        <v>17756.599999999999</v>
      </c>
      <c r="Q136" s="39"/>
      <c r="R136" s="21">
        <f t="shared" si="106"/>
        <v>17756.599999999999</v>
      </c>
      <c r="S136" s="19">
        <v>1020141480</v>
      </c>
    </row>
    <row r="137" spans="1:21" ht="75" x14ac:dyDescent="0.25">
      <c r="A137" s="1" t="s">
        <v>163</v>
      </c>
      <c r="B137" s="5" t="s">
        <v>67</v>
      </c>
      <c r="C137" s="61" t="s">
        <v>7</v>
      </c>
      <c r="D137" s="21">
        <v>5018.7</v>
      </c>
      <c r="E137" s="21"/>
      <c r="F137" s="21">
        <f t="shared" si="88"/>
        <v>5018.7</v>
      </c>
      <c r="G137" s="21"/>
      <c r="H137" s="21">
        <f t="shared" si="101"/>
        <v>5018.7</v>
      </c>
      <c r="I137" s="21"/>
      <c r="J137" s="21">
        <f t="shared" si="102"/>
        <v>5018.7</v>
      </c>
      <c r="K137" s="21">
        <v>-381.84199999999998</v>
      </c>
      <c r="L137" s="21">
        <f t="shared" si="103"/>
        <v>4636.8580000000002</v>
      </c>
      <c r="M137" s="21"/>
      <c r="N137" s="21">
        <f t="shared" si="104"/>
        <v>4636.8580000000002</v>
      </c>
      <c r="O137" s="21"/>
      <c r="P137" s="21">
        <f t="shared" si="105"/>
        <v>4636.8580000000002</v>
      </c>
      <c r="Q137" s="39">
        <v>-1204.636</v>
      </c>
      <c r="R137" s="21">
        <f t="shared" si="106"/>
        <v>3432.2220000000002</v>
      </c>
      <c r="S137" s="19">
        <v>1020341290</v>
      </c>
    </row>
    <row r="138" spans="1:21" ht="75" x14ac:dyDescent="0.25">
      <c r="A138" s="1" t="s">
        <v>164</v>
      </c>
      <c r="B138" s="5" t="s">
        <v>68</v>
      </c>
      <c r="C138" s="61" t="s">
        <v>7</v>
      </c>
      <c r="D138" s="21">
        <v>8132.6</v>
      </c>
      <c r="E138" s="21"/>
      <c r="F138" s="21">
        <f t="shared" si="88"/>
        <v>8132.6</v>
      </c>
      <c r="G138" s="21">
        <f>3744.857+2595.866</f>
        <v>6340.723</v>
      </c>
      <c r="H138" s="21">
        <f t="shared" si="101"/>
        <v>14473.323</v>
      </c>
      <c r="I138" s="21"/>
      <c r="J138" s="21">
        <f t="shared" si="102"/>
        <v>14473.323</v>
      </c>
      <c r="K138" s="21"/>
      <c r="L138" s="21">
        <f t="shared" si="103"/>
        <v>14473.323</v>
      </c>
      <c r="M138" s="21"/>
      <c r="N138" s="21">
        <f t="shared" si="104"/>
        <v>14473.323</v>
      </c>
      <c r="O138" s="21"/>
      <c r="P138" s="21">
        <f t="shared" si="105"/>
        <v>14473.323</v>
      </c>
      <c r="Q138" s="39"/>
      <c r="R138" s="21">
        <f t="shared" si="106"/>
        <v>14473.323</v>
      </c>
      <c r="S138" s="19">
        <v>1110741740</v>
      </c>
    </row>
    <row r="139" spans="1:21" ht="75" x14ac:dyDescent="0.25">
      <c r="A139" s="1" t="s">
        <v>165</v>
      </c>
      <c r="B139" s="5" t="s">
        <v>190</v>
      </c>
      <c r="C139" s="61" t="s">
        <v>7</v>
      </c>
      <c r="D139" s="21"/>
      <c r="E139" s="21"/>
      <c r="F139" s="21"/>
      <c r="G139" s="21">
        <v>1213.567</v>
      </c>
      <c r="H139" s="21">
        <f t="shared" si="101"/>
        <v>1213.567</v>
      </c>
      <c r="I139" s="21"/>
      <c r="J139" s="21">
        <f t="shared" si="102"/>
        <v>1213.567</v>
      </c>
      <c r="K139" s="21"/>
      <c r="L139" s="21">
        <f t="shared" si="103"/>
        <v>1213.567</v>
      </c>
      <c r="M139" s="21"/>
      <c r="N139" s="21">
        <f t="shared" si="104"/>
        <v>1213.567</v>
      </c>
      <c r="O139" s="21"/>
      <c r="P139" s="21">
        <f t="shared" si="105"/>
        <v>1213.567</v>
      </c>
      <c r="Q139" s="39"/>
      <c r="R139" s="21">
        <f t="shared" si="106"/>
        <v>1213.567</v>
      </c>
      <c r="S139" s="19">
        <v>1020141930</v>
      </c>
    </row>
    <row r="140" spans="1:21" ht="75" x14ac:dyDescent="0.25">
      <c r="A140" s="1" t="s">
        <v>166</v>
      </c>
      <c r="B140" s="5" t="s">
        <v>192</v>
      </c>
      <c r="C140" s="61" t="s">
        <v>7</v>
      </c>
      <c r="D140" s="21"/>
      <c r="E140" s="21"/>
      <c r="F140" s="21"/>
      <c r="G140" s="21">
        <v>5305</v>
      </c>
      <c r="H140" s="21">
        <f t="shared" si="101"/>
        <v>5305</v>
      </c>
      <c r="I140" s="21"/>
      <c r="J140" s="21">
        <f t="shared" si="102"/>
        <v>5305</v>
      </c>
      <c r="K140" s="21"/>
      <c r="L140" s="21">
        <f t="shared" si="103"/>
        <v>5305</v>
      </c>
      <c r="M140" s="21"/>
      <c r="N140" s="21">
        <f t="shared" si="104"/>
        <v>5305</v>
      </c>
      <c r="O140" s="21"/>
      <c r="P140" s="21">
        <f t="shared" si="105"/>
        <v>5305</v>
      </c>
      <c r="Q140" s="39"/>
      <c r="R140" s="21">
        <f t="shared" si="106"/>
        <v>5305</v>
      </c>
      <c r="S140" s="19" t="s">
        <v>193</v>
      </c>
    </row>
    <row r="141" spans="1:21" ht="75" x14ac:dyDescent="0.25">
      <c r="A141" s="1" t="s">
        <v>167</v>
      </c>
      <c r="B141" s="5" t="s">
        <v>199</v>
      </c>
      <c r="C141" s="61" t="s">
        <v>7</v>
      </c>
      <c r="D141" s="21"/>
      <c r="E141" s="21"/>
      <c r="F141" s="21"/>
      <c r="G141" s="21">
        <v>4501.7340000000004</v>
      </c>
      <c r="H141" s="21">
        <f t="shared" si="101"/>
        <v>4501.7340000000004</v>
      </c>
      <c r="I141" s="21"/>
      <c r="J141" s="21">
        <f t="shared" si="102"/>
        <v>4501.7340000000004</v>
      </c>
      <c r="K141" s="21"/>
      <c r="L141" s="21">
        <f t="shared" si="103"/>
        <v>4501.7340000000004</v>
      </c>
      <c r="M141" s="21"/>
      <c r="N141" s="21">
        <f t="shared" si="104"/>
        <v>4501.7340000000004</v>
      </c>
      <c r="O141" s="21"/>
      <c r="P141" s="21">
        <f t="shared" si="105"/>
        <v>4501.7340000000004</v>
      </c>
      <c r="Q141" s="39"/>
      <c r="R141" s="21">
        <f t="shared" si="106"/>
        <v>4501.7340000000004</v>
      </c>
      <c r="S141" s="19">
        <v>1020141790</v>
      </c>
    </row>
    <row r="142" spans="1:21" x14ac:dyDescent="0.25">
      <c r="A142" s="1"/>
      <c r="B142" s="5" t="s">
        <v>170</v>
      </c>
      <c r="C142" s="61"/>
      <c r="D142" s="44">
        <f>D143</f>
        <v>15000</v>
      </c>
      <c r="E142" s="44">
        <f>E143+E144</f>
        <v>0</v>
      </c>
      <c r="F142" s="44">
        <f t="shared" si="88"/>
        <v>15000</v>
      </c>
      <c r="G142" s="44">
        <f>G143+G144</f>
        <v>0</v>
      </c>
      <c r="H142" s="44">
        <f t="shared" si="101"/>
        <v>15000</v>
      </c>
      <c r="I142" s="44">
        <f>I143+I144</f>
        <v>0</v>
      </c>
      <c r="J142" s="44">
        <f t="shared" si="102"/>
        <v>15000</v>
      </c>
      <c r="K142" s="44">
        <f>K143+K144</f>
        <v>0</v>
      </c>
      <c r="L142" s="44">
        <f t="shared" si="103"/>
        <v>15000</v>
      </c>
      <c r="M142" s="44">
        <f>M143+M144</f>
        <v>0</v>
      </c>
      <c r="N142" s="44">
        <f t="shared" si="104"/>
        <v>15000</v>
      </c>
      <c r="O142" s="44">
        <f>O143+O144</f>
        <v>0</v>
      </c>
      <c r="P142" s="44">
        <f t="shared" si="105"/>
        <v>15000</v>
      </c>
      <c r="Q142" s="44">
        <f>Q143+Q144</f>
        <v>-500</v>
      </c>
      <c r="R142" s="21">
        <f t="shared" si="106"/>
        <v>14500</v>
      </c>
      <c r="S142" s="48"/>
      <c r="T142" s="46"/>
      <c r="U142" s="47"/>
    </row>
    <row r="143" spans="1:21" ht="75" hidden="1" x14ac:dyDescent="0.25">
      <c r="A143" s="1" t="s">
        <v>208</v>
      </c>
      <c r="B143" s="5" t="s">
        <v>80</v>
      </c>
      <c r="C143" s="3" t="s">
        <v>19</v>
      </c>
      <c r="D143" s="21">
        <v>15000</v>
      </c>
      <c r="E143" s="21">
        <v>-15000</v>
      </c>
      <c r="F143" s="21">
        <f t="shared" si="88"/>
        <v>0</v>
      </c>
      <c r="G143" s="21"/>
      <c r="H143" s="21">
        <f t="shared" si="101"/>
        <v>0</v>
      </c>
      <c r="I143" s="21"/>
      <c r="J143" s="21">
        <f t="shared" si="102"/>
        <v>0</v>
      </c>
      <c r="K143" s="21"/>
      <c r="L143" s="21">
        <f t="shared" si="103"/>
        <v>0</v>
      </c>
      <c r="M143" s="21"/>
      <c r="N143" s="21">
        <f t="shared" si="104"/>
        <v>0</v>
      </c>
      <c r="O143" s="21"/>
      <c r="P143" s="21">
        <f t="shared" si="105"/>
        <v>0</v>
      </c>
      <c r="Q143" s="39"/>
      <c r="R143" s="21">
        <f t="shared" si="106"/>
        <v>0</v>
      </c>
      <c r="S143" s="16" t="s">
        <v>81</v>
      </c>
      <c r="T143" s="28">
        <v>0</v>
      </c>
    </row>
    <row r="144" spans="1:21" ht="56.25" x14ac:dyDescent="0.25">
      <c r="A144" s="1" t="s">
        <v>205</v>
      </c>
      <c r="B144" s="5" t="s">
        <v>80</v>
      </c>
      <c r="C144" s="3" t="s">
        <v>48</v>
      </c>
      <c r="D144" s="21"/>
      <c r="E144" s="21">
        <v>15000</v>
      </c>
      <c r="F144" s="21">
        <f t="shared" si="88"/>
        <v>15000</v>
      </c>
      <c r="G144" s="21"/>
      <c r="H144" s="21">
        <f t="shared" si="101"/>
        <v>15000</v>
      </c>
      <c r="I144" s="21"/>
      <c r="J144" s="21">
        <f t="shared" si="102"/>
        <v>15000</v>
      </c>
      <c r="K144" s="21"/>
      <c r="L144" s="21">
        <f t="shared" si="103"/>
        <v>15000</v>
      </c>
      <c r="M144" s="21"/>
      <c r="N144" s="21">
        <f t="shared" si="104"/>
        <v>15000</v>
      </c>
      <c r="O144" s="21"/>
      <c r="P144" s="21">
        <f t="shared" si="105"/>
        <v>15000</v>
      </c>
      <c r="Q144" s="39">
        <v>-500</v>
      </c>
      <c r="R144" s="21">
        <f t="shared" si="106"/>
        <v>14500</v>
      </c>
      <c r="S144" s="16" t="s">
        <v>81</v>
      </c>
    </row>
    <row r="145" spans="1:21" x14ac:dyDescent="0.25">
      <c r="A145" s="1"/>
      <c r="B145" s="63" t="s">
        <v>9</v>
      </c>
      <c r="C145" s="64"/>
      <c r="D145" s="44">
        <f>D146+D147+D148+D150+D151</f>
        <v>316643.09999999998</v>
      </c>
      <c r="E145" s="44">
        <f>E146+E147+E148+E149+E150+E151</f>
        <v>-2456.7999999999993</v>
      </c>
      <c r="F145" s="44">
        <f t="shared" si="88"/>
        <v>314186.3</v>
      </c>
      <c r="G145" s="44">
        <f>G146+G147+G148+G149+G150+G151</f>
        <v>27335.702999999998</v>
      </c>
      <c r="H145" s="44">
        <f t="shared" si="101"/>
        <v>341522.00299999997</v>
      </c>
      <c r="I145" s="44">
        <f>I146+I147+I148+I149+I150+I151</f>
        <v>-5.0010000000000003</v>
      </c>
      <c r="J145" s="44">
        <f t="shared" si="102"/>
        <v>341517.00199999998</v>
      </c>
      <c r="K145" s="44">
        <f>K146+K147+K148+K149+K150+K151</f>
        <v>-2488.36</v>
      </c>
      <c r="L145" s="44">
        <f t="shared" si="103"/>
        <v>339028.64199999999</v>
      </c>
      <c r="M145" s="44">
        <f>M146+M147+M148+M149+M150+M151</f>
        <v>0</v>
      </c>
      <c r="N145" s="44">
        <f t="shared" si="104"/>
        <v>339028.64199999999</v>
      </c>
      <c r="O145" s="44">
        <f>O146+O147+O148+O149+O150+O151</f>
        <v>0</v>
      </c>
      <c r="P145" s="44">
        <f t="shared" si="105"/>
        <v>339028.64199999999</v>
      </c>
      <c r="Q145" s="44">
        <f>Q146+Q147+Q148+Q149+Q150+Q151</f>
        <v>0</v>
      </c>
      <c r="R145" s="21">
        <f t="shared" si="106"/>
        <v>339028.64199999999</v>
      </c>
      <c r="S145" s="45"/>
      <c r="T145" s="46"/>
      <c r="U145" s="47"/>
    </row>
    <row r="146" spans="1:21" ht="56.25" x14ac:dyDescent="0.25">
      <c r="A146" s="1" t="s">
        <v>206</v>
      </c>
      <c r="B146" s="5" t="s">
        <v>171</v>
      </c>
      <c r="C146" s="3" t="s">
        <v>48</v>
      </c>
      <c r="D146" s="21">
        <v>67845.399999999994</v>
      </c>
      <c r="E146" s="21">
        <v>-2456.8000000000002</v>
      </c>
      <c r="F146" s="21">
        <f t="shared" si="88"/>
        <v>65388.599999999991</v>
      </c>
      <c r="G146" s="21">
        <v>25628.117999999999</v>
      </c>
      <c r="H146" s="21">
        <f t="shared" si="101"/>
        <v>91016.717999999993</v>
      </c>
      <c r="I146" s="21">
        <v>-5.0010000000000003</v>
      </c>
      <c r="J146" s="21">
        <f t="shared" si="102"/>
        <v>91011.71699999999</v>
      </c>
      <c r="K146" s="21">
        <v>-2488.36</v>
      </c>
      <c r="L146" s="21">
        <f t="shared" si="103"/>
        <v>88523.356999999989</v>
      </c>
      <c r="M146" s="21"/>
      <c r="N146" s="21">
        <f t="shared" si="104"/>
        <v>88523.356999999989</v>
      </c>
      <c r="O146" s="21"/>
      <c r="P146" s="21">
        <f t="shared" si="105"/>
        <v>88523.356999999989</v>
      </c>
      <c r="Q146" s="39"/>
      <c r="R146" s="21">
        <f t="shared" si="106"/>
        <v>88523.356999999989</v>
      </c>
      <c r="S146" s="16" t="s">
        <v>85</v>
      </c>
    </row>
    <row r="147" spans="1:21" ht="56.25" x14ac:dyDescent="0.25">
      <c r="A147" s="1" t="s">
        <v>207</v>
      </c>
      <c r="B147" s="5" t="s">
        <v>173</v>
      </c>
      <c r="C147" s="3" t="s">
        <v>48</v>
      </c>
      <c r="D147" s="21">
        <v>40000</v>
      </c>
      <c r="E147" s="21"/>
      <c r="F147" s="21">
        <f t="shared" si="88"/>
        <v>40000</v>
      </c>
      <c r="G147" s="21">
        <v>461.30200000000002</v>
      </c>
      <c r="H147" s="21">
        <f t="shared" si="101"/>
        <v>40461.302000000003</v>
      </c>
      <c r="I147" s="21"/>
      <c r="J147" s="21">
        <f t="shared" si="102"/>
        <v>40461.302000000003</v>
      </c>
      <c r="K147" s="21"/>
      <c r="L147" s="21">
        <f t="shared" si="103"/>
        <v>40461.302000000003</v>
      </c>
      <c r="M147" s="21"/>
      <c r="N147" s="21">
        <f t="shared" si="104"/>
        <v>40461.302000000003</v>
      </c>
      <c r="O147" s="21"/>
      <c r="P147" s="21">
        <f t="shared" si="105"/>
        <v>40461.302000000003</v>
      </c>
      <c r="Q147" s="39"/>
      <c r="R147" s="21">
        <f t="shared" si="106"/>
        <v>40461.302000000003</v>
      </c>
      <c r="S147" s="16" t="s">
        <v>86</v>
      </c>
    </row>
    <row r="148" spans="1:21" ht="75" x14ac:dyDescent="0.25">
      <c r="A148" s="73" t="s">
        <v>208</v>
      </c>
      <c r="B148" s="75" t="s">
        <v>87</v>
      </c>
      <c r="C148" s="3" t="s">
        <v>88</v>
      </c>
      <c r="D148" s="21">
        <v>18797.7</v>
      </c>
      <c r="E148" s="21">
        <v>-18797.7</v>
      </c>
      <c r="F148" s="21">
        <f t="shared" si="88"/>
        <v>0</v>
      </c>
      <c r="G148" s="21">
        <v>1246.2829999999999</v>
      </c>
      <c r="H148" s="21">
        <f t="shared" si="101"/>
        <v>1246.2829999999999</v>
      </c>
      <c r="I148" s="21"/>
      <c r="J148" s="21">
        <f t="shared" si="102"/>
        <v>1246.2829999999999</v>
      </c>
      <c r="K148" s="21"/>
      <c r="L148" s="21">
        <f t="shared" si="103"/>
        <v>1246.2829999999999</v>
      </c>
      <c r="M148" s="21"/>
      <c r="N148" s="21">
        <f t="shared" si="104"/>
        <v>1246.2829999999999</v>
      </c>
      <c r="O148" s="21"/>
      <c r="P148" s="21">
        <f t="shared" si="105"/>
        <v>1246.2829999999999</v>
      </c>
      <c r="Q148" s="39"/>
      <c r="R148" s="21">
        <f t="shared" si="106"/>
        <v>1246.2829999999999</v>
      </c>
      <c r="S148" s="16" t="s">
        <v>89</v>
      </c>
    </row>
    <row r="149" spans="1:21" ht="56.25" x14ac:dyDescent="0.25">
      <c r="A149" s="74"/>
      <c r="B149" s="76"/>
      <c r="C149" s="3" t="s">
        <v>48</v>
      </c>
      <c r="D149" s="21"/>
      <c r="E149" s="21">
        <v>18797.7</v>
      </c>
      <c r="F149" s="21">
        <f t="shared" si="88"/>
        <v>18797.7</v>
      </c>
      <c r="G149" s="21"/>
      <c r="H149" s="21">
        <f t="shared" si="101"/>
        <v>18797.7</v>
      </c>
      <c r="I149" s="21"/>
      <c r="J149" s="21">
        <f t="shared" si="102"/>
        <v>18797.7</v>
      </c>
      <c r="K149" s="21"/>
      <c r="L149" s="21">
        <f t="shared" si="103"/>
        <v>18797.7</v>
      </c>
      <c r="M149" s="21"/>
      <c r="N149" s="21">
        <f t="shared" si="104"/>
        <v>18797.7</v>
      </c>
      <c r="O149" s="21"/>
      <c r="P149" s="21">
        <f t="shared" si="105"/>
        <v>18797.7</v>
      </c>
      <c r="Q149" s="39"/>
      <c r="R149" s="21">
        <f t="shared" si="106"/>
        <v>18797.7</v>
      </c>
      <c r="S149" s="16" t="s">
        <v>89</v>
      </c>
    </row>
    <row r="150" spans="1:21" ht="56.25" x14ac:dyDescent="0.25">
      <c r="A150" s="1" t="s">
        <v>209</v>
      </c>
      <c r="B150" s="5" t="s">
        <v>175</v>
      </c>
      <c r="C150" s="3" t="s">
        <v>17</v>
      </c>
      <c r="D150" s="21">
        <v>30000</v>
      </c>
      <c r="E150" s="21"/>
      <c r="F150" s="21">
        <f t="shared" si="88"/>
        <v>30000</v>
      </c>
      <c r="G150" s="21"/>
      <c r="H150" s="21">
        <f t="shared" si="101"/>
        <v>30000</v>
      </c>
      <c r="I150" s="21"/>
      <c r="J150" s="21">
        <f t="shared" si="102"/>
        <v>30000</v>
      </c>
      <c r="K150" s="21"/>
      <c r="L150" s="21">
        <f t="shared" si="103"/>
        <v>30000</v>
      </c>
      <c r="M150" s="21"/>
      <c r="N150" s="21">
        <f t="shared" si="104"/>
        <v>30000</v>
      </c>
      <c r="O150" s="21"/>
      <c r="P150" s="21">
        <f t="shared" si="105"/>
        <v>30000</v>
      </c>
      <c r="Q150" s="39"/>
      <c r="R150" s="21">
        <f t="shared" si="106"/>
        <v>30000</v>
      </c>
      <c r="S150" s="16" t="s">
        <v>90</v>
      </c>
    </row>
    <row r="151" spans="1:21" ht="56.25" x14ac:dyDescent="0.25">
      <c r="A151" s="1" t="s">
        <v>210</v>
      </c>
      <c r="B151" s="5" t="s">
        <v>172</v>
      </c>
      <c r="C151" s="3" t="s">
        <v>17</v>
      </c>
      <c r="D151" s="21">
        <v>160000</v>
      </c>
      <c r="E151" s="21"/>
      <c r="F151" s="21">
        <f t="shared" si="88"/>
        <v>160000</v>
      </c>
      <c r="G151" s="21"/>
      <c r="H151" s="21">
        <f t="shared" si="101"/>
        <v>160000</v>
      </c>
      <c r="I151" s="21"/>
      <c r="J151" s="21">
        <f t="shared" si="102"/>
        <v>160000</v>
      </c>
      <c r="K151" s="21"/>
      <c r="L151" s="21">
        <f t="shared" si="103"/>
        <v>160000</v>
      </c>
      <c r="M151" s="21"/>
      <c r="N151" s="21">
        <f t="shared" si="104"/>
        <v>160000</v>
      </c>
      <c r="O151" s="21"/>
      <c r="P151" s="21">
        <f t="shared" si="105"/>
        <v>160000</v>
      </c>
      <c r="Q151" s="39"/>
      <c r="R151" s="21">
        <f t="shared" si="106"/>
        <v>160000</v>
      </c>
      <c r="S151" s="16" t="s">
        <v>91</v>
      </c>
    </row>
    <row r="152" spans="1:21" ht="19.5" customHeight="1" x14ac:dyDescent="0.25">
      <c r="A152" s="1"/>
      <c r="B152" s="5" t="s">
        <v>23</v>
      </c>
      <c r="C152" s="3"/>
      <c r="D152" s="44">
        <f>D159+D153+D154+D155+D156+D157+D158</f>
        <v>88349.4</v>
      </c>
      <c r="E152" s="44">
        <f>E153+E154+E155+E156+E157+E158+E159</f>
        <v>-667.4</v>
      </c>
      <c r="F152" s="44">
        <f t="shared" si="88"/>
        <v>87682</v>
      </c>
      <c r="G152" s="44">
        <f>G153+G154+G155+G156+G157+G158+G159+G160+G161+G162+G163+G164</f>
        <v>19923.670000000002</v>
      </c>
      <c r="H152" s="44">
        <f t="shared" si="101"/>
        <v>107605.67</v>
      </c>
      <c r="I152" s="44">
        <f>I153+I154+I155+I156+I157+I158+I159+I160+I161+I162+I163+I164</f>
        <v>-10922.601999999999</v>
      </c>
      <c r="J152" s="44">
        <f t="shared" si="102"/>
        <v>96683.067999999999</v>
      </c>
      <c r="K152" s="44">
        <f>K153+K154+K155+K156+K157+K158+K159+K160+K161+K162+K163+K164</f>
        <v>0</v>
      </c>
      <c r="L152" s="44">
        <f t="shared" si="103"/>
        <v>96683.067999999999</v>
      </c>
      <c r="M152" s="44">
        <f>M153+M154+M155+M156+M157+M158+M159+M160+M161+M162+M163+M164</f>
        <v>0</v>
      </c>
      <c r="N152" s="44">
        <f t="shared" si="104"/>
        <v>96683.067999999999</v>
      </c>
      <c r="O152" s="44">
        <f>O153+O154+O155+O156+O157+O158+O159+O160+O161+O162+O163+O164</f>
        <v>0</v>
      </c>
      <c r="P152" s="44">
        <f t="shared" si="105"/>
        <v>96683.067999999999</v>
      </c>
      <c r="Q152" s="44">
        <f>Q153+Q154+Q155+Q156+Q157+Q158+Q159+Q160+Q161+Q162+Q163+Q164</f>
        <v>-27564.91</v>
      </c>
      <c r="R152" s="21">
        <f t="shared" si="106"/>
        <v>69118.157999999996</v>
      </c>
      <c r="S152" s="45"/>
      <c r="T152" s="46"/>
      <c r="U152" s="47"/>
    </row>
    <row r="153" spans="1:21" ht="56.25" x14ac:dyDescent="0.25">
      <c r="A153" s="1" t="s">
        <v>211</v>
      </c>
      <c r="B153" s="5" t="s">
        <v>102</v>
      </c>
      <c r="C153" s="3" t="s">
        <v>48</v>
      </c>
      <c r="D153" s="21">
        <v>2937.2</v>
      </c>
      <c r="E153" s="21"/>
      <c r="F153" s="21">
        <f t="shared" si="88"/>
        <v>2937.2</v>
      </c>
      <c r="G153" s="21"/>
      <c r="H153" s="21">
        <f t="shared" si="101"/>
        <v>2937.2</v>
      </c>
      <c r="I153" s="21"/>
      <c r="J153" s="21">
        <f t="shared" si="102"/>
        <v>2937.2</v>
      </c>
      <c r="K153" s="21"/>
      <c r="L153" s="21">
        <f t="shared" si="103"/>
        <v>2937.2</v>
      </c>
      <c r="M153" s="21"/>
      <c r="N153" s="21">
        <f t="shared" si="104"/>
        <v>2937.2</v>
      </c>
      <c r="O153" s="21"/>
      <c r="P153" s="21">
        <f t="shared" si="105"/>
        <v>2937.2</v>
      </c>
      <c r="Q153" s="39"/>
      <c r="R153" s="21">
        <f t="shared" si="106"/>
        <v>2937.2</v>
      </c>
      <c r="S153" s="16" t="s">
        <v>103</v>
      </c>
    </row>
    <row r="154" spans="1:21" ht="56.25" x14ac:dyDescent="0.25">
      <c r="A154" s="1" t="s">
        <v>212</v>
      </c>
      <c r="B154" s="5" t="s">
        <v>178</v>
      </c>
      <c r="C154" s="3" t="s">
        <v>48</v>
      </c>
      <c r="D154" s="21">
        <v>216.9</v>
      </c>
      <c r="E154" s="21"/>
      <c r="F154" s="21">
        <f t="shared" si="88"/>
        <v>216.9</v>
      </c>
      <c r="G154" s="21">
        <v>228.58099999999999</v>
      </c>
      <c r="H154" s="21">
        <f t="shared" si="101"/>
        <v>445.48099999999999</v>
      </c>
      <c r="I154" s="21">
        <v>-180.28100000000001</v>
      </c>
      <c r="J154" s="21">
        <f t="shared" si="102"/>
        <v>265.2</v>
      </c>
      <c r="K154" s="21"/>
      <c r="L154" s="21">
        <f t="shared" si="103"/>
        <v>265.2</v>
      </c>
      <c r="M154" s="21"/>
      <c r="N154" s="21">
        <f t="shared" si="104"/>
        <v>265.2</v>
      </c>
      <c r="O154" s="21"/>
      <c r="P154" s="21">
        <f t="shared" si="105"/>
        <v>265.2</v>
      </c>
      <c r="Q154" s="39"/>
      <c r="R154" s="21">
        <f t="shared" si="106"/>
        <v>265.2</v>
      </c>
      <c r="S154" s="16" t="s">
        <v>104</v>
      </c>
    </row>
    <row r="155" spans="1:21" ht="56.25" x14ac:dyDescent="0.25">
      <c r="A155" s="1" t="s">
        <v>213</v>
      </c>
      <c r="B155" s="5" t="s">
        <v>105</v>
      </c>
      <c r="C155" s="3" t="s">
        <v>48</v>
      </c>
      <c r="D155" s="21">
        <v>3154.1</v>
      </c>
      <c r="E155" s="21"/>
      <c r="F155" s="21">
        <f t="shared" si="88"/>
        <v>3154.1</v>
      </c>
      <c r="G155" s="21"/>
      <c r="H155" s="21">
        <f t="shared" si="101"/>
        <v>3154.1</v>
      </c>
      <c r="I155" s="21"/>
      <c r="J155" s="21">
        <f t="shared" si="102"/>
        <v>3154.1</v>
      </c>
      <c r="K155" s="21"/>
      <c r="L155" s="21">
        <f t="shared" si="103"/>
        <v>3154.1</v>
      </c>
      <c r="M155" s="21"/>
      <c r="N155" s="21">
        <f t="shared" si="104"/>
        <v>3154.1</v>
      </c>
      <c r="O155" s="21"/>
      <c r="P155" s="21">
        <f t="shared" si="105"/>
        <v>3154.1</v>
      </c>
      <c r="Q155" s="39"/>
      <c r="R155" s="21">
        <f t="shared" si="106"/>
        <v>3154.1</v>
      </c>
      <c r="S155" s="16" t="s">
        <v>106</v>
      </c>
    </row>
    <row r="156" spans="1:21" ht="56.25" x14ac:dyDescent="0.25">
      <c r="A156" s="1" t="s">
        <v>214</v>
      </c>
      <c r="B156" s="5" t="s">
        <v>107</v>
      </c>
      <c r="C156" s="3" t="s">
        <v>48</v>
      </c>
      <c r="D156" s="21">
        <v>216.4</v>
      </c>
      <c r="E156" s="21"/>
      <c r="F156" s="21">
        <f t="shared" si="88"/>
        <v>216.4</v>
      </c>
      <c r="G156" s="21">
        <v>229.30500000000001</v>
      </c>
      <c r="H156" s="21">
        <f t="shared" si="101"/>
        <v>445.70500000000004</v>
      </c>
      <c r="I156" s="21">
        <v>-180.30500000000001</v>
      </c>
      <c r="J156" s="21">
        <f t="shared" si="102"/>
        <v>265.40000000000003</v>
      </c>
      <c r="K156" s="21"/>
      <c r="L156" s="21">
        <f t="shared" si="103"/>
        <v>265.40000000000003</v>
      </c>
      <c r="M156" s="21"/>
      <c r="N156" s="21">
        <f t="shared" si="104"/>
        <v>265.40000000000003</v>
      </c>
      <c r="O156" s="21"/>
      <c r="P156" s="21">
        <f t="shared" si="105"/>
        <v>265.40000000000003</v>
      </c>
      <c r="Q156" s="39"/>
      <c r="R156" s="21">
        <f t="shared" si="106"/>
        <v>265.40000000000003</v>
      </c>
      <c r="S156" s="16" t="s">
        <v>108</v>
      </c>
    </row>
    <row r="157" spans="1:21" ht="56.25" x14ac:dyDescent="0.25">
      <c r="A157" s="1" t="s">
        <v>215</v>
      </c>
      <c r="B157" s="5" t="s">
        <v>109</v>
      </c>
      <c r="C157" s="3" t="s">
        <v>48</v>
      </c>
      <c r="D157" s="21">
        <v>206.6</v>
      </c>
      <c r="E157" s="21"/>
      <c r="F157" s="21">
        <f t="shared" si="88"/>
        <v>206.6</v>
      </c>
      <c r="G157" s="21">
        <v>239.316</v>
      </c>
      <c r="H157" s="21">
        <f t="shared" si="101"/>
        <v>445.916</v>
      </c>
      <c r="I157" s="21">
        <v>-180.21600000000001</v>
      </c>
      <c r="J157" s="21">
        <f t="shared" si="102"/>
        <v>265.7</v>
      </c>
      <c r="K157" s="21"/>
      <c r="L157" s="21">
        <f t="shared" si="103"/>
        <v>265.7</v>
      </c>
      <c r="M157" s="21"/>
      <c r="N157" s="21">
        <f t="shared" si="104"/>
        <v>265.7</v>
      </c>
      <c r="O157" s="21"/>
      <c r="P157" s="21">
        <f t="shared" si="105"/>
        <v>265.7</v>
      </c>
      <c r="Q157" s="39"/>
      <c r="R157" s="21">
        <f t="shared" si="106"/>
        <v>265.7</v>
      </c>
      <c r="S157" s="16" t="s">
        <v>110</v>
      </c>
    </row>
    <row r="158" spans="1:21" ht="56.25" x14ac:dyDescent="0.25">
      <c r="A158" s="1" t="s">
        <v>216</v>
      </c>
      <c r="B158" s="5" t="s">
        <v>111</v>
      </c>
      <c r="C158" s="3" t="s">
        <v>21</v>
      </c>
      <c r="D158" s="21">
        <v>34618.199999999997</v>
      </c>
      <c r="E158" s="21">
        <v>-667.4</v>
      </c>
      <c r="F158" s="21">
        <f t="shared" si="88"/>
        <v>33950.799999999996</v>
      </c>
      <c r="G158" s="21">
        <f>5000+10381.8</f>
        <v>15381.8</v>
      </c>
      <c r="H158" s="21">
        <f t="shared" si="101"/>
        <v>49332.599999999991</v>
      </c>
      <c r="I158" s="21">
        <v>-10381.799999999999</v>
      </c>
      <c r="J158" s="21">
        <f t="shared" si="102"/>
        <v>38950.799999999988</v>
      </c>
      <c r="K158" s="21"/>
      <c r="L158" s="21">
        <f t="shared" si="103"/>
        <v>38950.799999999988</v>
      </c>
      <c r="M158" s="21"/>
      <c r="N158" s="21">
        <f t="shared" si="104"/>
        <v>38950.799999999988</v>
      </c>
      <c r="O158" s="21"/>
      <c r="P158" s="21">
        <f t="shared" si="105"/>
        <v>38950.799999999988</v>
      </c>
      <c r="Q158" s="39">
        <v>-27564.91</v>
      </c>
      <c r="R158" s="21">
        <f t="shared" si="106"/>
        <v>11385.889999999989</v>
      </c>
      <c r="S158" s="16" t="s">
        <v>112</v>
      </c>
    </row>
    <row r="159" spans="1:21" ht="75" x14ac:dyDescent="0.25">
      <c r="A159" s="73" t="s">
        <v>227</v>
      </c>
      <c r="B159" s="75" t="s">
        <v>113</v>
      </c>
      <c r="C159" s="61" t="s">
        <v>7</v>
      </c>
      <c r="D159" s="21">
        <v>47000</v>
      </c>
      <c r="E159" s="21"/>
      <c r="F159" s="21">
        <f t="shared" si="88"/>
        <v>47000</v>
      </c>
      <c r="G159" s="21"/>
      <c r="H159" s="21">
        <f t="shared" si="101"/>
        <v>47000</v>
      </c>
      <c r="I159" s="21"/>
      <c r="J159" s="21">
        <f t="shared" si="102"/>
        <v>47000</v>
      </c>
      <c r="K159" s="21"/>
      <c r="L159" s="21">
        <f t="shared" si="103"/>
        <v>47000</v>
      </c>
      <c r="M159" s="21"/>
      <c r="N159" s="21">
        <f t="shared" si="104"/>
        <v>47000</v>
      </c>
      <c r="O159" s="21"/>
      <c r="P159" s="21">
        <f t="shared" si="105"/>
        <v>47000</v>
      </c>
      <c r="Q159" s="39"/>
      <c r="R159" s="21">
        <f t="shared" si="106"/>
        <v>47000</v>
      </c>
      <c r="S159" s="16" t="s">
        <v>114</v>
      </c>
    </row>
    <row r="160" spans="1:21" ht="56.25" x14ac:dyDescent="0.25">
      <c r="A160" s="74"/>
      <c r="B160" s="76"/>
      <c r="C160" s="3" t="s">
        <v>21</v>
      </c>
      <c r="D160" s="21"/>
      <c r="E160" s="21"/>
      <c r="F160" s="21"/>
      <c r="G160" s="21">
        <v>2800</v>
      </c>
      <c r="H160" s="21">
        <f t="shared" si="101"/>
        <v>2800</v>
      </c>
      <c r="I160" s="21"/>
      <c r="J160" s="21">
        <f t="shared" si="102"/>
        <v>2800</v>
      </c>
      <c r="K160" s="21"/>
      <c r="L160" s="21">
        <f t="shared" si="103"/>
        <v>2800</v>
      </c>
      <c r="M160" s="21"/>
      <c r="N160" s="21">
        <f t="shared" si="104"/>
        <v>2800</v>
      </c>
      <c r="O160" s="21"/>
      <c r="P160" s="21">
        <f t="shared" si="105"/>
        <v>2800</v>
      </c>
      <c r="Q160" s="39"/>
      <c r="R160" s="21">
        <f t="shared" si="106"/>
        <v>2800</v>
      </c>
      <c r="S160" s="16" t="s">
        <v>114</v>
      </c>
    </row>
    <row r="161" spans="1:21" ht="56.25" x14ac:dyDescent="0.25">
      <c r="A161" s="1" t="s">
        <v>217</v>
      </c>
      <c r="B161" s="5" t="s">
        <v>186</v>
      </c>
      <c r="C161" s="3" t="s">
        <v>21</v>
      </c>
      <c r="D161" s="21"/>
      <c r="E161" s="21"/>
      <c r="F161" s="21"/>
      <c r="G161" s="21">
        <v>220</v>
      </c>
      <c r="H161" s="21">
        <f t="shared" si="101"/>
        <v>220</v>
      </c>
      <c r="I161" s="21"/>
      <c r="J161" s="21">
        <f t="shared" si="102"/>
        <v>220</v>
      </c>
      <c r="K161" s="21"/>
      <c r="L161" s="21">
        <f t="shared" si="103"/>
        <v>220</v>
      </c>
      <c r="M161" s="21"/>
      <c r="N161" s="21">
        <f t="shared" si="104"/>
        <v>220</v>
      </c>
      <c r="O161" s="21"/>
      <c r="P161" s="21">
        <f t="shared" si="105"/>
        <v>220</v>
      </c>
      <c r="Q161" s="39"/>
      <c r="R161" s="21">
        <f t="shared" si="106"/>
        <v>220</v>
      </c>
      <c r="S161" s="19">
        <v>1420341940</v>
      </c>
    </row>
    <row r="162" spans="1:21" ht="56.25" x14ac:dyDescent="0.25">
      <c r="A162" s="1" t="s">
        <v>218</v>
      </c>
      <c r="B162" s="5" t="s">
        <v>187</v>
      </c>
      <c r="C162" s="3" t="s">
        <v>21</v>
      </c>
      <c r="D162" s="21"/>
      <c r="E162" s="21"/>
      <c r="F162" s="21"/>
      <c r="G162" s="21">
        <v>824.66800000000001</v>
      </c>
      <c r="H162" s="21">
        <f t="shared" si="101"/>
        <v>824.66800000000001</v>
      </c>
      <c r="I162" s="21"/>
      <c r="J162" s="21">
        <f t="shared" si="102"/>
        <v>824.66800000000001</v>
      </c>
      <c r="K162" s="21"/>
      <c r="L162" s="21">
        <f t="shared" si="103"/>
        <v>824.66800000000001</v>
      </c>
      <c r="M162" s="21"/>
      <c r="N162" s="21">
        <f t="shared" si="104"/>
        <v>824.66800000000001</v>
      </c>
      <c r="O162" s="21"/>
      <c r="P162" s="21">
        <f t="shared" si="105"/>
        <v>824.66800000000001</v>
      </c>
      <c r="Q162" s="39"/>
      <c r="R162" s="21">
        <f t="shared" si="106"/>
        <v>824.66800000000001</v>
      </c>
      <c r="S162" s="19">
        <v>1420341950</v>
      </c>
    </row>
    <row r="163" spans="1:21" ht="56.25" hidden="1" x14ac:dyDescent="0.25">
      <c r="A163" s="1" t="s">
        <v>234</v>
      </c>
      <c r="B163" s="5" t="s">
        <v>221</v>
      </c>
      <c r="C163" s="3" t="s">
        <v>48</v>
      </c>
      <c r="D163" s="21"/>
      <c r="E163" s="21"/>
      <c r="F163" s="21"/>
      <c r="G163" s="21"/>
      <c r="H163" s="21">
        <f t="shared" si="101"/>
        <v>0</v>
      </c>
      <c r="I163" s="21"/>
      <c r="J163" s="21">
        <f t="shared" si="102"/>
        <v>0</v>
      </c>
      <c r="K163" s="21"/>
      <c r="L163" s="21">
        <f t="shared" si="103"/>
        <v>0</v>
      </c>
      <c r="M163" s="21"/>
      <c r="N163" s="21">
        <f t="shared" si="104"/>
        <v>0</v>
      </c>
      <c r="O163" s="21"/>
      <c r="P163" s="21">
        <f t="shared" si="105"/>
        <v>0</v>
      </c>
      <c r="Q163" s="39"/>
      <c r="R163" s="21">
        <f t="shared" si="106"/>
        <v>0</v>
      </c>
      <c r="S163" s="19">
        <v>1420341980</v>
      </c>
      <c r="T163" s="28">
        <v>0</v>
      </c>
    </row>
    <row r="164" spans="1:21" ht="56.25" hidden="1" x14ac:dyDescent="0.25">
      <c r="A164" s="1" t="s">
        <v>235</v>
      </c>
      <c r="B164" s="5" t="s">
        <v>196</v>
      </c>
      <c r="C164" s="3" t="s">
        <v>48</v>
      </c>
      <c r="D164" s="21"/>
      <c r="E164" s="21"/>
      <c r="F164" s="21"/>
      <c r="G164" s="21"/>
      <c r="H164" s="21">
        <f t="shared" si="101"/>
        <v>0</v>
      </c>
      <c r="I164" s="21"/>
      <c r="J164" s="21">
        <f t="shared" si="102"/>
        <v>0</v>
      </c>
      <c r="K164" s="21"/>
      <c r="L164" s="21">
        <f t="shared" si="103"/>
        <v>0</v>
      </c>
      <c r="M164" s="21"/>
      <c r="N164" s="21">
        <f t="shared" si="104"/>
        <v>0</v>
      </c>
      <c r="O164" s="21"/>
      <c r="P164" s="21">
        <f t="shared" si="105"/>
        <v>0</v>
      </c>
      <c r="Q164" s="39"/>
      <c r="R164" s="21">
        <f t="shared" si="106"/>
        <v>0</v>
      </c>
      <c r="S164" s="19">
        <v>1420341990</v>
      </c>
      <c r="T164" s="28">
        <v>0</v>
      </c>
    </row>
    <row r="165" spans="1:21" x14ac:dyDescent="0.25">
      <c r="A165" s="1"/>
      <c r="B165" s="5" t="s">
        <v>82</v>
      </c>
      <c r="C165" s="3"/>
      <c r="D165" s="44">
        <f>D166</f>
        <v>20000</v>
      </c>
      <c r="E165" s="44">
        <f>E166+E167</f>
        <v>-18208.7</v>
      </c>
      <c r="F165" s="44">
        <f t="shared" si="88"/>
        <v>1791.2999999999993</v>
      </c>
      <c r="G165" s="44">
        <f>G166+G167</f>
        <v>0</v>
      </c>
      <c r="H165" s="44">
        <f t="shared" si="101"/>
        <v>1791.2999999999993</v>
      </c>
      <c r="I165" s="44">
        <f>I166+I167</f>
        <v>0</v>
      </c>
      <c r="J165" s="44">
        <f t="shared" si="102"/>
        <v>1791.2999999999993</v>
      </c>
      <c r="K165" s="44">
        <f>K166+K167</f>
        <v>0</v>
      </c>
      <c r="L165" s="44">
        <f t="shared" si="103"/>
        <v>1791.2999999999993</v>
      </c>
      <c r="M165" s="44">
        <f>M166+M167</f>
        <v>0</v>
      </c>
      <c r="N165" s="44">
        <f t="shared" si="104"/>
        <v>1791.2999999999993</v>
      </c>
      <c r="O165" s="44">
        <f>O166+O167</f>
        <v>0</v>
      </c>
      <c r="P165" s="44">
        <f t="shared" si="105"/>
        <v>1791.2999999999993</v>
      </c>
      <c r="Q165" s="44">
        <f>Q166+Q167</f>
        <v>0</v>
      </c>
      <c r="R165" s="21">
        <f t="shared" si="106"/>
        <v>1791.2999999999993</v>
      </c>
      <c r="S165" s="45"/>
      <c r="T165" s="46"/>
      <c r="U165" s="47"/>
    </row>
    <row r="166" spans="1:21" ht="75" hidden="1" x14ac:dyDescent="0.25">
      <c r="A166" s="73" t="s">
        <v>249</v>
      </c>
      <c r="B166" s="89" t="s">
        <v>223</v>
      </c>
      <c r="C166" s="3" t="s">
        <v>83</v>
      </c>
      <c r="D166" s="21">
        <v>20000</v>
      </c>
      <c r="E166" s="21">
        <v>-20000</v>
      </c>
      <c r="F166" s="21">
        <f t="shared" si="88"/>
        <v>0</v>
      </c>
      <c r="G166" s="21"/>
      <c r="H166" s="21">
        <f t="shared" si="101"/>
        <v>0</v>
      </c>
      <c r="I166" s="21"/>
      <c r="J166" s="21">
        <f t="shared" si="102"/>
        <v>0</v>
      </c>
      <c r="K166" s="21"/>
      <c r="L166" s="21">
        <f t="shared" si="103"/>
        <v>0</v>
      </c>
      <c r="M166" s="21"/>
      <c r="N166" s="21">
        <f t="shared" si="104"/>
        <v>0</v>
      </c>
      <c r="O166" s="21"/>
      <c r="P166" s="21">
        <f t="shared" si="105"/>
        <v>0</v>
      </c>
      <c r="Q166" s="39"/>
      <c r="R166" s="21">
        <f t="shared" si="106"/>
        <v>0</v>
      </c>
      <c r="S166" s="16" t="s">
        <v>84</v>
      </c>
      <c r="T166" s="28">
        <v>0</v>
      </c>
    </row>
    <row r="167" spans="1:21" ht="56.25" x14ac:dyDescent="0.25">
      <c r="A167" s="74"/>
      <c r="B167" s="76"/>
      <c r="C167" s="3" t="s">
        <v>48</v>
      </c>
      <c r="D167" s="21"/>
      <c r="E167" s="21">
        <v>1791.3</v>
      </c>
      <c r="F167" s="21">
        <f t="shared" si="88"/>
        <v>1791.3</v>
      </c>
      <c r="G167" s="21"/>
      <c r="H167" s="21">
        <f t="shared" si="101"/>
        <v>1791.3</v>
      </c>
      <c r="I167" s="21"/>
      <c r="J167" s="21">
        <f t="shared" si="102"/>
        <v>1791.3</v>
      </c>
      <c r="K167" s="21"/>
      <c r="L167" s="21">
        <f t="shared" si="103"/>
        <v>1791.3</v>
      </c>
      <c r="M167" s="21"/>
      <c r="N167" s="21">
        <f t="shared" si="104"/>
        <v>1791.3</v>
      </c>
      <c r="O167" s="21"/>
      <c r="P167" s="21">
        <f t="shared" si="105"/>
        <v>1791.3</v>
      </c>
      <c r="Q167" s="39"/>
      <c r="R167" s="21">
        <f t="shared" si="106"/>
        <v>1791.3</v>
      </c>
      <c r="S167" s="16" t="s">
        <v>84</v>
      </c>
    </row>
    <row r="168" spans="1:21" x14ac:dyDescent="0.25">
      <c r="A168" s="1"/>
      <c r="B168" s="56" t="s">
        <v>11</v>
      </c>
      <c r="C168" s="3"/>
      <c r="D168" s="21">
        <f>D17+D61+D91+D105+D145+D152+D165+D142</f>
        <v>3771665.9000000004</v>
      </c>
      <c r="E168" s="21">
        <f>E17+E61++E91+E105+E142+E145+E152+E165</f>
        <v>-14217.5</v>
      </c>
      <c r="F168" s="21">
        <f t="shared" si="88"/>
        <v>3757448.4000000004</v>
      </c>
      <c r="G168" s="21">
        <f>G17+G61++G91+G105+G142+G145+G152+G165</f>
        <v>441869.99099999992</v>
      </c>
      <c r="H168" s="21">
        <f t="shared" si="101"/>
        <v>4199318.3910000008</v>
      </c>
      <c r="I168" s="21">
        <f>I17+I61++I91+I105+I142+I145+I152+I165</f>
        <v>-108545.803</v>
      </c>
      <c r="J168" s="21">
        <f t="shared" si="102"/>
        <v>4090772.5880000009</v>
      </c>
      <c r="K168" s="21">
        <f>K17+K61++K91+K105+K142+K145+K152+K165</f>
        <v>67818.741999999998</v>
      </c>
      <c r="L168" s="21">
        <f t="shared" si="103"/>
        <v>4158591.330000001</v>
      </c>
      <c r="M168" s="21">
        <f>M17+M61++M91+M105+M142+M145+M152+M165</f>
        <v>72338.549999999988</v>
      </c>
      <c r="N168" s="21">
        <f t="shared" si="104"/>
        <v>4230929.8800000008</v>
      </c>
      <c r="O168" s="21">
        <f>O17+O61++O91+O105+O142+O145+O152+O165</f>
        <v>0</v>
      </c>
      <c r="P168" s="21">
        <f t="shared" si="105"/>
        <v>4230929.8800000008</v>
      </c>
      <c r="Q168" s="39">
        <f>Q17+Q61++Q91+Q105+Q142+Q145+Q152+Q165+Q103</f>
        <v>-82650.025000000038</v>
      </c>
      <c r="R168" s="21">
        <f t="shared" si="106"/>
        <v>4148279.8550000009</v>
      </c>
    </row>
    <row r="169" spans="1:21" x14ac:dyDescent="0.25">
      <c r="A169" s="1"/>
      <c r="B169" s="79" t="s">
        <v>12</v>
      </c>
      <c r="C169" s="80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39"/>
      <c r="R169" s="21"/>
    </row>
    <row r="170" spans="1:21" x14ac:dyDescent="0.25">
      <c r="A170" s="1"/>
      <c r="B170" s="81" t="s">
        <v>55</v>
      </c>
      <c r="C170" s="82"/>
      <c r="D170" s="21">
        <f>D108</f>
        <v>758065.1</v>
      </c>
      <c r="E170" s="21">
        <f>E108</f>
        <v>0</v>
      </c>
      <c r="F170" s="21">
        <f t="shared" si="88"/>
        <v>758065.1</v>
      </c>
      <c r="G170" s="21">
        <f>G108</f>
        <v>0</v>
      </c>
      <c r="H170" s="21">
        <f t="shared" ref="H170:H172" si="107">F170+G170</f>
        <v>758065.1</v>
      </c>
      <c r="I170" s="21">
        <f>I108</f>
        <v>0</v>
      </c>
      <c r="J170" s="21">
        <f t="shared" ref="J170:J172" si="108">H170+I170</f>
        <v>758065.1</v>
      </c>
      <c r="K170" s="21">
        <f>K108</f>
        <v>0</v>
      </c>
      <c r="L170" s="21">
        <f t="shared" ref="L170:L172" si="109">J170+K170</f>
        <v>758065.1</v>
      </c>
      <c r="M170" s="21">
        <f>M108</f>
        <v>-150399.29999999999</v>
      </c>
      <c r="N170" s="21">
        <f>L170+M170</f>
        <v>607665.80000000005</v>
      </c>
      <c r="O170" s="21">
        <f>O108</f>
        <v>0</v>
      </c>
      <c r="P170" s="21">
        <f>N170+O170</f>
        <v>607665.80000000005</v>
      </c>
      <c r="Q170" s="39">
        <f>Q108</f>
        <v>0</v>
      </c>
      <c r="R170" s="21">
        <f>P170+Q170</f>
        <v>607665.80000000005</v>
      </c>
    </row>
    <row r="171" spans="1:21" x14ac:dyDescent="0.25">
      <c r="A171" s="1"/>
      <c r="B171" s="60" t="s">
        <v>18</v>
      </c>
      <c r="C171" s="4"/>
      <c r="D171" s="21">
        <f>D64+D20</f>
        <v>420296.5</v>
      </c>
      <c r="E171" s="21">
        <f>E20+E64</f>
        <v>0</v>
      </c>
      <c r="F171" s="21">
        <f t="shared" si="88"/>
        <v>420296.5</v>
      </c>
      <c r="G171" s="21">
        <f>G20+G64</f>
        <v>12307.6</v>
      </c>
      <c r="H171" s="21">
        <f t="shared" si="107"/>
        <v>432604.1</v>
      </c>
      <c r="I171" s="21">
        <f>I20+I64</f>
        <v>0</v>
      </c>
      <c r="J171" s="21">
        <f t="shared" si="108"/>
        <v>432604.1</v>
      </c>
      <c r="K171" s="21">
        <f>K20+K64</f>
        <v>0</v>
      </c>
      <c r="L171" s="21">
        <f t="shared" si="109"/>
        <v>432604.1</v>
      </c>
      <c r="M171" s="21">
        <f>M20+M64</f>
        <v>16802.500000000018</v>
      </c>
      <c r="N171" s="21">
        <f t="shared" ref="N171" si="110">L171+M171</f>
        <v>449406.6</v>
      </c>
      <c r="O171" s="21">
        <f>O20+O64</f>
        <v>0</v>
      </c>
      <c r="P171" s="21">
        <f t="shared" ref="P171" si="111">N171+O171</f>
        <v>449406.6</v>
      </c>
      <c r="Q171" s="39">
        <f>Q20+Q64</f>
        <v>-6892.8190000000031</v>
      </c>
      <c r="R171" s="21">
        <f t="shared" ref="R171" si="112">P171+Q171</f>
        <v>442513.78099999996</v>
      </c>
    </row>
    <row r="172" spans="1:21" x14ac:dyDescent="0.25">
      <c r="A172" s="1"/>
      <c r="B172" s="60" t="s">
        <v>24</v>
      </c>
      <c r="C172" s="4"/>
      <c r="D172" s="21">
        <f>D65</f>
        <v>15293.6</v>
      </c>
      <c r="E172" s="21">
        <f>E65</f>
        <v>0</v>
      </c>
      <c r="F172" s="21">
        <f t="shared" si="88"/>
        <v>15293.6</v>
      </c>
      <c r="G172" s="21">
        <f>G65</f>
        <v>0</v>
      </c>
      <c r="H172" s="21">
        <f t="shared" si="107"/>
        <v>15293.6</v>
      </c>
      <c r="I172" s="21">
        <f>I65</f>
        <v>0</v>
      </c>
      <c r="J172" s="21">
        <f t="shared" si="108"/>
        <v>15293.6</v>
      </c>
      <c r="K172" s="21">
        <f>K65</f>
        <v>0</v>
      </c>
      <c r="L172" s="21">
        <f t="shared" si="109"/>
        <v>15293.6</v>
      </c>
      <c r="M172" s="21">
        <f>M65+M21</f>
        <v>248395.69</v>
      </c>
      <c r="N172" s="21">
        <f>L172+M172</f>
        <v>263689.28999999998</v>
      </c>
      <c r="O172" s="21">
        <f>O65+O21</f>
        <v>0</v>
      </c>
      <c r="P172" s="21">
        <f>N172+O172</f>
        <v>263689.28999999998</v>
      </c>
      <c r="Q172" s="39">
        <f>Q65+Q21</f>
        <v>119668.8</v>
      </c>
      <c r="R172" s="21">
        <f>P172+Q172</f>
        <v>383358.08999999997</v>
      </c>
    </row>
    <row r="173" spans="1:21" x14ac:dyDescent="0.25">
      <c r="A173" s="1"/>
      <c r="B173" s="77" t="s">
        <v>16</v>
      </c>
      <c r="C173" s="83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39"/>
      <c r="R173" s="21"/>
    </row>
    <row r="174" spans="1:21" x14ac:dyDescent="0.25">
      <c r="A174" s="1"/>
      <c r="B174" s="77" t="s">
        <v>5</v>
      </c>
      <c r="C174" s="78"/>
      <c r="D174" s="21">
        <f>D69+D68+D71+D72+D73+D74+D70+D66+D67</f>
        <v>302284.79999999999</v>
      </c>
      <c r="E174" s="21">
        <f>E66+E67+E68+E69+E70+E71+E72+E73+E74</f>
        <v>15150</v>
      </c>
      <c r="F174" s="21">
        <f t="shared" si="88"/>
        <v>317434.8</v>
      </c>
      <c r="G174" s="21">
        <f>G66+G67+G68+G69+G70+G71+G72+G73+G74+G86</f>
        <v>-11530.508000000005</v>
      </c>
      <c r="H174" s="21">
        <f t="shared" ref="H174:H183" si="113">F174+G174</f>
        <v>305904.29199999996</v>
      </c>
      <c r="I174" s="21">
        <f>I66+I67+I68+I69+I70+I71+I72+I73+I74+I86</f>
        <v>0</v>
      </c>
      <c r="J174" s="21">
        <f t="shared" ref="J174:J178" si="114">H174+I174</f>
        <v>305904.29199999996</v>
      </c>
      <c r="K174" s="21">
        <f>K66+K67+K68+K69+K70+K71+K72+K73+K74+K86</f>
        <v>0</v>
      </c>
      <c r="L174" s="21">
        <f t="shared" ref="L174:L178" si="115">J174+K174</f>
        <v>305904.29199999996</v>
      </c>
      <c r="M174" s="21">
        <f>M66+M67+M68+M69+M70+M71+M72+M73+M74+M86</f>
        <v>2330.2660000000001</v>
      </c>
      <c r="N174" s="21">
        <f t="shared" ref="N174:N178" si="116">L174+M174</f>
        <v>308234.55799999996</v>
      </c>
      <c r="O174" s="21">
        <f>O66+O67+O68+O69+O70+O71+O72+O73+O74+O86</f>
        <v>0</v>
      </c>
      <c r="P174" s="21">
        <f t="shared" ref="P174:P178" si="117">N174+O174</f>
        <v>308234.55799999996</v>
      </c>
      <c r="Q174" s="39">
        <f>Q66+Q67+Q68+Q69+Q70+Q71+Q72+Q73+Q74+Q86</f>
        <v>-1999.421</v>
      </c>
      <c r="R174" s="21">
        <f>P174+Q174</f>
        <v>306235.13699999999</v>
      </c>
    </row>
    <row r="175" spans="1:21" x14ac:dyDescent="0.25">
      <c r="A175" s="1"/>
      <c r="B175" s="77" t="s">
        <v>7</v>
      </c>
      <c r="C175" s="78"/>
      <c r="D175" s="21">
        <f>D109+D113+D117+D121+D125+D129+D133+D134+D135+D136+D137+D138+D94+D95+D96+D97+D98+D99+D100+D101+D159</f>
        <v>1324844.7000000007</v>
      </c>
      <c r="E175" s="21">
        <f>E94+E95+E96+E97+E98+E99+E100+E101+E109+E113+E117+E121+E125+E129+E133+E134+E135+E136+E137+E138</f>
        <v>9267.4</v>
      </c>
      <c r="F175" s="21">
        <f t="shared" si="88"/>
        <v>1334112.1000000006</v>
      </c>
      <c r="G175" s="21">
        <f>G94+G95+G96+G97+G98+G99+G100+G101+G109+G113+G117+G121+G125+G129+G133+G134+G135+G136+G137+G138+G139+G140+G141</f>
        <v>61349.649000000005</v>
      </c>
      <c r="H175" s="21">
        <f t="shared" si="113"/>
        <v>1395461.7490000005</v>
      </c>
      <c r="I175" s="21">
        <f>I94+I95+I96+I97+I98+I99+I100+I101+I109+I113+I117+I121+I125+I129+I133+I134+I135+I136+I137+I138+I139+I140+I141</f>
        <v>0</v>
      </c>
      <c r="J175" s="21">
        <f t="shared" si="114"/>
        <v>1395461.7490000005</v>
      </c>
      <c r="K175" s="21">
        <f>K94+K95+K96+K97+K98+K99+K100+K101+K109+K113+K117+K121+K125+K129+K133+K134+K135+K136+K137+K138+K139+K140+K141</f>
        <v>-19380.564000000002</v>
      </c>
      <c r="L175" s="21">
        <f t="shared" si="115"/>
        <v>1376081.1850000005</v>
      </c>
      <c r="M175" s="21">
        <f>M94+M95+M96+M97+M98+M99+M100+M101+M109+M113+M117+M121+M125+M129+M133+M134+M135+M136+M137+M138+M139+M140+M141+M102</f>
        <v>-100115.79999999999</v>
      </c>
      <c r="N175" s="21">
        <f t="shared" si="116"/>
        <v>1275965.3850000005</v>
      </c>
      <c r="O175" s="21">
        <f>O94+O95+O96+O97+O98+O99+O100+O101+O109+O113+O117+O121+O125+O129+O133+O134+O135+O136+O137+O138+O139+O140+O141+O102</f>
        <v>0</v>
      </c>
      <c r="P175" s="21">
        <f t="shared" si="117"/>
        <v>1275965.3850000005</v>
      </c>
      <c r="Q175" s="39">
        <f>Q94+Q95+Q96+Q97+Q98+Q99+Q100+Q101+Q109+Q113+Q117+Q121+Q125+Q129+Q133+Q134+Q135+Q136+Q137+Q138+Q139+Q140+Q141+Q102</f>
        <v>-927.91499999999974</v>
      </c>
      <c r="R175" s="21">
        <f t="shared" ref="R175:R178" si="118">P175+Q175</f>
        <v>1275037.4700000004</v>
      </c>
    </row>
    <row r="176" spans="1:21" x14ac:dyDescent="0.25">
      <c r="A176" s="1"/>
      <c r="B176" s="77" t="s">
        <v>13</v>
      </c>
      <c r="C176" s="78"/>
      <c r="D176" s="21">
        <f>D43+D44+D45+D28+D35</f>
        <v>62187.8</v>
      </c>
      <c r="E176" s="21">
        <f>E28+E33+E43+E44+E45</f>
        <v>0</v>
      </c>
      <c r="F176" s="21">
        <f t="shared" si="88"/>
        <v>62187.8</v>
      </c>
      <c r="G176" s="21">
        <f>G28+G33+G43+G44+G45+G47+G48+G49</f>
        <v>15745.796</v>
      </c>
      <c r="H176" s="21">
        <f t="shared" si="113"/>
        <v>77933.596000000005</v>
      </c>
      <c r="I176" s="21">
        <f>I28+I33+I43+I44+I45+I47+I48+I49</f>
        <v>0</v>
      </c>
      <c r="J176" s="21">
        <f t="shared" si="114"/>
        <v>77933.596000000005</v>
      </c>
      <c r="K176" s="21">
        <f>K28+K33+K43+K44+K45+K47+K48+K49</f>
        <v>0</v>
      </c>
      <c r="L176" s="21">
        <f t="shared" si="115"/>
        <v>77933.596000000005</v>
      </c>
      <c r="M176" s="21">
        <f>M28+M33+M43+M44+M45+M47+M48+M49+M59</f>
        <v>62124.084000000003</v>
      </c>
      <c r="N176" s="21">
        <f t="shared" si="116"/>
        <v>140057.68</v>
      </c>
      <c r="O176" s="21">
        <f>O28+O33+O43+O44+O45+O47+O48+O49+O59</f>
        <v>0</v>
      </c>
      <c r="P176" s="21">
        <f t="shared" si="117"/>
        <v>140057.68</v>
      </c>
      <c r="Q176" s="39">
        <f>Q28+Q33+Q43+Q44+Q45+Q47+Q48+Q49+Q59</f>
        <v>0</v>
      </c>
      <c r="R176" s="21">
        <f t="shared" si="118"/>
        <v>140057.68</v>
      </c>
    </row>
    <row r="177" spans="1:20" x14ac:dyDescent="0.25">
      <c r="A177" s="1"/>
      <c r="B177" s="84" t="s">
        <v>10</v>
      </c>
      <c r="C177" s="78"/>
      <c r="D177" s="21">
        <f>D148</f>
        <v>18797.7</v>
      </c>
      <c r="E177" s="21">
        <f>E148</f>
        <v>-18797.7</v>
      </c>
      <c r="F177" s="21">
        <f t="shared" si="88"/>
        <v>0</v>
      </c>
      <c r="G177" s="21">
        <f>G148</f>
        <v>1246.2829999999999</v>
      </c>
      <c r="H177" s="21">
        <f t="shared" si="113"/>
        <v>1246.2829999999999</v>
      </c>
      <c r="I177" s="21">
        <f>I148</f>
        <v>0</v>
      </c>
      <c r="J177" s="21">
        <f t="shared" si="114"/>
        <v>1246.2829999999999</v>
      </c>
      <c r="K177" s="21">
        <f>K148</f>
        <v>0</v>
      </c>
      <c r="L177" s="21">
        <f t="shared" si="115"/>
        <v>1246.2829999999999</v>
      </c>
      <c r="M177" s="21">
        <f>M148</f>
        <v>0</v>
      </c>
      <c r="N177" s="21">
        <f t="shared" si="116"/>
        <v>1246.2829999999999</v>
      </c>
      <c r="O177" s="21">
        <f>O148</f>
        <v>0</v>
      </c>
      <c r="P177" s="21">
        <f t="shared" si="117"/>
        <v>1246.2829999999999</v>
      </c>
      <c r="Q177" s="39">
        <f>Q148</f>
        <v>0</v>
      </c>
      <c r="R177" s="21">
        <f t="shared" si="118"/>
        <v>1246.2829999999999</v>
      </c>
    </row>
    <row r="178" spans="1:20" x14ac:dyDescent="0.25">
      <c r="A178" s="14"/>
      <c r="B178" s="87" t="s">
        <v>17</v>
      </c>
      <c r="C178" s="88"/>
      <c r="D178" s="21">
        <f>D150+D151+D22</f>
        <v>454498.9</v>
      </c>
      <c r="E178" s="21">
        <f>E22+E150+E151</f>
        <v>-14377.7</v>
      </c>
      <c r="F178" s="21">
        <f t="shared" si="88"/>
        <v>440121.2</v>
      </c>
      <c r="G178" s="21">
        <f>G22+G150+G151+G52</f>
        <v>108000</v>
      </c>
      <c r="H178" s="21">
        <f t="shared" si="113"/>
        <v>548121.19999999995</v>
      </c>
      <c r="I178" s="21">
        <f>I22+I150+I151+I52</f>
        <v>-108000</v>
      </c>
      <c r="J178" s="21">
        <f t="shared" si="114"/>
        <v>440121.19999999995</v>
      </c>
      <c r="K178" s="21">
        <f>K22+K150+K151+K52</f>
        <v>0</v>
      </c>
      <c r="L178" s="21">
        <f t="shared" si="115"/>
        <v>440121.19999999995</v>
      </c>
      <c r="M178" s="21">
        <f>M22+M150+M151+M52+M54</f>
        <v>108000</v>
      </c>
      <c r="N178" s="21">
        <f t="shared" si="116"/>
        <v>548121.19999999995</v>
      </c>
      <c r="O178" s="21">
        <f>O22+O150+O151+O52+O54</f>
        <v>0</v>
      </c>
      <c r="P178" s="21">
        <f t="shared" si="117"/>
        <v>548121.19999999995</v>
      </c>
      <c r="Q178" s="39">
        <f>Q22+Q150+Q151+Q52+Q54</f>
        <v>-2121.1530000000262</v>
      </c>
      <c r="R178" s="21">
        <f t="shared" si="118"/>
        <v>546000.0469999999</v>
      </c>
    </row>
    <row r="179" spans="1:20" x14ac:dyDescent="0.25">
      <c r="A179" s="14"/>
      <c r="B179" s="87" t="s">
        <v>14</v>
      </c>
      <c r="C179" s="88"/>
      <c r="D179" s="21">
        <f>D75+D80+D83</f>
        <v>761664.79999999993</v>
      </c>
      <c r="E179" s="21">
        <f>E75+E80+E83</f>
        <v>7504.9</v>
      </c>
      <c r="F179" s="21">
        <f t="shared" si="88"/>
        <v>769169.7</v>
      </c>
      <c r="G179" s="21">
        <f>G75+G80+G83+G87</f>
        <v>91436.998000000007</v>
      </c>
      <c r="H179" s="21">
        <f>F179+G179</f>
        <v>860606.69799999997</v>
      </c>
      <c r="I179" s="21">
        <f>I75+I80+I83+I87</f>
        <v>10381.799999999999</v>
      </c>
      <c r="J179" s="21">
        <f>H179+I179</f>
        <v>870988.49800000002</v>
      </c>
      <c r="K179" s="21">
        <f>K75+K80+K83+K87</f>
        <v>49700</v>
      </c>
      <c r="L179" s="21">
        <f>J179+K179</f>
        <v>920688.49800000002</v>
      </c>
      <c r="M179" s="21">
        <f>M75+M80+M83+M87</f>
        <v>0</v>
      </c>
      <c r="N179" s="21">
        <f>L179+M179</f>
        <v>920688.49800000002</v>
      </c>
      <c r="O179" s="21">
        <f>O75+O80+O83+O87</f>
        <v>0</v>
      </c>
      <c r="P179" s="21">
        <f>N179+O179</f>
        <v>920688.49800000002</v>
      </c>
      <c r="Q179" s="39">
        <f>Q75+Q80+Q83+Q87</f>
        <v>-52114.806000000004</v>
      </c>
      <c r="R179" s="21">
        <f>P179+Q179</f>
        <v>868573.69200000004</v>
      </c>
    </row>
    <row r="180" spans="1:20" hidden="1" x14ac:dyDescent="0.25">
      <c r="A180" s="14"/>
      <c r="B180" s="87" t="s">
        <v>19</v>
      </c>
      <c r="C180" s="88"/>
      <c r="D180" s="21">
        <f>D143</f>
        <v>15000</v>
      </c>
      <c r="E180" s="21">
        <f>E143</f>
        <v>-15000</v>
      </c>
      <c r="F180" s="21">
        <f t="shared" si="88"/>
        <v>0</v>
      </c>
      <c r="G180" s="21">
        <f>G143</f>
        <v>0</v>
      </c>
      <c r="H180" s="21">
        <f t="shared" si="113"/>
        <v>0</v>
      </c>
      <c r="I180" s="21">
        <f>I143</f>
        <v>0</v>
      </c>
      <c r="J180" s="21">
        <f t="shared" ref="J180:J183" si="119">H180+I180</f>
        <v>0</v>
      </c>
      <c r="K180" s="21">
        <f>K143</f>
        <v>0</v>
      </c>
      <c r="L180" s="21">
        <f t="shared" ref="L180:L183" si="120">J180+K180</f>
        <v>0</v>
      </c>
      <c r="M180" s="21">
        <f>M143</f>
        <v>0</v>
      </c>
      <c r="N180" s="21">
        <f t="shared" ref="N180:N183" si="121">L180+M180</f>
        <v>0</v>
      </c>
      <c r="O180" s="21">
        <f>O143</f>
        <v>0</v>
      </c>
      <c r="P180" s="21">
        <f t="shared" ref="P180" si="122">N180+O180</f>
        <v>0</v>
      </c>
      <c r="Q180" s="39">
        <f>Q143</f>
        <v>0</v>
      </c>
      <c r="R180" s="21">
        <f t="shared" ref="R180" si="123">P180+Q180</f>
        <v>0</v>
      </c>
      <c r="T180" s="28">
        <v>0</v>
      </c>
    </row>
    <row r="181" spans="1:20" x14ac:dyDescent="0.25">
      <c r="A181" s="14"/>
      <c r="B181" s="85" t="s">
        <v>21</v>
      </c>
      <c r="C181" s="86"/>
      <c r="D181" s="21">
        <f>D158</f>
        <v>34618.199999999997</v>
      </c>
      <c r="E181" s="21">
        <f>E158</f>
        <v>-667.4</v>
      </c>
      <c r="F181" s="21">
        <f t="shared" si="88"/>
        <v>33950.799999999996</v>
      </c>
      <c r="G181" s="21">
        <f>G158+G160+G161+G162</f>
        <v>19226.468000000001</v>
      </c>
      <c r="H181" s="21">
        <f t="shared" si="113"/>
        <v>53177.267999999996</v>
      </c>
      <c r="I181" s="21">
        <f>I158+I160+I161+I162</f>
        <v>-10381.799999999999</v>
      </c>
      <c r="J181" s="21">
        <f t="shared" si="119"/>
        <v>42795.467999999993</v>
      </c>
      <c r="K181" s="21">
        <f>K158+K160+K161+K162</f>
        <v>0</v>
      </c>
      <c r="L181" s="21">
        <f t="shared" si="120"/>
        <v>42795.467999999993</v>
      </c>
      <c r="M181" s="21">
        <f>M158+M160+M161+M162</f>
        <v>0</v>
      </c>
      <c r="N181" s="21">
        <f>L181+M181</f>
        <v>42795.467999999993</v>
      </c>
      <c r="O181" s="21">
        <f>O158+O160+O161+O162</f>
        <v>0</v>
      </c>
      <c r="P181" s="21">
        <f>N181+O181</f>
        <v>42795.467999999993</v>
      </c>
      <c r="Q181" s="39">
        <f>Q158+Q160+Q161+Q162</f>
        <v>-27564.91</v>
      </c>
      <c r="R181" s="21">
        <f>P181+Q181</f>
        <v>15230.557999999994</v>
      </c>
    </row>
    <row r="182" spans="1:20" x14ac:dyDescent="0.25">
      <c r="A182" s="14"/>
      <c r="B182" s="85" t="s">
        <v>22</v>
      </c>
      <c r="C182" s="86"/>
      <c r="D182" s="21">
        <f>D79+D146+D147+D27+D38+D153+D154+D155+D156+D157+D29+D46+D50+D51+D53</f>
        <v>777769</v>
      </c>
      <c r="E182" s="21">
        <f>E79+E146+E147+E27+E38+E153+E154+E155+E156+E157+E29+E46+E50+E51+E53+E144+E149+E167</f>
        <v>22703</v>
      </c>
      <c r="F182" s="21">
        <f t="shared" si="88"/>
        <v>800472</v>
      </c>
      <c r="G182" s="21">
        <f>G27+G38+G79+G144+G146+G147+G149+G153+G154+G155+G156+G157+G167+G46+G163+G164+G50+G51+G53+G29</f>
        <v>156395.30499999999</v>
      </c>
      <c r="H182" s="21">
        <f t="shared" si="113"/>
        <v>956867.30499999993</v>
      </c>
      <c r="I182" s="21">
        <f>I27+I38+I79+I144+I146+I147+I149+I153+I154+I155+I156+I157+I167+I46+I163+I164+I50+I51+I53</f>
        <v>-545.803</v>
      </c>
      <c r="J182" s="21">
        <f t="shared" si="119"/>
        <v>956321.50199999998</v>
      </c>
      <c r="K182" s="21">
        <f>K27+K38+K79+K144+K146+K147+K149+K153+K154+K155+K156+K157+K167+K46+K163+K164+K50+K51+K53</f>
        <v>37499.305999999997</v>
      </c>
      <c r="L182" s="21">
        <f t="shared" si="120"/>
        <v>993820.80799999996</v>
      </c>
      <c r="M182" s="21">
        <f>M27+M29+M38+M50+M51+M53+M144+M146+M147+M149+M153+M154+M155+M156+M157+M163+M164+M167</f>
        <v>0</v>
      </c>
      <c r="N182" s="21">
        <f t="shared" si="121"/>
        <v>993820.80799999996</v>
      </c>
      <c r="O182" s="21">
        <f>O27+O29+O38+O50+O51+O53+O144+O146+O147+O149+O153+O154+O155+O156+O157+O163+O164+O167</f>
        <v>0</v>
      </c>
      <c r="P182" s="21">
        <f t="shared" ref="P182:P183" si="124">N182+O182</f>
        <v>993820.80799999996</v>
      </c>
      <c r="Q182" s="39">
        <f>Q27+Q29+Q38+Q50+Q51+Q53+Q144+Q146+Q147+Q149+Q153+Q154+Q155+Q156+Q157+Q163+Q164+Q167+Q60</f>
        <v>78.17999999999995</v>
      </c>
      <c r="R182" s="21">
        <f t="shared" ref="R182:R184" si="125">P182+Q182</f>
        <v>993898.98800000001</v>
      </c>
    </row>
    <row r="183" spans="1:20" hidden="1" x14ac:dyDescent="0.25">
      <c r="A183" s="1"/>
      <c r="B183" s="77" t="s">
        <v>83</v>
      </c>
      <c r="C183" s="78"/>
      <c r="D183" s="21">
        <f>D166</f>
        <v>20000</v>
      </c>
      <c r="E183" s="21">
        <f>E166</f>
        <v>-20000</v>
      </c>
      <c r="F183" s="21">
        <f t="shared" si="88"/>
        <v>0</v>
      </c>
      <c r="G183" s="21">
        <f>G166</f>
        <v>0</v>
      </c>
      <c r="H183" s="21">
        <f t="shared" si="113"/>
        <v>0</v>
      </c>
      <c r="I183" s="21">
        <f>I166</f>
        <v>0</v>
      </c>
      <c r="J183" s="21">
        <f t="shared" si="119"/>
        <v>0</v>
      </c>
      <c r="K183" s="21">
        <f>K166</f>
        <v>0</v>
      </c>
      <c r="L183" s="21">
        <f t="shared" si="120"/>
        <v>0</v>
      </c>
      <c r="M183" s="21">
        <f>M166</f>
        <v>0</v>
      </c>
      <c r="N183" s="21">
        <f t="shared" si="121"/>
        <v>0</v>
      </c>
      <c r="O183" s="21">
        <f>O166</f>
        <v>0</v>
      </c>
      <c r="P183" s="21">
        <f t="shared" si="124"/>
        <v>0</v>
      </c>
      <c r="Q183" s="39">
        <f>Q166</f>
        <v>0</v>
      </c>
      <c r="R183" s="21">
        <f t="shared" si="125"/>
        <v>0</v>
      </c>
      <c r="T183" s="28">
        <v>0</v>
      </c>
    </row>
    <row r="184" spans="1:20" x14ac:dyDescent="0.25">
      <c r="A184" s="1"/>
      <c r="B184" s="77" t="s">
        <v>248</v>
      </c>
      <c r="C184" s="78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39">
        <f>Q104</f>
        <v>2000</v>
      </c>
      <c r="R184" s="21">
        <f t="shared" si="125"/>
        <v>2000</v>
      </c>
    </row>
  </sheetData>
  <autoFilter ref="A16:T184">
    <filterColumn colId="19">
      <filters blank="1"/>
    </filterColumn>
  </autoFilter>
  <mergeCells count="42">
    <mergeCell ref="B184:C184"/>
    <mergeCell ref="A15:A16"/>
    <mergeCell ref="K15:K16"/>
    <mergeCell ref="L15:L16"/>
    <mergeCell ref="J15:J16"/>
    <mergeCell ref="F15:F16"/>
    <mergeCell ref="I15:I16"/>
    <mergeCell ref="G15:G16"/>
    <mergeCell ref="H15:H16"/>
    <mergeCell ref="B15:B16"/>
    <mergeCell ref="C15:C16"/>
    <mergeCell ref="D15:D16"/>
    <mergeCell ref="E15:E16"/>
    <mergeCell ref="A166:A167"/>
    <mergeCell ref="A10:R10"/>
    <mergeCell ref="B179:C179"/>
    <mergeCell ref="B166:B167"/>
    <mergeCell ref="A148:A149"/>
    <mergeCell ref="B159:B160"/>
    <mergeCell ref="A159:A160"/>
    <mergeCell ref="B148:B149"/>
    <mergeCell ref="A28:A29"/>
    <mergeCell ref="B28:B29"/>
    <mergeCell ref="M15:M16"/>
    <mergeCell ref="N15:N16"/>
    <mergeCell ref="B183:C183"/>
    <mergeCell ref="B169:C169"/>
    <mergeCell ref="B170:C170"/>
    <mergeCell ref="B173:C173"/>
    <mergeCell ref="B177:C177"/>
    <mergeCell ref="B182:C182"/>
    <mergeCell ref="B175:C175"/>
    <mergeCell ref="B176:C176"/>
    <mergeCell ref="B174:C174"/>
    <mergeCell ref="B181:C181"/>
    <mergeCell ref="B180:C180"/>
    <mergeCell ref="B178:C178"/>
    <mergeCell ref="A11:R12"/>
    <mergeCell ref="Q15:Q16"/>
    <mergeCell ref="R15:R16"/>
    <mergeCell ref="O15:O16"/>
    <mergeCell ref="P15:P16"/>
  </mergeCells>
  <pageMargins left="0.98425196850393704" right="0.39370078740157483" top="0.78740157480314965" bottom="0.78740157480314965" header="0.31496062992125984" footer="0.31496062992125984"/>
  <pageSetup paperSize="9" scale="87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2018</vt:lpstr>
      <vt:lpstr>'2018'!Заголовки_для_печати</vt:lpstr>
      <vt:lpstr>'2018'!Область_печати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2018-08-07T10:23:29Z</cp:lastPrinted>
  <dcterms:created xsi:type="dcterms:W3CDTF">2013-10-12T06:09:22Z</dcterms:created>
  <dcterms:modified xsi:type="dcterms:W3CDTF">2018-08-07T11:20:29Z</dcterms:modified>
</cp:coreProperties>
</file>