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Август\"/>
    </mc:Choice>
  </mc:AlternateContent>
  <bookViews>
    <workbookView xWindow="0" yWindow="0" windowWidth="28800" windowHeight="11835"/>
  </bookViews>
  <sheets>
    <sheet name="2019-2020" sheetId="1" r:id="rId1"/>
  </sheets>
  <definedNames>
    <definedName name="_xlnm._FilterDatabase" localSheetId="0" hidden="1">'2019-2020'!$A$16:$AI$172</definedName>
    <definedName name="_xlnm.Print_Titles" localSheetId="0">'2019-2020'!$15:$16</definedName>
    <definedName name="_xlnm.Print_Area" localSheetId="0">'2019-2020'!$A$1:$E$172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1" l="1"/>
  <c r="AG88" i="1" l="1"/>
  <c r="AD21" i="1"/>
  <c r="AD104" i="1" l="1"/>
  <c r="AD89" i="1" l="1"/>
  <c r="AG135" i="1" l="1"/>
  <c r="AE135" i="1"/>
  <c r="AD91" i="1" l="1"/>
  <c r="AD20" i="1"/>
  <c r="AD19" i="1"/>
  <c r="AD17" i="1" l="1"/>
  <c r="AG32" i="1" l="1"/>
  <c r="AG33" i="1"/>
  <c r="AG34" i="1"/>
  <c r="AF30" i="1"/>
  <c r="AE32" i="1"/>
  <c r="AE33" i="1"/>
  <c r="AE34" i="1"/>
  <c r="AD30" i="1"/>
  <c r="AC30" i="1"/>
  <c r="AA30" i="1"/>
  <c r="AE30" i="1" l="1"/>
  <c r="AF172" i="1"/>
  <c r="AD172" i="1"/>
  <c r="AF170" i="1"/>
  <c r="AD170" i="1"/>
  <c r="AF169" i="1"/>
  <c r="AD169" i="1"/>
  <c r="AF167" i="1"/>
  <c r="AD167" i="1"/>
  <c r="AF166" i="1"/>
  <c r="AF164" i="1"/>
  <c r="AD164" i="1"/>
  <c r="AF155" i="1"/>
  <c r="AD155" i="1"/>
  <c r="AF144" i="1"/>
  <c r="AD144" i="1"/>
  <c r="AF139" i="1"/>
  <c r="AD139" i="1"/>
  <c r="AF136" i="1"/>
  <c r="AD136" i="1"/>
  <c r="AF130" i="1"/>
  <c r="AD130" i="1"/>
  <c r="AF126" i="1"/>
  <c r="AD126" i="1"/>
  <c r="AF122" i="1"/>
  <c r="AD122" i="1"/>
  <c r="AF118" i="1"/>
  <c r="AD118" i="1"/>
  <c r="AF114" i="1"/>
  <c r="AD114" i="1"/>
  <c r="AF110" i="1"/>
  <c r="AD110" i="1"/>
  <c r="AF106" i="1"/>
  <c r="AD106" i="1"/>
  <c r="AF105" i="1"/>
  <c r="AF160" i="1" s="1"/>
  <c r="AD105" i="1"/>
  <c r="AF104" i="1"/>
  <c r="AD98" i="1"/>
  <c r="AD88" i="1"/>
  <c r="AF87" i="1"/>
  <c r="AF85" i="1" s="1"/>
  <c r="AD87" i="1"/>
  <c r="AF79" i="1"/>
  <c r="AD79" i="1"/>
  <c r="AF76" i="1"/>
  <c r="AD76" i="1"/>
  <c r="AF69" i="1"/>
  <c r="AF162" i="1" s="1"/>
  <c r="AD69" i="1"/>
  <c r="AD162" i="1" s="1"/>
  <c r="AF68" i="1"/>
  <c r="AD68" i="1"/>
  <c r="AF67" i="1"/>
  <c r="AD67" i="1"/>
  <c r="AF62" i="1"/>
  <c r="AF60" i="1" s="1"/>
  <c r="AF171" i="1" s="1"/>
  <c r="AD60" i="1"/>
  <c r="AD48" i="1"/>
  <c r="AD166" i="1" s="1"/>
  <c r="AD44" i="1"/>
  <c r="AD36" i="1"/>
  <c r="AG30" i="1"/>
  <c r="AF20" i="1"/>
  <c r="AF19" i="1" l="1"/>
  <c r="AD65" i="1"/>
  <c r="AD168" i="1"/>
  <c r="AD165" i="1"/>
  <c r="AF17" i="1"/>
  <c r="AD102" i="1"/>
  <c r="AF168" i="1"/>
  <c r="AD171" i="1"/>
  <c r="AF65" i="1"/>
  <c r="AD160" i="1"/>
  <c r="AF161" i="1"/>
  <c r="AF102" i="1"/>
  <c r="AF165" i="1"/>
  <c r="AD85" i="1"/>
  <c r="AD161" i="1"/>
  <c r="Z20" i="1"/>
  <c r="Z19" i="1"/>
  <c r="AC48" i="1"/>
  <c r="AG48" i="1" s="1"/>
  <c r="AC50" i="1"/>
  <c r="AG50" i="1" s="1"/>
  <c r="AC51" i="1"/>
  <c r="AG51" i="1" s="1"/>
  <c r="AA50" i="1"/>
  <c r="AE50" i="1" s="1"/>
  <c r="AA51" i="1"/>
  <c r="AE51" i="1" s="1"/>
  <c r="Z48" i="1"/>
  <c r="Z166" i="1" s="1"/>
  <c r="AF158" i="1" l="1"/>
  <c r="AD158" i="1"/>
  <c r="AA48" i="1"/>
  <c r="AE48" i="1" s="1"/>
  <c r="AB62" i="1"/>
  <c r="AB60" i="1" s="1"/>
  <c r="AB171" i="1" s="1"/>
  <c r="AB172" i="1"/>
  <c r="Z172" i="1"/>
  <c r="AB170" i="1"/>
  <c r="Z170" i="1"/>
  <c r="AB169" i="1"/>
  <c r="Z169" i="1"/>
  <c r="AB167" i="1"/>
  <c r="Z167" i="1"/>
  <c r="AB166" i="1"/>
  <c r="AB164" i="1"/>
  <c r="Z164" i="1"/>
  <c r="AB155" i="1"/>
  <c r="Z155" i="1"/>
  <c r="AB144" i="1"/>
  <c r="Z144" i="1"/>
  <c r="AB139" i="1"/>
  <c r="Z139" i="1"/>
  <c r="AB136" i="1"/>
  <c r="Z136" i="1"/>
  <c r="AB130" i="1"/>
  <c r="Z130" i="1"/>
  <c r="AB126" i="1"/>
  <c r="Z126" i="1"/>
  <c r="AB122" i="1"/>
  <c r="Z122" i="1"/>
  <c r="AB118" i="1"/>
  <c r="Z118" i="1"/>
  <c r="AB114" i="1"/>
  <c r="Z114" i="1"/>
  <c r="AB110" i="1"/>
  <c r="Z110" i="1"/>
  <c r="AB106" i="1"/>
  <c r="Z106" i="1"/>
  <c r="AB105" i="1"/>
  <c r="AB160" i="1" s="1"/>
  <c r="Z105" i="1"/>
  <c r="AB104" i="1"/>
  <c r="Z104" i="1"/>
  <c r="Z88" i="1"/>
  <c r="AB87" i="1"/>
  <c r="Z87" i="1"/>
  <c r="AB79" i="1"/>
  <c r="Z79" i="1"/>
  <c r="AB76" i="1"/>
  <c r="Z76" i="1"/>
  <c r="AB69" i="1"/>
  <c r="AB162" i="1" s="1"/>
  <c r="Z69" i="1"/>
  <c r="AB68" i="1"/>
  <c r="Z68" i="1"/>
  <c r="Z161" i="1" s="1"/>
  <c r="AB67" i="1"/>
  <c r="Z67" i="1"/>
  <c r="Z60" i="1"/>
  <c r="Z36" i="1"/>
  <c r="AB20" i="1"/>
  <c r="AB19" i="1" l="1"/>
  <c r="AB168" i="1"/>
  <c r="AB161" i="1"/>
  <c r="AB102" i="1"/>
  <c r="AB65" i="1"/>
  <c r="Z168" i="1"/>
  <c r="Z102" i="1"/>
  <c r="AB165" i="1"/>
  <c r="Z160" i="1"/>
  <c r="AB85" i="1"/>
  <c r="Z162" i="1"/>
  <c r="AB17" i="1"/>
  <c r="Z85" i="1"/>
  <c r="Z65" i="1"/>
  <c r="Z17" i="1"/>
  <c r="Z44" i="1"/>
  <c r="Z98" i="1"/>
  <c r="X167" i="1"/>
  <c r="X166" i="1"/>
  <c r="X164" i="1"/>
  <c r="Y64" i="1"/>
  <c r="AC64" i="1" s="1"/>
  <c r="AG64" i="1" s="1"/>
  <c r="W64" i="1"/>
  <c r="AA64" i="1" s="1"/>
  <c r="AE64" i="1" s="1"/>
  <c r="V88" i="1"/>
  <c r="W88" i="1" s="1"/>
  <c r="AA88" i="1" s="1"/>
  <c r="AE88" i="1" s="1"/>
  <c r="V20" i="1"/>
  <c r="V170" i="1"/>
  <c r="V169" i="1"/>
  <c r="V167" i="1"/>
  <c r="V166" i="1"/>
  <c r="V164" i="1"/>
  <c r="AB158" i="1" l="1"/>
  <c r="Z158" i="1"/>
  <c r="Z165" i="1"/>
  <c r="Z171" i="1"/>
  <c r="X20" i="1" l="1"/>
  <c r="X19" i="1"/>
  <c r="Y62" i="1"/>
  <c r="AC62" i="1" s="1"/>
  <c r="AG62" i="1" s="1"/>
  <c r="Y63" i="1"/>
  <c r="AC63" i="1" s="1"/>
  <c r="AG63" i="1" s="1"/>
  <c r="W63" i="1"/>
  <c r="AA63" i="1" s="1"/>
  <c r="AE63" i="1" s="1"/>
  <c r="X60" i="1"/>
  <c r="V62" i="1"/>
  <c r="W62" i="1" s="1"/>
  <c r="AA62" i="1" s="1"/>
  <c r="AE62" i="1" s="1"/>
  <c r="V46" i="1"/>
  <c r="Y46" i="1"/>
  <c r="AC46" i="1" s="1"/>
  <c r="AG46" i="1" s="1"/>
  <c r="Y47" i="1"/>
  <c r="AC47" i="1" s="1"/>
  <c r="AG47" i="1" s="1"/>
  <c r="W47" i="1"/>
  <c r="AA47" i="1" s="1"/>
  <c r="AE47" i="1" s="1"/>
  <c r="G46" i="1"/>
  <c r="K46" i="1" s="1"/>
  <c r="O46" i="1" s="1"/>
  <c r="S46" i="1" s="1"/>
  <c r="J44" i="1"/>
  <c r="D44" i="1"/>
  <c r="G44" i="1" s="1"/>
  <c r="V60" i="1" l="1"/>
  <c r="W60" i="1" s="1"/>
  <c r="AA60" i="1" s="1"/>
  <c r="AE60" i="1" s="1"/>
  <c r="V19" i="1"/>
  <c r="K44" i="1"/>
  <c r="Y60" i="1"/>
  <c r="AC60" i="1" s="1"/>
  <c r="AG60" i="1" s="1"/>
  <c r="X171" i="1"/>
  <c r="W46" i="1"/>
  <c r="AA46" i="1" s="1"/>
  <c r="AE46" i="1" s="1"/>
  <c r="V44" i="1"/>
  <c r="X144" i="1"/>
  <c r="V144" i="1"/>
  <c r="Y154" i="1"/>
  <c r="AC154" i="1" s="1"/>
  <c r="AG154" i="1" s="1"/>
  <c r="W154" i="1"/>
  <c r="AA154" i="1" s="1"/>
  <c r="AE154" i="1" s="1"/>
  <c r="Y98" i="1" l="1"/>
  <c r="AC98" i="1" s="1"/>
  <c r="AG98" i="1" s="1"/>
  <c r="Y100" i="1"/>
  <c r="AC100" i="1" s="1"/>
  <c r="AG100" i="1" s="1"/>
  <c r="Y101" i="1"/>
  <c r="AC101" i="1" s="1"/>
  <c r="AG101" i="1" s="1"/>
  <c r="W100" i="1"/>
  <c r="AA100" i="1" s="1"/>
  <c r="AE100" i="1" s="1"/>
  <c r="W101" i="1"/>
  <c r="AA101" i="1" s="1"/>
  <c r="AE101" i="1" s="1"/>
  <c r="V100" i="1"/>
  <c r="V87" i="1" s="1"/>
  <c r="V85" i="1" s="1"/>
  <c r="V98" i="1" l="1"/>
  <c r="W98" i="1" s="1"/>
  <c r="AA98" i="1" s="1"/>
  <c r="AE98" i="1" s="1"/>
  <c r="X172" i="1"/>
  <c r="V172" i="1"/>
  <c r="X170" i="1"/>
  <c r="X169" i="1"/>
  <c r="X155" i="1"/>
  <c r="V155" i="1"/>
  <c r="X139" i="1"/>
  <c r="V139" i="1"/>
  <c r="X136" i="1"/>
  <c r="V136" i="1"/>
  <c r="X130" i="1"/>
  <c r="V130" i="1"/>
  <c r="X126" i="1"/>
  <c r="V126" i="1"/>
  <c r="X122" i="1"/>
  <c r="V122" i="1"/>
  <c r="X118" i="1"/>
  <c r="V118" i="1"/>
  <c r="X114" i="1"/>
  <c r="V114" i="1"/>
  <c r="X110" i="1"/>
  <c r="V110" i="1"/>
  <c r="X106" i="1"/>
  <c r="V106" i="1"/>
  <c r="X105" i="1"/>
  <c r="V105" i="1"/>
  <c r="V160" i="1" s="1"/>
  <c r="X104" i="1"/>
  <c r="V104" i="1"/>
  <c r="X87" i="1"/>
  <c r="X85" i="1" s="1"/>
  <c r="X79" i="1"/>
  <c r="V79" i="1"/>
  <c r="X76" i="1"/>
  <c r="V76" i="1"/>
  <c r="X69" i="1"/>
  <c r="V69" i="1"/>
  <c r="X68" i="1"/>
  <c r="V68" i="1"/>
  <c r="V161" i="1" s="1"/>
  <c r="X67" i="1"/>
  <c r="V67" i="1"/>
  <c r="V36" i="1"/>
  <c r="V171" i="1" s="1"/>
  <c r="X17" i="1"/>
  <c r="X165" i="1" l="1"/>
  <c r="V168" i="1"/>
  <c r="V102" i="1"/>
  <c r="V165" i="1"/>
  <c r="X161" i="1"/>
  <c r="X65" i="1"/>
  <c r="X102" i="1"/>
  <c r="V17" i="1"/>
  <c r="V65" i="1"/>
  <c r="V162" i="1"/>
  <c r="X160" i="1"/>
  <c r="X162" i="1"/>
  <c r="X168" i="1"/>
  <c r="R166" i="1"/>
  <c r="V158" i="1" l="1"/>
  <c r="X158" i="1"/>
  <c r="U59" i="1"/>
  <c r="Y59" i="1" s="1"/>
  <c r="AC59" i="1" s="1"/>
  <c r="AG59" i="1" s="1"/>
  <c r="U97" i="1"/>
  <c r="Y97" i="1" s="1"/>
  <c r="AC97" i="1" s="1"/>
  <c r="AG97" i="1" s="1"/>
  <c r="R87" i="1" l="1"/>
  <c r="S97" i="1"/>
  <c r="W97" i="1" s="1"/>
  <c r="AA97" i="1" s="1"/>
  <c r="AE97" i="1" s="1"/>
  <c r="R19" i="1" l="1"/>
  <c r="S59" i="1"/>
  <c r="W59" i="1" s="1"/>
  <c r="AA59" i="1" s="1"/>
  <c r="AE59" i="1" s="1"/>
  <c r="T172" i="1" l="1"/>
  <c r="R172" i="1"/>
  <c r="T171" i="1"/>
  <c r="T170" i="1"/>
  <c r="R170" i="1"/>
  <c r="T169" i="1"/>
  <c r="R169" i="1"/>
  <c r="T167" i="1"/>
  <c r="R167" i="1"/>
  <c r="T166" i="1"/>
  <c r="T164" i="1"/>
  <c r="R164" i="1"/>
  <c r="T155" i="1"/>
  <c r="R155" i="1"/>
  <c r="T144" i="1"/>
  <c r="R144" i="1"/>
  <c r="T139" i="1"/>
  <c r="R139" i="1"/>
  <c r="T136" i="1"/>
  <c r="R136" i="1"/>
  <c r="T130" i="1"/>
  <c r="R130" i="1"/>
  <c r="T126" i="1"/>
  <c r="R126" i="1"/>
  <c r="T122" i="1"/>
  <c r="R122" i="1"/>
  <c r="T118" i="1"/>
  <c r="R118" i="1"/>
  <c r="T114" i="1"/>
  <c r="R114" i="1"/>
  <c r="T110" i="1"/>
  <c r="R110" i="1"/>
  <c r="T106" i="1"/>
  <c r="R106" i="1"/>
  <c r="T105" i="1"/>
  <c r="T160" i="1" s="1"/>
  <c r="R105" i="1"/>
  <c r="R160" i="1" s="1"/>
  <c r="T104" i="1"/>
  <c r="R104" i="1"/>
  <c r="T87" i="1"/>
  <c r="T85" i="1" s="1"/>
  <c r="R85" i="1"/>
  <c r="T79" i="1"/>
  <c r="R79" i="1"/>
  <c r="T76" i="1"/>
  <c r="R76" i="1"/>
  <c r="T69" i="1"/>
  <c r="T162" i="1" s="1"/>
  <c r="R69" i="1"/>
  <c r="R162" i="1" s="1"/>
  <c r="T68" i="1"/>
  <c r="R68" i="1"/>
  <c r="T67" i="1"/>
  <c r="R67" i="1"/>
  <c r="R36" i="1"/>
  <c r="R171" i="1" s="1"/>
  <c r="T20" i="1"/>
  <c r="R20" i="1"/>
  <c r="R17" i="1" s="1"/>
  <c r="T19" i="1"/>
  <c r="T161" i="1" l="1"/>
  <c r="R168" i="1"/>
  <c r="R102" i="1"/>
  <c r="R161" i="1"/>
  <c r="T65" i="1"/>
  <c r="T102" i="1"/>
  <c r="T168" i="1"/>
  <c r="R165" i="1"/>
  <c r="T165" i="1"/>
  <c r="R65" i="1"/>
  <c r="T17" i="1"/>
  <c r="P172" i="1"/>
  <c r="N172" i="1"/>
  <c r="P171" i="1"/>
  <c r="P170" i="1"/>
  <c r="N170" i="1"/>
  <c r="P169" i="1"/>
  <c r="N169" i="1"/>
  <c r="P167" i="1"/>
  <c r="N167" i="1"/>
  <c r="P166" i="1"/>
  <c r="N166" i="1"/>
  <c r="P164" i="1"/>
  <c r="N164" i="1"/>
  <c r="P155" i="1"/>
  <c r="N155" i="1"/>
  <c r="P144" i="1"/>
  <c r="N144" i="1"/>
  <c r="P139" i="1"/>
  <c r="N139" i="1"/>
  <c r="P136" i="1"/>
  <c r="N136" i="1"/>
  <c r="P130" i="1"/>
  <c r="N130" i="1"/>
  <c r="P126" i="1"/>
  <c r="N126" i="1"/>
  <c r="P122" i="1"/>
  <c r="N122" i="1"/>
  <c r="P118" i="1"/>
  <c r="N118" i="1"/>
  <c r="P114" i="1"/>
  <c r="N114" i="1"/>
  <c r="P110" i="1"/>
  <c r="N110" i="1"/>
  <c r="P106" i="1"/>
  <c r="N106" i="1"/>
  <c r="P105" i="1"/>
  <c r="N105" i="1"/>
  <c r="N160" i="1" s="1"/>
  <c r="P104" i="1"/>
  <c r="N104" i="1"/>
  <c r="P87" i="1"/>
  <c r="P85" i="1" s="1"/>
  <c r="N87" i="1"/>
  <c r="P79" i="1"/>
  <c r="N79" i="1"/>
  <c r="P76" i="1"/>
  <c r="N76" i="1"/>
  <c r="P69" i="1"/>
  <c r="P162" i="1" s="1"/>
  <c r="N69" i="1"/>
  <c r="N162" i="1" s="1"/>
  <c r="P68" i="1"/>
  <c r="N68" i="1"/>
  <c r="P67" i="1"/>
  <c r="N67" i="1"/>
  <c r="N36" i="1"/>
  <c r="P20" i="1"/>
  <c r="N20" i="1"/>
  <c r="P19" i="1"/>
  <c r="N19" i="1"/>
  <c r="R158" i="1" l="1"/>
  <c r="T158" i="1"/>
  <c r="N161" i="1"/>
  <c r="P65" i="1"/>
  <c r="P17" i="1"/>
  <c r="P168" i="1"/>
  <c r="P161" i="1"/>
  <c r="P102" i="1"/>
  <c r="N65" i="1"/>
  <c r="N171" i="1"/>
  <c r="N85" i="1"/>
  <c r="N102" i="1"/>
  <c r="N165" i="1"/>
  <c r="N168" i="1"/>
  <c r="N17" i="1"/>
  <c r="P160" i="1"/>
  <c r="P165" i="1"/>
  <c r="J74" i="1"/>
  <c r="J67" i="1" s="1"/>
  <c r="J164" i="1"/>
  <c r="M82" i="1"/>
  <c r="Q82" i="1" s="1"/>
  <c r="U82" i="1" s="1"/>
  <c r="Y82" i="1" s="1"/>
  <c r="AC82" i="1" s="1"/>
  <c r="AG82" i="1" s="1"/>
  <c r="M83" i="1"/>
  <c r="Q83" i="1" s="1"/>
  <c r="U83" i="1" s="1"/>
  <c r="Y83" i="1" s="1"/>
  <c r="AC83" i="1" s="1"/>
  <c r="AG83" i="1" s="1"/>
  <c r="M84" i="1"/>
  <c r="Q84" i="1" s="1"/>
  <c r="U84" i="1" s="1"/>
  <c r="Y84" i="1" s="1"/>
  <c r="AC84" i="1" s="1"/>
  <c r="AG84" i="1" s="1"/>
  <c r="K82" i="1"/>
  <c r="O82" i="1" s="1"/>
  <c r="S82" i="1" s="1"/>
  <c r="W82" i="1" s="1"/>
  <c r="AA82" i="1" s="1"/>
  <c r="AE82" i="1" s="1"/>
  <c r="K83" i="1"/>
  <c r="O83" i="1" s="1"/>
  <c r="S83" i="1" s="1"/>
  <c r="W83" i="1" s="1"/>
  <c r="AA83" i="1" s="1"/>
  <c r="AE83" i="1" s="1"/>
  <c r="K84" i="1"/>
  <c r="O84" i="1" s="1"/>
  <c r="S84" i="1" s="1"/>
  <c r="W84" i="1" s="1"/>
  <c r="AA84" i="1" s="1"/>
  <c r="AE84" i="1" s="1"/>
  <c r="J36" i="1"/>
  <c r="P158" i="1" l="1"/>
  <c r="N158" i="1"/>
  <c r="L172" i="1"/>
  <c r="J172" i="1"/>
  <c r="L171" i="1"/>
  <c r="J171" i="1"/>
  <c r="L170" i="1"/>
  <c r="J170" i="1"/>
  <c r="L169" i="1"/>
  <c r="J169" i="1"/>
  <c r="L167" i="1"/>
  <c r="J167" i="1"/>
  <c r="L166" i="1"/>
  <c r="J166" i="1"/>
  <c r="L164" i="1"/>
  <c r="L155" i="1"/>
  <c r="J155" i="1"/>
  <c r="L144" i="1"/>
  <c r="J144" i="1"/>
  <c r="L139" i="1"/>
  <c r="J139" i="1"/>
  <c r="L136" i="1"/>
  <c r="J136" i="1"/>
  <c r="L130" i="1"/>
  <c r="J130" i="1"/>
  <c r="L126" i="1"/>
  <c r="J126" i="1"/>
  <c r="L122" i="1"/>
  <c r="J122" i="1"/>
  <c r="L118" i="1"/>
  <c r="J118" i="1"/>
  <c r="L114" i="1"/>
  <c r="J114" i="1"/>
  <c r="L110" i="1"/>
  <c r="J110" i="1"/>
  <c r="L106" i="1"/>
  <c r="J106" i="1"/>
  <c r="L105" i="1"/>
  <c r="L160" i="1" s="1"/>
  <c r="J105" i="1"/>
  <c r="L104" i="1"/>
  <c r="J104" i="1"/>
  <c r="L87" i="1"/>
  <c r="J87" i="1"/>
  <c r="L79" i="1"/>
  <c r="J79" i="1"/>
  <c r="L76" i="1"/>
  <c r="J76" i="1"/>
  <c r="L69" i="1"/>
  <c r="L162" i="1" s="1"/>
  <c r="J69" i="1"/>
  <c r="L68" i="1"/>
  <c r="J68" i="1"/>
  <c r="L67" i="1"/>
  <c r="L20" i="1"/>
  <c r="J20" i="1"/>
  <c r="L19" i="1"/>
  <c r="J19" i="1"/>
  <c r="J161" i="1" l="1"/>
  <c r="J17" i="1"/>
  <c r="L102" i="1"/>
  <c r="L168" i="1"/>
  <c r="L161" i="1"/>
  <c r="L165" i="1"/>
  <c r="L85" i="1"/>
  <c r="L65" i="1"/>
  <c r="L17" i="1"/>
  <c r="J85" i="1"/>
  <c r="J160" i="1"/>
  <c r="J162" i="1"/>
  <c r="J165" i="1"/>
  <c r="J168" i="1"/>
  <c r="J65" i="1"/>
  <c r="J102" i="1"/>
  <c r="H172" i="1"/>
  <c r="H171" i="1"/>
  <c r="H170" i="1"/>
  <c r="H169" i="1"/>
  <c r="H167" i="1"/>
  <c r="H166" i="1"/>
  <c r="H164" i="1"/>
  <c r="F172" i="1"/>
  <c r="F171" i="1"/>
  <c r="F170" i="1"/>
  <c r="F169" i="1"/>
  <c r="F167" i="1"/>
  <c r="F166" i="1"/>
  <c r="F164" i="1"/>
  <c r="H155" i="1"/>
  <c r="F155" i="1"/>
  <c r="H144" i="1"/>
  <c r="F144" i="1"/>
  <c r="H139" i="1"/>
  <c r="F139" i="1"/>
  <c r="H136" i="1"/>
  <c r="F136" i="1"/>
  <c r="H130" i="1"/>
  <c r="H126" i="1"/>
  <c r="H122" i="1"/>
  <c r="H118" i="1"/>
  <c r="H114" i="1"/>
  <c r="H110" i="1"/>
  <c r="H106" i="1"/>
  <c r="H104" i="1"/>
  <c r="H105" i="1"/>
  <c r="F130" i="1"/>
  <c r="F126" i="1"/>
  <c r="F122" i="1"/>
  <c r="F118" i="1"/>
  <c r="F114" i="1"/>
  <c r="F110" i="1"/>
  <c r="F106" i="1"/>
  <c r="F105" i="1"/>
  <c r="F160" i="1" s="1"/>
  <c r="F104" i="1"/>
  <c r="F87" i="1"/>
  <c r="F85" i="1" s="1"/>
  <c r="H87" i="1"/>
  <c r="H85" i="1" s="1"/>
  <c r="H79" i="1"/>
  <c r="H76" i="1"/>
  <c r="H69" i="1"/>
  <c r="H162" i="1" s="1"/>
  <c r="H68" i="1"/>
  <c r="H67" i="1"/>
  <c r="F79" i="1"/>
  <c r="F76" i="1"/>
  <c r="F69" i="1"/>
  <c r="F162" i="1" s="1"/>
  <c r="F68" i="1"/>
  <c r="F67" i="1"/>
  <c r="H20" i="1"/>
  <c r="H19" i="1"/>
  <c r="F20" i="1"/>
  <c r="F19" i="1"/>
  <c r="L158" i="1" l="1"/>
  <c r="J158" i="1"/>
  <c r="H17" i="1"/>
  <c r="H65" i="1"/>
  <c r="H102" i="1"/>
  <c r="H165" i="1"/>
  <c r="F17" i="1"/>
  <c r="H161" i="1"/>
  <c r="F168" i="1"/>
  <c r="F165" i="1"/>
  <c r="H168" i="1"/>
  <c r="H160" i="1"/>
  <c r="F161" i="1"/>
  <c r="F65" i="1"/>
  <c r="F102" i="1"/>
  <c r="H158" i="1" l="1"/>
  <c r="F158" i="1"/>
  <c r="E20" i="1"/>
  <c r="I20" i="1" s="1"/>
  <c r="M20" i="1" s="1"/>
  <c r="Q20" i="1" s="1"/>
  <c r="U20" i="1" s="1"/>
  <c r="Y20" i="1" s="1"/>
  <c r="AC20" i="1" s="1"/>
  <c r="AG20" i="1" s="1"/>
  <c r="I157" i="1" l="1"/>
  <c r="M157" i="1" s="1"/>
  <c r="Q157" i="1" s="1"/>
  <c r="U157" i="1" s="1"/>
  <c r="Y157" i="1" s="1"/>
  <c r="AC157" i="1" s="1"/>
  <c r="AG157" i="1" s="1"/>
  <c r="G157" i="1"/>
  <c r="K157" i="1" s="1"/>
  <c r="O157" i="1" s="1"/>
  <c r="S157" i="1" s="1"/>
  <c r="W157" i="1" s="1"/>
  <c r="AA157" i="1" s="1"/>
  <c r="AE157" i="1" s="1"/>
  <c r="I24" i="1"/>
  <c r="M24" i="1" s="1"/>
  <c r="Q24" i="1" s="1"/>
  <c r="U24" i="1" s="1"/>
  <c r="Y24" i="1" s="1"/>
  <c r="AC24" i="1" s="1"/>
  <c r="AG24" i="1" s="1"/>
  <c r="I25" i="1"/>
  <c r="M25" i="1" s="1"/>
  <c r="Q25" i="1" s="1"/>
  <c r="U25" i="1" s="1"/>
  <c r="Y25" i="1" s="1"/>
  <c r="AC25" i="1" s="1"/>
  <c r="AG25" i="1" s="1"/>
  <c r="I28" i="1"/>
  <c r="M28" i="1" s="1"/>
  <c r="Q28" i="1" s="1"/>
  <c r="U28" i="1" s="1"/>
  <c r="Y28" i="1" s="1"/>
  <c r="AC28" i="1" s="1"/>
  <c r="AG28" i="1" s="1"/>
  <c r="I29" i="1"/>
  <c r="M29" i="1" s="1"/>
  <c r="Q29" i="1" s="1"/>
  <c r="U29" i="1" s="1"/>
  <c r="Y29" i="1" s="1"/>
  <c r="AC29" i="1" s="1"/>
  <c r="AG29" i="1" s="1"/>
  <c r="I30" i="1"/>
  <c r="M30" i="1" s="1"/>
  <c r="Q30" i="1" s="1"/>
  <c r="U30" i="1" s="1"/>
  <c r="Y30" i="1" s="1"/>
  <c r="I35" i="1"/>
  <c r="M35" i="1" s="1"/>
  <c r="Q35" i="1" s="1"/>
  <c r="U35" i="1" s="1"/>
  <c r="Y35" i="1" s="1"/>
  <c r="AC35" i="1" s="1"/>
  <c r="AG35" i="1" s="1"/>
  <c r="I38" i="1"/>
  <c r="M38" i="1" s="1"/>
  <c r="Q38" i="1" s="1"/>
  <c r="U38" i="1" s="1"/>
  <c r="Y38" i="1" s="1"/>
  <c r="AC38" i="1" s="1"/>
  <c r="AG38" i="1" s="1"/>
  <c r="I39" i="1"/>
  <c r="M39" i="1" s="1"/>
  <c r="Q39" i="1" s="1"/>
  <c r="U39" i="1" s="1"/>
  <c r="Y39" i="1" s="1"/>
  <c r="AC39" i="1" s="1"/>
  <c r="AG39" i="1" s="1"/>
  <c r="I42" i="1"/>
  <c r="M42" i="1" s="1"/>
  <c r="Q42" i="1" s="1"/>
  <c r="U42" i="1" s="1"/>
  <c r="Y42" i="1" s="1"/>
  <c r="AC42" i="1" s="1"/>
  <c r="AG42" i="1" s="1"/>
  <c r="I43" i="1"/>
  <c r="M43" i="1" s="1"/>
  <c r="Q43" i="1" s="1"/>
  <c r="U43" i="1" s="1"/>
  <c r="Y43" i="1" s="1"/>
  <c r="AC43" i="1" s="1"/>
  <c r="AG43" i="1" s="1"/>
  <c r="I44" i="1"/>
  <c r="M44" i="1" s="1"/>
  <c r="Q44" i="1" s="1"/>
  <c r="U44" i="1" s="1"/>
  <c r="Y44" i="1" s="1"/>
  <c r="AC44" i="1" s="1"/>
  <c r="AG44" i="1" s="1"/>
  <c r="I54" i="1"/>
  <c r="M54" i="1" s="1"/>
  <c r="Q54" i="1" s="1"/>
  <c r="U54" i="1" s="1"/>
  <c r="Y54" i="1" s="1"/>
  <c r="AC54" i="1" s="1"/>
  <c r="AG54" i="1" s="1"/>
  <c r="I55" i="1"/>
  <c r="M55" i="1" s="1"/>
  <c r="Q55" i="1" s="1"/>
  <c r="U55" i="1" s="1"/>
  <c r="Y55" i="1" s="1"/>
  <c r="AC55" i="1" s="1"/>
  <c r="AG55" i="1" s="1"/>
  <c r="I56" i="1"/>
  <c r="M56" i="1" s="1"/>
  <c r="Q56" i="1" s="1"/>
  <c r="U56" i="1" s="1"/>
  <c r="Y56" i="1" s="1"/>
  <c r="AC56" i="1" s="1"/>
  <c r="AG56" i="1" s="1"/>
  <c r="I57" i="1"/>
  <c r="M57" i="1" s="1"/>
  <c r="Q57" i="1" s="1"/>
  <c r="U57" i="1" s="1"/>
  <c r="Y57" i="1" s="1"/>
  <c r="AC57" i="1" s="1"/>
  <c r="AG57" i="1" s="1"/>
  <c r="I58" i="1"/>
  <c r="M58" i="1" s="1"/>
  <c r="Q58" i="1" s="1"/>
  <c r="U58" i="1" s="1"/>
  <c r="Y58" i="1" s="1"/>
  <c r="AC58" i="1" s="1"/>
  <c r="AG58" i="1" s="1"/>
  <c r="I70" i="1"/>
  <c r="M70" i="1" s="1"/>
  <c r="Q70" i="1" s="1"/>
  <c r="U70" i="1" s="1"/>
  <c r="Y70" i="1" s="1"/>
  <c r="AC70" i="1" s="1"/>
  <c r="AG70" i="1" s="1"/>
  <c r="I71" i="1"/>
  <c r="M71" i="1" s="1"/>
  <c r="Q71" i="1" s="1"/>
  <c r="U71" i="1" s="1"/>
  <c r="Y71" i="1" s="1"/>
  <c r="AC71" i="1" s="1"/>
  <c r="AG71" i="1" s="1"/>
  <c r="I72" i="1"/>
  <c r="M72" i="1" s="1"/>
  <c r="Q72" i="1" s="1"/>
  <c r="U72" i="1" s="1"/>
  <c r="Y72" i="1" s="1"/>
  <c r="AC72" i="1" s="1"/>
  <c r="AG72" i="1" s="1"/>
  <c r="I73" i="1"/>
  <c r="M73" i="1" s="1"/>
  <c r="Q73" i="1" s="1"/>
  <c r="U73" i="1" s="1"/>
  <c r="Y73" i="1" s="1"/>
  <c r="AC73" i="1" s="1"/>
  <c r="AG73" i="1" s="1"/>
  <c r="I74" i="1"/>
  <c r="M74" i="1" s="1"/>
  <c r="Q74" i="1" s="1"/>
  <c r="U74" i="1" s="1"/>
  <c r="Y74" i="1" s="1"/>
  <c r="AC74" i="1" s="1"/>
  <c r="AG74" i="1" s="1"/>
  <c r="I75" i="1"/>
  <c r="M75" i="1" s="1"/>
  <c r="Q75" i="1" s="1"/>
  <c r="U75" i="1" s="1"/>
  <c r="Y75" i="1" s="1"/>
  <c r="AC75" i="1" s="1"/>
  <c r="AG75" i="1" s="1"/>
  <c r="I78" i="1"/>
  <c r="M78" i="1" s="1"/>
  <c r="Q78" i="1" s="1"/>
  <c r="U78" i="1" s="1"/>
  <c r="Y78" i="1" s="1"/>
  <c r="AC78" i="1" s="1"/>
  <c r="AG78" i="1" s="1"/>
  <c r="I81" i="1"/>
  <c r="M81" i="1" s="1"/>
  <c r="Q81" i="1" s="1"/>
  <c r="U81" i="1" s="1"/>
  <c r="Y81" i="1" s="1"/>
  <c r="AC81" i="1" s="1"/>
  <c r="AG81" i="1" s="1"/>
  <c r="I89" i="1"/>
  <c r="M89" i="1" s="1"/>
  <c r="Q89" i="1" s="1"/>
  <c r="U89" i="1" s="1"/>
  <c r="Y89" i="1" s="1"/>
  <c r="AC89" i="1" s="1"/>
  <c r="AG89" i="1" s="1"/>
  <c r="I90" i="1"/>
  <c r="M90" i="1" s="1"/>
  <c r="Q90" i="1" s="1"/>
  <c r="U90" i="1" s="1"/>
  <c r="Y90" i="1" s="1"/>
  <c r="AC90" i="1" s="1"/>
  <c r="AG90" i="1" s="1"/>
  <c r="I91" i="1"/>
  <c r="M91" i="1" s="1"/>
  <c r="Q91" i="1" s="1"/>
  <c r="U91" i="1" s="1"/>
  <c r="Y91" i="1" s="1"/>
  <c r="AC91" i="1" s="1"/>
  <c r="AG91" i="1" s="1"/>
  <c r="I92" i="1"/>
  <c r="M92" i="1" s="1"/>
  <c r="Q92" i="1" s="1"/>
  <c r="U92" i="1" s="1"/>
  <c r="Y92" i="1" s="1"/>
  <c r="AC92" i="1" s="1"/>
  <c r="AG92" i="1" s="1"/>
  <c r="I93" i="1"/>
  <c r="M93" i="1" s="1"/>
  <c r="Q93" i="1" s="1"/>
  <c r="U93" i="1" s="1"/>
  <c r="Y93" i="1" s="1"/>
  <c r="AC93" i="1" s="1"/>
  <c r="AG93" i="1" s="1"/>
  <c r="I94" i="1"/>
  <c r="M94" i="1" s="1"/>
  <c r="Q94" i="1" s="1"/>
  <c r="U94" i="1" s="1"/>
  <c r="Y94" i="1" s="1"/>
  <c r="AC94" i="1" s="1"/>
  <c r="AG94" i="1" s="1"/>
  <c r="I95" i="1"/>
  <c r="M95" i="1" s="1"/>
  <c r="Q95" i="1" s="1"/>
  <c r="U95" i="1" s="1"/>
  <c r="Y95" i="1" s="1"/>
  <c r="AC95" i="1" s="1"/>
  <c r="AG95" i="1" s="1"/>
  <c r="I96" i="1"/>
  <c r="M96" i="1" s="1"/>
  <c r="Q96" i="1" s="1"/>
  <c r="U96" i="1" s="1"/>
  <c r="Y96" i="1" s="1"/>
  <c r="AC96" i="1" s="1"/>
  <c r="AG96" i="1" s="1"/>
  <c r="I108" i="1"/>
  <c r="M108" i="1" s="1"/>
  <c r="Q108" i="1" s="1"/>
  <c r="U108" i="1" s="1"/>
  <c r="Y108" i="1" s="1"/>
  <c r="AC108" i="1" s="1"/>
  <c r="AG108" i="1" s="1"/>
  <c r="I109" i="1"/>
  <c r="M109" i="1" s="1"/>
  <c r="Q109" i="1" s="1"/>
  <c r="U109" i="1" s="1"/>
  <c r="Y109" i="1" s="1"/>
  <c r="AC109" i="1" s="1"/>
  <c r="AG109" i="1" s="1"/>
  <c r="I112" i="1"/>
  <c r="M112" i="1" s="1"/>
  <c r="Q112" i="1" s="1"/>
  <c r="U112" i="1" s="1"/>
  <c r="Y112" i="1" s="1"/>
  <c r="AC112" i="1" s="1"/>
  <c r="AG112" i="1" s="1"/>
  <c r="I113" i="1"/>
  <c r="M113" i="1" s="1"/>
  <c r="Q113" i="1" s="1"/>
  <c r="U113" i="1" s="1"/>
  <c r="Y113" i="1" s="1"/>
  <c r="AC113" i="1" s="1"/>
  <c r="AG113" i="1" s="1"/>
  <c r="I116" i="1"/>
  <c r="M116" i="1" s="1"/>
  <c r="Q116" i="1" s="1"/>
  <c r="U116" i="1" s="1"/>
  <c r="Y116" i="1" s="1"/>
  <c r="AC116" i="1" s="1"/>
  <c r="AG116" i="1" s="1"/>
  <c r="I117" i="1"/>
  <c r="M117" i="1" s="1"/>
  <c r="Q117" i="1" s="1"/>
  <c r="U117" i="1" s="1"/>
  <c r="Y117" i="1" s="1"/>
  <c r="AC117" i="1" s="1"/>
  <c r="AG117" i="1" s="1"/>
  <c r="I120" i="1"/>
  <c r="M120" i="1" s="1"/>
  <c r="Q120" i="1" s="1"/>
  <c r="U120" i="1" s="1"/>
  <c r="Y120" i="1" s="1"/>
  <c r="AC120" i="1" s="1"/>
  <c r="AG120" i="1" s="1"/>
  <c r="I121" i="1"/>
  <c r="M121" i="1" s="1"/>
  <c r="Q121" i="1" s="1"/>
  <c r="U121" i="1" s="1"/>
  <c r="Y121" i="1" s="1"/>
  <c r="AC121" i="1" s="1"/>
  <c r="AG121" i="1" s="1"/>
  <c r="I124" i="1"/>
  <c r="M124" i="1" s="1"/>
  <c r="Q124" i="1" s="1"/>
  <c r="U124" i="1" s="1"/>
  <c r="Y124" i="1" s="1"/>
  <c r="AC124" i="1" s="1"/>
  <c r="AG124" i="1" s="1"/>
  <c r="I125" i="1"/>
  <c r="M125" i="1" s="1"/>
  <c r="Q125" i="1" s="1"/>
  <c r="U125" i="1" s="1"/>
  <c r="Y125" i="1" s="1"/>
  <c r="AC125" i="1" s="1"/>
  <c r="AG125" i="1" s="1"/>
  <c r="I128" i="1"/>
  <c r="M128" i="1" s="1"/>
  <c r="Q128" i="1" s="1"/>
  <c r="U128" i="1" s="1"/>
  <c r="Y128" i="1" s="1"/>
  <c r="AC128" i="1" s="1"/>
  <c r="AG128" i="1" s="1"/>
  <c r="I129" i="1"/>
  <c r="M129" i="1" s="1"/>
  <c r="Q129" i="1" s="1"/>
  <c r="U129" i="1" s="1"/>
  <c r="Y129" i="1" s="1"/>
  <c r="AC129" i="1" s="1"/>
  <c r="AG129" i="1" s="1"/>
  <c r="I132" i="1"/>
  <c r="M132" i="1" s="1"/>
  <c r="Q132" i="1" s="1"/>
  <c r="U132" i="1" s="1"/>
  <c r="Y132" i="1" s="1"/>
  <c r="AC132" i="1" s="1"/>
  <c r="AG132" i="1" s="1"/>
  <c r="I133" i="1"/>
  <c r="M133" i="1" s="1"/>
  <c r="Q133" i="1" s="1"/>
  <c r="U133" i="1" s="1"/>
  <c r="Y133" i="1" s="1"/>
  <c r="AC133" i="1" s="1"/>
  <c r="AG133" i="1" s="1"/>
  <c r="I134" i="1"/>
  <c r="M134" i="1" s="1"/>
  <c r="Q134" i="1" s="1"/>
  <c r="U134" i="1" s="1"/>
  <c r="Y134" i="1" s="1"/>
  <c r="AC134" i="1" s="1"/>
  <c r="AG134" i="1" s="1"/>
  <c r="I137" i="1"/>
  <c r="M137" i="1" s="1"/>
  <c r="Q137" i="1" s="1"/>
  <c r="U137" i="1" s="1"/>
  <c r="Y137" i="1" s="1"/>
  <c r="AC137" i="1" s="1"/>
  <c r="AG137" i="1" s="1"/>
  <c r="I138" i="1"/>
  <c r="M138" i="1" s="1"/>
  <c r="Q138" i="1" s="1"/>
  <c r="U138" i="1" s="1"/>
  <c r="Y138" i="1" s="1"/>
  <c r="AC138" i="1" s="1"/>
  <c r="AG138" i="1" s="1"/>
  <c r="I140" i="1"/>
  <c r="M140" i="1" s="1"/>
  <c r="Q140" i="1" s="1"/>
  <c r="U140" i="1" s="1"/>
  <c r="Y140" i="1" s="1"/>
  <c r="AC140" i="1" s="1"/>
  <c r="AG140" i="1" s="1"/>
  <c r="I141" i="1"/>
  <c r="M141" i="1" s="1"/>
  <c r="Q141" i="1" s="1"/>
  <c r="U141" i="1" s="1"/>
  <c r="Y141" i="1" s="1"/>
  <c r="AC141" i="1" s="1"/>
  <c r="AG141" i="1" s="1"/>
  <c r="I142" i="1"/>
  <c r="M142" i="1" s="1"/>
  <c r="Q142" i="1" s="1"/>
  <c r="U142" i="1" s="1"/>
  <c r="Y142" i="1" s="1"/>
  <c r="AC142" i="1" s="1"/>
  <c r="AG142" i="1" s="1"/>
  <c r="I143" i="1"/>
  <c r="M143" i="1" s="1"/>
  <c r="Q143" i="1" s="1"/>
  <c r="U143" i="1" s="1"/>
  <c r="Y143" i="1" s="1"/>
  <c r="AC143" i="1" s="1"/>
  <c r="AG143" i="1" s="1"/>
  <c r="I145" i="1"/>
  <c r="M145" i="1" s="1"/>
  <c r="Q145" i="1" s="1"/>
  <c r="U145" i="1" s="1"/>
  <c r="Y145" i="1" s="1"/>
  <c r="AC145" i="1" s="1"/>
  <c r="AG145" i="1" s="1"/>
  <c r="I146" i="1"/>
  <c r="M146" i="1" s="1"/>
  <c r="Q146" i="1" s="1"/>
  <c r="U146" i="1" s="1"/>
  <c r="Y146" i="1" s="1"/>
  <c r="AC146" i="1" s="1"/>
  <c r="AG146" i="1" s="1"/>
  <c r="I147" i="1"/>
  <c r="M147" i="1" s="1"/>
  <c r="Q147" i="1" s="1"/>
  <c r="U147" i="1" s="1"/>
  <c r="Y147" i="1" s="1"/>
  <c r="AC147" i="1" s="1"/>
  <c r="AG147" i="1" s="1"/>
  <c r="I148" i="1"/>
  <c r="M148" i="1" s="1"/>
  <c r="Q148" i="1" s="1"/>
  <c r="U148" i="1" s="1"/>
  <c r="Y148" i="1" s="1"/>
  <c r="AC148" i="1" s="1"/>
  <c r="AG148" i="1" s="1"/>
  <c r="I149" i="1"/>
  <c r="M149" i="1" s="1"/>
  <c r="Q149" i="1" s="1"/>
  <c r="U149" i="1" s="1"/>
  <c r="Y149" i="1" s="1"/>
  <c r="AC149" i="1" s="1"/>
  <c r="AG149" i="1" s="1"/>
  <c r="I150" i="1"/>
  <c r="M150" i="1" s="1"/>
  <c r="Q150" i="1" s="1"/>
  <c r="U150" i="1" s="1"/>
  <c r="Y150" i="1" s="1"/>
  <c r="AC150" i="1" s="1"/>
  <c r="AG150" i="1" s="1"/>
  <c r="I151" i="1"/>
  <c r="M151" i="1" s="1"/>
  <c r="Q151" i="1" s="1"/>
  <c r="U151" i="1" s="1"/>
  <c r="Y151" i="1" s="1"/>
  <c r="AC151" i="1" s="1"/>
  <c r="AG151" i="1" s="1"/>
  <c r="I152" i="1"/>
  <c r="M152" i="1" s="1"/>
  <c r="Q152" i="1" s="1"/>
  <c r="U152" i="1" s="1"/>
  <c r="Y152" i="1" s="1"/>
  <c r="AC152" i="1" s="1"/>
  <c r="AG152" i="1" s="1"/>
  <c r="I153" i="1"/>
  <c r="M153" i="1" s="1"/>
  <c r="Q153" i="1" s="1"/>
  <c r="U153" i="1" s="1"/>
  <c r="Y153" i="1" s="1"/>
  <c r="AC153" i="1" s="1"/>
  <c r="AG153" i="1" s="1"/>
  <c r="I156" i="1"/>
  <c r="M156" i="1" s="1"/>
  <c r="Q156" i="1" s="1"/>
  <c r="U156" i="1" s="1"/>
  <c r="Y156" i="1" s="1"/>
  <c r="AC156" i="1" s="1"/>
  <c r="AG156" i="1" s="1"/>
  <c r="G24" i="1"/>
  <c r="K24" i="1" s="1"/>
  <c r="O24" i="1" s="1"/>
  <c r="S24" i="1" s="1"/>
  <c r="W24" i="1" s="1"/>
  <c r="AA24" i="1" s="1"/>
  <c r="AE24" i="1" s="1"/>
  <c r="G25" i="1"/>
  <c r="K25" i="1" s="1"/>
  <c r="O25" i="1" s="1"/>
  <c r="S25" i="1" s="1"/>
  <c r="W25" i="1" s="1"/>
  <c r="AA25" i="1" s="1"/>
  <c r="AE25" i="1" s="1"/>
  <c r="G28" i="1"/>
  <c r="K28" i="1" s="1"/>
  <c r="O28" i="1" s="1"/>
  <c r="S28" i="1" s="1"/>
  <c r="W28" i="1" s="1"/>
  <c r="AA28" i="1" s="1"/>
  <c r="AE28" i="1" s="1"/>
  <c r="G29" i="1"/>
  <c r="K29" i="1" s="1"/>
  <c r="O29" i="1" s="1"/>
  <c r="S29" i="1" s="1"/>
  <c r="W29" i="1" s="1"/>
  <c r="AA29" i="1" s="1"/>
  <c r="AE29" i="1" s="1"/>
  <c r="G30" i="1"/>
  <c r="K30" i="1" s="1"/>
  <c r="O30" i="1" s="1"/>
  <c r="S30" i="1" s="1"/>
  <c r="W30" i="1" s="1"/>
  <c r="G35" i="1"/>
  <c r="K35" i="1" s="1"/>
  <c r="O35" i="1" s="1"/>
  <c r="S35" i="1" s="1"/>
  <c r="W35" i="1" s="1"/>
  <c r="AA35" i="1" s="1"/>
  <c r="AE35" i="1" s="1"/>
  <c r="G38" i="1"/>
  <c r="K38" i="1" s="1"/>
  <c r="O38" i="1" s="1"/>
  <c r="S38" i="1" s="1"/>
  <c r="W38" i="1" s="1"/>
  <c r="AA38" i="1" s="1"/>
  <c r="AE38" i="1" s="1"/>
  <c r="G39" i="1"/>
  <c r="K39" i="1" s="1"/>
  <c r="O39" i="1" s="1"/>
  <c r="S39" i="1" s="1"/>
  <c r="W39" i="1" s="1"/>
  <c r="AA39" i="1" s="1"/>
  <c r="AE39" i="1" s="1"/>
  <c r="G42" i="1"/>
  <c r="K42" i="1" s="1"/>
  <c r="O42" i="1" s="1"/>
  <c r="S42" i="1" s="1"/>
  <c r="W42" i="1" s="1"/>
  <c r="AA42" i="1" s="1"/>
  <c r="AE42" i="1" s="1"/>
  <c r="G43" i="1"/>
  <c r="K43" i="1" s="1"/>
  <c r="O43" i="1" s="1"/>
  <c r="S43" i="1" s="1"/>
  <c r="W43" i="1" s="1"/>
  <c r="AA43" i="1" s="1"/>
  <c r="AE43" i="1" s="1"/>
  <c r="O44" i="1"/>
  <c r="S44" i="1" s="1"/>
  <c r="W44" i="1" s="1"/>
  <c r="AA44" i="1" s="1"/>
  <c r="AE44" i="1" s="1"/>
  <c r="G54" i="1"/>
  <c r="K54" i="1" s="1"/>
  <c r="O54" i="1" s="1"/>
  <c r="S54" i="1" s="1"/>
  <c r="W54" i="1" s="1"/>
  <c r="AA54" i="1" s="1"/>
  <c r="AE54" i="1" s="1"/>
  <c r="G55" i="1"/>
  <c r="K55" i="1" s="1"/>
  <c r="O55" i="1" s="1"/>
  <c r="S55" i="1" s="1"/>
  <c r="W55" i="1" s="1"/>
  <c r="AA55" i="1" s="1"/>
  <c r="AE55" i="1" s="1"/>
  <c r="G56" i="1"/>
  <c r="K56" i="1" s="1"/>
  <c r="O56" i="1" s="1"/>
  <c r="S56" i="1" s="1"/>
  <c r="W56" i="1" s="1"/>
  <c r="AA56" i="1" s="1"/>
  <c r="AE56" i="1" s="1"/>
  <c r="G57" i="1"/>
  <c r="K57" i="1" s="1"/>
  <c r="O57" i="1" s="1"/>
  <c r="S57" i="1" s="1"/>
  <c r="W57" i="1" s="1"/>
  <c r="AA57" i="1" s="1"/>
  <c r="AE57" i="1" s="1"/>
  <c r="G58" i="1"/>
  <c r="K58" i="1" s="1"/>
  <c r="O58" i="1" s="1"/>
  <c r="S58" i="1" s="1"/>
  <c r="W58" i="1" s="1"/>
  <c r="AA58" i="1" s="1"/>
  <c r="AE58" i="1" s="1"/>
  <c r="G70" i="1"/>
  <c r="K70" i="1" s="1"/>
  <c r="O70" i="1" s="1"/>
  <c r="S70" i="1" s="1"/>
  <c r="W70" i="1" s="1"/>
  <c r="AA70" i="1" s="1"/>
  <c r="AE70" i="1" s="1"/>
  <c r="G71" i="1"/>
  <c r="K71" i="1" s="1"/>
  <c r="O71" i="1" s="1"/>
  <c r="S71" i="1" s="1"/>
  <c r="W71" i="1" s="1"/>
  <c r="AA71" i="1" s="1"/>
  <c r="AE71" i="1" s="1"/>
  <c r="G72" i="1"/>
  <c r="K72" i="1" s="1"/>
  <c r="O72" i="1" s="1"/>
  <c r="S72" i="1" s="1"/>
  <c r="W72" i="1" s="1"/>
  <c r="AA72" i="1" s="1"/>
  <c r="AE72" i="1" s="1"/>
  <c r="G73" i="1"/>
  <c r="K73" i="1" s="1"/>
  <c r="O73" i="1" s="1"/>
  <c r="S73" i="1" s="1"/>
  <c r="W73" i="1" s="1"/>
  <c r="AA73" i="1" s="1"/>
  <c r="AE73" i="1" s="1"/>
  <c r="G74" i="1"/>
  <c r="K74" i="1" s="1"/>
  <c r="O74" i="1" s="1"/>
  <c r="S74" i="1" s="1"/>
  <c r="W74" i="1" s="1"/>
  <c r="AA74" i="1" s="1"/>
  <c r="AE74" i="1" s="1"/>
  <c r="G75" i="1"/>
  <c r="K75" i="1" s="1"/>
  <c r="O75" i="1" s="1"/>
  <c r="S75" i="1" s="1"/>
  <c r="W75" i="1" s="1"/>
  <c r="AA75" i="1" s="1"/>
  <c r="AE75" i="1" s="1"/>
  <c r="G78" i="1"/>
  <c r="K78" i="1" s="1"/>
  <c r="O78" i="1" s="1"/>
  <c r="S78" i="1" s="1"/>
  <c r="W78" i="1" s="1"/>
  <c r="AA78" i="1" s="1"/>
  <c r="AE78" i="1" s="1"/>
  <c r="G81" i="1"/>
  <c r="K81" i="1" s="1"/>
  <c r="O81" i="1" s="1"/>
  <c r="S81" i="1" s="1"/>
  <c r="W81" i="1" s="1"/>
  <c r="AA81" i="1" s="1"/>
  <c r="AE81" i="1" s="1"/>
  <c r="G89" i="1"/>
  <c r="K89" i="1" s="1"/>
  <c r="O89" i="1" s="1"/>
  <c r="S89" i="1" s="1"/>
  <c r="W89" i="1" s="1"/>
  <c r="AA89" i="1" s="1"/>
  <c r="AE89" i="1" s="1"/>
  <c r="G90" i="1"/>
  <c r="K90" i="1" s="1"/>
  <c r="O90" i="1" s="1"/>
  <c r="S90" i="1" s="1"/>
  <c r="W90" i="1" s="1"/>
  <c r="AA90" i="1" s="1"/>
  <c r="AE90" i="1" s="1"/>
  <c r="G91" i="1"/>
  <c r="K91" i="1" s="1"/>
  <c r="O91" i="1" s="1"/>
  <c r="S91" i="1" s="1"/>
  <c r="W91" i="1" s="1"/>
  <c r="AA91" i="1" s="1"/>
  <c r="AE91" i="1" s="1"/>
  <c r="G92" i="1"/>
  <c r="K92" i="1" s="1"/>
  <c r="O92" i="1" s="1"/>
  <c r="S92" i="1" s="1"/>
  <c r="W92" i="1" s="1"/>
  <c r="AA92" i="1" s="1"/>
  <c r="AE92" i="1" s="1"/>
  <c r="G93" i="1"/>
  <c r="K93" i="1" s="1"/>
  <c r="O93" i="1" s="1"/>
  <c r="S93" i="1" s="1"/>
  <c r="W93" i="1" s="1"/>
  <c r="AA93" i="1" s="1"/>
  <c r="AE93" i="1" s="1"/>
  <c r="G94" i="1"/>
  <c r="K94" i="1" s="1"/>
  <c r="O94" i="1" s="1"/>
  <c r="S94" i="1" s="1"/>
  <c r="W94" i="1" s="1"/>
  <c r="AA94" i="1" s="1"/>
  <c r="AE94" i="1" s="1"/>
  <c r="G95" i="1"/>
  <c r="K95" i="1" s="1"/>
  <c r="O95" i="1" s="1"/>
  <c r="S95" i="1" s="1"/>
  <c r="W95" i="1" s="1"/>
  <c r="AA95" i="1" s="1"/>
  <c r="AE95" i="1" s="1"/>
  <c r="G96" i="1"/>
  <c r="K96" i="1" s="1"/>
  <c r="O96" i="1" s="1"/>
  <c r="S96" i="1" s="1"/>
  <c r="W96" i="1" s="1"/>
  <c r="AA96" i="1" s="1"/>
  <c r="AE96" i="1" s="1"/>
  <c r="G108" i="1"/>
  <c r="K108" i="1" s="1"/>
  <c r="O108" i="1" s="1"/>
  <c r="S108" i="1" s="1"/>
  <c r="W108" i="1" s="1"/>
  <c r="AA108" i="1" s="1"/>
  <c r="AE108" i="1" s="1"/>
  <c r="G109" i="1"/>
  <c r="K109" i="1" s="1"/>
  <c r="O109" i="1" s="1"/>
  <c r="S109" i="1" s="1"/>
  <c r="W109" i="1" s="1"/>
  <c r="AA109" i="1" s="1"/>
  <c r="AE109" i="1" s="1"/>
  <c r="G112" i="1"/>
  <c r="K112" i="1" s="1"/>
  <c r="O112" i="1" s="1"/>
  <c r="S112" i="1" s="1"/>
  <c r="W112" i="1" s="1"/>
  <c r="AA112" i="1" s="1"/>
  <c r="AE112" i="1" s="1"/>
  <c r="G113" i="1"/>
  <c r="K113" i="1" s="1"/>
  <c r="O113" i="1" s="1"/>
  <c r="S113" i="1" s="1"/>
  <c r="W113" i="1" s="1"/>
  <c r="AA113" i="1" s="1"/>
  <c r="AE113" i="1" s="1"/>
  <c r="G116" i="1"/>
  <c r="K116" i="1" s="1"/>
  <c r="O116" i="1" s="1"/>
  <c r="S116" i="1" s="1"/>
  <c r="W116" i="1" s="1"/>
  <c r="AA116" i="1" s="1"/>
  <c r="AE116" i="1" s="1"/>
  <c r="G117" i="1"/>
  <c r="K117" i="1" s="1"/>
  <c r="O117" i="1" s="1"/>
  <c r="S117" i="1" s="1"/>
  <c r="W117" i="1" s="1"/>
  <c r="AA117" i="1" s="1"/>
  <c r="AE117" i="1" s="1"/>
  <c r="G120" i="1"/>
  <c r="K120" i="1" s="1"/>
  <c r="O120" i="1" s="1"/>
  <c r="S120" i="1" s="1"/>
  <c r="W120" i="1" s="1"/>
  <c r="AA120" i="1" s="1"/>
  <c r="AE120" i="1" s="1"/>
  <c r="G121" i="1"/>
  <c r="K121" i="1" s="1"/>
  <c r="O121" i="1" s="1"/>
  <c r="S121" i="1" s="1"/>
  <c r="W121" i="1" s="1"/>
  <c r="AA121" i="1" s="1"/>
  <c r="AE121" i="1" s="1"/>
  <c r="G124" i="1"/>
  <c r="K124" i="1" s="1"/>
  <c r="O124" i="1" s="1"/>
  <c r="S124" i="1" s="1"/>
  <c r="W124" i="1" s="1"/>
  <c r="AA124" i="1" s="1"/>
  <c r="AE124" i="1" s="1"/>
  <c r="G125" i="1"/>
  <c r="K125" i="1" s="1"/>
  <c r="O125" i="1" s="1"/>
  <c r="S125" i="1" s="1"/>
  <c r="W125" i="1" s="1"/>
  <c r="AA125" i="1" s="1"/>
  <c r="AE125" i="1" s="1"/>
  <c r="G128" i="1"/>
  <c r="K128" i="1" s="1"/>
  <c r="O128" i="1" s="1"/>
  <c r="S128" i="1" s="1"/>
  <c r="W128" i="1" s="1"/>
  <c r="AA128" i="1" s="1"/>
  <c r="AE128" i="1" s="1"/>
  <c r="G129" i="1"/>
  <c r="K129" i="1" s="1"/>
  <c r="O129" i="1" s="1"/>
  <c r="S129" i="1" s="1"/>
  <c r="W129" i="1" s="1"/>
  <c r="AA129" i="1" s="1"/>
  <c r="AE129" i="1" s="1"/>
  <c r="G132" i="1"/>
  <c r="K132" i="1" s="1"/>
  <c r="O132" i="1" s="1"/>
  <c r="S132" i="1" s="1"/>
  <c r="W132" i="1" s="1"/>
  <c r="AA132" i="1" s="1"/>
  <c r="AE132" i="1" s="1"/>
  <c r="G133" i="1"/>
  <c r="K133" i="1" s="1"/>
  <c r="O133" i="1" s="1"/>
  <c r="S133" i="1" s="1"/>
  <c r="W133" i="1" s="1"/>
  <c r="AA133" i="1" s="1"/>
  <c r="AE133" i="1" s="1"/>
  <c r="G134" i="1"/>
  <c r="K134" i="1" s="1"/>
  <c r="O134" i="1" s="1"/>
  <c r="S134" i="1" s="1"/>
  <c r="W134" i="1" s="1"/>
  <c r="AA134" i="1" s="1"/>
  <c r="AE134" i="1" s="1"/>
  <c r="G137" i="1"/>
  <c r="K137" i="1" s="1"/>
  <c r="O137" i="1" s="1"/>
  <c r="S137" i="1" s="1"/>
  <c r="W137" i="1" s="1"/>
  <c r="AA137" i="1" s="1"/>
  <c r="AE137" i="1" s="1"/>
  <c r="G138" i="1"/>
  <c r="K138" i="1" s="1"/>
  <c r="O138" i="1" s="1"/>
  <c r="S138" i="1" s="1"/>
  <c r="W138" i="1" s="1"/>
  <c r="AA138" i="1" s="1"/>
  <c r="AE138" i="1" s="1"/>
  <c r="G140" i="1"/>
  <c r="K140" i="1" s="1"/>
  <c r="O140" i="1" s="1"/>
  <c r="S140" i="1" s="1"/>
  <c r="W140" i="1" s="1"/>
  <c r="AA140" i="1" s="1"/>
  <c r="AE140" i="1" s="1"/>
  <c r="G141" i="1"/>
  <c r="K141" i="1" s="1"/>
  <c r="O141" i="1" s="1"/>
  <c r="S141" i="1" s="1"/>
  <c r="W141" i="1" s="1"/>
  <c r="AA141" i="1" s="1"/>
  <c r="AE141" i="1" s="1"/>
  <c r="G142" i="1"/>
  <c r="K142" i="1" s="1"/>
  <c r="O142" i="1" s="1"/>
  <c r="S142" i="1" s="1"/>
  <c r="W142" i="1" s="1"/>
  <c r="AA142" i="1" s="1"/>
  <c r="AE142" i="1" s="1"/>
  <c r="G143" i="1"/>
  <c r="K143" i="1" s="1"/>
  <c r="O143" i="1" s="1"/>
  <c r="S143" i="1" s="1"/>
  <c r="W143" i="1" s="1"/>
  <c r="AA143" i="1" s="1"/>
  <c r="AE143" i="1" s="1"/>
  <c r="G145" i="1"/>
  <c r="K145" i="1" s="1"/>
  <c r="O145" i="1" s="1"/>
  <c r="S145" i="1" s="1"/>
  <c r="W145" i="1" s="1"/>
  <c r="AA145" i="1" s="1"/>
  <c r="AE145" i="1" s="1"/>
  <c r="G146" i="1"/>
  <c r="K146" i="1" s="1"/>
  <c r="O146" i="1" s="1"/>
  <c r="S146" i="1" s="1"/>
  <c r="W146" i="1" s="1"/>
  <c r="AA146" i="1" s="1"/>
  <c r="AE146" i="1" s="1"/>
  <c r="G147" i="1"/>
  <c r="K147" i="1" s="1"/>
  <c r="O147" i="1" s="1"/>
  <c r="S147" i="1" s="1"/>
  <c r="W147" i="1" s="1"/>
  <c r="AA147" i="1" s="1"/>
  <c r="AE147" i="1" s="1"/>
  <c r="G148" i="1"/>
  <c r="K148" i="1" s="1"/>
  <c r="O148" i="1" s="1"/>
  <c r="S148" i="1" s="1"/>
  <c r="W148" i="1" s="1"/>
  <c r="AA148" i="1" s="1"/>
  <c r="AE148" i="1" s="1"/>
  <c r="G149" i="1"/>
  <c r="K149" i="1" s="1"/>
  <c r="O149" i="1" s="1"/>
  <c r="S149" i="1" s="1"/>
  <c r="W149" i="1" s="1"/>
  <c r="AA149" i="1" s="1"/>
  <c r="AE149" i="1" s="1"/>
  <c r="G150" i="1"/>
  <c r="K150" i="1" s="1"/>
  <c r="O150" i="1" s="1"/>
  <c r="S150" i="1" s="1"/>
  <c r="W150" i="1" s="1"/>
  <c r="AA150" i="1" s="1"/>
  <c r="AE150" i="1" s="1"/>
  <c r="G151" i="1"/>
  <c r="K151" i="1" s="1"/>
  <c r="O151" i="1" s="1"/>
  <c r="S151" i="1" s="1"/>
  <c r="W151" i="1" s="1"/>
  <c r="AA151" i="1" s="1"/>
  <c r="AE151" i="1" s="1"/>
  <c r="G152" i="1"/>
  <c r="K152" i="1" s="1"/>
  <c r="O152" i="1" s="1"/>
  <c r="S152" i="1" s="1"/>
  <c r="W152" i="1" s="1"/>
  <c r="AA152" i="1" s="1"/>
  <c r="AE152" i="1" s="1"/>
  <c r="G153" i="1"/>
  <c r="K153" i="1" s="1"/>
  <c r="O153" i="1" s="1"/>
  <c r="S153" i="1" s="1"/>
  <c r="W153" i="1" s="1"/>
  <c r="AA153" i="1" s="1"/>
  <c r="AE153" i="1" s="1"/>
  <c r="G156" i="1"/>
  <c r="K156" i="1" s="1"/>
  <c r="O156" i="1" s="1"/>
  <c r="S156" i="1" s="1"/>
  <c r="W156" i="1" s="1"/>
  <c r="AA156" i="1" s="1"/>
  <c r="AE156" i="1" s="1"/>
  <c r="E169" i="1" l="1"/>
  <c r="I169" i="1" s="1"/>
  <c r="M169" i="1" s="1"/>
  <c r="Q169" i="1" s="1"/>
  <c r="U169" i="1" s="1"/>
  <c r="Y169" i="1" s="1"/>
  <c r="AC169" i="1" s="1"/>
  <c r="AG169" i="1" s="1"/>
  <c r="D169" i="1"/>
  <c r="G169" i="1" s="1"/>
  <c r="K169" i="1" s="1"/>
  <c r="O169" i="1" s="1"/>
  <c r="S169" i="1" s="1"/>
  <c r="W169" i="1" s="1"/>
  <c r="AA169" i="1" s="1"/>
  <c r="AE169" i="1" s="1"/>
  <c r="D136" i="1"/>
  <c r="G136" i="1" s="1"/>
  <c r="K136" i="1" s="1"/>
  <c r="O136" i="1" s="1"/>
  <c r="S136" i="1" s="1"/>
  <c r="W136" i="1" s="1"/>
  <c r="AA136" i="1" s="1"/>
  <c r="AE136" i="1" s="1"/>
  <c r="E136" i="1"/>
  <c r="I136" i="1" s="1"/>
  <c r="M136" i="1" s="1"/>
  <c r="Q136" i="1" s="1"/>
  <c r="U136" i="1" s="1"/>
  <c r="Y136" i="1" s="1"/>
  <c r="AC136" i="1" s="1"/>
  <c r="AG136" i="1" s="1"/>
  <c r="E19" i="1" l="1"/>
  <c r="I19" i="1" s="1"/>
  <c r="M19" i="1" s="1"/>
  <c r="Q19" i="1" s="1"/>
  <c r="U19" i="1" s="1"/>
  <c r="Y19" i="1" s="1"/>
  <c r="AC19" i="1" s="1"/>
  <c r="AG19" i="1" s="1"/>
  <c r="D19" i="1"/>
  <c r="G19" i="1" s="1"/>
  <c r="K19" i="1" s="1"/>
  <c r="O19" i="1" s="1"/>
  <c r="S19" i="1" s="1"/>
  <c r="W19" i="1" s="1"/>
  <c r="AA19" i="1" s="1"/>
  <c r="AE19" i="1" s="1"/>
  <c r="E170" i="1" l="1"/>
  <c r="I170" i="1" s="1"/>
  <c r="M170" i="1" s="1"/>
  <c r="Q170" i="1" s="1"/>
  <c r="U170" i="1" s="1"/>
  <c r="Y170" i="1" s="1"/>
  <c r="AC170" i="1" s="1"/>
  <c r="AG170" i="1" s="1"/>
  <c r="D170" i="1"/>
  <c r="G170" i="1" s="1"/>
  <c r="K170" i="1" s="1"/>
  <c r="O170" i="1" s="1"/>
  <c r="S170" i="1" s="1"/>
  <c r="W170" i="1" s="1"/>
  <c r="AA170" i="1" s="1"/>
  <c r="AE170" i="1" s="1"/>
  <c r="E144" i="1"/>
  <c r="I144" i="1" s="1"/>
  <c r="M144" i="1" s="1"/>
  <c r="Q144" i="1" s="1"/>
  <c r="U144" i="1" s="1"/>
  <c r="Y144" i="1" s="1"/>
  <c r="AC144" i="1" s="1"/>
  <c r="AG144" i="1" s="1"/>
  <c r="D144" i="1"/>
  <c r="G144" i="1" s="1"/>
  <c r="K144" i="1" s="1"/>
  <c r="O144" i="1" s="1"/>
  <c r="S144" i="1" s="1"/>
  <c r="W144" i="1" s="1"/>
  <c r="AA144" i="1" s="1"/>
  <c r="AE144" i="1" s="1"/>
  <c r="D167" i="1" l="1"/>
  <c r="G167" i="1" s="1"/>
  <c r="K167" i="1" s="1"/>
  <c r="O167" i="1" s="1"/>
  <c r="S167" i="1" s="1"/>
  <c r="W167" i="1" s="1"/>
  <c r="AA167" i="1" s="1"/>
  <c r="AE167" i="1" s="1"/>
  <c r="D166" i="1"/>
  <c r="G166" i="1" s="1"/>
  <c r="K166" i="1" s="1"/>
  <c r="O166" i="1" s="1"/>
  <c r="S166" i="1" s="1"/>
  <c r="W166" i="1" s="1"/>
  <c r="AA166" i="1" s="1"/>
  <c r="AE166" i="1" s="1"/>
  <c r="D164" i="1"/>
  <c r="G164" i="1" s="1"/>
  <c r="K164" i="1" s="1"/>
  <c r="O164" i="1" s="1"/>
  <c r="S164" i="1" s="1"/>
  <c r="W164" i="1" s="1"/>
  <c r="AA164" i="1" s="1"/>
  <c r="AE164" i="1" s="1"/>
  <c r="E166" i="1"/>
  <c r="I166" i="1" s="1"/>
  <c r="M166" i="1" s="1"/>
  <c r="Q166" i="1" s="1"/>
  <c r="U166" i="1" s="1"/>
  <c r="Y166" i="1" s="1"/>
  <c r="AC166" i="1" s="1"/>
  <c r="AG166" i="1" s="1"/>
  <c r="E172" i="1"/>
  <c r="I172" i="1" s="1"/>
  <c r="M172" i="1" s="1"/>
  <c r="Q172" i="1" s="1"/>
  <c r="U172" i="1" s="1"/>
  <c r="Y172" i="1" s="1"/>
  <c r="AC172" i="1" s="1"/>
  <c r="AG172" i="1" s="1"/>
  <c r="D20" i="1" l="1"/>
  <c r="G20" i="1" s="1"/>
  <c r="K20" i="1" s="1"/>
  <c r="O20" i="1" s="1"/>
  <c r="S20" i="1" s="1"/>
  <c r="W20" i="1" s="1"/>
  <c r="AA20" i="1" s="1"/>
  <c r="AE20" i="1" s="1"/>
  <c r="E52" i="1"/>
  <c r="I52" i="1" s="1"/>
  <c r="M52" i="1" s="1"/>
  <c r="Q52" i="1" s="1"/>
  <c r="U52" i="1" s="1"/>
  <c r="Y52" i="1" s="1"/>
  <c r="AC52" i="1" s="1"/>
  <c r="AG52" i="1" s="1"/>
  <c r="D52" i="1"/>
  <c r="G52" i="1" s="1"/>
  <c r="K52" i="1" s="1"/>
  <c r="O52" i="1" s="1"/>
  <c r="S52" i="1" s="1"/>
  <c r="W52" i="1" s="1"/>
  <c r="AA52" i="1" s="1"/>
  <c r="AE52" i="1" s="1"/>
  <c r="E40" i="1"/>
  <c r="I40" i="1" s="1"/>
  <c r="M40" i="1" s="1"/>
  <c r="Q40" i="1" s="1"/>
  <c r="U40" i="1" s="1"/>
  <c r="Y40" i="1" s="1"/>
  <c r="AC40" i="1" s="1"/>
  <c r="AG40" i="1" s="1"/>
  <c r="D40" i="1"/>
  <c r="G40" i="1" s="1"/>
  <c r="K40" i="1" s="1"/>
  <c r="O40" i="1" s="1"/>
  <c r="S40" i="1" s="1"/>
  <c r="W40" i="1" s="1"/>
  <c r="AA40" i="1" s="1"/>
  <c r="AE40" i="1" s="1"/>
  <c r="E36" i="1"/>
  <c r="I36" i="1" s="1"/>
  <c r="M36" i="1" s="1"/>
  <c r="Q36" i="1" s="1"/>
  <c r="U36" i="1" s="1"/>
  <c r="Y36" i="1" s="1"/>
  <c r="AC36" i="1" s="1"/>
  <c r="AG36" i="1" s="1"/>
  <c r="D36" i="1"/>
  <c r="G36" i="1" s="1"/>
  <c r="K36" i="1" s="1"/>
  <c r="O36" i="1" s="1"/>
  <c r="S36" i="1" s="1"/>
  <c r="W36" i="1" s="1"/>
  <c r="AA36" i="1" s="1"/>
  <c r="AE36" i="1" s="1"/>
  <c r="E26" i="1"/>
  <c r="I26" i="1" s="1"/>
  <c r="M26" i="1" s="1"/>
  <c r="Q26" i="1" s="1"/>
  <c r="U26" i="1" s="1"/>
  <c r="Y26" i="1" s="1"/>
  <c r="AC26" i="1" s="1"/>
  <c r="AG26" i="1" s="1"/>
  <c r="D26" i="1"/>
  <c r="G26" i="1" s="1"/>
  <c r="K26" i="1" s="1"/>
  <c r="O26" i="1" s="1"/>
  <c r="S26" i="1" s="1"/>
  <c r="W26" i="1" s="1"/>
  <c r="AA26" i="1" s="1"/>
  <c r="AE26" i="1" s="1"/>
  <c r="E22" i="1"/>
  <c r="I22" i="1" s="1"/>
  <c r="M22" i="1" s="1"/>
  <c r="Q22" i="1" s="1"/>
  <c r="U22" i="1" s="1"/>
  <c r="Y22" i="1" s="1"/>
  <c r="AC22" i="1" s="1"/>
  <c r="AG22" i="1" s="1"/>
  <c r="D22" i="1"/>
  <c r="G22" i="1" s="1"/>
  <c r="K22" i="1" s="1"/>
  <c r="O22" i="1" s="1"/>
  <c r="S22" i="1" s="1"/>
  <c r="W22" i="1" s="1"/>
  <c r="AA22" i="1" s="1"/>
  <c r="AE22" i="1" s="1"/>
  <c r="E87" i="1"/>
  <c r="D87" i="1"/>
  <c r="E104" i="1"/>
  <c r="I104" i="1" s="1"/>
  <c r="M104" i="1" s="1"/>
  <c r="Q104" i="1" s="1"/>
  <c r="U104" i="1" s="1"/>
  <c r="Y104" i="1" s="1"/>
  <c r="AC104" i="1" s="1"/>
  <c r="AG104" i="1" s="1"/>
  <c r="D104" i="1"/>
  <c r="G104" i="1" s="1"/>
  <c r="K104" i="1" s="1"/>
  <c r="O104" i="1" s="1"/>
  <c r="S104" i="1" s="1"/>
  <c r="W104" i="1" s="1"/>
  <c r="AA104" i="1" s="1"/>
  <c r="AE104" i="1" s="1"/>
  <c r="E167" i="1"/>
  <c r="I167" i="1" s="1"/>
  <c r="M167" i="1" s="1"/>
  <c r="Q167" i="1" s="1"/>
  <c r="U167" i="1" s="1"/>
  <c r="Y167" i="1" s="1"/>
  <c r="AC167" i="1" s="1"/>
  <c r="AG167" i="1" s="1"/>
  <c r="E139" i="1"/>
  <c r="I139" i="1" s="1"/>
  <c r="M139" i="1" s="1"/>
  <c r="Q139" i="1" s="1"/>
  <c r="U139" i="1" s="1"/>
  <c r="Y139" i="1" s="1"/>
  <c r="AC139" i="1" s="1"/>
  <c r="AG139" i="1" s="1"/>
  <c r="D139" i="1"/>
  <c r="G139" i="1" s="1"/>
  <c r="K139" i="1" s="1"/>
  <c r="O139" i="1" s="1"/>
  <c r="S139" i="1" s="1"/>
  <c r="W139" i="1" s="1"/>
  <c r="AA139" i="1" s="1"/>
  <c r="AE139" i="1" s="1"/>
  <c r="D172" i="1"/>
  <c r="G172" i="1" s="1"/>
  <c r="K172" i="1" s="1"/>
  <c r="O172" i="1" s="1"/>
  <c r="S172" i="1" s="1"/>
  <c r="W172" i="1" s="1"/>
  <c r="AA172" i="1" s="1"/>
  <c r="AE172" i="1" s="1"/>
  <c r="E105" i="1"/>
  <c r="D105" i="1"/>
  <c r="E130" i="1"/>
  <c r="I130" i="1" s="1"/>
  <c r="M130" i="1" s="1"/>
  <c r="Q130" i="1" s="1"/>
  <c r="U130" i="1" s="1"/>
  <c r="Y130" i="1" s="1"/>
  <c r="AC130" i="1" s="1"/>
  <c r="AG130" i="1" s="1"/>
  <c r="D130" i="1"/>
  <c r="G130" i="1" s="1"/>
  <c r="K130" i="1" s="1"/>
  <c r="O130" i="1" s="1"/>
  <c r="S130" i="1" s="1"/>
  <c r="W130" i="1" s="1"/>
  <c r="AA130" i="1" s="1"/>
  <c r="AE130" i="1" s="1"/>
  <c r="E126" i="1"/>
  <c r="I126" i="1" s="1"/>
  <c r="M126" i="1" s="1"/>
  <c r="Q126" i="1" s="1"/>
  <c r="U126" i="1" s="1"/>
  <c r="Y126" i="1" s="1"/>
  <c r="AC126" i="1" s="1"/>
  <c r="AG126" i="1" s="1"/>
  <c r="D126" i="1"/>
  <c r="G126" i="1" s="1"/>
  <c r="K126" i="1" s="1"/>
  <c r="O126" i="1" s="1"/>
  <c r="S126" i="1" s="1"/>
  <c r="W126" i="1" s="1"/>
  <c r="AA126" i="1" s="1"/>
  <c r="AE126" i="1" s="1"/>
  <c r="E122" i="1"/>
  <c r="I122" i="1" s="1"/>
  <c r="M122" i="1" s="1"/>
  <c r="Q122" i="1" s="1"/>
  <c r="U122" i="1" s="1"/>
  <c r="Y122" i="1" s="1"/>
  <c r="AC122" i="1" s="1"/>
  <c r="AG122" i="1" s="1"/>
  <c r="D122" i="1"/>
  <c r="G122" i="1" s="1"/>
  <c r="K122" i="1" s="1"/>
  <c r="O122" i="1" s="1"/>
  <c r="S122" i="1" s="1"/>
  <c r="W122" i="1" s="1"/>
  <c r="AA122" i="1" s="1"/>
  <c r="AE122" i="1" s="1"/>
  <c r="E118" i="1"/>
  <c r="I118" i="1" s="1"/>
  <c r="M118" i="1" s="1"/>
  <c r="Q118" i="1" s="1"/>
  <c r="U118" i="1" s="1"/>
  <c r="Y118" i="1" s="1"/>
  <c r="AC118" i="1" s="1"/>
  <c r="AG118" i="1" s="1"/>
  <c r="D118" i="1"/>
  <c r="G118" i="1" s="1"/>
  <c r="K118" i="1" s="1"/>
  <c r="O118" i="1" s="1"/>
  <c r="S118" i="1" s="1"/>
  <c r="W118" i="1" s="1"/>
  <c r="AA118" i="1" s="1"/>
  <c r="AE118" i="1" s="1"/>
  <c r="D85" i="1" l="1"/>
  <c r="G85" i="1" s="1"/>
  <c r="K85" i="1" s="1"/>
  <c r="O85" i="1" s="1"/>
  <c r="S85" i="1" s="1"/>
  <c r="W85" i="1" s="1"/>
  <c r="AA85" i="1" s="1"/>
  <c r="AE85" i="1" s="1"/>
  <c r="G87" i="1"/>
  <c r="K87" i="1" s="1"/>
  <c r="O87" i="1" s="1"/>
  <c r="S87" i="1" s="1"/>
  <c r="W87" i="1" s="1"/>
  <c r="AA87" i="1" s="1"/>
  <c r="AE87" i="1" s="1"/>
  <c r="D160" i="1"/>
  <c r="G160" i="1" s="1"/>
  <c r="K160" i="1" s="1"/>
  <c r="O160" i="1" s="1"/>
  <c r="S160" i="1" s="1"/>
  <c r="W160" i="1" s="1"/>
  <c r="AA160" i="1" s="1"/>
  <c r="AE160" i="1" s="1"/>
  <c r="G105" i="1"/>
  <c r="K105" i="1" s="1"/>
  <c r="O105" i="1" s="1"/>
  <c r="S105" i="1" s="1"/>
  <c r="W105" i="1" s="1"/>
  <c r="AA105" i="1" s="1"/>
  <c r="AE105" i="1" s="1"/>
  <c r="E160" i="1"/>
  <c r="I160" i="1" s="1"/>
  <c r="M160" i="1" s="1"/>
  <c r="Q160" i="1" s="1"/>
  <c r="U160" i="1" s="1"/>
  <c r="Y160" i="1" s="1"/>
  <c r="AC160" i="1" s="1"/>
  <c r="AG160" i="1" s="1"/>
  <c r="I105" i="1"/>
  <c r="M105" i="1" s="1"/>
  <c r="Q105" i="1" s="1"/>
  <c r="U105" i="1" s="1"/>
  <c r="Y105" i="1" s="1"/>
  <c r="AC105" i="1" s="1"/>
  <c r="AG105" i="1" s="1"/>
  <c r="E85" i="1"/>
  <c r="I85" i="1" s="1"/>
  <c r="M85" i="1" s="1"/>
  <c r="Q85" i="1" s="1"/>
  <c r="U85" i="1" s="1"/>
  <c r="Y85" i="1" s="1"/>
  <c r="AC85" i="1" s="1"/>
  <c r="AG85" i="1" s="1"/>
  <c r="I87" i="1"/>
  <c r="M87" i="1" s="1"/>
  <c r="Q87" i="1" s="1"/>
  <c r="U87" i="1" s="1"/>
  <c r="Y87" i="1" s="1"/>
  <c r="AC87" i="1" s="1"/>
  <c r="AG87" i="1" s="1"/>
  <c r="E17" i="1"/>
  <c r="I17" i="1" s="1"/>
  <c r="M17" i="1" s="1"/>
  <c r="Q17" i="1" s="1"/>
  <c r="U17" i="1" s="1"/>
  <c r="Y17" i="1" s="1"/>
  <c r="AC17" i="1" s="1"/>
  <c r="AG17" i="1" s="1"/>
  <c r="E171" i="1"/>
  <c r="I171" i="1" s="1"/>
  <c r="M171" i="1" s="1"/>
  <c r="Q171" i="1" s="1"/>
  <c r="U171" i="1" s="1"/>
  <c r="Y171" i="1" s="1"/>
  <c r="AC171" i="1" s="1"/>
  <c r="AG171" i="1" s="1"/>
  <c r="D171" i="1"/>
  <c r="G171" i="1" s="1"/>
  <c r="K171" i="1" s="1"/>
  <c r="O171" i="1" s="1"/>
  <c r="S171" i="1" s="1"/>
  <c r="W171" i="1" s="1"/>
  <c r="AA171" i="1" s="1"/>
  <c r="AE171" i="1" s="1"/>
  <c r="E102" i="1"/>
  <c r="I102" i="1" s="1"/>
  <c r="M102" i="1" s="1"/>
  <c r="Q102" i="1" s="1"/>
  <c r="U102" i="1" s="1"/>
  <c r="Y102" i="1" s="1"/>
  <c r="AC102" i="1" s="1"/>
  <c r="AG102" i="1" s="1"/>
  <c r="D102" i="1"/>
  <c r="G102" i="1" s="1"/>
  <c r="K102" i="1" s="1"/>
  <c r="O102" i="1" s="1"/>
  <c r="S102" i="1" s="1"/>
  <c r="W102" i="1" s="1"/>
  <c r="AA102" i="1" s="1"/>
  <c r="AE102" i="1" s="1"/>
  <c r="E114" i="1" l="1"/>
  <c r="I114" i="1" s="1"/>
  <c r="M114" i="1" s="1"/>
  <c r="Q114" i="1" s="1"/>
  <c r="U114" i="1" s="1"/>
  <c r="Y114" i="1" s="1"/>
  <c r="AC114" i="1" s="1"/>
  <c r="AG114" i="1" s="1"/>
  <c r="D114" i="1"/>
  <c r="G114" i="1" s="1"/>
  <c r="K114" i="1" s="1"/>
  <c r="O114" i="1" s="1"/>
  <c r="S114" i="1" s="1"/>
  <c r="W114" i="1" s="1"/>
  <c r="AA114" i="1" s="1"/>
  <c r="AE114" i="1" s="1"/>
  <c r="E110" i="1"/>
  <c r="I110" i="1" s="1"/>
  <c r="M110" i="1" s="1"/>
  <c r="Q110" i="1" s="1"/>
  <c r="U110" i="1" s="1"/>
  <c r="Y110" i="1" s="1"/>
  <c r="AC110" i="1" s="1"/>
  <c r="AG110" i="1" s="1"/>
  <c r="D110" i="1"/>
  <c r="G110" i="1" s="1"/>
  <c r="K110" i="1" s="1"/>
  <c r="O110" i="1" s="1"/>
  <c r="S110" i="1" s="1"/>
  <c r="W110" i="1" s="1"/>
  <c r="AA110" i="1" s="1"/>
  <c r="AE110" i="1" s="1"/>
  <c r="E106" i="1"/>
  <c r="I106" i="1" s="1"/>
  <c r="M106" i="1" s="1"/>
  <c r="Q106" i="1" s="1"/>
  <c r="U106" i="1" s="1"/>
  <c r="Y106" i="1" s="1"/>
  <c r="AC106" i="1" s="1"/>
  <c r="AG106" i="1" s="1"/>
  <c r="D106" i="1"/>
  <c r="G106" i="1" s="1"/>
  <c r="K106" i="1" s="1"/>
  <c r="O106" i="1" s="1"/>
  <c r="S106" i="1" s="1"/>
  <c r="W106" i="1" s="1"/>
  <c r="AA106" i="1" s="1"/>
  <c r="AE106" i="1" s="1"/>
  <c r="D165" i="1" l="1"/>
  <c r="G165" i="1" s="1"/>
  <c r="K165" i="1" s="1"/>
  <c r="O165" i="1" s="1"/>
  <c r="S165" i="1" s="1"/>
  <c r="W165" i="1" s="1"/>
  <c r="AA165" i="1" s="1"/>
  <c r="AE165" i="1" s="1"/>
  <c r="E165" i="1"/>
  <c r="I165" i="1" s="1"/>
  <c r="M165" i="1" s="1"/>
  <c r="Q165" i="1" s="1"/>
  <c r="U165" i="1" s="1"/>
  <c r="Y165" i="1" s="1"/>
  <c r="AC165" i="1" s="1"/>
  <c r="AG165" i="1" s="1"/>
  <c r="D69" i="1"/>
  <c r="D68" i="1"/>
  <c r="E67" i="1"/>
  <c r="I67" i="1" s="1"/>
  <c r="M67" i="1" s="1"/>
  <c r="Q67" i="1" s="1"/>
  <c r="U67" i="1" s="1"/>
  <c r="Y67" i="1" s="1"/>
  <c r="AC67" i="1" s="1"/>
  <c r="AG67" i="1" s="1"/>
  <c r="D67" i="1"/>
  <c r="G67" i="1" s="1"/>
  <c r="K67" i="1" s="1"/>
  <c r="O67" i="1" s="1"/>
  <c r="S67" i="1" s="1"/>
  <c r="W67" i="1" s="1"/>
  <c r="AA67" i="1" s="1"/>
  <c r="AE67" i="1" s="1"/>
  <c r="D162" i="1" l="1"/>
  <c r="G162" i="1" s="1"/>
  <c r="K162" i="1" s="1"/>
  <c r="O162" i="1" s="1"/>
  <c r="S162" i="1" s="1"/>
  <c r="W162" i="1" s="1"/>
  <c r="AA162" i="1" s="1"/>
  <c r="AE162" i="1" s="1"/>
  <c r="G69" i="1"/>
  <c r="K69" i="1" s="1"/>
  <c r="O69" i="1" s="1"/>
  <c r="S69" i="1" s="1"/>
  <c r="W69" i="1" s="1"/>
  <c r="AA69" i="1" s="1"/>
  <c r="AE69" i="1" s="1"/>
  <c r="D161" i="1"/>
  <c r="G161" i="1" s="1"/>
  <c r="K161" i="1" s="1"/>
  <c r="O161" i="1" s="1"/>
  <c r="S161" i="1" s="1"/>
  <c r="W161" i="1" s="1"/>
  <c r="AA161" i="1" s="1"/>
  <c r="AE161" i="1" s="1"/>
  <c r="G68" i="1"/>
  <c r="K68" i="1" s="1"/>
  <c r="O68" i="1" s="1"/>
  <c r="S68" i="1" s="1"/>
  <c r="W68" i="1" s="1"/>
  <c r="AA68" i="1" s="1"/>
  <c r="D65" i="1"/>
  <c r="G65" i="1" s="1"/>
  <c r="K65" i="1" s="1"/>
  <c r="O65" i="1" s="1"/>
  <c r="S65" i="1" s="1"/>
  <c r="W65" i="1" s="1"/>
  <c r="AA65" i="1" s="1"/>
  <c r="AE65" i="1" s="1"/>
  <c r="E68" i="1"/>
  <c r="E79" i="1"/>
  <c r="I79" i="1" s="1"/>
  <c r="M79" i="1" s="1"/>
  <c r="Q79" i="1" s="1"/>
  <c r="U79" i="1" s="1"/>
  <c r="Y79" i="1" s="1"/>
  <c r="AC79" i="1" s="1"/>
  <c r="AG79" i="1" s="1"/>
  <c r="D79" i="1"/>
  <c r="G79" i="1" s="1"/>
  <c r="K79" i="1" s="1"/>
  <c r="O79" i="1" s="1"/>
  <c r="S79" i="1" s="1"/>
  <c r="W79" i="1" s="1"/>
  <c r="AA79" i="1" s="1"/>
  <c r="AE79" i="1" s="1"/>
  <c r="E69" i="1"/>
  <c r="E76" i="1"/>
  <c r="I76" i="1" s="1"/>
  <c r="M76" i="1" s="1"/>
  <c r="Q76" i="1" s="1"/>
  <c r="U76" i="1" s="1"/>
  <c r="Y76" i="1" s="1"/>
  <c r="AC76" i="1" s="1"/>
  <c r="AG76" i="1" s="1"/>
  <c r="D76" i="1"/>
  <c r="G76" i="1" s="1"/>
  <c r="K76" i="1" s="1"/>
  <c r="O76" i="1" s="1"/>
  <c r="S76" i="1" s="1"/>
  <c r="W76" i="1" s="1"/>
  <c r="AA76" i="1" s="1"/>
  <c r="AE76" i="1" s="1"/>
  <c r="E161" i="1" l="1"/>
  <c r="I161" i="1" s="1"/>
  <c r="M161" i="1" s="1"/>
  <c r="Q161" i="1" s="1"/>
  <c r="U161" i="1" s="1"/>
  <c r="Y161" i="1" s="1"/>
  <c r="AC161" i="1" s="1"/>
  <c r="AG161" i="1" s="1"/>
  <c r="I68" i="1"/>
  <c r="M68" i="1" s="1"/>
  <c r="Q68" i="1" s="1"/>
  <c r="U68" i="1" s="1"/>
  <c r="Y68" i="1" s="1"/>
  <c r="AC68" i="1" s="1"/>
  <c r="AG68" i="1" s="1"/>
  <c r="E162" i="1"/>
  <c r="I162" i="1" s="1"/>
  <c r="M162" i="1" s="1"/>
  <c r="Q162" i="1" s="1"/>
  <c r="U162" i="1" s="1"/>
  <c r="Y162" i="1" s="1"/>
  <c r="AC162" i="1" s="1"/>
  <c r="AG162" i="1" s="1"/>
  <c r="I69" i="1"/>
  <c r="M69" i="1" s="1"/>
  <c r="Q69" i="1" s="1"/>
  <c r="U69" i="1" s="1"/>
  <c r="Y69" i="1" s="1"/>
  <c r="AC69" i="1" s="1"/>
  <c r="AG69" i="1" s="1"/>
  <c r="D168" i="1"/>
  <c r="G168" i="1" s="1"/>
  <c r="K168" i="1" s="1"/>
  <c r="O168" i="1" s="1"/>
  <c r="S168" i="1" s="1"/>
  <c r="W168" i="1" s="1"/>
  <c r="AA168" i="1" s="1"/>
  <c r="AE168" i="1" s="1"/>
  <c r="E65" i="1"/>
  <c r="I65" i="1" s="1"/>
  <c r="M65" i="1" s="1"/>
  <c r="Q65" i="1" s="1"/>
  <c r="U65" i="1" s="1"/>
  <c r="Y65" i="1" s="1"/>
  <c r="AC65" i="1" s="1"/>
  <c r="AG65" i="1" s="1"/>
  <c r="E168" i="1"/>
  <c r="I168" i="1" s="1"/>
  <c r="M168" i="1" s="1"/>
  <c r="Q168" i="1" s="1"/>
  <c r="U168" i="1" s="1"/>
  <c r="Y168" i="1" s="1"/>
  <c r="AC168" i="1" s="1"/>
  <c r="AG168" i="1" s="1"/>
  <c r="E164" i="1"/>
  <c r="I164" i="1" s="1"/>
  <c r="M164" i="1" s="1"/>
  <c r="Q164" i="1" s="1"/>
  <c r="U164" i="1" s="1"/>
  <c r="Y164" i="1" s="1"/>
  <c r="AC164" i="1" s="1"/>
  <c r="AG164" i="1" s="1"/>
  <c r="D17" i="1" l="1"/>
  <c r="G17" i="1" s="1"/>
  <c r="K17" i="1" s="1"/>
  <c r="O17" i="1" s="1"/>
  <c r="S17" i="1" s="1"/>
  <c r="W17" i="1" s="1"/>
  <c r="AA17" i="1" s="1"/>
  <c r="AE17" i="1" s="1"/>
  <c r="E155" i="1" l="1"/>
  <c r="D155" i="1"/>
  <c r="D158" i="1" l="1"/>
  <c r="G158" i="1" s="1"/>
  <c r="K158" i="1" s="1"/>
  <c r="O158" i="1" s="1"/>
  <c r="S158" i="1" s="1"/>
  <c r="W158" i="1" s="1"/>
  <c r="AA158" i="1" s="1"/>
  <c r="AE158" i="1" s="1"/>
  <c r="G155" i="1"/>
  <c r="K155" i="1" s="1"/>
  <c r="O155" i="1" s="1"/>
  <c r="S155" i="1" s="1"/>
  <c r="W155" i="1" s="1"/>
  <c r="AA155" i="1" s="1"/>
  <c r="AE155" i="1" s="1"/>
  <c r="E158" i="1"/>
  <c r="I158" i="1" s="1"/>
  <c r="M158" i="1" s="1"/>
  <c r="Q158" i="1" s="1"/>
  <c r="U158" i="1" s="1"/>
  <c r="Y158" i="1" s="1"/>
  <c r="AC158" i="1" s="1"/>
  <c r="AG158" i="1" s="1"/>
  <c r="I155" i="1"/>
  <c r="M155" i="1" s="1"/>
  <c r="Q155" i="1" s="1"/>
  <c r="U155" i="1" s="1"/>
  <c r="Y155" i="1" s="1"/>
  <c r="AC155" i="1" s="1"/>
  <c r="AG155" i="1" s="1"/>
</calcChain>
</file>

<file path=xl/sharedStrings.xml><?xml version="1.0" encoding="utf-8"?>
<sst xmlns="http://schemas.openxmlformats.org/spreadsheetml/2006/main" count="395" uniqueCount="224">
  <si>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</si>
  <si>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</si>
  <si>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</si>
  <si>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</si>
  <si>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</si>
  <si>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</si>
  <si>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</si>
  <si>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</si>
  <si>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</si>
  <si>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</si>
  <si>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</si>
  <si>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</si>
  <si>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</si>
  <si>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</si>
  <si>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</si>
  <si>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</si>
  <si>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</si>
  <si>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</si>
  <si>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</si>
  <si>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</si>
  <si>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</si>
  <si>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</si>
  <si>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</si>
  <si>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</si>
  <si>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</si>
  <si>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</si>
  <si>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</si>
  <si>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</si>
  <si>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</si>
  <si>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</si>
  <si>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</si>
  <si>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</si>
  <si>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</si>
  <si>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</si>
  <si>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</si>
  <si>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</si>
  <si>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</si>
  <si>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</si>
  <si>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</si>
  <si>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</si>
  <si>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</si>
  <si>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</si>
  <si>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</si>
  <si>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</si>
  <si>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</si>
  <si>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</si>
  <si>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</si>
  <si>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</si>
  <si>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</si>
  <si>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</si>
  <si>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</si>
  <si>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</si>
  <si>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</si>
  <si>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</si>
  <si>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</si>
  <si>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</si>
  <si>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</si>
  <si>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</si>
  <si>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</si>
  <si>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</si>
  <si>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</si>
  <si>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</si>
  <si>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</si>
  <si>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</si>
  <si>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</si>
  <si>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</si>
  <si>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</si>
  <si>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</si>
  <si>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</si>
  <si>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</si>
  <si>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</si>
  <si>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</si>
  <si>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</si>
  <si>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</si>
  <si>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</si>
  <si>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</si>
  <si>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</si>
  <si>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</si>
  <si>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</si>
  <si>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</si>
  <si>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</si>
  <si>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</si>
  <si>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</si>
  <si>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</si>
  <si>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</si>
  <si>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2410141600, 24101SР044</t>
  </si>
  <si>
    <t>2410141610, 24101SР046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</si>
  <si>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</si>
  <si>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</si>
  <si>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 xml:space="preserve">Реконструкция здания МАУ ДО «ДЮЦ им. В. Соломина» г. Перми
</t>
  </si>
  <si>
    <t>2420141390, 24201SР047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</si>
  <si>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</si>
  <si>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</si>
  <si>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</si>
  <si>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</si>
  <si>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</si>
  <si>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</si>
  <si>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</si>
  <si>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</si>
  <si>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</si>
  <si>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</si>
  <si>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</si>
  <si>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</si>
  <si>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</si>
  <si>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</si>
  <si>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</si>
  <si>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</si>
  <si>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Строительство пожарного водоема в микрорайоне Кировский по ул. Мореходной, 33 Кировского района города Перми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</si>
  <si>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</si>
  <si>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</si>
  <si>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</si>
  <si>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</si>
  <si>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</si>
  <si>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</si>
  <si>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</si>
  <si>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</si>
  <si>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</si>
  <si>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</si>
  <si>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</si>
  <si>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</si>
  <si>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</si>
  <si>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</si>
  <si>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</si>
  <si>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</si>
  <si>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</si>
  <si>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</si>
  <si>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</si>
  <si>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</si>
  <si>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</si>
  <si>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</si>
  <si>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</si>
  <si>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</si>
  <si>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</si>
  <si>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</si>
  <si>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</si>
  <si>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</si>
  <si>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</si>
  <si>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</si>
  <si>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</si>
  <si>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</si>
  <si>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</si>
  <si>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</si>
  <si>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</si>
  <si>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</si>
  <si>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</si>
  <si>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</si>
  <si>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</si>
  <si>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</si>
  <si>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</si>
  <si>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</si>
  <si>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</si>
  <si>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</si>
  <si>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</si>
  <si>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</si>
  <si>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</si>
  <si>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</si>
  <si>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</si>
  <si>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</si>
  <si>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</si>
  <si>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</si>
  <si>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</si>
  <si>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</si>
  <si>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</si>
  <si>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</si>
  <si>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</si>
  <si>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</si>
  <si>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</si>
  <si>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</si>
  <si>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</si>
  <si>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</si>
  <si>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</si>
  <si>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</si>
  <si>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</si>
  <si>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</si>
  <si>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</si>
  <si>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</si>
  <si>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</si>
  <si>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</si>
  <si>
    <t>Изменение ко 2 чтению</t>
  </si>
  <si>
    <t>10201SТ040</t>
  </si>
  <si>
    <t>24101SP040</t>
  </si>
  <si>
    <t>софинансирование</t>
  </si>
  <si>
    <t>24201SP040</t>
  </si>
  <si>
    <t>24201SР048, 2420141160</t>
  </si>
  <si>
    <t>Уточнение февраль</t>
  </si>
  <si>
    <t>от 19.12.2017 № 250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</si>
  <si>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</si>
  <si>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ПЕРЕЧЕНЬ</t>
  </si>
  <si>
    <t>50.</t>
  </si>
  <si>
    <t>52.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</si>
  <si>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</si>
  <si>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</si>
  <si>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</si>
  <si>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Комитет февраль</t>
  </si>
  <si>
    <t>Реконструкция ледовой арены МАУ ДО «ДЮЦ «Здоровье»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</si>
  <si>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</si>
  <si>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приюта для содержания безнадзорных животных по ул. Верхне-Муллинской, 106а г. Перми</t>
  </si>
  <si>
    <t>53.</t>
  </si>
  <si>
    <t>54.</t>
  </si>
  <si>
    <t>Уточнение апрель</t>
  </si>
  <si>
    <t>Уточнение май</t>
  </si>
  <si>
    <t>26202SЖ240</t>
  </si>
  <si>
    <t>2620242020,26202SЖ241</t>
  </si>
  <si>
    <t>Строительство берегоукрепительного сооружения в районе жилых домов по ул. Куфонина 30, 32</t>
  </si>
  <si>
    <t>55.</t>
  </si>
  <si>
    <t>56.</t>
  </si>
  <si>
    <t>24201SН070</t>
  </si>
  <si>
    <t>2420141590, 24201SH071</t>
  </si>
  <si>
    <t>2420142120, 24201SН072</t>
  </si>
  <si>
    <t>Строительство здания общеобразовательного учреждения по ул. Юнг Прикамья,3</t>
  </si>
  <si>
    <t>Реконструкция сквера в 68 квартале, эспланада</t>
  </si>
  <si>
    <t>Строительство сквера по ул. Гашкова, 20</t>
  </si>
  <si>
    <t>57.</t>
  </si>
  <si>
    <t>58.</t>
  </si>
  <si>
    <t>Комитет май</t>
  </si>
  <si>
    <t>59.</t>
  </si>
  <si>
    <t>Уточнение август</t>
  </si>
  <si>
    <t>2410141640, 24101L1592</t>
  </si>
  <si>
    <t>24101L1590</t>
  </si>
  <si>
    <t>Реконструкция здания МБОУ «Гимназия № 17» г. Перми (пристройка нового корпуса)</t>
  </si>
  <si>
    <t>Реконструкция пересечения ул. Героев Хасана и Транссибирской магистрали (включая тоннель)</t>
  </si>
  <si>
    <t>60.</t>
  </si>
  <si>
    <t>Строительство здания для размещения дошкольного образовательного учреждения по ул. Желябова, 16б</t>
  </si>
  <si>
    <t>ПРИЛОЖЕНИЕ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</si>
</sst>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0" fontId="0" fillId="4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L172"/>
  <sheetViews>
    <sheetView tabSelected="1" topLeftCell="A39" zoomScale="70" zoomScaleNormal="70" workbookViewId="0">
      <selection activeCell="AW29" sqref="AW29"/>
    </sheetView>
  </sheetViews>
  <sheetFormatPr defaultColWidth="9.140625" defaultRowHeight="18.75" x14ac:dyDescent="0.3"/>
  <cols>
    <col min="1" max="1" width="5.5703125" style="4" customWidth="1"/>
    <col min="2" max="2" width="82.7109375" style="4" customWidth="1"/>
    <col min="3" max="3" width="21.28515625" style="4" customWidth="1"/>
    <col min="4" max="29" width="17.5703125" style="4" hidden="1" customWidth="1"/>
    <col min="30" max="30" width="17.5703125" style="28" hidden="1" customWidth="1"/>
    <col min="31" max="31" width="17.5703125" style="4" customWidth="1"/>
    <col min="32" max="32" width="17.5703125" style="28" hidden="1" customWidth="1"/>
    <col min="33" max="33" width="17.5703125" style="4" customWidth="1"/>
    <col min="34" max="34" width="27.42578125" style="1" hidden="1" customWidth="1"/>
    <col min="35" max="35" width="7.7109375" style="1" hidden="1" customWidth="1"/>
    <col min="36" max="37" width="9.140625" style="4" hidden="1" customWidth="1"/>
    <col min="38" max="38" width="0" style="4" hidden="1" customWidth="1"/>
    <col min="39" max="16384" width="9.140625" style="4"/>
  </cols>
  <sheetData>
    <row r="1" spans="1:35" x14ac:dyDescent="0.3">
      <c r="M1" s="8"/>
      <c r="Q1" s="8"/>
      <c r="U1" s="8"/>
      <c r="Y1" s="8"/>
      <c r="AC1" s="8"/>
      <c r="AG1" s="8" t="s">
        <v>223</v>
      </c>
    </row>
    <row r="2" spans="1:35" x14ac:dyDescent="0.3">
      <c r="M2" s="8"/>
      <c r="Q2" s="8"/>
      <c r="U2" s="8"/>
      <c r="Y2" s="8"/>
      <c r="AC2" s="8"/>
      <c r="AG2" s="8" t="s">
        <v>23</v>
      </c>
    </row>
    <row r="3" spans="1:35" x14ac:dyDescent="0.3">
      <c r="M3" s="8"/>
      <c r="Q3" s="8"/>
      <c r="U3" s="8"/>
      <c r="Y3" s="8"/>
      <c r="AC3" s="8"/>
      <c r="AG3" s="8" t="s">
        <v>24</v>
      </c>
    </row>
    <row r="5" spans="1:35" x14ac:dyDescent="0.3"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27"/>
      <c r="AE5" s="8"/>
      <c r="AF5" s="27"/>
      <c r="AG5" s="8" t="s">
        <v>177</v>
      </c>
      <c r="AH5" s="4"/>
      <c r="AI5" s="4"/>
    </row>
    <row r="6" spans="1:35" x14ac:dyDescent="0.3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27"/>
      <c r="AE6" s="8"/>
      <c r="AF6" s="27"/>
      <c r="AG6" s="8" t="s">
        <v>23</v>
      </c>
      <c r="AH6" s="4"/>
      <c r="AI6" s="4"/>
    </row>
    <row r="7" spans="1:35" x14ac:dyDescent="0.3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27"/>
      <c r="AE7" s="8"/>
      <c r="AF7" s="27"/>
      <c r="AG7" s="8" t="s">
        <v>24</v>
      </c>
      <c r="AH7" s="4"/>
      <c r="AI7" s="4"/>
    </row>
    <row r="8" spans="1:35" x14ac:dyDescent="0.3">
      <c r="E8" s="8"/>
      <c r="F8" s="8"/>
      <c r="G8" s="8"/>
      <c r="H8" s="8"/>
      <c r="I8" s="45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27"/>
      <c r="AE8" s="8"/>
      <c r="AF8" s="27"/>
      <c r="AG8" s="8" t="s">
        <v>185</v>
      </c>
      <c r="AH8" s="4"/>
      <c r="AI8" s="4"/>
    </row>
    <row r="9" spans="1:35" x14ac:dyDescent="0.3">
      <c r="AH9" s="4"/>
      <c r="AI9" s="4"/>
    </row>
    <row r="10" spans="1:35" x14ac:dyDescent="0.3">
      <c r="A10" s="71" t="s">
        <v>187</v>
      </c>
      <c r="B10" s="72"/>
      <c r="C10" s="72"/>
      <c r="D10" s="73"/>
      <c r="E10" s="73"/>
      <c r="F10" s="73"/>
      <c r="G10" s="73"/>
      <c r="H10" s="73"/>
      <c r="I10" s="73"/>
      <c r="J10" s="73"/>
      <c r="K10" s="72"/>
      <c r="L10" s="73"/>
      <c r="M10" s="72"/>
      <c r="N10" s="74"/>
      <c r="O10" s="74"/>
      <c r="P10" s="74"/>
      <c r="Q10" s="74"/>
      <c r="R10" s="74"/>
      <c r="S10" s="75"/>
      <c r="T10" s="74"/>
      <c r="U10" s="75"/>
      <c r="V10" s="74"/>
      <c r="W10" s="75"/>
      <c r="X10" s="74"/>
      <c r="Y10" s="75"/>
      <c r="Z10" s="74"/>
      <c r="AA10" s="74"/>
      <c r="AB10" s="74"/>
      <c r="AC10" s="74"/>
      <c r="AD10" s="74"/>
      <c r="AE10" s="74"/>
      <c r="AF10" s="74"/>
      <c r="AG10" s="74"/>
      <c r="AH10" s="4"/>
      <c r="AI10" s="4"/>
    </row>
    <row r="11" spans="1:35" ht="15.75" customHeight="1" x14ac:dyDescent="0.3">
      <c r="A11" s="68" t="s">
        <v>186</v>
      </c>
      <c r="B11" s="69"/>
      <c r="C11" s="69"/>
      <c r="D11" s="70"/>
      <c r="E11" s="70"/>
      <c r="F11" s="70"/>
      <c r="G11" s="70"/>
      <c r="H11" s="70"/>
      <c r="I11" s="70"/>
      <c r="J11" s="70"/>
      <c r="K11" s="69"/>
      <c r="L11" s="70"/>
      <c r="M11" s="69"/>
      <c r="N11" s="70"/>
      <c r="O11" s="70"/>
      <c r="P11" s="70"/>
      <c r="Q11" s="70"/>
      <c r="R11" s="70"/>
      <c r="S11" s="69"/>
      <c r="T11" s="70"/>
      <c r="U11" s="69"/>
      <c r="V11" s="70"/>
      <c r="W11" s="69"/>
      <c r="X11" s="70"/>
      <c r="Y11" s="69"/>
      <c r="Z11" s="70"/>
      <c r="AA11" s="70"/>
      <c r="AB11" s="70"/>
      <c r="AC11" s="70"/>
      <c r="AD11" s="70"/>
      <c r="AE11" s="69"/>
      <c r="AF11" s="70"/>
      <c r="AG11" s="69"/>
      <c r="AH11" s="4"/>
      <c r="AI11" s="4"/>
    </row>
    <row r="12" spans="1:35" ht="25.5" customHeight="1" x14ac:dyDescent="0.3">
      <c r="A12" s="69"/>
      <c r="B12" s="69"/>
      <c r="C12" s="69"/>
      <c r="D12" s="70"/>
      <c r="E12" s="70"/>
      <c r="F12" s="70"/>
      <c r="G12" s="70"/>
      <c r="H12" s="70"/>
      <c r="I12" s="70"/>
      <c r="J12" s="70"/>
      <c r="K12" s="69"/>
      <c r="L12" s="70"/>
      <c r="M12" s="69"/>
      <c r="N12" s="70"/>
      <c r="O12" s="70"/>
      <c r="P12" s="70"/>
      <c r="Q12" s="70"/>
      <c r="R12" s="70"/>
      <c r="S12" s="69"/>
      <c r="T12" s="70"/>
      <c r="U12" s="69"/>
      <c r="V12" s="70"/>
      <c r="W12" s="69"/>
      <c r="X12" s="70"/>
      <c r="Y12" s="69"/>
      <c r="Z12" s="70"/>
      <c r="AA12" s="70"/>
      <c r="AB12" s="70"/>
      <c r="AC12" s="70"/>
      <c r="AD12" s="70"/>
      <c r="AE12" s="69"/>
      <c r="AF12" s="70"/>
      <c r="AG12" s="69"/>
      <c r="AH12" s="4"/>
      <c r="AI12" s="4"/>
    </row>
    <row r="13" spans="1:35" x14ac:dyDescent="0.3">
      <c r="A13" s="46"/>
      <c r="B13" s="46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7"/>
      <c r="AE13" s="48"/>
      <c r="AF13" s="56"/>
      <c r="AG13" s="48"/>
      <c r="AH13" s="4"/>
      <c r="AI13" s="4"/>
    </row>
    <row r="14" spans="1:35" x14ac:dyDescent="0.3">
      <c r="A14" s="65"/>
      <c r="B14" s="9"/>
      <c r="C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27"/>
      <c r="AE14" s="8"/>
      <c r="AF14" s="27"/>
      <c r="AG14" s="8" t="s">
        <v>22</v>
      </c>
      <c r="AH14" s="4"/>
      <c r="AI14" s="4"/>
    </row>
    <row r="15" spans="1:35" ht="18.75" customHeight="1" x14ac:dyDescent="0.3">
      <c r="A15" s="76" t="s">
        <v>0</v>
      </c>
      <c r="B15" s="76" t="s">
        <v>18</v>
      </c>
      <c r="C15" s="76" t="s">
        <v>1</v>
      </c>
      <c r="D15" s="86" t="s">
        <v>25</v>
      </c>
      <c r="E15" s="84" t="s">
        <v>26</v>
      </c>
      <c r="F15" s="84" t="s">
        <v>178</v>
      </c>
      <c r="G15" s="86" t="s">
        <v>25</v>
      </c>
      <c r="H15" s="84" t="s">
        <v>178</v>
      </c>
      <c r="I15" s="84" t="s">
        <v>26</v>
      </c>
      <c r="J15" s="84" t="s">
        <v>184</v>
      </c>
      <c r="K15" s="86" t="s">
        <v>25</v>
      </c>
      <c r="L15" s="84" t="s">
        <v>184</v>
      </c>
      <c r="M15" s="84" t="s">
        <v>26</v>
      </c>
      <c r="N15" s="84" t="s">
        <v>193</v>
      </c>
      <c r="O15" s="86" t="s">
        <v>25</v>
      </c>
      <c r="P15" s="84" t="s">
        <v>193</v>
      </c>
      <c r="Q15" s="84" t="s">
        <v>26</v>
      </c>
      <c r="R15" s="84" t="s">
        <v>199</v>
      </c>
      <c r="S15" s="86" t="s">
        <v>25</v>
      </c>
      <c r="T15" s="84" t="s">
        <v>199</v>
      </c>
      <c r="U15" s="84" t="s">
        <v>26</v>
      </c>
      <c r="V15" s="84" t="s">
        <v>200</v>
      </c>
      <c r="W15" s="86" t="s">
        <v>25</v>
      </c>
      <c r="X15" s="84" t="s">
        <v>200</v>
      </c>
      <c r="Y15" s="84" t="s">
        <v>26</v>
      </c>
      <c r="Z15" s="84" t="s">
        <v>214</v>
      </c>
      <c r="AA15" s="86" t="s">
        <v>25</v>
      </c>
      <c r="AB15" s="84" t="s">
        <v>214</v>
      </c>
      <c r="AC15" s="84" t="s">
        <v>26</v>
      </c>
      <c r="AD15" s="93" t="s">
        <v>216</v>
      </c>
      <c r="AE15" s="86" t="s">
        <v>25</v>
      </c>
      <c r="AF15" s="93" t="s">
        <v>216</v>
      </c>
      <c r="AG15" s="84" t="s">
        <v>26</v>
      </c>
      <c r="AH15" s="4"/>
      <c r="AI15" s="4"/>
    </row>
    <row r="16" spans="1:35" x14ac:dyDescent="0.3">
      <c r="A16" s="92"/>
      <c r="B16" s="77"/>
      <c r="C16" s="79"/>
      <c r="D16" s="87"/>
      <c r="E16" s="85"/>
      <c r="F16" s="85"/>
      <c r="G16" s="87"/>
      <c r="H16" s="85"/>
      <c r="I16" s="85"/>
      <c r="J16" s="85"/>
      <c r="K16" s="87"/>
      <c r="L16" s="85"/>
      <c r="M16" s="85"/>
      <c r="N16" s="85"/>
      <c r="O16" s="87"/>
      <c r="P16" s="85"/>
      <c r="Q16" s="85"/>
      <c r="R16" s="85"/>
      <c r="S16" s="87"/>
      <c r="T16" s="85"/>
      <c r="U16" s="85"/>
      <c r="V16" s="85"/>
      <c r="W16" s="87"/>
      <c r="X16" s="85"/>
      <c r="Y16" s="85"/>
      <c r="Z16" s="85"/>
      <c r="AA16" s="87"/>
      <c r="AB16" s="85"/>
      <c r="AC16" s="85"/>
      <c r="AD16" s="94"/>
      <c r="AE16" s="87"/>
      <c r="AF16" s="94"/>
      <c r="AG16" s="85"/>
      <c r="AH16" s="4"/>
      <c r="AI16" s="4"/>
    </row>
    <row r="17" spans="1:38" x14ac:dyDescent="0.3">
      <c r="A17" s="2"/>
      <c r="B17" s="24" t="s">
        <v>2</v>
      </c>
      <c r="C17" s="5"/>
      <c r="D17" s="32">
        <f>D19+D20</f>
        <v>807152.20000000007</v>
      </c>
      <c r="E17" s="32">
        <f>E19+E20</f>
        <v>807467.5</v>
      </c>
      <c r="F17" s="33">
        <f>F19+F20</f>
        <v>0</v>
      </c>
      <c r="G17" s="33">
        <f>D17+F17</f>
        <v>807152.20000000007</v>
      </c>
      <c r="H17" s="33">
        <f>H19+H20</f>
        <v>0</v>
      </c>
      <c r="I17" s="33">
        <f>E17+H17</f>
        <v>807467.5</v>
      </c>
      <c r="J17" s="33">
        <f>J19+J20</f>
        <v>-38023.5</v>
      </c>
      <c r="K17" s="33">
        <f>G17+J17</f>
        <v>769128.70000000007</v>
      </c>
      <c r="L17" s="33">
        <f>L19+L20</f>
        <v>0</v>
      </c>
      <c r="M17" s="33">
        <f>I17+L17</f>
        <v>807467.5</v>
      </c>
      <c r="N17" s="33">
        <f>N19+N20</f>
        <v>0</v>
      </c>
      <c r="O17" s="33">
        <f>K17+N17</f>
        <v>769128.70000000007</v>
      </c>
      <c r="P17" s="33">
        <f>P19+P20</f>
        <v>0</v>
      </c>
      <c r="Q17" s="33">
        <f>M17+P17</f>
        <v>807467.5</v>
      </c>
      <c r="R17" s="33">
        <f>R19+R20</f>
        <v>-39994.534999999996</v>
      </c>
      <c r="S17" s="33">
        <f>O17+R17</f>
        <v>729134.16500000004</v>
      </c>
      <c r="T17" s="33">
        <f>T19+T20</f>
        <v>0</v>
      </c>
      <c r="U17" s="33">
        <f>Q17+T17</f>
        <v>807467.5</v>
      </c>
      <c r="V17" s="33">
        <f>V19+V20</f>
        <v>184956.93</v>
      </c>
      <c r="W17" s="33">
        <f>S17+V17</f>
        <v>914091.09499999997</v>
      </c>
      <c r="X17" s="33">
        <f>X19+X20</f>
        <v>307126.40899999999</v>
      </c>
      <c r="Y17" s="33">
        <f>U17+X17</f>
        <v>1114593.909</v>
      </c>
      <c r="Z17" s="33">
        <f>Z19+Z20</f>
        <v>31777.315999999999</v>
      </c>
      <c r="AA17" s="33">
        <f>W17+Z17</f>
        <v>945868.41099999996</v>
      </c>
      <c r="AB17" s="33">
        <f>AB19+AB20</f>
        <v>-18248</v>
      </c>
      <c r="AC17" s="33">
        <f>Y17+AB17</f>
        <v>1096345.909</v>
      </c>
      <c r="AD17" s="33">
        <f>AD19+AD20+AD21</f>
        <v>0</v>
      </c>
      <c r="AE17" s="36">
        <f>AA17+AD17</f>
        <v>945868.41099999996</v>
      </c>
      <c r="AF17" s="33">
        <f>AF19+AF20</f>
        <v>0</v>
      </c>
      <c r="AG17" s="36">
        <f>AC17+AF17</f>
        <v>1096345.909</v>
      </c>
      <c r="AH17" s="10"/>
      <c r="AI17" s="10"/>
      <c r="AJ17" s="10"/>
      <c r="AK17" s="10"/>
      <c r="AL17" s="10"/>
    </row>
    <row r="18" spans="1:38" x14ac:dyDescent="0.3">
      <c r="A18" s="2"/>
      <c r="B18" s="24" t="s">
        <v>9</v>
      </c>
      <c r="C18" s="5"/>
      <c r="D18" s="34"/>
      <c r="E18" s="34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5"/>
      <c r="AE18" s="36"/>
      <c r="AF18" s="35"/>
      <c r="AG18" s="36"/>
      <c r="AH18" s="4"/>
      <c r="AI18" s="4"/>
    </row>
    <row r="19" spans="1:38" hidden="1" x14ac:dyDescent="0.3">
      <c r="A19" s="2"/>
      <c r="B19" s="12" t="s">
        <v>10</v>
      </c>
      <c r="C19" s="5"/>
      <c r="D19" s="37">
        <f>D24+D28+D30+D35+D38+D42+D44+D54+D56+D57+D58</f>
        <v>546199.30000000005</v>
      </c>
      <c r="E19" s="37">
        <f>E24+E28+E30+E35+E38+E42+E44+E54+E56+E57+E58</f>
        <v>552924</v>
      </c>
      <c r="F19" s="49">
        <f>F24+F28+F30+F35+F38+F42+F44+F54+F56+F57+F58</f>
        <v>0</v>
      </c>
      <c r="G19" s="36">
        <f t="shared" ref="G19:G108" si="0">D19+F19</f>
        <v>546199.30000000005</v>
      </c>
      <c r="H19" s="49">
        <f>H24+H28+H30+H35+H38+H42+H44+H54+H56+H57+H58</f>
        <v>0</v>
      </c>
      <c r="I19" s="36">
        <f t="shared" ref="I19:I108" si="1">E19+H19</f>
        <v>552924</v>
      </c>
      <c r="J19" s="49">
        <f>J24+J28+J30+J35+J38+J42+J44+J54+J56+J57+J58</f>
        <v>-38023.5</v>
      </c>
      <c r="K19" s="36">
        <f t="shared" ref="K19:K108" si="2">G19+J19</f>
        <v>508175.80000000005</v>
      </c>
      <c r="L19" s="49">
        <f>L24+L28+L30+L35+L38+L42+L44+L54+L56+L57+L58</f>
        <v>0</v>
      </c>
      <c r="M19" s="36">
        <f t="shared" ref="M19" si="3">I19+L19</f>
        <v>552924</v>
      </c>
      <c r="N19" s="49">
        <f>N24+N28+N30+N35+N38+N42+N44+N54+N56+N57+N58</f>
        <v>0</v>
      </c>
      <c r="O19" s="36">
        <f t="shared" ref="O19:O22" si="4">K19+N19</f>
        <v>508175.80000000005</v>
      </c>
      <c r="P19" s="49">
        <f>P24+P28+P30+P35+P38+P42+P44+P54+P56+P57+P58</f>
        <v>0</v>
      </c>
      <c r="Q19" s="36">
        <f t="shared" ref="Q19" si="5">M19+P19</f>
        <v>552924</v>
      </c>
      <c r="R19" s="49">
        <f>R24+R28+R30+R35+R38+R42+R44+R54+R56+R57+R58+R59</f>
        <v>-39994.534999999996</v>
      </c>
      <c r="S19" s="36">
        <f t="shared" ref="S19:S22" si="6">O19+R19</f>
        <v>468181.26500000007</v>
      </c>
      <c r="T19" s="49">
        <f>T24+T28+T30+T35+T38+T42+T44+T54+T56+T57+T58</f>
        <v>0</v>
      </c>
      <c r="U19" s="36">
        <f t="shared" ref="U19" si="7">Q19+T19</f>
        <v>552924</v>
      </c>
      <c r="V19" s="49">
        <f>V24+V28+V30+V35+V38+V42+V54+V56+V57+V58+V59+V46+V62+V64</f>
        <v>80252.47600000001</v>
      </c>
      <c r="W19" s="36">
        <f t="shared" ref="W19:W22" si="8">S19+V19</f>
        <v>548433.74100000004</v>
      </c>
      <c r="X19" s="49">
        <f>X24+X28+X30+X35+X38+X42+X54+X56+X57+X58+X46+X62</f>
        <v>108526.409</v>
      </c>
      <c r="Y19" s="36">
        <f t="shared" ref="Y19" si="9">U19+X19</f>
        <v>661450.40899999999</v>
      </c>
      <c r="Z19" s="49">
        <f>Z24+Z28+Z30+Z35+Z38+Z42+Z54+Z56+Z57+Z58+Z59+Z46+Z62+Z64+Z50</f>
        <v>0</v>
      </c>
      <c r="AA19" s="36">
        <f>W19+Z19</f>
        <v>548433.74100000004</v>
      </c>
      <c r="AB19" s="49">
        <f>AB24+AB28+AB30+AB35+AB38+AB42+AB54+AB56+AB57+AB58+AB46+AB62</f>
        <v>0</v>
      </c>
      <c r="AC19" s="36">
        <f>Y19+AB19</f>
        <v>661450.40899999999</v>
      </c>
      <c r="AD19" s="38">
        <f>AD24+AD28+AD35+AD38+AD42+AD54+AD56+AD57+AD58+AD59+AD46+AD62+AD64+AD50+AD32</f>
        <v>0</v>
      </c>
      <c r="AE19" s="36">
        <f>AA19+AD19</f>
        <v>548433.74100000004</v>
      </c>
      <c r="AF19" s="38">
        <f>AF24+AF28+AF30+AF35+AF38+AF42+AF54+AF56+AF57+AF58+AF46+AF62</f>
        <v>0</v>
      </c>
      <c r="AG19" s="36">
        <f>AC19+AF19</f>
        <v>661450.40899999999</v>
      </c>
      <c r="AH19" s="4"/>
      <c r="AI19" s="4">
        <v>0</v>
      </c>
    </row>
    <row r="20" spans="1:38" x14ac:dyDescent="0.3">
      <c r="A20" s="2"/>
      <c r="B20" s="17" t="s">
        <v>17</v>
      </c>
      <c r="C20" s="5"/>
      <c r="D20" s="34">
        <f>D25+D29+D39+D43+D55</f>
        <v>260952.9</v>
      </c>
      <c r="E20" s="34">
        <f>E25+E29+E39+E43+E55</f>
        <v>254543.5</v>
      </c>
      <c r="F20" s="36">
        <f>F25+F29+F39+F43+F55</f>
        <v>0</v>
      </c>
      <c r="G20" s="36">
        <f t="shared" si="0"/>
        <v>260952.9</v>
      </c>
      <c r="H20" s="36">
        <f>H25+H29+H39+H43+H55</f>
        <v>0</v>
      </c>
      <c r="I20" s="36">
        <f>E20+H20</f>
        <v>254543.5</v>
      </c>
      <c r="J20" s="36">
        <f>J25+J29+J39+J43+J55</f>
        <v>0</v>
      </c>
      <c r="K20" s="36">
        <f t="shared" si="2"/>
        <v>260952.9</v>
      </c>
      <c r="L20" s="36">
        <f>L25+L29+L39+L43+L55</f>
        <v>0</v>
      </c>
      <c r="M20" s="36">
        <f>I20+L20</f>
        <v>254543.5</v>
      </c>
      <c r="N20" s="36">
        <f>N25+N29+N39+N43+N55</f>
        <v>0</v>
      </c>
      <c r="O20" s="36">
        <f t="shared" si="4"/>
        <v>260952.9</v>
      </c>
      <c r="P20" s="36">
        <f>P25+P29+P39+P43+P55</f>
        <v>0</v>
      </c>
      <c r="Q20" s="36">
        <f>M20+P20</f>
        <v>254543.5</v>
      </c>
      <c r="R20" s="36">
        <f>R25+R29+R39+R43+R55</f>
        <v>0</v>
      </c>
      <c r="S20" s="36">
        <f t="shared" si="6"/>
        <v>260952.9</v>
      </c>
      <c r="T20" s="36">
        <f>T25+T29+T39+T43+T55</f>
        <v>0</v>
      </c>
      <c r="U20" s="36">
        <f>Q20+T20</f>
        <v>254543.5</v>
      </c>
      <c r="V20" s="36">
        <f>V25+V29+V39+V43+V55+V47+V63</f>
        <v>104704.454</v>
      </c>
      <c r="W20" s="36">
        <f t="shared" si="8"/>
        <v>365657.35399999999</v>
      </c>
      <c r="X20" s="36">
        <f>X25+X29+X39+X43+X55+X47+X63</f>
        <v>198600</v>
      </c>
      <c r="Y20" s="36">
        <f>U20+X20</f>
        <v>453143.5</v>
      </c>
      <c r="Z20" s="36">
        <f>Z25+Z29+Z39+Z43+Z55+Z47+Z63+Z51</f>
        <v>31777.315999999999</v>
      </c>
      <c r="AA20" s="36">
        <f t="shared" ref="AA20:AA22" si="10">W20+Z20</f>
        <v>397434.67</v>
      </c>
      <c r="AB20" s="36">
        <f>AB25+AB29+AB39+AB43+AB55+AB47+AB63</f>
        <v>-18248</v>
      </c>
      <c r="AC20" s="36">
        <f>Y20+AB20</f>
        <v>434895.5</v>
      </c>
      <c r="AD20" s="35">
        <f>AD25+AD29+AD39+AD43+AD55+AD47+AD63+AD51+AD33</f>
        <v>0</v>
      </c>
      <c r="AE20" s="36">
        <f t="shared" ref="AE20:AE22" si="11">AA20+AD20</f>
        <v>397434.67</v>
      </c>
      <c r="AF20" s="35">
        <f>AF25+AF29+AF39+AF43+AF55+AF47+AF63</f>
        <v>0</v>
      </c>
      <c r="AG20" s="36">
        <f>AC20+AF20</f>
        <v>434895.5</v>
      </c>
      <c r="AH20" s="4"/>
      <c r="AI20" s="4"/>
    </row>
    <row r="21" spans="1:38" hidden="1" x14ac:dyDescent="0.3">
      <c r="A21" s="2"/>
      <c r="B21" s="26" t="s">
        <v>40</v>
      </c>
      <c r="C21" s="5"/>
      <c r="D21" s="34"/>
      <c r="E21" s="34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5">
        <f>AD34</f>
        <v>0</v>
      </c>
      <c r="AE21" s="36"/>
      <c r="AF21" s="35"/>
      <c r="AG21" s="36"/>
      <c r="AH21" s="4"/>
      <c r="AI21" s="4">
        <v>0</v>
      </c>
    </row>
    <row r="22" spans="1:38" ht="56.25" x14ac:dyDescent="0.3">
      <c r="A22" s="2" t="s">
        <v>112</v>
      </c>
      <c r="B22" s="25" t="s">
        <v>83</v>
      </c>
      <c r="C22" s="62" t="s">
        <v>84</v>
      </c>
      <c r="D22" s="34">
        <f>D24+D25</f>
        <v>73922.8</v>
      </c>
      <c r="E22" s="34">
        <f>E24+E25</f>
        <v>212363</v>
      </c>
      <c r="F22" s="36"/>
      <c r="G22" s="36">
        <f t="shared" si="0"/>
        <v>73922.8</v>
      </c>
      <c r="H22" s="36"/>
      <c r="I22" s="36">
        <f t="shared" si="1"/>
        <v>212363</v>
      </c>
      <c r="J22" s="36"/>
      <c r="K22" s="36">
        <f t="shared" si="2"/>
        <v>73922.8</v>
      </c>
      <c r="L22" s="36"/>
      <c r="M22" s="36">
        <f t="shared" ref="M22" si="12">I22+L22</f>
        <v>212363</v>
      </c>
      <c r="N22" s="36"/>
      <c r="O22" s="36">
        <f t="shared" si="4"/>
        <v>73922.8</v>
      </c>
      <c r="P22" s="36"/>
      <c r="Q22" s="36">
        <f t="shared" ref="Q22" si="13">M22+P22</f>
        <v>212363</v>
      </c>
      <c r="R22" s="36"/>
      <c r="S22" s="36">
        <f t="shared" si="6"/>
        <v>73922.8</v>
      </c>
      <c r="T22" s="36"/>
      <c r="U22" s="36">
        <f t="shared" ref="U22" si="14">Q22+T22</f>
        <v>212363</v>
      </c>
      <c r="V22" s="36"/>
      <c r="W22" s="36">
        <f t="shared" si="8"/>
        <v>73922.8</v>
      </c>
      <c r="X22" s="36"/>
      <c r="Y22" s="36">
        <f t="shared" ref="Y22" si="15">U22+X22</f>
        <v>212363</v>
      </c>
      <c r="Z22" s="36"/>
      <c r="AA22" s="36">
        <f t="shared" si="10"/>
        <v>73922.8</v>
      </c>
      <c r="AB22" s="36"/>
      <c r="AC22" s="36">
        <f t="shared" ref="AC22" si="16">Y22+AB22</f>
        <v>212363</v>
      </c>
      <c r="AD22" s="35"/>
      <c r="AE22" s="36">
        <f t="shared" si="11"/>
        <v>73922.8</v>
      </c>
      <c r="AF22" s="35"/>
      <c r="AG22" s="36">
        <f t="shared" ref="AG22" si="17">AC22+AF22</f>
        <v>212363</v>
      </c>
      <c r="AH22" s="4"/>
      <c r="AI22" s="4"/>
    </row>
    <row r="23" spans="1:38" x14ac:dyDescent="0.3">
      <c r="A23" s="2"/>
      <c r="B23" s="17" t="s">
        <v>82</v>
      </c>
      <c r="C23" s="62"/>
      <c r="D23" s="34"/>
      <c r="E23" s="34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5"/>
      <c r="AE23" s="36"/>
      <c r="AF23" s="35"/>
      <c r="AG23" s="36"/>
      <c r="AH23" s="4"/>
      <c r="AI23" s="4"/>
    </row>
    <row r="24" spans="1:38" hidden="1" x14ac:dyDescent="0.3">
      <c r="A24" s="2"/>
      <c r="B24" s="11" t="s">
        <v>10</v>
      </c>
      <c r="C24" s="15"/>
      <c r="D24" s="37">
        <v>73922.8</v>
      </c>
      <c r="E24" s="37">
        <v>85091.3</v>
      </c>
      <c r="F24" s="49"/>
      <c r="G24" s="36">
        <f t="shared" si="0"/>
        <v>73922.8</v>
      </c>
      <c r="H24" s="49"/>
      <c r="I24" s="36">
        <f t="shared" si="1"/>
        <v>85091.3</v>
      </c>
      <c r="J24" s="49"/>
      <c r="K24" s="36">
        <f t="shared" si="2"/>
        <v>73922.8</v>
      </c>
      <c r="L24" s="49"/>
      <c r="M24" s="36">
        <f t="shared" ref="M24:M26" si="18">I24+L24</f>
        <v>85091.3</v>
      </c>
      <c r="N24" s="49"/>
      <c r="O24" s="36">
        <f t="shared" ref="O24:O26" si="19">K24+N24</f>
        <v>73922.8</v>
      </c>
      <c r="P24" s="49"/>
      <c r="Q24" s="36">
        <f t="shared" ref="Q24:Q26" si="20">M24+P24</f>
        <v>85091.3</v>
      </c>
      <c r="R24" s="49"/>
      <c r="S24" s="36">
        <f t="shared" ref="S24:S26" si="21">O24+R24</f>
        <v>73922.8</v>
      </c>
      <c r="T24" s="49"/>
      <c r="U24" s="36">
        <f t="shared" ref="U24:U26" si="22">Q24+T24</f>
        <v>85091.3</v>
      </c>
      <c r="V24" s="49"/>
      <c r="W24" s="36">
        <f t="shared" ref="W24:W26" si="23">S24+V24</f>
        <v>73922.8</v>
      </c>
      <c r="X24" s="49"/>
      <c r="Y24" s="36">
        <f t="shared" ref="Y24:Y26" si="24">U24+X24</f>
        <v>85091.3</v>
      </c>
      <c r="Z24" s="49"/>
      <c r="AA24" s="36">
        <f t="shared" ref="AA24:AA26" si="25">W24+Z24</f>
        <v>73922.8</v>
      </c>
      <c r="AB24" s="49"/>
      <c r="AC24" s="36">
        <f t="shared" ref="AC24:AC26" si="26">Y24+AB24</f>
        <v>85091.3</v>
      </c>
      <c r="AD24" s="38"/>
      <c r="AE24" s="36">
        <f t="shared" ref="AE24:AE26" si="27">AA24+AD24</f>
        <v>73922.8</v>
      </c>
      <c r="AF24" s="38"/>
      <c r="AG24" s="36">
        <f t="shared" ref="AG24:AG26" si="28">AC24+AF24</f>
        <v>85091.3</v>
      </c>
      <c r="AH24" s="4" t="s">
        <v>85</v>
      </c>
      <c r="AI24" s="4">
        <v>0</v>
      </c>
    </row>
    <row r="25" spans="1:38" x14ac:dyDescent="0.3">
      <c r="A25" s="2"/>
      <c r="B25" s="26" t="s">
        <v>17</v>
      </c>
      <c r="C25" s="62"/>
      <c r="D25" s="34">
        <v>0</v>
      </c>
      <c r="E25" s="34">
        <v>127271.7</v>
      </c>
      <c r="F25" s="36"/>
      <c r="G25" s="36">
        <f t="shared" si="0"/>
        <v>0</v>
      </c>
      <c r="H25" s="36"/>
      <c r="I25" s="36">
        <f t="shared" si="1"/>
        <v>127271.7</v>
      </c>
      <c r="J25" s="36"/>
      <c r="K25" s="36">
        <f t="shared" si="2"/>
        <v>0</v>
      </c>
      <c r="L25" s="36"/>
      <c r="M25" s="36">
        <f t="shared" si="18"/>
        <v>127271.7</v>
      </c>
      <c r="N25" s="36"/>
      <c r="O25" s="36">
        <f t="shared" si="19"/>
        <v>0</v>
      </c>
      <c r="P25" s="36"/>
      <c r="Q25" s="36">
        <f t="shared" si="20"/>
        <v>127271.7</v>
      </c>
      <c r="R25" s="36"/>
      <c r="S25" s="36">
        <f t="shared" si="21"/>
        <v>0</v>
      </c>
      <c r="T25" s="36"/>
      <c r="U25" s="36">
        <f t="shared" si="22"/>
        <v>127271.7</v>
      </c>
      <c r="V25" s="36"/>
      <c r="W25" s="36">
        <f t="shared" si="23"/>
        <v>0</v>
      </c>
      <c r="X25" s="36"/>
      <c r="Y25" s="36">
        <f t="shared" si="24"/>
        <v>127271.7</v>
      </c>
      <c r="Z25" s="36"/>
      <c r="AA25" s="36">
        <f t="shared" si="25"/>
        <v>0</v>
      </c>
      <c r="AB25" s="36"/>
      <c r="AC25" s="36">
        <f t="shared" si="26"/>
        <v>127271.7</v>
      </c>
      <c r="AD25" s="35"/>
      <c r="AE25" s="36">
        <f t="shared" si="27"/>
        <v>0</v>
      </c>
      <c r="AF25" s="35"/>
      <c r="AG25" s="36">
        <f t="shared" si="28"/>
        <v>127271.7</v>
      </c>
      <c r="AH25" s="4" t="s">
        <v>180</v>
      </c>
      <c r="AI25" s="4" t="s">
        <v>181</v>
      </c>
    </row>
    <row r="26" spans="1:38" ht="57.75" customHeight="1" x14ac:dyDescent="0.3">
      <c r="A26" s="2" t="s">
        <v>114</v>
      </c>
      <c r="B26" s="17" t="s">
        <v>222</v>
      </c>
      <c r="C26" s="62" t="s">
        <v>84</v>
      </c>
      <c r="D26" s="34">
        <f>D28+D29</f>
        <v>6519</v>
      </c>
      <c r="E26" s="34">
        <f>E28+E29</f>
        <v>272037.7</v>
      </c>
      <c r="F26" s="36"/>
      <c r="G26" s="36">
        <f t="shared" si="0"/>
        <v>6519</v>
      </c>
      <c r="H26" s="36"/>
      <c r="I26" s="36">
        <f t="shared" si="1"/>
        <v>272037.7</v>
      </c>
      <c r="J26" s="36"/>
      <c r="K26" s="36">
        <f t="shared" si="2"/>
        <v>6519</v>
      </c>
      <c r="L26" s="36"/>
      <c r="M26" s="36">
        <f t="shared" si="18"/>
        <v>272037.7</v>
      </c>
      <c r="N26" s="36"/>
      <c r="O26" s="36">
        <f t="shared" si="19"/>
        <v>6519</v>
      </c>
      <c r="P26" s="36"/>
      <c r="Q26" s="36">
        <f t="shared" si="20"/>
        <v>272037.7</v>
      </c>
      <c r="R26" s="36"/>
      <c r="S26" s="36">
        <f t="shared" si="21"/>
        <v>6519</v>
      </c>
      <c r="T26" s="36"/>
      <c r="U26" s="36">
        <f t="shared" si="22"/>
        <v>272037.7</v>
      </c>
      <c r="V26" s="36"/>
      <c r="W26" s="36">
        <f t="shared" si="23"/>
        <v>6519</v>
      </c>
      <c r="X26" s="36"/>
      <c r="Y26" s="36">
        <f t="shared" si="24"/>
        <v>272037.7</v>
      </c>
      <c r="Z26" s="36"/>
      <c r="AA26" s="36">
        <f t="shared" si="25"/>
        <v>6519</v>
      </c>
      <c r="AB26" s="36"/>
      <c r="AC26" s="36">
        <f t="shared" si="26"/>
        <v>272037.7</v>
      </c>
      <c r="AD26" s="35"/>
      <c r="AE26" s="36">
        <f t="shared" si="27"/>
        <v>6519</v>
      </c>
      <c r="AF26" s="35"/>
      <c r="AG26" s="36">
        <f t="shared" si="28"/>
        <v>272037.7</v>
      </c>
      <c r="AH26" s="18"/>
      <c r="AI26" s="4"/>
    </row>
    <row r="27" spans="1:38" x14ac:dyDescent="0.3">
      <c r="A27" s="2"/>
      <c r="B27" s="17" t="s">
        <v>82</v>
      </c>
      <c r="C27" s="62"/>
      <c r="D27" s="34"/>
      <c r="E27" s="34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5"/>
      <c r="AE27" s="36"/>
      <c r="AF27" s="35"/>
      <c r="AG27" s="36"/>
      <c r="AH27" s="4"/>
      <c r="AI27" s="4"/>
    </row>
    <row r="28" spans="1:38" hidden="1" x14ac:dyDescent="0.3">
      <c r="A28" s="2"/>
      <c r="B28" s="11" t="s">
        <v>10</v>
      </c>
      <c r="C28" s="13"/>
      <c r="D28" s="39">
        <v>6519</v>
      </c>
      <c r="E28" s="39">
        <v>144765.90000000002</v>
      </c>
      <c r="F28" s="39"/>
      <c r="G28" s="36">
        <f t="shared" si="0"/>
        <v>6519</v>
      </c>
      <c r="H28" s="39"/>
      <c r="I28" s="36">
        <f t="shared" si="1"/>
        <v>144765.90000000002</v>
      </c>
      <c r="J28" s="39"/>
      <c r="K28" s="36">
        <f t="shared" si="2"/>
        <v>6519</v>
      </c>
      <c r="L28" s="39"/>
      <c r="M28" s="36">
        <f t="shared" ref="M28:M36" si="29">I28+L28</f>
        <v>144765.90000000002</v>
      </c>
      <c r="N28" s="39"/>
      <c r="O28" s="36">
        <f t="shared" ref="O28:O35" si="30">K28+N28</f>
        <v>6519</v>
      </c>
      <c r="P28" s="39"/>
      <c r="Q28" s="36">
        <f t="shared" ref="Q28:Q36" si="31">M28+P28</f>
        <v>144765.90000000002</v>
      </c>
      <c r="R28" s="39"/>
      <c r="S28" s="36">
        <f t="shared" ref="S28:S35" si="32">O28+R28</f>
        <v>6519</v>
      </c>
      <c r="T28" s="39"/>
      <c r="U28" s="36">
        <f t="shared" ref="U28:U36" si="33">Q28+T28</f>
        <v>144765.90000000002</v>
      </c>
      <c r="V28" s="39"/>
      <c r="W28" s="36">
        <f t="shared" ref="W28:W35" si="34">S28+V28</f>
        <v>6519</v>
      </c>
      <c r="X28" s="39"/>
      <c r="Y28" s="36">
        <f t="shared" ref="Y28:Y36" si="35">U28+X28</f>
        <v>144765.90000000002</v>
      </c>
      <c r="Z28" s="39"/>
      <c r="AA28" s="36">
        <f t="shared" ref="AA28:AA35" si="36">W28+Z28</f>
        <v>6519</v>
      </c>
      <c r="AB28" s="39"/>
      <c r="AC28" s="36">
        <f t="shared" ref="AC28:AC36" si="37">Y28+AB28</f>
        <v>144765.90000000002</v>
      </c>
      <c r="AD28" s="40"/>
      <c r="AE28" s="36">
        <f t="shared" ref="AE28:AE35" si="38">AA28+AD28</f>
        <v>6519</v>
      </c>
      <c r="AF28" s="40"/>
      <c r="AG28" s="36">
        <f t="shared" ref="AG28:AG36" si="39">AC28+AF28</f>
        <v>144765.90000000002</v>
      </c>
      <c r="AH28" s="4" t="s">
        <v>86</v>
      </c>
      <c r="AI28" s="4">
        <v>0</v>
      </c>
    </row>
    <row r="29" spans="1:38" x14ac:dyDescent="0.3">
      <c r="A29" s="2"/>
      <c r="B29" s="26" t="s">
        <v>17</v>
      </c>
      <c r="C29" s="62"/>
      <c r="D29" s="34">
        <v>0</v>
      </c>
      <c r="E29" s="34">
        <v>127271.8</v>
      </c>
      <c r="F29" s="36"/>
      <c r="G29" s="36">
        <f t="shared" si="0"/>
        <v>0</v>
      </c>
      <c r="H29" s="36"/>
      <c r="I29" s="36">
        <f t="shared" si="1"/>
        <v>127271.8</v>
      </c>
      <c r="J29" s="36"/>
      <c r="K29" s="36">
        <f t="shared" si="2"/>
        <v>0</v>
      </c>
      <c r="L29" s="36"/>
      <c r="M29" s="36">
        <f t="shared" si="29"/>
        <v>127271.8</v>
      </c>
      <c r="N29" s="36"/>
      <c r="O29" s="36">
        <f t="shared" si="30"/>
        <v>0</v>
      </c>
      <c r="P29" s="36"/>
      <c r="Q29" s="36">
        <f t="shared" si="31"/>
        <v>127271.8</v>
      </c>
      <c r="R29" s="36"/>
      <c r="S29" s="36">
        <f t="shared" si="32"/>
        <v>0</v>
      </c>
      <c r="T29" s="36"/>
      <c r="U29" s="36">
        <f t="shared" si="33"/>
        <v>127271.8</v>
      </c>
      <c r="V29" s="36"/>
      <c r="W29" s="36">
        <f t="shared" si="34"/>
        <v>0</v>
      </c>
      <c r="X29" s="36"/>
      <c r="Y29" s="36">
        <f t="shared" si="35"/>
        <v>127271.8</v>
      </c>
      <c r="Z29" s="36"/>
      <c r="AA29" s="36">
        <f t="shared" si="36"/>
        <v>0</v>
      </c>
      <c r="AB29" s="36"/>
      <c r="AC29" s="36">
        <f t="shared" si="37"/>
        <v>127271.8</v>
      </c>
      <c r="AD29" s="35"/>
      <c r="AE29" s="36">
        <f t="shared" si="38"/>
        <v>0</v>
      </c>
      <c r="AF29" s="35"/>
      <c r="AG29" s="36">
        <f t="shared" si="39"/>
        <v>127271.8</v>
      </c>
      <c r="AH29" s="4" t="s">
        <v>180</v>
      </c>
      <c r="AI29" s="4" t="s">
        <v>181</v>
      </c>
    </row>
    <row r="30" spans="1:38" ht="56.25" x14ac:dyDescent="0.3">
      <c r="A30" s="2" t="s">
        <v>118</v>
      </c>
      <c r="B30" s="17" t="s">
        <v>195</v>
      </c>
      <c r="C30" s="62" t="s">
        <v>84</v>
      </c>
      <c r="D30" s="34">
        <v>6378.8</v>
      </c>
      <c r="E30" s="34">
        <v>0</v>
      </c>
      <c r="F30" s="36"/>
      <c r="G30" s="36">
        <f t="shared" si="0"/>
        <v>6378.8</v>
      </c>
      <c r="H30" s="36"/>
      <c r="I30" s="36">
        <f t="shared" si="1"/>
        <v>0</v>
      </c>
      <c r="J30" s="36"/>
      <c r="K30" s="36">
        <f t="shared" si="2"/>
        <v>6378.8</v>
      </c>
      <c r="L30" s="36"/>
      <c r="M30" s="36">
        <f t="shared" si="29"/>
        <v>0</v>
      </c>
      <c r="N30" s="36"/>
      <c r="O30" s="36">
        <f t="shared" si="30"/>
        <v>6378.8</v>
      </c>
      <c r="P30" s="36"/>
      <c r="Q30" s="36">
        <f t="shared" si="31"/>
        <v>0</v>
      </c>
      <c r="R30" s="36"/>
      <c r="S30" s="36">
        <f t="shared" si="32"/>
        <v>6378.8</v>
      </c>
      <c r="T30" s="36"/>
      <c r="U30" s="36">
        <f t="shared" si="33"/>
        <v>0</v>
      </c>
      <c r="V30" s="36"/>
      <c r="W30" s="36">
        <f t="shared" si="34"/>
        <v>6378.8</v>
      </c>
      <c r="X30" s="36"/>
      <c r="Y30" s="36">
        <f t="shared" si="35"/>
        <v>0</v>
      </c>
      <c r="Z30" s="36"/>
      <c r="AA30" s="36">
        <f>AA32+AA33+AA34</f>
        <v>6378.8</v>
      </c>
      <c r="AB30" s="36"/>
      <c r="AC30" s="36">
        <f>AC32+AC33+AC34</f>
        <v>0</v>
      </c>
      <c r="AD30" s="35">
        <f>AD32+AD33+AD34</f>
        <v>0</v>
      </c>
      <c r="AE30" s="36">
        <f>AA30+AD30</f>
        <v>6378.8</v>
      </c>
      <c r="AF30" s="35">
        <f>AF32+AF33+AF34</f>
        <v>0</v>
      </c>
      <c r="AG30" s="36">
        <f t="shared" si="39"/>
        <v>0</v>
      </c>
      <c r="AH30" s="4"/>
      <c r="AI30" s="4"/>
    </row>
    <row r="31" spans="1:38" hidden="1" x14ac:dyDescent="0.3">
      <c r="A31" s="2"/>
      <c r="B31" s="17" t="s">
        <v>82</v>
      </c>
      <c r="C31" s="60"/>
      <c r="D31" s="34"/>
      <c r="E31" s="34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5"/>
      <c r="AE31" s="36"/>
      <c r="AF31" s="35"/>
      <c r="AG31" s="36"/>
      <c r="AH31" s="4"/>
      <c r="AI31" s="4">
        <v>0</v>
      </c>
    </row>
    <row r="32" spans="1:38" hidden="1" x14ac:dyDescent="0.3">
      <c r="A32" s="2"/>
      <c r="B32" s="11" t="s">
        <v>10</v>
      </c>
      <c r="C32" s="60"/>
      <c r="D32" s="34"/>
      <c r="E32" s="34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>
        <v>6378.8</v>
      </c>
      <c r="AB32" s="36"/>
      <c r="AC32" s="36"/>
      <c r="AD32" s="35"/>
      <c r="AE32" s="36">
        <f t="shared" ref="AE32:AE34" si="40">AA32+AD32</f>
        <v>6378.8</v>
      </c>
      <c r="AF32" s="35"/>
      <c r="AG32" s="36">
        <f t="shared" si="39"/>
        <v>0</v>
      </c>
      <c r="AH32" s="4" t="s">
        <v>217</v>
      </c>
      <c r="AI32" s="4">
        <v>0</v>
      </c>
    </row>
    <row r="33" spans="1:35" hidden="1" x14ac:dyDescent="0.3">
      <c r="A33" s="2"/>
      <c r="B33" s="26" t="s">
        <v>17</v>
      </c>
      <c r="C33" s="60"/>
      <c r="D33" s="34"/>
      <c r="E33" s="34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5"/>
      <c r="AE33" s="36">
        <f t="shared" si="40"/>
        <v>0</v>
      </c>
      <c r="AF33" s="35"/>
      <c r="AG33" s="36">
        <f t="shared" si="39"/>
        <v>0</v>
      </c>
      <c r="AH33" s="4" t="s">
        <v>218</v>
      </c>
      <c r="AI33" s="4">
        <v>0</v>
      </c>
    </row>
    <row r="34" spans="1:35" hidden="1" x14ac:dyDescent="0.3">
      <c r="A34" s="2"/>
      <c r="B34" s="17" t="s">
        <v>40</v>
      </c>
      <c r="C34" s="60"/>
      <c r="D34" s="34"/>
      <c r="E34" s="34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5"/>
      <c r="AE34" s="36">
        <f t="shared" si="40"/>
        <v>0</v>
      </c>
      <c r="AF34" s="35"/>
      <c r="AG34" s="36">
        <f t="shared" si="39"/>
        <v>0</v>
      </c>
      <c r="AH34" s="4" t="s">
        <v>218</v>
      </c>
      <c r="AI34" s="4">
        <v>0</v>
      </c>
    </row>
    <row r="35" spans="1:35" ht="56.25" x14ac:dyDescent="0.3">
      <c r="A35" s="2" t="s">
        <v>116</v>
      </c>
      <c r="B35" s="17" t="s">
        <v>87</v>
      </c>
      <c r="C35" s="62" t="s">
        <v>84</v>
      </c>
      <c r="D35" s="34">
        <v>0</v>
      </c>
      <c r="E35" s="34">
        <v>6595.8</v>
      </c>
      <c r="F35" s="36"/>
      <c r="G35" s="36">
        <f t="shared" si="0"/>
        <v>0</v>
      </c>
      <c r="H35" s="36"/>
      <c r="I35" s="36">
        <f t="shared" si="1"/>
        <v>6595.8</v>
      </c>
      <c r="J35" s="36"/>
      <c r="K35" s="36">
        <f t="shared" si="2"/>
        <v>0</v>
      </c>
      <c r="L35" s="36"/>
      <c r="M35" s="36">
        <f t="shared" si="29"/>
        <v>6595.8</v>
      </c>
      <c r="N35" s="36"/>
      <c r="O35" s="36">
        <f t="shared" si="30"/>
        <v>0</v>
      </c>
      <c r="P35" s="36"/>
      <c r="Q35" s="36">
        <f t="shared" si="31"/>
        <v>6595.8</v>
      </c>
      <c r="R35" s="36"/>
      <c r="S35" s="36">
        <f t="shared" si="32"/>
        <v>0</v>
      </c>
      <c r="T35" s="36"/>
      <c r="U35" s="36">
        <f t="shared" si="33"/>
        <v>6595.8</v>
      </c>
      <c r="V35" s="36"/>
      <c r="W35" s="36">
        <f t="shared" si="34"/>
        <v>0</v>
      </c>
      <c r="X35" s="36"/>
      <c r="Y35" s="36">
        <f t="shared" si="35"/>
        <v>6595.8</v>
      </c>
      <c r="Z35" s="36"/>
      <c r="AA35" s="36">
        <f t="shared" si="36"/>
        <v>0</v>
      </c>
      <c r="AB35" s="36"/>
      <c r="AC35" s="36">
        <f t="shared" si="37"/>
        <v>6595.8</v>
      </c>
      <c r="AD35" s="35"/>
      <c r="AE35" s="36">
        <f t="shared" si="38"/>
        <v>0</v>
      </c>
      <c r="AF35" s="35"/>
      <c r="AG35" s="36">
        <f t="shared" si="39"/>
        <v>6595.8</v>
      </c>
      <c r="AH35" s="4" t="s">
        <v>88</v>
      </c>
      <c r="AI35" s="4"/>
    </row>
    <row r="36" spans="1:35" ht="56.25" x14ac:dyDescent="0.3">
      <c r="A36" s="2" t="s">
        <v>113</v>
      </c>
      <c r="B36" s="26" t="s">
        <v>89</v>
      </c>
      <c r="C36" s="14" t="s">
        <v>36</v>
      </c>
      <c r="D36" s="34">
        <f>D38+D39</f>
        <v>97772.3</v>
      </c>
      <c r="E36" s="34">
        <f>E38+E39</f>
        <v>0</v>
      </c>
      <c r="F36" s="36"/>
      <c r="G36" s="36">
        <f t="shared" si="0"/>
        <v>97772.3</v>
      </c>
      <c r="H36" s="36"/>
      <c r="I36" s="36">
        <f t="shared" si="1"/>
        <v>0</v>
      </c>
      <c r="J36" s="36">
        <f>J38+J39</f>
        <v>-16924.7</v>
      </c>
      <c r="K36" s="36">
        <f>G36+J36</f>
        <v>80847.600000000006</v>
      </c>
      <c r="L36" s="36"/>
      <c r="M36" s="36">
        <f t="shared" si="29"/>
        <v>0</v>
      </c>
      <c r="N36" s="36">
        <f>N38+N39</f>
        <v>0</v>
      </c>
      <c r="O36" s="36">
        <f>K36+N36</f>
        <v>80847.600000000006</v>
      </c>
      <c r="P36" s="36"/>
      <c r="Q36" s="36">
        <f t="shared" si="31"/>
        <v>0</v>
      </c>
      <c r="R36" s="36">
        <f>R38+R39</f>
        <v>0</v>
      </c>
      <c r="S36" s="36">
        <f>O36+R36</f>
        <v>80847.600000000006</v>
      </c>
      <c r="T36" s="36"/>
      <c r="U36" s="36">
        <f t="shared" si="33"/>
        <v>0</v>
      </c>
      <c r="V36" s="36">
        <f>V38+V39</f>
        <v>0</v>
      </c>
      <c r="W36" s="36">
        <f>S36+V36</f>
        <v>80847.600000000006</v>
      </c>
      <c r="X36" s="36"/>
      <c r="Y36" s="36">
        <f t="shared" si="35"/>
        <v>0</v>
      </c>
      <c r="Z36" s="36">
        <f>Z38+Z39</f>
        <v>0</v>
      </c>
      <c r="AA36" s="36">
        <f>W36+Z36</f>
        <v>80847.600000000006</v>
      </c>
      <c r="AB36" s="36"/>
      <c r="AC36" s="36">
        <f t="shared" si="37"/>
        <v>0</v>
      </c>
      <c r="AD36" s="35">
        <f>AD38+AD39</f>
        <v>0</v>
      </c>
      <c r="AE36" s="36">
        <f>AA36+AD36</f>
        <v>80847.600000000006</v>
      </c>
      <c r="AF36" s="35"/>
      <c r="AG36" s="36">
        <f t="shared" si="39"/>
        <v>0</v>
      </c>
      <c r="AH36" s="4" t="s">
        <v>90</v>
      </c>
      <c r="AI36" s="4"/>
    </row>
    <row r="37" spans="1:35" x14ac:dyDescent="0.3">
      <c r="A37" s="2"/>
      <c r="B37" s="17" t="s">
        <v>82</v>
      </c>
      <c r="C37" s="62"/>
      <c r="D37" s="34"/>
      <c r="E37" s="34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5"/>
      <c r="AE37" s="36"/>
      <c r="AF37" s="35"/>
      <c r="AG37" s="36"/>
      <c r="AH37" s="4"/>
      <c r="AI37" s="4"/>
    </row>
    <row r="38" spans="1:35" hidden="1" x14ac:dyDescent="0.3">
      <c r="A38" s="2"/>
      <c r="B38" s="11" t="s">
        <v>10</v>
      </c>
      <c r="C38" s="15"/>
      <c r="D38" s="37">
        <v>91362.900000000009</v>
      </c>
      <c r="E38" s="37">
        <v>0</v>
      </c>
      <c r="F38" s="49"/>
      <c r="G38" s="36">
        <f t="shared" si="0"/>
        <v>91362.900000000009</v>
      </c>
      <c r="H38" s="49"/>
      <c r="I38" s="36">
        <f t="shared" si="1"/>
        <v>0</v>
      </c>
      <c r="J38" s="49">
        <v>-16924.7</v>
      </c>
      <c r="K38" s="36">
        <f t="shared" si="2"/>
        <v>74438.200000000012</v>
      </c>
      <c r="L38" s="49"/>
      <c r="M38" s="36">
        <f t="shared" ref="M38:M40" si="41">I38+L38</f>
        <v>0</v>
      </c>
      <c r="N38" s="49"/>
      <c r="O38" s="36">
        <f t="shared" ref="O38:O40" si="42">K38+N38</f>
        <v>74438.200000000012</v>
      </c>
      <c r="P38" s="49"/>
      <c r="Q38" s="36">
        <f t="shared" ref="Q38:Q40" si="43">M38+P38</f>
        <v>0</v>
      </c>
      <c r="R38" s="49"/>
      <c r="S38" s="36">
        <f t="shared" ref="S38:S40" si="44">O38+R38</f>
        <v>74438.200000000012</v>
      </c>
      <c r="T38" s="49"/>
      <c r="U38" s="36">
        <f t="shared" ref="U38:U40" si="45">Q38+T38</f>
        <v>0</v>
      </c>
      <c r="V38" s="49"/>
      <c r="W38" s="36">
        <f t="shared" ref="W38:W40" si="46">S38+V38</f>
        <v>74438.200000000012</v>
      </c>
      <c r="X38" s="49"/>
      <c r="Y38" s="36">
        <f t="shared" ref="Y38:Y40" si="47">U38+X38</f>
        <v>0</v>
      </c>
      <c r="Z38" s="49"/>
      <c r="AA38" s="36">
        <f t="shared" ref="AA38:AA40" si="48">W38+Z38</f>
        <v>74438.200000000012</v>
      </c>
      <c r="AB38" s="49"/>
      <c r="AC38" s="36">
        <f t="shared" ref="AC38:AC40" si="49">Y38+AB38</f>
        <v>0</v>
      </c>
      <c r="AD38" s="38"/>
      <c r="AE38" s="36">
        <f t="shared" ref="AE38:AE40" si="50">AA38+AD38</f>
        <v>74438.200000000012</v>
      </c>
      <c r="AF38" s="38"/>
      <c r="AG38" s="36">
        <f t="shared" ref="AG38:AG40" si="51">AC38+AF38</f>
        <v>0</v>
      </c>
      <c r="AH38" s="4" t="s">
        <v>90</v>
      </c>
      <c r="AI38" s="4">
        <v>0</v>
      </c>
    </row>
    <row r="39" spans="1:35" x14ac:dyDescent="0.3">
      <c r="A39" s="2"/>
      <c r="B39" s="26" t="s">
        <v>17</v>
      </c>
      <c r="C39" s="62"/>
      <c r="D39" s="34">
        <v>6409.4</v>
      </c>
      <c r="E39" s="34">
        <v>0</v>
      </c>
      <c r="F39" s="36"/>
      <c r="G39" s="36">
        <f t="shared" si="0"/>
        <v>6409.4</v>
      </c>
      <c r="H39" s="36"/>
      <c r="I39" s="36">
        <f t="shared" si="1"/>
        <v>0</v>
      </c>
      <c r="J39" s="36"/>
      <c r="K39" s="36">
        <f t="shared" si="2"/>
        <v>6409.4</v>
      </c>
      <c r="L39" s="36"/>
      <c r="M39" s="36">
        <f t="shared" si="41"/>
        <v>0</v>
      </c>
      <c r="N39" s="36"/>
      <c r="O39" s="36">
        <f t="shared" si="42"/>
        <v>6409.4</v>
      </c>
      <c r="P39" s="36"/>
      <c r="Q39" s="36">
        <f t="shared" si="43"/>
        <v>0</v>
      </c>
      <c r="R39" s="36"/>
      <c r="S39" s="36">
        <f t="shared" si="44"/>
        <v>6409.4</v>
      </c>
      <c r="T39" s="36"/>
      <c r="U39" s="36">
        <f t="shared" si="45"/>
        <v>0</v>
      </c>
      <c r="V39" s="36"/>
      <c r="W39" s="36">
        <f t="shared" si="46"/>
        <v>6409.4</v>
      </c>
      <c r="X39" s="36"/>
      <c r="Y39" s="36">
        <f t="shared" si="47"/>
        <v>0</v>
      </c>
      <c r="Z39" s="36"/>
      <c r="AA39" s="36">
        <f t="shared" si="48"/>
        <v>6409.4</v>
      </c>
      <c r="AB39" s="36"/>
      <c r="AC39" s="36">
        <f t="shared" si="49"/>
        <v>0</v>
      </c>
      <c r="AD39" s="35"/>
      <c r="AE39" s="36">
        <f t="shared" si="50"/>
        <v>6409.4</v>
      </c>
      <c r="AF39" s="35"/>
      <c r="AG39" s="36">
        <f t="shared" si="51"/>
        <v>0</v>
      </c>
      <c r="AH39" s="4" t="s">
        <v>182</v>
      </c>
      <c r="AI39" s="4"/>
    </row>
    <row r="40" spans="1:35" ht="56.25" x14ac:dyDescent="0.3">
      <c r="A40" s="2" t="s">
        <v>117</v>
      </c>
      <c r="B40" s="26" t="s">
        <v>176</v>
      </c>
      <c r="C40" s="14" t="s">
        <v>36</v>
      </c>
      <c r="D40" s="34">
        <f>D42+D43</f>
        <v>153434.20000000001</v>
      </c>
      <c r="E40" s="34">
        <f>E42+E43</f>
        <v>57737.7</v>
      </c>
      <c r="F40" s="36"/>
      <c r="G40" s="36">
        <f t="shared" si="0"/>
        <v>153434.20000000001</v>
      </c>
      <c r="H40" s="36"/>
      <c r="I40" s="36">
        <f t="shared" si="1"/>
        <v>57737.7</v>
      </c>
      <c r="J40" s="36"/>
      <c r="K40" s="36">
        <f t="shared" si="2"/>
        <v>153434.20000000001</v>
      </c>
      <c r="L40" s="36"/>
      <c r="M40" s="36">
        <f t="shared" si="41"/>
        <v>57737.7</v>
      </c>
      <c r="N40" s="36"/>
      <c r="O40" s="36">
        <f t="shared" si="42"/>
        <v>153434.20000000001</v>
      </c>
      <c r="P40" s="36"/>
      <c r="Q40" s="36">
        <f t="shared" si="43"/>
        <v>57737.7</v>
      </c>
      <c r="R40" s="36"/>
      <c r="S40" s="36">
        <f t="shared" si="44"/>
        <v>153434.20000000001</v>
      </c>
      <c r="T40" s="36"/>
      <c r="U40" s="36">
        <f t="shared" si="45"/>
        <v>57737.7</v>
      </c>
      <c r="V40" s="36"/>
      <c r="W40" s="36">
        <f t="shared" si="46"/>
        <v>153434.20000000001</v>
      </c>
      <c r="X40" s="36"/>
      <c r="Y40" s="36">
        <f t="shared" si="47"/>
        <v>57737.7</v>
      </c>
      <c r="Z40" s="36"/>
      <c r="AA40" s="36">
        <f t="shared" si="48"/>
        <v>153434.20000000001</v>
      </c>
      <c r="AB40" s="36"/>
      <c r="AC40" s="36">
        <f t="shared" si="49"/>
        <v>57737.7</v>
      </c>
      <c r="AD40" s="35"/>
      <c r="AE40" s="36">
        <f t="shared" si="50"/>
        <v>153434.20000000001</v>
      </c>
      <c r="AF40" s="35"/>
      <c r="AG40" s="36">
        <f t="shared" si="51"/>
        <v>57737.7</v>
      </c>
      <c r="AH40" s="18"/>
      <c r="AI40" s="4"/>
    </row>
    <row r="41" spans="1:35" x14ac:dyDescent="0.3">
      <c r="A41" s="2"/>
      <c r="B41" s="17" t="s">
        <v>82</v>
      </c>
      <c r="C41" s="14"/>
      <c r="D41" s="34"/>
      <c r="E41" s="34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5"/>
      <c r="AE41" s="36"/>
      <c r="AF41" s="35"/>
      <c r="AG41" s="36"/>
      <c r="AH41" s="18"/>
      <c r="AI41" s="4"/>
    </row>
    <row r="42" spans="1:35" hidden="1" x14ac:dyDescent="0.3">
      <c r="A42" s="2"/>
      <c r="B42" s="11" t="s">
        <v>10</v>
      </c>
      <c r="C42" s="14"/>
      <c r="D42" s="37">
        <v>38359.300000000017</v>
      </c>
      <c r="E42" s="37">
        <v>57737.7</v>
      </c>
      <c r="F42" s="49"/>
      <c r="G42" s="36">
        <f t="shared" si="0"/>
        <v>38359.300000000017</v>
      </c>
      <c r="H42" s="49"/>
      <c r="I42" s="36">
        <f t="shared" si="1"/>
        <v>57737.7</v>
      </c>
      <c r="J42" s="49"/>
      <c r="K42" s="36">
        <f t="shared" si="2"/>
        <v>38359.300000000017</v>
      </c>
      <c r="L42" s="49"/>
      <c r="M42" s="36">
        <f t="shared" ref="M42:M52" si="52">I42+L42</f>
        <v>57737.7</v>
      </c>
      <c r="N42" s="49"/>
      <c r="O42" s="36">
        <f t="shared" ref="O42:O52" si="53">K42+N42</f>
        <v>38359.300000000017</v>
      </c>
      <c r="P42" s="49"/>
      <c r="Q42" s="36">
        <f t="shared" ref="Q42:Q52" si="54">M42+P42</f>
        <v>57737.7</v>
      </c>
      <c r="R42" s="49"/>
      <c r="S42" s="36">
        <f t="shared" ref="S42:S52" si="55">O42+R42</f>
        <v>38359.300000000017</v>
      </c>
      <c r="T42" s="49"/>
      <c r="U42" s="36">
        <f t="shared" ref="U42:U52" si="56">Q42+T42</f>
        <v>57737.7</v>
      </c>
      <c r="V42" s="49"/>
      <c r="W42" s="36">
        <f t="shared" ref="W42:W52" si="57">S42+V42</f>
        <v>38359.300000000017</v>
      </c>
      <c r="X42" s="49"/>
      <c r="Y42" s="36">
        <f t="shared" ref="Y42:Y52" si="58">U42+X42</f>
        <v>57737.7</v>
      </c>
      <c r="Z42" s="49"/>
      <c r="AA42" s="36">
        <f t="shared" ref="AA42:AA43" si="59">W42+Z42</f>
        <v>38359.300000000017</v>
      </c>
      <c r="AB42" s="49"/>
      <c r="AC42" s="36">
        <f t="shared" ref="AC42:AC44" si="60">Y42+AB42</f>
        <v>57737.7</v>
      </c>
      <c r="AD42" s="38"/>
      <c r="AE42" s="36">
        <f t="shared" ref="AE42:AE43" si="61">AA42+AD42</f>
        <v>38359.300000000017</v>
      </c>
      <c r="AF42" s="38"/>
      <c r="AG42" s="36">
        <f t="shared" ref="AG42:AG44" si="62">AC42+AF42</f>
        <v>57737.7</v>
      </c>
      <c r="AH42" s="18" t="s">
        <v>183</v>
      </c>
      <c r="AI42" s="4">
        <v>0</v>
      </c>
    </row>
    <row r="43" spans="1:35" x14ac:dyDescent="0.3">
      <c r="A43" s="2"/>
      <c r="B43" s="26" t="s">
        <v>17</v>
      </c>
      <c r="C43" s="14"/>
      <c r="D43" s="34">
        <v>115074.9</v>
      </c>
      <c r="E43" s="34">
        <v>0</v>
      </c>
      <c r="F43" s="36"/>
      <c r="G43" s="36">
        <f t="shared" si="0"/>
        <v>115074.9</v>
      </c>
      <c r="H43" s="36"/>
      <c r="I43" s="36">
        <f t="shared" si="1"/>
        <v>0</v>
      </c>
      <c r="J43" s="36"/>
      <c r="K43" s="36">
        <f t="shared" si="2"/>
        <v>115074.9</v>
      </c>
      <c r="L43" s="36"/>
      <c r="M43" s="36">
        <f t="shared" si="52"/>
        <v>0</v>
      </c>
      <c r="N43" s="36"/>
      <c r="O43" s="36">
        <f t="shared" si="53"/>
        <v>115074.9</v>
      </c>
      <c r="P43" s="36"/>
      <c r="Q43" s="36">
        <f t="shared" si="54"/>
        <v>0</v>
      </c>
      <c r="R43" s="36"/>
      <c r="S43" s="36">
        <f t="shared" si="55"/>
        <v>115074.9</v>
      </c>
      <c r="T43" s="36"/>
      <c r="U43" s="36">
        <f t="shared" si="56"/>
        <v>0</v>
      </c>
      <c r="V43" s="36"/>
      <c r="W43" s="36">
        <f t="shared" si="57"/>
        <v>115074.9</v>
      </c>
      <c r="X43" s="36"/>
      <c r="Y43" s="36">
        <f t="shared" si="58"/>
        <v>0</v>
      </c>
      <c r="Z43" s="36"/>
      <c r="AA43" s="36">
        <f t="shared" si="59"/>
        <v>115074.9</v>
      </c>
      <c r="AB43" s="36"/>
      <c r="AC43" s="36">
        <f t="shared" si="60"/>
        <v>0</v>
      </c>
      <c r="AD43" s="35"/>
      <c r="AE43" s="36">
        <f t="shared" si="61"/>
        <v>115074.9</v>
      </c>
      <c r="AF43" s="35"/>
      <c r="AG43" s="36">
        <f t="shared" si="62"/>
        <v>0</v>
      </c>
      <c r="AH43" s="4" t="s">
        <v>182</v>
      </c>
      <c r="AI43" s="4"/>
    </row>
    <row r="44" spans="1:35" ht="56.25" x14ac:dyDescent="0.3">
      <c r="A44" s="2" t="s">
        <v>115</v>
      </c>
      <c r="B44" s="26" t="s">
        <v>91</v>
      </c>
      <c r="C44" s="14" t="s">
        <v>36</v>
      </c>
      <c r="D44" s="34">
        <f>D46</f>
        <v>244335.9</v>
      </c>
      <c r="E44" s="34">
        <v>0</v>
      </c>
      <c r="F44" s="36"/>
      <c r="G44" s="36">
        <f>D44+F44</f>
        <v>244335.9</v>
      </c>
      <c r="H44" s="36"/>
      <c r="I44" s="36">
        <f t="shared" si="1"/>
        <v>0</v>
      </c>
      <c r="J44" s="36">
        <f>J46</f>
        <v>-21098.799999999999</v>
      </c>
      <c r="K44" s="36">
        <f>G44+J44</f>
        <v>223237.1</v>
      </c>
      <c r="L44" s="36"/>
      <c r="M44" s="36">
        <f t="shared" si="52"/>
        <v>0</v>
      </c>
      <c r="N44" s="36"/>
      <c r="O44" s="36">
        <f t="shared" si="53"/>
        <v>223237.1</v>
      </c>
      <c r="P44" s="36"/>
      <c r="Q44" s="36">
        <f t="shared" si="54"/>
        <v>0</v>
      </c>
      <c r="R44" s="36">
        <v>-47128.044999999998</v>
      </c>
      <c r="S44" s="36">
        <f t="shared" si="55"/>
        <v>176109.05499999999</v>
      </c>
      <c r="T44" s="36"/>
      <c r="U44" s="36">
        <f t="shared" si="56"/>
        <v>0</v>
      </c>
      <c r="V44" s="36">
        <f>V46+V47</f>
        <v>0</v>
      </c>
      <c r="W44" s="36">
        <f>S44+V44</f>
        <v>176109.05499999999</v>
      </c>
      <c r="X44" s="36"/>
      <c r="Y44" s="36">
        <f t="shared" si="58"/>
        <v>0</v>
      </c>
      <c r="Z44" s="36">
        <f>Z46+Z47</f>
        <v>0</v>
      </c>
      <c r="AA44" s="36">
        <f>W44+Z44</f>
        <v>176109.05499999999</v>
      </c>
      <c r="AB44" s="36"/>
      <c r="AC44" s="36">
        <f t="shared" si="60"/>
        <v>0</v>
      </c>
      <c r="AD44" s="35">
        <f>AD46+AD47</f>
        <v>0</v>
      </c>
      <c r="AE44" s="36">
        <f>AA44+AD44</f>
        <v>176109.05499999999</v>
      </c>
      <c r="AF44" s="35"/>
      <c r="AG44" s="36">
        <f t="shared" si="62"/>
        <v>0</v>
      </c>
      <c r="AH44" s="18"/>
      <c r="AI44" s="4"/>
    </row>
    <row r="45" spans="1:35" x14ac:dyDescent="0.3">
      <c r="A45" s="2"/>
      <c r="B45" s="17" t="s">
        <v>82</v>
      </c>
      <c r="C45" s="14"/>
      <c r="D45" s="34"/>
      <c r="E45" s="34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5"/>
      <c r="AE45" s="36"/>
      <c r="AF45" s="35"/>
      <c r="AG45" s="36"/>
      <c r="AH45" s="18"/>
      <c r="AI45" s="4"/>
    </row>
    <row r="46" spans="1:35" hidden="1" x14ac:dyDescent="0.3">
      <c r="A46" s="2"/>
      <c r="B46" s="11" t="s">
        <v>10</v>
      </c>
      <c r="C46" s="14"/>
      <c r="D46" s="34">
        <v>244335.9</v>
      </c>
      <c r="E46" s="34">
        <v>0</v>
      </c>
      <c r="F46" s="36"/>
      <c r="G46" s="36">
        <f t="shared" ref="G46" si="63">D46+F46</f>
        <v>244335.9</v>
      </c>
      <c r="H46" s="36"/>
      <c r="I46" s="36"/>
      <c r="J46" s="36">
        <v>-21098.799999999999</v>
      </c>
      <c r="K46" s="36">
        <f>G46+J46</f>
        <v>223237.1</v>
      </c>
      <c r="L46" s="36"/>
      <c r="M46" s="36"/>
      <c r="N46" s="36"/>
      <c r="O46" s="36">
        <f>K46+N46</f>
        <v>223237.1</v>
      </c>
      <c r="P46" s="36"/>
      <c r="Q46" s="36"/>
      <c r="R46" s="36">
        <v>-47128.044999999998</v>
      </c>
      <c r="S46" s="36">
        <f>O46+R46</f>
        <v>176109.05499999999</v>
      </c>
      <c r="T46" s="36"/>
      <c r="U46" s="36"/>
      <c r="V46" s="36">
        <f>-176109.055+71404.601</f>
        <v>-104704.454</v>
      </c>
      <c r="W46" s="36">
        <f>S46+V46</f>
        <v>71404.600999999995</v>
      </c>
      <c r="X46" s="36"/>
      <c r="Y46" s="36">
        <f>U46+X46</f>
        <v>0</v>
      </c>
      <c r="Z46" s="36"/>
      <c r="AA46" s="36">
        <f>W46+Z46</f>
        <v>71404.600999999995</v>
      </c>
      <c r="AB46" s="36"/>
      <c r="AC46" s="36">
        <f>Y46+AB46</f>
        <v>0</v>
      </c>
      <c r="AD46" s="35"/>
      <c r="AE46" s="36">
        <f>AA46+AD46</f>
        <v>71404.600999999995</v>
      </c>
      <c r="AF46" s="35"/>
      <c r="AG46" s="36">
        <f>AC46+AF46</f>
        <v>0</v>
      </c>
      <c r="AH46" s="18" t="s">
        <v>207</v>
      </c>
      <c r="AI46" s="4">
        <v>0</v>
      </c>
    </row>
    <row r="47" spans="1:35" x14ac:dyDescent="0.3">
      <c r="A47" s="2"/>
      <c r="B47" s="26" t="s">
        <v>17</v>
      </c>
      <c r="C47" s="14"/>
      <c r="D47" s="34"/>
      <c r="E47" s="34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>
        <v>104704.454</v>
      </c>
      <c r="W47" s="36">
        <f t="shared" ref="W47" si="64">S47+V47</f>
        <v>104704.454</v>
      </c>
      <c r="X47" s="36"/>
      <c r="Y47" s="36">
        <f t="shared" si="58"/>
        <v>0</v>
      </c>
      <c r="Z47" s="36"/>
      <c r="AA47" s="36">
        <f t="shared" ref="AA47:AA52" si="65">W47+Z47</f>
        <v>104704.454</v>
      </c>
      <c r="AB47" s="36"/>
      <c r="AC47" s="36">
        <f t="shared" ref="AC47:AC52" si="66">Y47+AB47</f>
        <v>0</v>
      </c>
      <c r="AD47" s="35"/>
      <c r="AE47" s="36">
        <f t="shared" ref="AE47:AE48" si="67">AA47+AD47</f>
        <v>104704.454</v>
      </c>
      <c r="AF47" s="35"/>
      <c r="AG47" s="36">
        <f t="shared" ref="AG47:AG48" si="68">AC47+AF47</f>
        <v>0</v>
      </c>
      <c r="AH47" s="18" t="s">
        <v>206</v>
      </c>
      <c r="AI47" s="4"/>
    </row>
    <row r="48" spans="1:35" ht="37.5" x14ac:dyDescent="0.3">
      <c r="A48" s="2" t="s">
        <v>119</v>
      </c>
      <c r="B48" s="26" t="s">
        <v>91</v>
      </c>
      <c r="C48" s="14" t="s">
        <v>15</v>
      </c>
      <c r="D48" s="34"/>
      <c r="E48" s="34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>
        <f>Z50+Z51</f>
        <v>31777.315999999999</v>
      </c>
      <c r="AA48" s="36">
        <f t="shared" si="65"/>
        <v>31777.315999999999</v>
      </c>
      <c r="AB48" s="36"/>
      <c r="AC48" s="36">
        <f t="shared" si="66"/>
        <v>0</v>
      </c>
      <c r="AD48" s="35">
        <f>AD50+AD51</f>
        <v>0</v>
      </c>
      <c r="AE48" s="36">
        <f t="shared" si="67"/>
        <v>31777.315999999999</v>
      </c>
      <c r="AF48" s="35"/>
      <c r="AG48" s="36">
        <f t="shared" si="68"/>
        <v>0</v>
      </c>
      <c r="AH48" s="18"/>
      <c r="AI48" s="4"/>
    </row>
    <row r="49" spans="1:35" x14ac:dyDescent="0.3">
      <c r="A49" s="2"/>
      <c r="B49" s="17" t="s">
        <v>82</v>
      </c>
      <c r="C49" s="14"/>
      <c r="D49" s="34"/>
      <c r="E49" s="34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5"/>
      <c r="AE49" s="36"/>
      <c r="AF49" s="35"/>
      <c r="AG49" s="36"/>
      <c r="AH49" s="18"/>
      <c r="AI49" s="4"/>
    </row>
    <row r="50" spans="1:35" hidden="1" x14ac:dyDescent="0.3">
      <c r="A50" s="2"/>
      <c r="B50" s="11" t="s">
        <v>10</v>
      </c>
      <c r="C50" s="14"/>
      <c r="D50" s="34"/>
      <c r="E50" s="34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>
        <f t="shared" si="65"/>
        <v>0</v>
      </c>
      <c r="AB50" s="36"/>
      <c r="AC50" s="36">
        <f t="shared" si="66"/>
        <v>0</v>
      </c>
      <c r="AD50" s="35"/>
      <c r="AE50" s="36">
        <f t="shared" ref="AE50:AE52" si="69">AA50+AD50</f>
        <v>0</v>
      </c>
      <c r="AF50" s="35"/>
      <c r="AG50" s="36">
        <f t="shared" ref="AG50:AG52" si="70">AC50+AF50</f>
        <v>0</v>
      </c>
      <c r="AH50" s="18" t="s">
        <v>207</v>
      </c>
      <c r="AI50" s="4">
        <v>0</v>
      </c>
    </row>
    <row r="51" spans="1:35" x14ac:dyDescent="0.3">
      <c r="A51" s="2"/>
      <c r="B51" s="26" t="s">
        <v>17</v>
      </c>
      <c r="C51" s="14"/>
      <c r="D51" s="34"/>
      <c r="E51" s="34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>
        <v>31777.315999999999</v>
      </c>
      <c r="AA51" s="36">
        <f t="shared" si="65"/>
        <v>31777.315999999999</v>
      </c>
      <c r="AB51" s="36"/>
      <c r="AC51" s="36">
        <f t="shared" si="66"/>
        <v>0</v>
      </c>
      <c r="AD51" s="35"/>
      <c r="AE51" s="36">
        <f t="shared" si="69"/>
        <v>31777.315999999999</v>
      </c>
      <c r="AF51" s="35"/>
      <c r="AG51" s="36">
        <f t="shared" si="70"/>
        <v>0</v>
      </c>
      <c r="AH51" s="18" t="s">
        <v>206</v>
      </c>
      <c r="AI51" s="4"/>
    </row>
    <row r="52" spans="1:35" ht="56.25" x14ac:dyDescent="0.3">
      <c r="A52" s="2" t="s">
        <v>120</v>
      </c>
      <c r="B52" s="26" t="s">
        <v>92</v>
      </c>
      <c r="C52" s="14" t="s">
        <v>36</v>
      </c>
      <c r="D52" s="34">
        <f>D54+D55</f>
        <v>192166.3</v>
      </c>
      <c r="E52" s="34">
        <f>E54+E55</f>
        <v>242733.3</v>
      </c>
      <c r="F52" s="36"/>
      <c r="G52" s="36">
        <f t="shared" si="0"/>
        <v>192166.3</v>
      </c>
      <c r="H52" s="36"/>
      <c r="I52" s="36">
        <f t="shared" si="1"/>
        <v>242733.3</v>
      </c>
      <c r="J52" s="36"/>
      <c r="K52" s="36">
        <f t="shared" si="2"/>
        <v>192166.3</v>
      </c>
      <c r="L52" s="36"/>
      <c r="M52" s="36">
        <f t="shared" si="52"/>
        <v>242733.3</v>
      </c>
      <c r="N52" s="36"/>
      <c r="O52" s="36">
        <f t="shared" si="53"/>
        <v>192166.3</v>
      </c>
      <c r="P52" s="36"/>
      <c r="Q52" s="36">
        <f t="shared" si="54"/>
        <v>242733.3</v>
      </c>
      <c r="R52" s="36"/>
      <c r="S52" s="36">
        <f t="shared" si="55"/>
        <v>192166.3</v>
      </c>
      <c r="T52" s="36"/>
      <c r="U52" s="36">
        <f t="shared" si="56"/>
        <v>242733.3</v>
      </c>
      <c r="V52" s="36"/>
      <c r="W52" s="36">
        <f t="shared" si="57"/>
        <v>192166.3</v>
      </c>
      <c r="X52" s="36"/>
      <c r="Y52" s="36">
        <f t="shared" si="58"/>
        <v>242733.3</v>
      </c>
      <c r="Z52" s="36"/>
      <c r="AA52" s="36">
        <f t="shared" si="65"/>
        <v>192166.3</v>
      </c>
      <c r="AB52" s="36"/>
      <c r="AC52" s="36">
        <f t="shared" si="66"/>
        <v>242733.3</v>
      </c>
      <c r="AD52" s="35"/>
      <c r="AE52" s="36">
        <f t="shared" si="69"/>
        <v>192166.3</v>
      </c>
      <c r="AF52" s="35"/>
      <c r="AG52" s="36">
        <f t="shared" si="70"/>
        <v>242733.3</v>
      </c>
      <c r="AH52" s="18"/>
      <c r="AI52" s="4"/>
    </row>
    <row r="53" spans="1:35" x14ac:dyDescent="0.3">
      <c r="A53" s="2"/>
      <c r="B53" s="17" t="s">
        <v>82</v>
      </c>
      <c r="C53" s="14"/>
      <c r="D53" s="34"/>
      <c r="E53" s="34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5"/>
      <c r="AE53" s="36"/>
      <c r="AF53" s="35"/>
      <c r="AG53" s="36"/>
      <c r="AH53" s="18"/>
      <c r="AI53" s="4"/>
    </row>
    <row r="54" spans="1:35" hidden="1" x14ac:dyDescent="0.3">
      <c r="A54" s="2"/>
      <c r="B54" s="11" t="s">
        <v>10</v>
      </c>
      <c r="C54" s="14"/>
      <c r="D54" s="37">
        <v>52697.699999999983</v>
      </c>
      <c r="E54" s="37">
        <v>242733.3</v>
      </c>
      <c r="F54" s="49"/>
      <c r="G54" s="36">
        <f t="shared" si="0"/>
        <v>52697.699999999983</v>
      </c>
      <c r="H54" s="49"/>
      <c r="I54" s="36">
        <f t="shared" si="1"/>
        <v>242733.3</v>
      </c>
      <c r="J54" s="49"/>
      <c r="K54" s="36">
        <f t="shared" si="2"/>
        <v>52697.699999999983</v>
      </c>
      <c r="L54" s="49"/>
      <c r="M54" s="36">
        <f t="shared" ref="M54:M65" si="71">I54+L54</f>
        <v>242733.3</v>
      </c>
      <c r="N54" s="49"/>
      <c r="O54" s="36">
        <f t="shared" ref="O54:O65" si="72">K54+N54</f>
        <v>52697.699999999983</v>
      </c>
      <c r="P54" s="49"/>
      <c r="Q54" s="36">
        <f t="shared" ref="Q54:Q65" si="73">M54+P54</f>
        <v>242733.3</v>
      </c>
      <c r="R54" s="49"/>
      <c r="S54" s="36">
        <f t="shared" ref="S54:S65" si="74">O54+R54</f>
        <v>52697.699999999983</v>
      </c>
      <c r="T54" s="49"/>
      <c r="U54" s="36">
        <f t="shared" ref="U54:U65" si="75">Q54+T54</f>
        <v>242733.3</v>
      </c>
      <c r="V54" s="49"/>
      <c r="W54" s="36">
        <f t="shared" ref="W54:W65" si="76">S54+V54</f>
        <v>52697.699999999983</v>
      </c>
      <c r="X54" s="49"/>
      <c r="Y54" s="36">
        <f t="shared" ref="Y54:Y65" si="77">U54+X54</f>
        <v>242733.3</v>
      </c>
      <c r="Z54" s="49"/>
      <c r="AA54" s="36">
        <f t="shared" ref="AA54:AA60" si="78">W54+Z54</f>
        <v>52697.699999999983</v>
      </c>
      <c r="AB54" s="49"/>
      <c r="AC54" s="36">
        <f t="shared" ref="AC54:AC60" si="79">Y54+AB54</f>
        <v>242733.3</v>
      </c>
      <c r="AD54" s="38"/>
      <c r="AE54" s="36">
        <f t="shared" ref="AE54:AE60" si="80">AA54+AD54</f>
        <v>52697.699999999983</v>
      </c>
      <c r="AF54" s="38"/>
      <c r="AG54" s="36">
        <f t="shared" ref="AG54:AG60" si="81">AC54+AF54</f>
        <v>242733.3</v>
      </c>
      <c r="AH54" s="18" t="s">
        <v>93</v>
      </c>
      <c r="AI54" s="4">
        <v>0</v>
      </c>
    </row>
    <row r="55" spans="1:35" x14ac:dyDescent="0.3">
      <c r="A55" s="2"/>
      <c r="B55" s="26" t="s">
        <v>17</v>
      </c>
      <c r="C55" s="14"/>
      <c r="D55" s="34">
        <v>139468.6</v>
      </c>
      <c r="E55" s="34">
        <v>0</v>
      </c>
      <c r="F55" s="36"/>
      <c r="G55" s="36">
        <f t="shared" si="0"/>
        <v>139468.6</v>
      </c>
      <c r="H55" s="36"/>
      <c r="I55" s="36">
        <f t="shared" si="1"/>
        <v>0</v>
      </c>
      <c r="J55" s="36"/>
      <c r="K55" s="36">
        <f t="shared" si="2"/>
        <v>139468.6</v>
      </c>
      <c r="L55" s="36"/>
      <c r="M55" s="36">
        <f t="shared" si="71"/>
        <v>0</v>
      </c>
      <c r="N55" s="36"/>
      <c r="O55" s="36">
        <f t="shared" si="72"/>
        <v>139468.6</v>
      </c>
      <c r="P55" s="36"/>
      <c r="Q55" s="36">
        <f t="shared" si="73"/>
        <v>0</v>
      </c>
      <c r="R55" s="36"/>
      <c r="S55" s="36">
        <f t="shared" si="74"/>
        <v>139468.6</v>
      </c>
      <c r="T55" s="36"/>
      <c r="U55" s="36">
        <f t="shared" si="75"/>
        <v>0</v>
      </c>
      <c r="V55" s="36"/>
      <c r="W55" s="36">
        <f t="shared" si="76"/>
        <v>139468.6</v>
      </c>
      <c r="X55" s="36"/>
      <c r="Y55" s="36">
        <f t="shared" si="77"/>
        <v>0</v>
      </c>
      <c r="Z55" s="36"/>
      <c r="AA55" s="36">
        <f t="shared" si="78"/>
        <v>139468.6</v>
      </c>
      <c r="AB55" s="36"/>
      <c r="AC55" s="36">
        <f t="shared" si="79"/>
        <v>0</v>
      </c>
      <c r="AD55" s="35"/>
      <c r="AE55" s="36">
        <f t="shared" si="80"/>
        <v>139468.6</v>
      </c>
      <c r="AF55" s="35"/>
      <c r="AG55" s="36">
        <f t="shared" si="81"/>
        <v>0</v>
      </c>
      <c r="AH55" s="4" t="s">
        <v>182</v>
      </c>
      <c r="AI55" s="4"/>
    </row>
    <row r="56" spans="1:35" ht="39" customHeight="1" x14ac:dyDescent="0.3">
      <c r="A56" s="2" t="s">
        <v>121</v>
      </c>
      <c r="B56" s="26" t="s">
        <v>94</v>
      </c>
      <c r="C56" s="14" t="s">
        <v>15</v>
      </c>
      <c r="D56" s="34">
        <v>16000</v>
      </c>
      <c r="E56" s="34">
        <v>0</v>
      </c>
      <c r="F56" s="36"/>
      <c r="G56" s="36">
        <f t="shared" si="0"/>
        <v>16000</v>
      </c>
      <c r="H56" s="36"/>
      <c r="I56" s="36">
        <f t="shared" si="1"/>
        <v>0</v>
      </c>
      <c r="J56" s="36"/>
      <c r="K56" s="36">
        <f t="shared" si="2"/>
        <v>16000</v>
      </c>
      <c r="L56" s="36"/>
      <c r="M56" s="36">
        <f t="shared" si="71"/>
        <v>0</v>
      </c>
      <c r="N56" s="36"/>
      <c r="O56" s="36">
        <f t="shared" si="72"/>
        <v>16000</v>
      </c>
      <c r="P56" s="36"/>
      <c r="Q56" s="36">
        <f t="shared" si="73"/>
        <v>0</v>
      </c>
      <c r="R56" s="36"/>
      <c r="S56" s="36">
        <f t="shared" si="74"/>
        <v>16000</v>
      </c>
      <c r="T56" s="36"/>
      <c r="U56" s="36">
        <f t="shared" si="75"/>
        <v>0</v>
      </c>
      <c r="V56" s="36"/>
      <c r="W56" s="36">
        <f t="shared" si="76"/>
        <v>16000</v>
      </c>
      <c r="X56" s="36"/>
      <c r="Y56" s="36">
        <f t="shared" si="77"/>
        <v>0</v>
      </c>
      <c r="Z56" s="36"/>
      <c r="AA56" s="36">
        <f t="shared" si="78"/>
        <v>16000</v>
      </c>
      <c r="AB56" s="36"/>
      <c r="AC56" s="36">
        <f t="shared" si="79"/>
        <v>0</v>
      </c>
      <c r="AD56" s="35"/>
      <c r="AE56" s="36">
        <f t="shared" si="80"/>
        <v>16000</v>
      </c>
      <c r="AF56" s="35"/>
      <c r="AG56" s="36">
        <f t="shared" si="81"/>
        <v>0</v>
      </c>
      <c r="AH56" s="19" t="s">
        <v>95</v>
      </c>
      <c r="AI56" s="4"/>
    </row>
    <row r="57" spans="1:35" ht="39" customHeight="1" x14ac:dyDescent="0.3">
      <c r="A57" s="2" t="s">
        <v>122</v>
      </c>
      <c r="B57" s="26" t="s">
        <v>96</v>
      </c>
      <c r="C57" s="14" t="s">
        <v>15</v>
      </c>
      <c r="D57" s="34">
        <v>622.9</v>
      </c>
      <c r="E57" s="34">
        <v>16000</v>
      </c>
      <c r="F57" s="36"/>
      <c r="G57" s="36">
        <f t="shared" si="0"/>
        <v>622.9</v>
      </c>
      <c r="H57" s="36"/>
      <c r="I57" s="36">
        <f t="shared" si="1"/>
        <v>16000</v>
      </c>
      <c r="J57" s="36"/>
      <c r="K57" s="36">
        <f t="shared" si="2"/>
        <v>622.9</v>
      </c>
      <c r="L57" s="36"/>
      <c r="M57" s="36">
        <f t="shared" si="71"/>
        <v>16000</v>
      </c>
      <c r="N57" s="36"/>
      <c r="O57" s="36">
        <f t="shared" si="72"/>
        <v>622.9</v>
      </c>
      <c r="P57" s="36"/>
      <c r="Q57" s="36">
        <f t="shared" si="73"/>
        <v>16000</v>
      </c>
      <c r="R57" s="36"/>
      <c r="S57" s="36">
        <f t="shared" si="74"/>
        <v>622.9</v>
      </c>
      <c r="T57" s="36"/>
      <c r="U57" s="36">
        <f t="shared" si="75"/>
        <v>16000</v>
      </c>
      <c r="V57" s="36"/>
      <c r="W57" s="36">
        <f t="shared" si="76"/>
        <v>622.9</v>
      </c>
      <c r="X57" s="36"/>
      <c r="Y57" s="36">
        <f t="shared" si="77"/>
        <v>16000</v>
      </c>
      <c r="Z57" s="36"/>
      <c r="AA57" s="36">
        <f t="shared" si="78"/>
        <v>622.9</v>
      </c>
      <c r="AB57" s="36"/>
      <c r="AC57" s="36">
        <f t="shared" si="79"/>
        <v>16000</v>
      </c>
      <c r="AD57" s="35"/>
      <c r="AE57" s="36">
        <f t="shared" si="80"/>
        <v>622.9</v>
      </c>
      <c r="AF57" s="35"/>
      <c r="AG57" s="36">
        <f t="shared" si="81"/>
        <v>16000</v>
      </c>
      <c r="AH57" s="18" t="s">
        <v>97</v>
      </c>
      <c r="AI57" s="4"/>
    </row>
    <row r="58" spans="1:35" ht="39" customHeight="1" x14ac:dyDescent="0.3">
      <c r="A58" s="2" t="s">
        <v>123</v>
      </c>
      <c r="B58" s="26" t="s">
        <v>163</v>
      </c>
      <c r="C58" s="14" t="s">
        <v>15</v>
      </c>
      <c r="D58" s="34">
        <v>16000</v>
      </c>
      <c r="E58" s="34">
        <v>0</v>
      </c>
      <c r="F58" s="36"/>
      <c r="G58" s="36">
        <f t="shared" si="0"/>
        <v>16000</v>
      </c>
      <c r="H58" s="36"/>
      <c r="I58" s="36">
        <f t="shared" si="1"/>
        <v>0</v>
      </c>
      <c r="J58" s="36"/>
      <c r="K58" s="36">
        <f t="shared" si="2"/>
        <v>16000</v>
      </c>
      <c r="L58" s="36"/>
      <c r="M58" s="36">
        <f t="shared" si="71"/>
        <v>0</v>
      </c>
      <c r="N58" s="36"/>
      <c r="O58" s="36">
        <f t="shared" si="72"/>
        <v>16000</v>
      </c>
      <c r="P58" s="36"/>
      <c r="Q58" s="36">
        <f t="shared" si="73"/>
        <v>0</v>
      </c>
      <c r="R58" s="36"/>
      <c r="S58" s="36">
        <f t="shared" si="74"/>
        <v>16000</v>
      </c>
      <c r="T58" s="36"/>
      <c r="U58" s="36">
        <f t="shared" si="75"/>
        <v>0</v>
      </c>
      <c r="V58" s="36"/>
      <c r="W58" s="36">
        <f t="shared" si="76"/>
        <v>16000</v>
      </c>
      <c r="X58" s="36"/>
      <c r="Y58" s="36">
        <f t="shared" si="77"/>
        <v>0</v>
      </c>
      <c r="Z58" s="36"/>
      <c r="AA58" s="36">
        <f t="shared" si="78"/>
        <v>16000</v>
      </c>
      <c r="AB58" s="36"/>
      <c r="AC58" s="36">
        <f t="shared" si="79"/>
        <v>0</v>
      </c>
      <c r="AD58" s="35"/>
      <c r="AE58" s="36">
        <f t="shared" si="80"/>
        <v>16000</v>
      </c>
      <c r="AF58" s="35"/>
      <c r="AG58" s="36">
        <f t="shared" si="81"/>
        <v>0</v>
      </c>
      <c r="AH58" s="18" t="s">
        <v>98</v>
      </c>
      <c r="AI58" s="4"/>
    </row>
    <row r="59" spans="1:35" ht="59.25" customHeight="1" x14ac:dyDescent="0.3">
      <c r="A59" s="2" t="s">
        <v>124</v>
      </c>
      <c r="B59" s="26" t="s">
        <v>194</v>
      </c>
      <c r="C59" s="14" t="s">
        <v>36</v>
      </c>
      <c r="D59" s="34"/>
      <c r="E59" s="3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>
        <v>7133.51</v>
      </c>
      <c r="S59" s="36">
        <f t="shared" si="74"/>
        <v>7133.51</v>
      </c>
      <c r="T59" s="36"/>
      <c r="U59" s="36">
        <f t="shared" si="75"/>
        <v>0</v>
      </c>
      <c r="V59" s="36"/>
      <c r="W59" s="36">
        <f t="shared" si="76"/>
        <v>7133.51</v>
      </c>
      <c r="X59" s="36"/>
      <c r="Y59" s="36">
        <f t="shared" si="77"/>
        <v>0</v>
      </c>
      <c r="Z59" s="36"/>
      <c r="AA59" s="36">
        <f t="shared" si="78"/>
        <v>7133.51</v>
      </c>
      <c r="AB59" s="36"/>
      <c r="AC59" s="36">
        <f t="shared" si="79"/>
        <v>0</v>
      </c>
      <c r="AD59" s="35"/>
      <c r="AE59" s="36">
        <f t="shared" si="80"/>
        <v>7133.51</v>
      </c>
      <c r="AF59" s="35"/>
      <c r="AG59" s="36">
        <f t="shared" si="81"/>
        <v>0</v>
      </c>
      <c r="AH59" s="52">
        <v>2420141300</v>
      </c>
      <c r="AI59" s="4"/>
    </row>
    <row r="60" spans="1:35" ht="56.25" x14ac:dyDescent="0.3">
      <c r="A60" s="2" t="s">
        <v>125</v>
      </c>
      <c r="B60" s="17" t="s">
        <v>209</v>
      </c>
      <c r="C60" s="14" t="s">
        <v>36</v>
      </c>
      <c r="D60" s="34"/>
      <c r="E60" s="34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>
        <f>V62+V63</f>
        <v>174623.63</v>
      </c>
      <c r="W60" s="36">
        <f t="shared" si="76"/>
        <v>174623.63</v>
      </c>
      <c r="X60" s="36">
        <f>X62+X63</f>
        <v>307126.40899999999</v>
      </c>
      <c r="Y60" s="36">
        <f t="shared" si="77"/>
        <v>307126.40899999999</v>
      </c>
      <c r="Z60" s="36">
        <f>Z62+Z63</f>
        <v>0</v>
      </c>
      <c r="AA60" s="36">
        <f t="shared" si="78"/>
        <v>174623.63</v>
      </c>
      <c r="AB60" s="36">
        <f>AB62+AB63</f>
        <v>-18248</v>
      </c>
      <c r="AC60" s="36">
        <f t="shared" si="79"/>
        <v>288878.40899999999</v>
      </c>
      <c r="AD60" s="35">
        <f>AD62+AD63</f>
        <v>0</v>
      </c>
      <c r="AE60" s="36">
        <f t="shared" si="80"/>
        <v>174623.63</v>
      </c>
      <c r="AF60" s="35">
        <f>AF62+AF63</f>
        <v>0</v>
      </c>
      <c r="AG60" s="36">
        <f t="shared" si="81"/>
        <v>288878.40899999999</v>
      </c>
      <c r="AH60" s="18"/>
      <c r="AI60" s="4"/>
    </row>
    <row r="61" spans="1:35" x14ac:dyDescent="0.3">
      <c r="A61" s="2"/>
      <c r="B61" s="17" t="s">
        <v>82</v>
      </c>
      <c r="C61" s="14"/>
      <c r="D61" s="34"/>
      <c r="E61" s="34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5"/>
      <c r="AE61" s="36"/>
      <c r="AF61" s="35"/>
      <c r="AG61" s="36"/>
      <c r="AH61" s="18"/>
      <c r="AI61" s="4"/>
    </row>
    <row r="62" spans="1:35" hidden="1" x14ac:dyDescent="0.3">
      <c r="A62" s="2"/>
      <c r="B62" s="11" t="s">
        <v>10</v>
      </c>
      <c r="C62" s="14"/>
      <c r="D62" s="34"/>
      <c r="E62" s="34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>
        <f>98179.714+76443.916</f>
        <v>174623.63</v>
      </c>
      <c r="W62" s="36">
        <f t="shared" si="76"/>
        <v>174623.63</v>
      </c>
      <c r="X62" s="36">
        <v>108526.409</v>
      </c>
      <c r="Y62" s="36">
        <f t="shared" si="77"/>
        <v>108526.409</v>
      </c>
      <c r="Z62" s="36"/>
      <c r="AA62" s="36">
        <f t="shared" ref="AA62:AA65" si="82">W62+Z62</f>
        <v>174623.63</v>
      </c>
      <c r="AB62" s="36">
        <f>-18992.816+18992.816</f>
        <v>0</v>
      </c>
      <c r="AC62" s="36">
        <f t="shared" ref="AC62:AC65" si="83">Y62+AB62</f>
        <v>108526.409</v>
      </c>
      <c r="AD62" s="35"/>
      <c r="AE62" s="36">
        <f t="shared" ref="AE62:AE65" si="84">AA62+AD62</f>
        <v>174623.63</v>
      </c>
      <c r="AF62" s="35">
        <f>-18992.816+18992.816</f>
        <v>0</v>
      </c>
      <c r="AG62" s="36">
        <f t="shared" ref="AG62:AG65" si="85">AC62+AF62</f>
        <v>108526.409</v>
      </c>
      <c r="AH62" s="18" t="s">
        <v>208</v>
      </c>
      <c r="AI62" s="4">
        <v>0</v>
      </c>
    </row>
    <row r="63" spans="1:35" x14ac:dyDescent="0.3">
      <c r="A63" s="2"/>
      <c r="B63" s="26" t="s">
        <v>17</v>
      </c>
      <c r="C63" s="14"/>
      <c r="D63" s="34"/>
      <c r="E63" s="34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>
        <f t="shared" si="76"/>
        <v>0</v>
      </c>
      <c r="X63" s="36">
        <v>198600</v>
      </c>
      <c r="Y63" s="36">
        <f t="shared" si="77"/>
        <v>198600</v>
      </c>
      <c r="Z63" s="36"/>
      <c r="AA63" s="36">
        <f t="shared" si="82"/>
        <v>0</v>
      </c>
      <c r="AB63" s="36">
        <v>-18248</v>
      </c>
      <c r="AC63" s="36">
        <f t="shared" si="83"/>
        <v>180352</v>
      </c>
      <c r="AD63" s="35"/>
      <c r="AE63" s="36">
        <f t="shared" si="84"/>
        <v>0</v>
      </c>
      <c r="AF63" s="35"/>
      <c r="AG63" s="36">
        <f t="shared" si="85"/>
        <v>180352</v>
      </c>
      <c r="AH63" s="18" t="s">
        <v>206</v>
      </c>
      <c r="AI63" s="4"/>
    </row>
    <row r="64" spans="1:35" ht="56.25" x14ac:dyDescent="0.3">
      <c r="A64" s="2" t="s">
        <v>127</v>
      </c>
      <c r="B64" s="17" t="s">
        <v>219</v>
      </c>
      <c r="C64" s="14" t="s">
        <v>36</v>
      </c>
      <c r="D64" s="34"/>
      <c r="E64" s="34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>
        <v>10333.299999999999</v>
      </c>
      <c r="W64" s="36">
        <f t="shared" si="76"/>
        <v>10333.299999999999</v>
      </c>
      <c r="X64" s="36"/>
      <c r="Y64" s="36">
        <f t="shared" si="77"/>
        <v>0</v>
      </c>
      <c r="Z64" s="36"/>
      <c r="AA64" s="36">
        <f t="shared" si="82"/>
        <v>10333.299999999999</v>
      </c>
      <c r="AB64" s="36"/>
      <c r="AC64" s="36">
        <f t="shared" si="83"/>
        <v>0</v>
      </c>
      <c r="AD64" s="35"/>
      <c r="AE64" s="36">
        <f t="shared" si="84"/>
        <v>10333.299999999999</v>
      </c>
      <c r="AF64" s="35"/>
      <c r="AG64" s="36">
        <f t="shared" si="85"/>
        <v>0</v>
      </c>
      <c r="AH64" s="52">
        <v>2420142110</v>
      </c>
      <c r="AI64" s="4"/>
    </row>
    <row r="65" spans="1:38" x14ac:dyDescent="0.3">
      <c r="A65" s="2"/>
      <c r="B65" s="17" t="s">
        <v>164</v>
      </c>
      <c r="C65" s="62"/>
      <c r="D65" s="41">
        <f>D67+D68+D69</f>
        <v>1142227</v>
      </c>
      <c r="E65" s="41">
        <f>E67+E68+E69</f>
        <v>1136063.2</v>
      </c>
      <c r="F65" s="41">
        <f>F67+F68+F69</f>
        <v>11124.4</v>
      </c>
      <c r="G65" s="33">
        <f t="shared" si="0"/>
        <v>1153351.3999999999</v>
      </c>
      <c r="H65" s="41">
        <f>H67+H68+H69</f>
        <v>7475.1</v>
      </c>
      <c r="I65" s="33">
        <f t="shared" si="1"/>
        <v>1143538.3</v>
      </c>
      <c r="J65" s="41">
        <f>J67+J68+J69</f>
        <v>38023.5</v>
      </c>
      <c r="K65" s="33">
        <f t="shared" si="2"/>
        <v>1191374.8999999999</v>
      </c>
      <c r="L65" s="41">
        <f>L67+L68+L69</f>
        <v>0</v>
      </c>
      <c r="M65" s="33">
        <f t="shared" si="71"/>
        <v>1143538.3</v>
      </c>
      <c r="N65" s="41">
        <f>N67+N68+N69</f>
        <v>-10381.799999999999</v>
      </c>
      <c r="O65" s="33">
        <f t="shared" si="72"/>
        <v>1180993.0999999999</v>
      </c>
      <c r="P65" s="41">
        <f>P67+P68+P69</f>
        <v>0</v>
      </c>
      <c r="Q65" s="33">
        <f t="shared" si="73"/>
        <v>1143538.3</v>
      </c>
      <c r="R65" s="41">
        <f>R67+R68+R69</f>
        <v>0</v>
      </c>
      <c r="S65" s="33">
        <f t="shared" si="74"/>
        <v>1180993.0999999999</v>
      </c>
      <c r="T65" s="41">
        <f>T67+T68+T69</f>
        <v>0</v>
      </c>
      <c r="U65" s="33">
        <f t="shared" si="75"/>
        <v>1143538.3</v>
      </c>
      <c r="V65" s="42">
        <f>V67+V68+V69</f>
        <v>-90000</v>
      </c>
      <c r="W65" s="36">
        <f t="shared" si="76"/>
        <v>1090993.0999999999</v>
      </c>
      <c r="X65" s="42">
        <f>X67+X68+X69</f>
        <v>0</v>
      </c>
      <c r="Y65" s="36">
        <f t="shared" si="77"/>
        <v>1143538.3</v>
      </c>
      <c r="Z65" s="42">
        <f>Z67+Z68+Z69</f>
        <v>0</v>
      </c>
      <c r="AA65" s="36">
        <f t="shared" si="82"/>
        <v>1090993.0999999999</v>
      </c>
      <c r="AB65" s="42">
        <f>AB67+AB68+AB69</f>
        <v>0</v>
      </c>
      <c r="AC65" s="33">
        <f t="shared" si="83"/>
        <v>1143538.3</v>
      </c>
      <c r="AD65" s="41">
        <f>AD67+AD68+AD69</f>
        <v>0</v>
      </c>
      <c r="AE65" s="36">
        <f t="shared" si="84"/>
        <v>1090993.0999999999</v>
      </c>
      <c r="AF65" s="41">
        <f>AF67+AF68+AF69</f>
        <v>0</v>
      </c>
      <c r="AG65" s="36">
        <f t="shared" si="85"/>
        <v>1143538.3</v>
      </c>
      <c r="AH65" s="10"/>
      <c r="AI65" s="10"/>
      <c r="AJ65" s="10"/>
      <c r="AK65" s="10"/>
      <c r="AL65" s="10"/>
    </row>
    <row r="66" spans="1:38" x14ac:dyDescent="0.3">
      <c r="A66" s="2"/>
      <c r="B66" s="24" t="s">
        <v>9</v>
      </c>
      <c r="C66" s="62"/>
      <c r="D66" s="42"/>
      <c r="E66" s="42"/>
      <c r="F66" s="42"/>
      <c r="G66" s="36"/>
      <c r="H66" s="42"/>
      <c r="I66" s="36"/>
      <c r="J66" s="42"/>
      <c r="K66" s="36"/>
      <c r="L66" s="42"/>
      <c r="M66" s="36"/>
      <c r="N66" s="42"/>
      <c r="O66" s="36"/>
      <c r="P66" s="42"/>
      <c r="Q66" s="36"/>
      <c r="R66" s="42"/>
      <c r="S66" s="36"/>
      <c r="T66" s="42"/>
      <c r="U66" s="36"/>
      <c r="V66" s="42"/>
      <c r="W66" s="36"/>
      <c r="X66" s="42"/>
      <c r="Y66" s="36"/>
      <c r="Z66" s="42"/>
      <c r="AA66" s="36"/>
      <c r="AB66" s="42"/>
      <c r="AC66" s="36"/>
      <c r="AD66" s="43"/>
      <c r="AE66" s="36"/>
      <c r="AF66" s="43"/>
      <c r="AG66" s="36"/>
      <c r="AH66" s="4"/>
      <c r="AI66" s="4"/>
    </row>
    <row r="67" spans="1:38" hidden="1" x14ac:dyDescent="0.3">
      <c r="A67" s="2"/>
      <c r="B67" s="12" t="s">
        <v>10</v>
      </c>
      <c r="C67" s="7"/>
      <c r="D67" s="39">
        <f>D70+D71+D72+D73+D74+D75</f>
        <v>899943</v>
      </c>
      <c r="E67" s="39">
        <f>E70+E71+E72+E73+E74+E75</f>
        <v>879045.7</v>
      </c>
      <c r="F67" s="39">
        <f>F70+F71+F72+F73+F74+F75</f>
        <v>11124.4</v>
      </c>
      <c r="G67" s="36">
        <f t="shared" si="0"/>
        <v>911067.4</v>
      </c>
      <c r="H67" s="39">
        <f>H70+H71+H72+H73+H74+H75</f>
        <v>7475.1</v>
      </c>
      <c r="I67" s="36">
        <f t="shared" si="1"/>
        <v>886520.79999999993</v>
      </c>
      <c r="J67" s="39">
        <f>J70+J71+J72+J73+J74+J75+J82+J83+J84</f>
        <v>38023.5</v>
      </c>
      <c r="K67" s="36">
        <f t="shared" si="2"/>
        <v>949090.9</v>
      </c>
      <c r="L67" s="39">
        <f>L70+L71+L72+L73+L74+L75</f>
        <v>0</v>
      </c>
      <c r="M67" s="36">
        <f t="shared" ref="M67:M76" si="86">I67+L67</f>
        <v>886520.79999999993</v>
      </c>
      <c r="N67" s="39">
        <f>N70+N71+N72+N73+N74+N75+N82+N83+N84</f>
        <v>-10381.799999999999</v>
      </c>
      <c r="O67" s="36">
        <f t="shared" ref="O67:O76" si="87">K67+N67</f>
        <v>938709.1</v>
      </c>
      <c r="P67" s="39">
        <f>P70+P71+P72+P73+P74+P75</f>
        <v>0</v>
      </c>
      <c r="Q67" s="36">
        <f t="shared" ref="Q67:Q76" si="88">M67+P67</f>
        <v>886520.79999999993</v>
      </c>
      <c r="R67" s="39">
        <f>R70+R71+R72+R73+R74+R75+R82+R83+R84</f>
        <v>0</v>
      </c>
      <c r="S67" s="36">
        <f t="shared" ref="S67:S76" si="89">O67+R67</f>
        <v>938709.1</v>
      </c>
      <c r="T67" s="39">
        <f>T70+T71+T72+T73+T74+T75</f>
        <v>0</v>
      </c>
      <c r="U67" s="36">
        <f t="shared" ref="U67:U76" si="90">Q67+T67</f>
        <v>886520.79999999993</v>
      </c>
      <c r="V67" s="39">
        <f>V70+V71+V72+V73+V74+V75+V82+V83+V84</f>
        <v>-90000</v>
      </c>
      <c r="W67" s="36">
        <f t="shared" ref="W67:W76" si="91">S67+V67</f>
        <v>848709.1</v>
      </c>
      <c r="X67" s="39">
        <f>X70+X71+X72+X73+X74+X75</f>
        <v>0</v>
      </c>
      <c r="Y67" s="36">
        <f t="shared" ref="Y67:Y76" si="92">U67+X67</f>
        <v>886520.79999999993</v>
      </c>
      <c r="Z67" s="39">
        <f>Z70+Z71+Z72+Z73+Z74+Z75+Z82+Z83+Z84</f>
        <v>0</v>
      </c>
      <c r="AA67" s="36">
        <f t="shared" ref="AA67:AA76" si="93">W67+Z67</f>
        <v>848709.1</v>
      </c>
      <c r="AB67" s="39">
        <f>AB70+AB71+AB72+AB73+AB74+AB75</f>
        <v>0</v>
      </c>
      <c r="AC67" s="36">
        <f t="shared" ref="AC67:AC76" si="94">Y67+AB67</f>
        <v>886520.79999999993</v>
      </c>
      <c r="AD67" s="40">
        <f>AD70+AD71+AD72+AD73+AD74+AD75+AD82+AD83+AD84</f>
        <v>0</v>
      </c>
      <c r="AE67" s="36">
        <f t="shared" ref="AE67:AE76" si="95">AA67+AD67</f>
        <v>848709.1</v>
      </c>
      <c r="AF67" s="40">
        <f>AF70+AF71+AF72+AF73+AF74+AF75</f>
        <v>0</v>
      </c>
      <c r="AG67" s="36">
        <f t="shared" ref="AG67:AG76" si="96">AC67+AF67</f>
        <v>886520.79999999993</v>
      </c>
      <c r="AH67" s="4"/>
      <c r="AI67" s="4">
        <v>0</v>
      </c>
    </row>
    <row r="68" spans="1:38" x14ac:dyDescent="0.3">
      <c r="A68" s="2"/>
      <c r="B68" s="17" t="s">
        <v>17</v>
      </c>
      <c r="C68" s="62"/>
      <c r="D68" s="42">
        <f>D81</f>
        <v>187214.6</v>
      </c>
      <c r="E68" s="42">
        <f>E81</f>
        <v>196663.2</v>
      </c>
      <c r="F68" s="42">
        <f>F81</f>
        <v>0</v>
      </c>
      <c r="G68" s="36">
        <f t="shared" si="0"/>
        <v>187214.6</v>
      </c>
      <c r="H68" s="42">
        <f>H81</f>
        <v>0</v>
      </c>
      <c r="I68" s="36">
        <f t="shared" si="1"/>
        <v>196663.2</v>
      </c>
      <c r="J68" s="42">
        <f>J81</f>
        <v>0</v>
      </c>
      <c r="K68" s="36">
        <f t="shared" si="2"/>
        <v>187214.6</v>
      </c>
      <c r="L68" s="42">
        <f>L81</f>
        <v>0</v>
      </c>
      <c r="M68" s="36">
        <f t="shared" si="86"/>
        <v>196663.2</v>
      </c>
      <c r="N68" s="42">
        <f>N81</f>
        <v>0</v>
      </c>
      <c r="O68" s="36">
        <f t="shared" si="87"/>
        <v>187214.6</v>
      </c>
      <c r="P68" s="42">
        <f>P81</f>
        <v>0</v>
      </c>
      <c r="Q68" s="36">
        <f t="shared" si="88"/>
        <v>196663.2</v>
      </c>
      <c r="R68" s="42">
        <f>R81</f>
        <v>0</v>
      </c>
      <c r="S68" s="36">
        <f t="shared" si="89"/>
        <v>187214.6</v>
      </c>
      <c r="T68" s="42">
        <f>T81</f>
        <v>0</v>
      </c>
      <c r="U68" s="36">
        <f t="shared" si="90"/>
        <v>196663.2</v>
      </c>
      <c r="V68" s="42">
        <f>V81</f>
        <v>0</v>
      </c>
      <c r="W68" s="36">
        <f t="shared" si="91"/>
        <v>187214.6</v>
      </c>
      <c r="X68" s="42">
        <f>X81</f>
        <v>0</v>
      </c>
      <c r="Y68" s="36">
        <f t="shared" si="92"/>
        <v>196663.2</v>
      </c>
      <c r="Z68" s="42">
        <f>Z81</f>
        <v>0</v>
      </c>
      <c r="AA68" s="36">
        <f t="shared" si="93"/>
        <v>187214.6</v>
      </c>
      <c r="AB68" s="42">
        <f>AB81</f>
        <v>0</v>
      </c>
      <c r="AC68" s="36">
        <f t="shared" si="94"/>
        <v>196663.2</v>
      </c>
      <c r="AD68" s="43">
        <f>AD81</f>
        <v>0</v>
      </c>
      <c r="AE68" s="36">
        <f>AA68+AD68</f>
        <v>187214.6</v>
      </c>
      <c r="AF68" s="43">
        <f>AF81</f>
        <v>0</v>
      </c>
      <c r="AG68" s="36">
        <f t="shared" si="96"/>
        <v>196663.2</v>
      </c>
      <c r="AH68" s="4"/>
      <c r="AI68" s="4"/>
    </row>
    <row r="69" spans="1:38" x14ac:dyDescent="0.3">
      <c r="A69" s="2"/>
      <c r="B69" s="17" t="s">
        <v>40</v>
      </c>
      <c r="C69" s="62"/>
      <c r="D69" s="42">
        <f>D78</f>
        <v>55069.4</v>
      </c>
      <c r="E69" s="42">
        <f>E78</f>
        <v>60354.3</v>
      </c>
      <c r="F69" s="42">
        <f>F78</f>
        <v>0</v>
      </c>
      <c r="G69" s="36">
        <f t="shared" si="0"/>
        <v>55069.4</v>
      </c>
      <c r="H69" s="42">
        <f>H78</f>
        <v>0</v>
      </c>
      <c r="I69" s="36">
        <f t="shared" si="1"/>
        <v>60354.3</v>
      </c>
      <c r="J69" s="42">
        <f>J78</f>
        <v>0</v>
      </c>
      <c r="K69" s="36">
        <f t="shared" si="2"/>
        <v>55069.4</v>
      </c>
      <c r="L69" s="42">
        <f>L78</f>
        <v>0</v>
      </c>
      <c r="M69" s="36">
        <f t="shared" si="86"/>
        <v>60354.3</v>
      </c>
      <c r="N69" s="42">
        <f>N78</f>
        <v>0</v>
      </c>
      <c r="O69" s="36">
        <f t="shared" si="87"/>
        <v>55069.4</v>
      </c>
      <c r="P69" s="42">
        <f>P78</f>
        <v>0</v>
      </c>
      <c r="Q69" s="36">
        <f t="shared" si="88"/>
        <v>60354.3</v>
      </c>
      <c r="R69" s="42">
        <f>R78</f>
        <v>0</v>
      </c>
      <c r="S69" s="36">
        <f t="shared" si="89"/>
        <v>55069.4</v>
      </c>
      <c r="T69" s="42">
        <f>T78</f>
        <v>0</v>
      </c>
      <c r="U69" s="36">
        <f t="shared" si="90"/>
        <v>60354.3</v>
      </c>
      <c r="V69" s="42">
        <f>V78</f>
        <v>0</v>
      </c>
      <c r="W69" s="36">
        <f t="shared" si="91"/>
        <v>55069.4</v>
      </c>
      <c r="X69" s="42">
        <f>X78</f>
        <v>0</v>
      </c>
      <c r="Y69" s="36">
        <f t="shared" si="92"/>
        <v>60354.3</v>
      </c>
      <c r="Z69" s="42">
        <f>Z78</f>
        <v>0</v>
      </c>
      <c r="AA69" s="36">
        <f t="shared" si="93"/>
        <v>55069.4</v>
      </c>
      <c r="AB69" s="42">
        <f>AB78</f>
        <v>0</v>
      </c>
      <c r="AC69" s="36">
        <f t="shared" si="94"/>
        <v>60354.3</v>
      </c>
      <c r="AD69" s="43">
        <f>AD78</f>
        <v>0</v>
      </c>
      <c r="AE69" s="36">
        <f t="shared" si="95"/>
        <v>55069.4</v>
      </c>
      <c r="AF69" s="43">
        <f>AF78</f>
        <v>0</v>
      </c>
      <c r="AG69" s="36">
        <f t="shared" si="96"/>
        <v>60354.3</v>
      </c>
      <c r="AH69" s="4"/>
      <c r="AI69" s="4"/>
    </row>
    <row r="70" spans="1:38" ht="75" x14ac:dyDescent="0.3">
      <c r="A70" s="2" t="s">
        <v>128</v>
      </c>
      <c r="B70" s="17" t="s">
        <v>27</v>
      </c>
      <c r="C70" s="14" t="s">
        <v>4</v>
      </c>
      <c r="D70" s="42">
        <v>134500</v>
      </c>
      <c r="E70" s="42">
        <v>156206.79999999999</v>
      </c>
      <c r="F70" s="42"/>
      <c r="G70" s="36">
        <f t="shared" si="0"/>
        <v>134500</v>
      </c>
      <c r="H70" s="42"/>
      <c r="I70" s="36">
        <f t="shared" si="1"/>
        <v>156206.79999999999</v>
      </c>
      <c r="J70" s="42"/>
      <c r="K70" s="36">
        <f t="shared" si="2"/>
        <v>134500</v>
      </c>
      <c r="L70" s="42"/>
      <c r="M70" s="36">
        <f t="shared" si="86"/>
        <v>156206.79999999999</v>
      </c>
      <c r="N70" s="42"/>
      <c r="O70" s="36">
        <f t="shared" si="87"/>
        <v>134500</v>
      </c>
      <c r="P70" s="42"/>
      <c r="Q70" s="36">
        <f t="shared" si="88"/>
        <v>156206.79999999999</v>
      </c>
      <c r="R70" s="42"/>
      <c r="S70" s="36">
        <f t="shared" si="89"/>
        <v>134500</v>
      </c>
      <c r="T70" s="42"/>
      <c r="U70" s="36">
        <f t="shared" si="90"/>
        <v>156206.79999999999</v>
      </c>
      <c r="V70" s="42">
        <v>-90000</v>
      </c>
      <c r="W70" s="36">
        <f t="shared" si="91"/>
        <v>44500</v>
      </c>
      <c r="X70" s="42"/>
      <c r="Y70" s="36">
        <f t="shared" si="92"/>
        <v>156206.79999999999</v>
      </c>
      <c r="Z70" s="42"/>
      <c r="AA70" s="36">
        <f t="shared" si="93"/>
        <v>44500</v>
      </c>
      <c r="AB70" s="42"/>
      <c r="AC70" s="36">
        <f t="shared" si="94"/>
        <v>156206.79999999999</v>
      </c>
      <c r="AD70" s="43"/>
      <c r="AE70" s="36">
        <f t="shared" si="95"/>
        <v>44500</v>
      </c>
      <c r="AF70" s="43"/>
      <c r="AG70" s="36">
        <f t="shared" si="96"/>
        <v>156206.79999999999</v>
      </c>
      <c r="AH70" s="4" t="s">
        <v>29</v>
      </c>
      <c r="AI70" s="4"/>
    </row>
    <row r="71" spans="1:38" ht="75" x14ac:dyDescent="0.3">
      <c r="A71" s="2" t="s">
        <v>129</v>
      </c>
      <c r="B71" s="17" t="s">
        <v>28</v>
      </c>
      <c r="C71" s="14" t="s">
        <v>4</v>
      </c>
      <c r="D71" s="42">
        <v>97555.4</v>
      </c>
      <c r="E71" s="42">
        <v>52469</v>
      </c>
      <c r="F71" s="42"/>
      <c r="G71" s="36">
        <f t="shared" si="0"/>
        <v>97555.4</v>
      </c>
      <c r="H71" s="42"/>
      <c r="I71" s="36">
        <f t="shared" si="1"/>
        <v>52469</v>
      </c>
      <c r="J71" s="42"/>
      <c r="K71" s="36">
        <f t="shared" si="2"/>
        <v>97555.4</v>
      </c>
      <c r="L71" s="42"/>
      <c r="M71" s="36">
        <f t="shared" si="86"/>
        <v>52469</v>
      </c>
      <c r="N71" s="42"/>
      <c r="O71" s="36">
        <f t="shared" si="87"/>
        <v>97555.4</v>
      </c>
      <c r="P71" s="42"/>
      <c r="Q71" s="36">
        <f t="shared" si="88"/>
        <v>52469</v>
      </c>
      <c r="R71" s="42"/>
      <c r="S71" s="36">
        <f t="shared" si="89"/>
        <v>97555.4</v>
      </c>
      <c r="T71" s="42"/>
      <c r="U71" s="36">
        <f t="shared" si="90"/>
        <v>52469</v>
      </c>
      <c r="V71" s="42"/>
      <c r="W71" s="36">
        <f t="shared" si="91"/>
        <v>97555.4</v>
      </c>
      <c r="X71" s="42"/>
      <c r="Y71" s="36">
        <f t="shared" si="92"/>
        <v>52469</v>
      </c>
      <c r="Z71" s="42"/>
      <c r="AA71" s="36">
        <f t="shared" si="93"/>
        <v>97555.4</v>
      </c>
      <c r="AB71" s="42"/>
      <c r="AC71" s="36">
        <f t="shared" si="94"/>
        <v>52469</v>
      </c>
      <c r="AD71" s="43"/>
      <c r="AE71" s="36">
        <f t="shared" si="95"/>
        <v>97555.4</v>
      </c>
      <c r="AF71" s="43"/>
      <c r="AG71" s="36">
        <f t="shared" si="96"/>
        <v>52469</v>
      </c>
      <c r="AH71" s="4" t="s">
        <v>30</v>
      </c>
      <c r="AI71" s="4"/>
    </row>
    <row r="72" spans="1:38" ht="75" x14ac:dyDescent="0.3">
      <c r="A72" s="2" t="s">
        <v>130</v>
      </c>
      <c r="B72" s="17" t="s">
        <v>31</v>
      </c>
      <c r="C72" s="14" t="s">
        <v>4</v>
      </c>
      <c r="D72" s="42">
        <v>9847.7000000000007</v>
      </c>
      <c r="E72" s="42">
        <v>0</v>
      </c>
      <c r="F72" s="42"/>
      <c r="G72" s="36">
        <f t="shared" si="0"/>
        <v>9847.7000000000007</v>
      </c>
      <c r="H72" s="42"/>
      <c r="I72" s="36">
        <f t="shared" si="1"/>
        <v>0</v>
      </c>
      <c r="J72" s="42"/>
      <c r="K72" s="36">
        <f t="shared" si="2"/>
        <v>9847.7000000000007</v>
      </c>
      <c r="L72" s="42"/>
      <c r="M72" s="36">
        <f t="shared" si="86"/>
        <v>0</v>
      </c>
      <c r="N72" s="42"/>
      <c r="O72" s="36">
        <f t="shared" si="87"/>
        <v>9847.7000000000007</v>
      </c>
      <c r="P72" s="42"/>
      <c r="Q72" s="36">
        <f t="shared" si="88"/>
        <v>0</v>
      </c>
      <c r="R72" s="42"/>
      <c r="S72" s="36">
        <f t="shared" si="89"/>
        <v>9847.7000000000007</v>
      </c>
      <c r="T72" s="42"/>
      <c r="U72" s="36">
        <f t="shared" si="90"/>
        <v>0</v>
      </c>
      <c r="V72" s="42"/>
      <c r="W72" s="36">
        <f t="shared" si="91"/>
        <v>9847.7000000000007</v>
      </c>
      <c r="X72" s="42"/>
      <c r="Y72" s="36">
        <f t="shared" si="92"/>
        <v>0</v>
      </c>
      <c r="Z72" s="42"/>
      <c r="AA72" s="36">
        <f t="shared" si="93"/>
        <v>9847.7000000000007</v>
      </c>
      <c r="AB72" s="42"/>
      <c r="AC72" s="36">
        <f t="shared" si="94"/>
        <v>0</v>
      </c>
      <c r="AD72" s="43"/>
      <c r="AE72" s="36">
        <f t="shared" si="95"/>
        <v>9847.7000000000007</v>
      </c>
      <c r="AF72" s="43"/>
      <c r="AG72" s="36">
        <f t="shared" si="96"/>
        <v>0</v>
      </c>
      <c r="AH72" s="4" t="s">
        <v>32</v>
      </c>
      <c r="AI72" s="4"/>
    </row>
    <row r="73" spans="1:38" ht="75" x14ac:dyDescent="0.3">
      <c r="A73" s="2" t="s">
        <v>131</v>
      </c>
      <c r="B73" s="17" t="s">
        <v>33</v>
      </c>
      <c r="C73" s="14" t="s">
        <v>4</v>
      </c>
      <c r="D73" s="34">
        <v>23113.599999999999</v>
      </c>
      <c r="E73" s="34">
        <v>0</v>
      </c>
      <c r="F73" s="36">
        <v>11124.4</v>
      </c>
      <c r="G73" s="36">
        <f t="shared" si="0"/>
        <v>34238</v>
      </c>
      <c r="H73" s="36">
        <v>7475.1</v>
      </c>
      <c r="I73" s="36">
        <f t="shared" si="1"/>
        <v>7475.1</v>
      </c>
      <c r="J73" s="36"/>
      <c r="K73" s="36">
        <f t="shared" si="2"/>
        <v>34238</v>
      </c>
      <c r="L73" s="36"/>
      <c r="M73" s="36">
        <f t="shared" si="86"/>
        <v>7475.1</v>
      </c>
      <c r="N73" s="36"/>
      <c r="O73" s="36">
        <f t="shared" si="87"/>
        <v>34238</v>
      </c>
      <c r="P73" s="36"/>
      <c r="Q73" s="36">
        <f t="shared" si="88"/>
        <v>7475.1</v>
      </c>
      <c r="R73" s="36"/>
      <c r="S73" s="36">
        <f t="shared" si="89"/>
        <v>34238</v>
      </c>
      <c r="T73" s="36"/>
      <c r="U73" s="36">
        <f t="shared" si="90"/>
        <v>7475.1</v>
      </c>
      <c r="V73" s="36"/>
      <c r="W73" s="36">
        <f t="shared" si="91"/>
        <v>34238</v>
      </c>
      <c r="X73" s="36"/>
      <c r="Y73" s="36">
        <f t="shared" si="92"/>
        <v>7475.1</v>
      </c>
      <c r="Z73" s="36"/>
      <c r="AA73" s="36">
        <f t="shared" si="93"/>
        <v>34238</v>
      </c>
      <c r="AB73" s="36"/>
      <c r="AC73" s="36">
        <f t="shared" si="94"/>
        <v>7475.1</v>
      </c>
      <c r="AD73" s="35"/>
      <c r="AE73" s="36">
        <f t="shared" si="95"/>
        <v>34238</v>
      </c>
      <c r="AF73" s="35"/>
      <c r="AG73" s="36">
        <f t="shared" si="96"/>
        <v>7475.1</v>
      </c>
      <c r="AH73" s="4" t="s">
        <v>34</v>
      </c>
      <c r="AI73" s="4"/>
    </row>
    <row r="74" spans="1:38" ht="56.25" x14ac:dyDescent="0.3">
      <c r="A74" s="2" t="s">
        <v>132</v>
      </c>
      <c r="B74" s="17" t="s">
        <v>38</v>
      </c>
      <c r="C74" s="14" t="s">
        <v>5</v>
      </c>
      <c r="D74" s="34">
        <v>299526.3</v>
      </c>
      <c r="E74" s="34">
        <v>670369.9</v>
      </c>
      <c r="F74" s="36"/>
      <c r="G74" s="36">
        <f t="shared" si="0"/>
        <v>299526.3</v>
      </c>
      <c r="H74" s="36"/>
      <c r="I74" s="36">
        <f t="shared" si="1"/>
        <v>670369.9</v>
      </c>
      <c r="J74" s="36">
        <f>-40323.9</f>
        <v>-40323.9</v>
      </c>
      <c r="K74" s="36">
        <f t="shared" si="2"/>
        <v>259202.4</v>
      </c>
      <c r="L74" s="36"/>
      <c r="M74" s="36">
        <f t="shared" si="86"/>
        <v>670369.9</v>
      </c>
      <c r="N74" s="36">
        <v>-10381.799999999999</v>
      </c>
      <c r="O74" s="36">
        <f t="shared" si="87"/>
        <v>248820.6</v>
      </c>
      <c r="P74" s="36"/>
      <c r="Q74" s="36">
        <f t="shared" si="88"/>
        <v>670369.9</v>
      </c>
      <c r="R74" s="36"/>
      <c r="S74" s="36">
        <f t="shared" si="89"/>
        <v>248820.6</v>
      </c>
      <c r="T74" s="36"/>
      <c r="U74" s="36">
        <f t="shared" si="90"/>
        <v>670369.9</v>
      </c>
      <c r="V74" s="36"/>
      <c r="W74" s="36">
        <f t="shared" si="91"/>
        <v>248820.6</v>
      </c>
      <c r="X74" s="36"/>
      <c r="Y74" s="36">
        <f t="shared" si="92"/>
        <v>670369.9</v>
      </c>
      <c r="Z74" s="36"/>
      <c r="AA74" s="36">
        <f t="shared" si="93"/>
        <v>248820.6</v>
      </c>
      <c r="AB74" s="36"/>
      <c r="AC74" s="36">
        <f t="shared" si="94"/>
        <v>670369.9</v>
      </c>
      <c r="AD74" s="35"/>
      <c r="AE74" s="36">
        <f t="shared" si="95"/>
        <v>248820.6</v>
      </c>
      <c r="AF74" s="35"/>
      <c r="AG74" s="36">
        <f t="shared" si="96"/>
        <v>670369.9</v>
      </c>
      <c r="AH74" s="4" t="s">
        <v>166</v>
      </c>
      <c r="AI74" s="4"/>
    </row>
    <row r="75" spans="1:38" ht="56.25" x14ac:dyDescent="0.3">
      <c r="A75" s="2" t="s">
        <v>133</v>
      </c>
      <c r="B75" s="17" t="s">
        <v>35</v>
      </c>
      <c r="C75" s="14" t="s">
        <v>36</v>
      </c>
      <c r="D75" s="34">
        <v>335400</v>
      </c>
      <c r="E75" s="34">
        <v>0</v>
      </c>
      <c r="F75" s="36"/>
      <c r="G75" s="36">
        <f t="shared" si="0"/>
        <v>335400</v>
      </c>
      <c r="H75" s="36"/>
      <c r="I75" s="36">
        <f t="shared" si="1"/>
        <v>0</v>
      </c>
      <c r="J75" s="36"/>
      <c r="K75" s="36">
        <f t="shared" si="2"/>
        <v>335400</v>
      </c>
      <c r="L75" s="36"/>
      <c r="M75" s="36">
        <f t="shared" si="86"/>
        <v>0</v>
      </c>
      <c r="N75" s="36"/>
      <c r="O75" s="36">
        <f t="shared" si="87"/>
        <v>335400</v>
      </c>
      <c r="P75" s="36"/>
      <c r="Q75" s="36">
        <f t="shared" si="88"/>
        <v>0</v>
      </c>
      <c r="R75" s="36"/>
      <c r="S75" s="36">
        <f t="shared" si="89"/>
        <v>335400</v>
      </c>
      <c r="T75" s="36"/>
      <c r="U75" s="36">
        <f t="shared" si="90"/>
        <v>0</v>
      </c>
      <c r="V75" s="36"/>
      <c r="W75" s="36">
        <f t="shared" si="91"/>
        <v>335400</v>
      </c>
      <c r="X75" s="36"/>
      <c r="Y75" s="36">
        <f t="shared" si="92"/>
        <v>0</v>
      </c>
      <c r="Z75" s="36"/>
      <c r="AA75" s="36">
        <f t="shared" si="93"/>
        <v>335400</v>
      </c>
      <c r="AB75" s="36"/>
      <c r="AC75" s="36">
        <f t="shared" si="94"/>
        <v>0</v>
      </c>
      <c r="AD75" s="35"/>
      <c r="AE75" s="36">
        <f t="shared" si="95"/>
        <v>335400</v>
      </c>
      <c r="AF75" s="35"/>
      <c r="AG75" s="36">
        <f t="shared" si="96"/>
        <v>0</v>
      </c>
      <c r="AH75" s="4" t="s">
        <v>37</v>
      </c>
      <c r="AI75" s="4"/>
    </row>
    <row r="76" spans="1:38" ht="56.25" x14ac:dyDescent="0.3">
      <c r="A76" s="2" t="s">
        <v>134</v>
      </c>
      <c r="B76" s="17" t="s">
        <v>39</v>
      </c>
      <c r="C76" s="17" t="s">
        <v>5</v>
      </c>
      <c r="D76" s="34">
        <f>D78</f>
        <v>55069.4</v>
      </c>
      <c r="E76" s="34">
        <f>E78</f>
        <v>60354.3</v>
      </c>
      <c r="F76" s="36">
        <f>F78</f>
        <v>0</v>
      </c>
      <c r="G76" s="36">
        <f t="shared" si="0"/>
        <v>55069.4</v>
      </c>
      <c r="H76" s="36">
        <f>H78</f>
        <v>0</v>
      </c>
      <c r="I76" s="36">
        <f t="shared" si="1"/>
        <v>60354.3</v>
      </c>
      <c r="J76" s="36">
        <f>J78</f>
        <v>0</v>
      </c>
      <c r="K76" s="36">
        <f t="shared" si="2"/>
        <v>55069.4</v>
      </c>
      <c r="L76" s="36">
        <f>L78</f>
        <v>0</v>
      </c>
      <c r="M76" s="36">
        <f t="shared" si="86"/>
        <v>60354.3</v>
      </c>
      <c r="N76" s="36">
        <f>N78</f>
        <v>0</v>
      </c>
      <c r="O76" s="36">
        <f t="shared" si="87"/>
        <v>55069.4</v>
      </c>
      <c r="P76" s="36">
        <f>P78</f>
        <v>0</v>
      </c>
      <c r="Q76" s="36">
        <f t="shared" si="88"/>
        <v>60354.3</v>
      </c>
      <c r="R76" s="36">
        <f>R78</f>
        <v>0</v>
      </c>
      <c r="S76" s="36">
        <f t="shared" si="89"/>
        <v>55069.4</v>
      </c>
      <c r="T76" s="36">
        <f>T78</f>
        <v>0</v>
      </c>
      <c r="U76" s="36">
        <f t="shared" si="90"/>
        <v>60354.3</v>
      </c>
      <c r="V76" s="36">
        <f>V78</f>
        <v>0</v>
      </c>
      <c r="W76" s="36">
        <f t="shared" si="91"/>
        <v>55069.4</v>
      </c>
      <c r="X76" s="36">
        <f>X78</f>
        <v>0</v>
      </c>
      <c r="Y76" s="36">
        <f t="shared" si="92"/>
        <v>60354.3</v>
      </c>
      <c r="Z76" s="36">
        <f>Z78</f>
        <v>0</v>
      </c>
      <c r="AA76" s="36">
        <f t="shared" si="93"/>
        <v>55069.4</v>
      </c>
      <c r="AB76" s="36">
        <f>AB78</f>
        <v>0</v>
      </c>
      <c r="AC76" s="36">
        <f t="shared" si="94"/>
        <v>60354.3</v>
      </c>
      <c r="AD76" s="35">
        <f>AD78</f>
        <v>0</v>
      </c>
      <c r="AE76" s="36">
        <f t="shared" si="95"/>
        <v>55069.4</v>
      </c>
      <c r="AF76" s="35">
        <f>AF78</f>
        <v>0</v>
      </c>
      <c r="AG76" s="36">
        <f t="shared" si="96"/>
        <v>60354.3</v>
      </c>
      <c r="AH76" s="4" t="s">
        <v>42</v>
      </c>
      <c r="AI76" s="4"/>
    </row>
    <row r="77" spans="1:38" x14ac:dyDescent="0.3">
      <c r="A77" s="2"/>
      <c r="B77" s="17" t="s">
        <v>9</v>
      </c>
      <c r="C77" s="14"/>
      <c r="D77" s="34"/>
      <c r="E77" s="34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5"/>
      <c r="AE77" s="36"/>
      <c r="AF77" s="35"/>
      <c r="AG77" s="36"/>
      <c r="AH77" s="4"/>
      <c r="AI77" s="4"/>
    </row>
    <row r="78" spans="1:38" x14ac:dyDescent="0.3">
      <c r="A78" s="2"/>
      <c r="B78" s="17" t="s">
        <v>40</v>
      </c>
      <c r="C78" s="14"/>
      <c r="D78" s="34">
        <v>55069.4</v>
      </c>
      <c r="E78" s="34">
        <v>60354.3</v>
      </c>
      <c r="F78" s="36"/>
      <c r="G78" s="36">
        <f t="shared" si="0"/>
        <v>55069.4</v>
      </c>
      <c r="H78" s="36"/>
      <c r="I78" s="36">
        <f t="shared" si="1"/>
        <v>60354.3</v>
      </c>
      <c r="J78" s="36"/>
      <c r="K78" s="36">
        <f t="shared" si="2"/>
        <v>55069.4</v>
      </c>
      <c r="L78" s="36"/>
      <c r="M78" s="36">
        <f t="shared" ref="M78:M79" si="97">I78+L78</f>
        <v>60354.3</v>
      </c>
      <c r="N78" s="36"/>
      <c r="O78" s="36">
        <f t="shared" ref="O78:O79" si="98">K78+N78</f>
        <v>55069.4</v>
      </c>
      <c r="P78" s="36"/>
      <c r="Q78" s="36">
        <f t="shared" ref="Q78:Q79" si="99">M78+P78</f>
        <v>60354.3</v>
      </c>
      <c r="R78" s="36"/>
      <c r="S78" s="36">
        <f t="shared" ref="S78:S79" si="100">O78+R78</f>
        <v>55069.4</v>
      </c>
      <c r="T78" s="36"/>
      <c r="U78" s="36">
        <f t="shared" ref="U78:U79" si="101">Q78+T78</f>
        <v>60354.3</v>
      </c>
      <c r="V78" s="36"/>
      <c r="W78" s="36">
        <f t="shared" ref="W78:W79" si="102">S78+V78</f>
        <v>55069.4</v>
      </c>
      <c r="X78" s="36"/>
      <c r="Y78" s="36">
        <f t="shared" ref="Y78:Y79" si="103">U78+X78</f>
        <v>60354.3</v>
      </c>
      <c r="Z78" s="36"/>
      <c r="AA78" s="36">
        <f t="shared" ref="AA78:AA79" si="104">W78+Z78</f>
        <v>55069.4</v>
      </c>
      <c r="AB78" s="36"/>
      <c r="AC78" s="36">
        <f t="shared" ref="AC78:AC79" si="105">Y78+AB78</f>
        <v>60354.3</v>
      </c>
      <c r="AD78" s="35"/>
      <c r="AE78" s="36">
        <f t="shared" ref="AE78:AE79" si="106">AA78+AD78</f>
        <v>55069.4</v>
      </c>
      <c r="AF78" s="35"/>
      <c r="AG78" s="36">
        <f t="shared" ref="AG78:AG79" si="107">AC78+AF78</f>
        <v>60354.3</v>
      </c>
      <c r="AH78" s="4"/>
      <c r="AI78" s="4"/>
    </row>
    <row r="79" spans="1:38" ht="112.5" x14ac:dyDescent="0.3">
      <c r="A79" s="2" t="s">
        <v>135</v>
      </c>
      <c r="B79" s="17" t="s">
        <v>41</v>
      </c>
      <c r="C79" s="14" t="s">
        <v>5</v>
      </c>
      <c r="D79" s="34">
        <f>D81</f>
        <v>187214.6</v>
      </c>
      <c r="E79" s="34">
        <f>E81</f>
        <v>196663.2</v>
      </c>
      <c r="F79" s="36">
        <f>F81</f>
        <v>0</v>
      </c>
      <c r="G79" s="36">
        <f t="shared" si="0"/>
        <v>187214.6</v>
      </c>
      <c r="H79" s="36">
        <f>H81</f>
        <v>0</v>
      </c>
      <c r="I79" s="36">
        <f t="shared" si="1"/>
        <v>196663.2</v>
      </c>
      <c r="J79" s="36">
        <f>J81</f>
        <v>0</v>
      </c>
      <c r="K79" s="36">
        <f t="shared" si="2"/>
        <v>187214.6</v>
      </c>
      <c r="L79" s="36">
        <f>L81</f>
        <v>0</v>
      </c>
      <c r="M79" s="36">
        <f t="shared" si="97"/>
        <v>196663.2</v>
      </c>
      <c r="N79" s="36">
        <f>N81</f>
        <v>0</v>
      </c>
      <c r="O79" s="36">
        <f t="shared" si="98"/>
        <v>187214.6</v>
      </c>
      <c r="P79" s="36">
        <f>P81</f>
        <v>0</v>
      </c>
      <c r="Q79" s="36">
        <f t="shared" si="99"/>
        <v>196663.2</v>
      </c>
      <c r="R79" s="36">
        <f>R81</f>
        <v>0</v>
      </c>
      <c r="S79" s="36">
        <f t="shared" si="100"/>
        <v>187214.6</v>
      </c>
      <c r="T79" s="36">
        <f>T81</f>
        <v>0</v>
      </c>
      <c r="U79" s="36">
        <f t="shared" si="101"/>
        <v>196663.2</v>
      </c>
      <c r="V79" s="36">
        <f>V81</f>
        <v>0</v>
      </c>
      <c r="W79" s="36">
        <f t="shared" si="102"/>
        <v>187214.6</v>
      </c>
      <c r="X79" s="36">
        <f>X81</f>
        <v>0</v>
      </c>
      <c r="Y79" s="36">
        <f t="shared" si="103"/>
        <v>196663.2</v>
      </c>
      <c r="Z79" s="36">
        <f>Z81</f>
        <v>0</v>
      </c>
      <c r="AA79" s="36">
        <f t="shared" si="104"/>
        <v>187214.6</v>
      </c>
      <c r="AB79" s="36">
        <f>AB81</f>
        <v>0</v>
      </c>
      <c r="AC79" s="36">
        <f t="shared" si="105"/>
        <v>196663.2</v>
      </c>
      <c r="AD79" s="35">
        <f>AD81</f>
        <v>0</v>
      </c>
      <c r="AE79" s="36">
        <f t="shared" si="106"/>
        <v>187214.6</v>
      </c>
      <c r="AF79" s="35">
        <f>AF81</f>
        <v>0</v>
      </c>
      <c r="AG79" s="36">
        <f t="shared" si="107"/>
        <v>196663.2</v>
      </c>
      <c r="AH79" s="4" t="s">
        <v>43</v>
      </c>
      <c r="AI79" s="4"/>
    </row>
    <row r="80" spans="1:38" x14ac:dyDescent="0.3">
      <c r="A80" s="2"/>
      <c r="B80" s="17" t="s">
        <v>9</v>
      </c>
      <c r="C80" s="14"/>
      <c r="D80" s="34"/>
      <c r="E80" s="34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5"/>
      <c r="AE80" s="36"/>
      <c r="AF80" s="35"/>
      <c r="AG80" s="36"/>
      <c r="AH80" s="4"/>
      <c r="AI80" s="4"/>
    </row>
    <row r="81" spans="1:38" x14ac:dyDescent="0.3">
      <c r="A81" s="2"/>
      <c r="B81" s="17" t="s">
        <v>17</v>
      </c>
      <c r="C81" s="14"/>
      <c r="D81" s="34">
        <v>187214.6</v>
      </c>
      <c r="E81" s="34">
        <v>196663.2</v>
      </c>
      <c r="F81" s="36"/>
      <c r="G81" s="36">
        <f t="shared" si="0"/>
        <v>187214.6</v>
      </c>
      <c r="H81" s="36"/>
      <c r="I81" s="36">
        <f t="shared" si="1"/>
        <v>196663.2</v>
      </c>
      <c r="J81" s="36"/>
      <c r="K81" s="36">
        <f t="shared" si="2"/>
        <v>187214.6</v>
      </c>
      <c r="L81" s="36"/>
      <c r="M81" s="36">
        <f t="shared" ref="M81:M85" si="108">I81+L81</f>
        <v>196663.2</v>
      </c>
      <c r="N81" s="36"/>
      <c r="O81" s="36">
        <f t="shared" ref="O81:O85" si="109">K81+N81</f>
        <v>187214.6</v>
      </c>
      <c r="P81" s="36"/>
      <c r="Q81" s="36">
        <f t="shared" ref="Q81:Q85" si="110">M81+P81</f>
        <v>196663.2</v>
      </c>
      <c r="R81" s="36"/>
      <c r="S81" s="36">
        <f t="shared" ref="S81:S85" si="111">O81+R81</f>
        <v>187214.6</v>
      </c>
      <c r="T81" s="36"/>
      <c r="U81" s="36">
        <f t="shared" ref="U81:U85" si="112">Q81+T81</f>
        <v>196663.2</v>
      </c>
      <c r="V81" s="36"/>
      <c r="W81" s="36">
        <f t="shared" ref="W81:W85" si="113">S81+V81</f>
        <v>187214.6</v>
      </c>
      <c r="X81" s="36"/>
      <c r="Y81" s="36">
        <f t="shared" ref="Y81:Y85" si="114">U81+X81</f>
        <v>196663.2</v>
      </c>
      <c r="Z81" s="36"/>
      <c r="AA81" s="36">
        <f t="shared" ref="AA81:AA84" si="115">W81+Z81</f>
        <v>187214.6</v>
      </c>
      <c r="AB81" s="36"/>
      <c r="AC81" s="36">
        <f t="shared" ref="AC81:AC85" si="116">Y81+AB81</f>
        <v>196663.2</v>
      </c>
      <c r="AD81" s="35"/>
      <c r="AE81" s="36">
        <f t="shared" ref="AE81:AE84" si="117">AA81+AD81</f>
        <v>187214.6</v>
      </c>
      <c r="AF81" s="35"/>
      <c r="AG81" s="36">
        <f t="shared" ref="AG81:AG85" si="118">AC81+AF81</f>
        <v>196663.2</v>
      </c>
      <c r="AH81" s="4"/>
      <c r="AI81" s="4"/>
    </row>
    <row r="82" spans="1:38" ht="75" x14ac:dyDescent="0.3">
      <c r="A82" s="2" t="s">
        <v>136</v>
      </c>
      <c r="B82" s="17" t="s">
        <v>190</v>
      </c>
      <c r="C82" s="14" t="s">
        <v>4</v>
      </c>
      <c r="D82" s="34"/>
      <c r="E82" s="34"/>
      <c r="F82" s="36"/>
      <c r="G82" s="36"/>
      <c r="H82" s="36"/>
      <c r="I82" s="36"/>
      <c r="J82" s="36">
        <v>34448</v>
      </c>
      <c r="K82" s="36">
        <f t="shared" si="2"/>
        <v>34448</v>
      </c>
      <c r="L82" s="36"/>
      <c r="M82" s="36">
        <f t="shared" si="108"/>
        <v>0</v>
      </c>
      <c r="N82" s="36"/>
      <c r="O82" s="36">
        <f t="shared" si="109"/>
        <v>34448</v>
      </c>
      <c r="P82" s="36"/>
      <c r="Q82" s="36">
        <f t="shared" si="110"/>
        <v>0</v>
      </c>
      <c r="R82" s="36"/>
      <c r="S82" s="36">
        <f t="shared" si="111"/>
        <v>34448</v>
      </c>
      <c r="T82" s="36"/>
      <c r="U82" s="36">
        <f t="shared" si="112"/>
        <v>0</v>
      </c>
      <c r="V82" s="36"/>
      <c r="W82" s="36">
        <f t="shared" si="113"/>
        <v>34448</v>
      </c>
      <c r="X82" s="36"/>
      <c r="Y82" s="36">
        <f t="shared" si="114"/>
        <v>0</v>
      </c>
      <c r="Z82" s="36"/>
      <c r="AA82" s="36">
        <f t="shared" si="115"/>
        <v>34448</v>
      </c>
      <c r="AB82" s="36"/>
      <c r="AC82" s="36">
        <f t="shared" si="116"/>
        <v>0</v>
      </c>
      <c r="AD82" s="35"/>
      <c r="AE82" s="36">
        <f t="shared" si="117"/>
        <v>34448</v>
      </c>
      <c r="AF82" s="35"/>
      <c r="AG82" s="36">
        <f t="shared" si="118"/>
        <v>0</v>
      </c>
      <c r="AH82" s="22">
        <v>1710141090</v>
      </c>
      <c r="AI82" s="4"/>
    </row>
    <row r="83" spans="1:38" ht="75" x14ac:dyDescent="0.3">
      <c r="A83" s="2" t="s">
        <v>137</v>
      </c>
      <c r="B83" s="17" t="s">
        <v>191</v>
      </c>
      <c r="C83" s="14" t="s">
        <v>4</v>
      </c>
      <c r="D83" s="34"/>
      <c r="E83" s="34"/>
      <c r="F83" s="36"/>
      <c r="G83" s="36"/>
      <c r="H83" s="36"/>
      <c r="I83" s="36"/>
      <c r="J83" s="36">
        <v>30419.7</v>
      </c>
      <c r="K83" s="36">
        <f t="shared" si="2"/>
        <v>30419.7</v>
      </c>
      <c r="L83" s="36"/>
      <c r="M83" s="36">
        <f t="shared" si="108"/>
        <v>0</v>
      </c>
      <c r="N83" s="36"/>
      <c r="O83" s="36">
        <f t="shared" si="109"/>
        <v>30419.7</v>
      </c>
      <c r="P83" s="36"/>
      <c r="Q83" s="36">
        <f t="shared" si="110"/>
        <v>0</v>
      </c>
      <c r="R83" s="36"/>
      <c r="S83" s="36">
        <f t="shared" si="111"/>
        <v>30419.7</v>
      </c>
      <c r="T83" s="36"/>
      <c r="U83" s="36">
        <f t="shared" si="112"/>
        <v>0</v>
      </c>
      <c r="V83" s="36"/>
      <c r="W83" s="36">
        <f t="shared" si="113"/>
        <v>30419.7</v>
      </c>
      <c r="X83" s="36"/>
      <c r="Y83" s="36">
        <f t="shared" si="114"/>
        <v>0</v>
      </c>
      <c r="Z83" s="36"/>
      <c r="AA83" s="36">
        <f t="shared" si="115"/>
        <v>30419.7</v>
      </c>
      <c r="AB83" s="36"/>
      <c r="AC83" s="36">
        <f t="shared" si="116"/>
        <v>0</v>
      </c>
      <c r="AD83" s="35"/>
      <c r="AE83" s="36">
        <f t="shared" si="117"/>
        <v>30419.7</v>
      </c>
      <c r="AF83" s="35"/>
      <c r="AG83" s="36">
        <f t="shared" si="118"/>
        <v>0</v>
      </c>
      <c r="AH83" s="22">
        <v>1710141210</v>
      </c>
      <c r="AI83" s="4"/>
    </row>
    <row r="84" spans="1:38" ht="75" x14ac:dyDescent="0.3">
      <c r="A84" s="2" t="s">
        <v>138</v>
      </c>
      <c r="B84" s="17" t="s">
        <v>192</v>
      </c>
      <c r="C84" s="14" t="s">
        <v>4</v>
      </c>
      <c r="D84" s="34"/>
      <c r="E84" s="34"/>
      <c r="F84" s="36"/>
      <c r="G84" s="36"/>
      <c r="H84" s="36"/>
      <c r="I84" s="36"/>
      <c r="J84" s="36">
        <v>13479.7</v>
      </c>
      <c r="K84" s="36">
        <f t="shared" si="2"/>
        <v>13479.7</v>
      </c>
      <c r="L84" s="36"/>
      <c r="M84" s="36">
        <f t="shared" si="108"/>
        <v>0</v>
      </c>
      <c r="N84" s="36"/>
      <c r="O84" s="36">
        <f t="shared" si="109"/>
        <v>13479.7</v>
      </c>
      <c r="P84" s="36"/>
      <c r="Q84" s="36">
        <f t="shared" si="110"/>
        <v>0</v>
      </c>
      <c r="R84" s="36"/>
      <c r="S84" s="36">
        <f t="shared" si="111"/>
        <v>13479.7</v>
      </c>
      <c r="T84" s="36"/>
      <c r="U84" s="36">
        <f t="shared" si="112"/>
        <v>0</v>
      </c>
      <c r="V84" s="36"/>
      <c r="W84" s="36">
        <f t="shared" si="113"/>
        <v>13479.7</v>
      </c>
      <c r="X84" s="36"/>
      <c r="Y84" s="36">
        <f t="shared" si="114"/>
        <v>0</v>
      </c>
      <c r="Z84" s="36"/>
      <c r="AA84" s="36">
        <f t="shared" si="115"/>
        <v>13479.7</v>
      </c>
      <c r="AB84" s="36"/>
      <c r="AC84" s="36">
        <f t="shared" si="116"/>
        <v>0</v>
      </c>
      <c r="AD84" s="35"/>
      <c r="AE84" s="36">
        <f t="shared" si="117"/>
        <v>13479.7</v>
      </c>
      <c r="AF84" s="35"/>
      <c r="AG84" s="36">
        <f t="shared" si="118"/>
        <v>0</v>
      </c>
      <c r="AH84" s="22">
        <v>1710141220</v>
      </c>
      <c r="AI84" s="4"/>
    </row>
    <row r="85" spans="1:38" x14ac:dyDescent="0.3">
      <c r="A85" s="2"/>
      <c r="B85" s="17" t="s">
        <v>6</v>
      </c>
      <c r="C85" s="62"/>
      <c r="D85" s="41">
        <f>D87</f>
        <v>154879.20000000001</v>
      </c>
      <c r="E85" s="41">
        <f>E87</f>
        <v>35500</v>
      </c>
      <c r="F85" s="41">
        <f>F87</f>
        <v>25000</v>
      </c>
      <c r="G85" s="33">
        <f t="shared" si="0"/>
        <v>179879.2</v>
      </c>
      <c r="H85" s="41">
        <f>H87</f>
        <v>25000</v>
      </c>
      <c r="I85" s="33">
        <f t="shared" si="1"/>
        <v>60500</v>
      </c>
      <c r="J85" s="41">
        <f>J87</f>
        <v>0</v>
      </c>
      <c r="K85" s="33">
        <f t="shared" si="2"/>
        <v>179879.2</v>
      </c>
      <c r="L85" s="41">
        <f>L87</f>
        <v>0</v>
      </c>
      <c r="M85" s="33">
        <f t="shared" si="108"/>
        <v>60500</v>
      </c>
      <c r="N85" s="41">
        <f>N87</f>
        <v>0</v>
      </c>
      <c r="O85" s="33">
        <f t="shared" si="109"/>
        <v>179879.2</v>
      </c>
      <c r="P85" s="41">
        <f>P87</f>
        <v>0</v>
      </c>
      <c r="Q85" s="33">
        <f t="shared" si="110"/>
        <v>60500</v>
      </c>
      <c r="R85" s="41">
        <f>R87</f>
        <v>22491.524000000001</v>
      </c>
      <c r="S85" s="33">
        <f t="shared" si="111"/>
        <v>202370.72400000002</v>
      </c>
      <c r="T85" s="41">
        <f>T87</f>
        <v>0</v>
      </c>
      <c r="U85" s="33">
        <f t="shared" si="112"/>
        <v>60500</v>
      </c>
      <c r="V85" s="42">
        <f>V87+V88</f>
        <v>169867</v>
      </c>
      <c r="W85" s="36">
        <f t="shared" si="113"/>
        <v>372237.72400000005</v>
      </c>
      <c r="X85" s="42">
        <f>X87</f>
        <v>0</v>
      </c>
      <c r="Y85" s="36">
        <f t="shared" si="114"/>
        <v>60500</v>
      </c>
      <c r="Z85" s="42">
        <f>Z87+Z88</f>
        <v>0</v>
      </c>
      <c r="AA85" s="36">
        <f>W85+Z85</f>
        <v>372237.72400000005</v>
      </c>
      <c r="AB85" s="42">
        <f>AB87</f>
        <v>0</v>
      </c>
      <c r="AC85" s="33">
        <f t="shared" si="116"/>
        <v>60500</v>
      </c>
      <c r="AD85" s="41">
        <f>AD87+AD88</f>
        <v>-5903.0889999999999</v>
      </c>
      <c r="AE85" s="36">
        <f>AA85+AD85</f>
        <v>366334.63500000007</v>
      </c>
      <c r="AF85" s="41">
        <f>AF87</f>
        <v>0</v>
      </c>
      <c r="AG85" s="36">
        <f t="shared" si="118"/>
        <v>60500</v>
      </c>
      <c r="AH85" s="10"/>
      <c r="AI85" s="10"/>
      <c r="AJ85" s="10"/>
      <c r="AK85" s="10"/>
      <c r="AL85" s="10"/>
    </row>
    <row r="86" spans="1:38" hidden="1" x14ac:dyDescent="0.3">
      <c r="A86" s="2"/>
      <c r="B86" s="5" t="s">
        <v>9</v>
      </c>
      <c r="C86" s="7"/>
      <c r="D86" s="44"/>
      <c r="E86" s="44"/>
      <c r="F86" s="39"/>
      <c r="G86" s="36"/>
      <c r="H86" s="39"/>
      <c r="I86" s="36"/>
      <c r="J86" s="39"/>
      <c r="K86" s="36"/>
      <c r="L86" s="39"/>
      <c r="M86" s="36"/>
      <c r="N86" s="39"/>
      <c r="O86" s="36"/>
      <c r="P86" s="39"/>
      <c r="Q86" s="36"/>
      <c r="R86" s="39"/>
      <c r="S86" s="36"/>
      <c r="T86" s="39"/>
      <c r="U86" s="36"/>
      <c r="V86" s="39"/>
      <c r="W86" s="36"/>
      <c r="X86" s="39"/>
      <c r="Y86" s="36"/>
      <c r="Z86" s="39"/>
      <c r="AA86" s="36"/>
      <c r="AB86" s="39"/>
      <c r="AC86" s="36"/>
      <c r="AD86" s="40"/>
      <c r="AE86" s="36"/>
      <c r="AF86" s="40"/>
      <c r="AG86" s="36"/>
      <c r="AH86" s="4"/>
      <c r="AI86" s="4">
        <v>0</v>
      </c>
    </row>
    <row r="87" spans="1:38" hidden="1" x14ac:dyDescent="0.3">
      <c r="A87" s="2"/>
      <c r="B87" s="12" t="s">
        <v>10</v>
      </c>
      <c r="C87" s="7"/>
      <c r="D87" s="44">
        <f>D89+D90+D91+D92+D93+D94+D95+D96</f>
        <v>154879.20000000001</v>
      </c>
      <c r="E87" s="44">
        <f>E89+E90+E91+E92+E93+E94+E95+E96</f>
        <v>35500</v>
      </c>
      <c r="F87" s="39">
        <f>F89+F90+F91+F92+F93+F94+F95+F96</f>
        <v>25000</v>
      </c>
      <c r="G87" s="36">
        <f t="shared" si="0"/>
        <v>179879.2</v>
      </c>
      <c r="H87" s="39">
        <f>H89+H90+H91+H92+H93+H94+H95+H96</f>
        <v>25000</v>
      </c>
      <c r="I87" s="36">
        <f t="shared" si="1"/>
        <v>60500</v>
      </c>
      <c r="J87" s="39">
        <f>J89+J90+J91+J92+J93+J94+J95+J96</f>
        <v>0</v>
      </c>
      <c r="K87" s="36">
        <f t="shared" si="2"/>
        <v>179879.2</v>
      </c>
      <c r="L87" s="39">
        <f>L89+L90+L91+L92+L93+L94+L95+L96</f>
        <v>0</v>
      </c>
      <c r="M87" s="36">
        <f t="shared" ref="M87:M102" si="119">I87+L87</f>
        <v>60500</v>
      </c>
      <c r="N87" s="39">
        <f>N89+N90+N91+N92+N93+N94+N95+N96</f>
        <v>0</v>
      </c>
      <c r="O87" s="36">
        <f t="shared" ref="O87:O102" si="120">K87+N87</f>
        <v>179879.2</v>
      </c>
      <c r="P87" s="39">
        <f>P89+P90+P91+P92+P93+P94+P95+P96</f>
        <v>0</v>
      </c>
      <c r="Q87" s="36">
        <f t="shared" ref="Q87:Q102" si="121">M87+P87</f>
        <v>60500</v>
      </c>
      <c r="R87" s="39">
        <f>R89+R90+R91+R92+R93+R94+R95+R96+R97</f>
        <v>22491.524000000001</v>
      </c>
      <c r="S87" s="36">
        <f t="shared" ref="S87:S102" si="122">O87+R87</f>
        <v>202370.72400000002</v>
      </c>
      <c r="T87" s="39">
        <f>T89+T90+T91+T92+T93+T94+T95+T96</f>
        <v>0</v>
      </c>
      <c r="U87" s="36">
        <f t="shared" ref="U87:U102" si="123">Q87+T87</f>
        <v>60500</v>
      </c>
      <c r="V87" s="39">
        <f>V89+V90+V91+V92+V93+V94+V95+V96+V97+V100</f>
        <v>34867</v>
      </c>
      <c r="W87" s="36">
        <f t="shared" ref="W87:W102" si="124">S87+V87</f>
        <v>237237.72400000002</v>
      </c>
      <c r="X87" s="39">
        <f>X89+X90+X91+X92+X93+X94+X95+X96</f>
        <v>0</v>
      </c>
      <c r="Y87" s="36">
        <f t="shared" ref="Y87:Y102" si="125">U87+X87</f>
        <v>60500</v>
      </c>
      <c r="Z87" s="39">
        <f>Z89+Z90+Z91+Z92+Z93+Z94+Z95+Z96+Z97+Z100</f>
        <v>0</v>
      </c>
      <c r="AA87" s="36">
        <f t="shared" ref="AA87" si="126">W87+Z87</f>
        <v>237237.72400000002</v>
      </c>
      <c r="AB87" s="39">
        <f>AB89+AB90+AB91+AB92+AB93+AB94+AB95+AB96</f>
        <v>0</v>
      </c>
      <c r="AC87" s="36">
        <f t="shared" ref="AC87" si="127">Y87+AB87</f>
        <v>60500</v>
      </c>
      <c r="AD87" s="40">
        <f>AD89+AD90+AD91+AD92+AD93+AD94+AD95+AD96+AD97+AD100</f>
        <v>-5903.0889999999999</v>
      </c>
      <c r="AE87" s="36">
        <f t="shared" ref="AE87" si="128">AA87+AD87</f>
        <v>231334.63500000001</v>
      </c>
      <c r="AF87" s="40">
        <f>AF89+AF90+AF91+AF92+AF93+AF94+AF95+AF96</f>
        <v>0</v>
      </c>
      <c r="AG87" s="36">
        <f t="shared" ref="AG87:AG88" si="129">AC87+AF87</f>
        <v>60500</v>
      </c>
      <c r="AH87" s="4"/>
      <c r="AI87" s="4">
        <v>0</v>
      </c>
    </row>
    <row r="88" spans="1:38" x14ac:dyDescent="0.3">
      <c r="A88" s="2"/>
      <c r="B88" s="17" t="s">
        <v>17</v>
      </c>
      <c r="C88" s="62"/>
      <c r="D88" s="44"/>
      <c r="E88" s="44"/>
      <c r="F88" s="39"/>
      <c r="G88" s="36"/>
      <c r="H88" s="39"/>
      <c r="I88" s="36"/>
      <c r="J88" s="39"/>
      <c r="K88" s="36"/>
      <c r="L88" s="39"/>
      <c r="M88" s="36"/>
      <c r="N88" s="39"/>
      <c r="O88" s="36"/>
      <c r="P88" s="39"/>
      <c r="Q88" s="36"/>
      <c r="R88" s="39"/>
      <c r="S88" s="36"/>
      <c r="T88" s="39"/>
      <c r="U88" s="36"/>
      <c r="V88" s="39">
        <f>V101</f>
        <v>135000</v>
      </c>
      <c r="W88" s="36">
        <f t="shared" si="124"/>
        <v>135000</v>
      </c>
      <c r="X88" s="39"/>
      <c r="Y88" s="36"/>
      <c r="Z88" s="39">
        <f>Z101</f>
        <v>0</v>
      </c>
      <c r="AA88" s="36">
        <f>W88+Z88</f>
        <v>135000</v>
      </c>
      <c r="AB88" s="39"/>
      <c r="AC88" s="36"/>
      <c r="AD88" s="40">
        <f>AD101</f>
        <v>0</v>
      </c>
      <c r="AE88" s="36">
        <f>AA88+AD88</f>
        <v>135000</v>
      </c>
      <c r="AF88" s="40"/>
      <c r="AG88" s="36">
        <f t="shared" si="129"/>
        <v>0</v>
      </c>
      <c r="AH88" s="4"/>
      <c r="AI88" s="4"/>
    </row>
    <row r="89" spans="1:38" ht="56.25" x14ac:dyDescent="0.3">
      <c r="A89" s="2" t="s">
        <v>139</v>
      </c>
      <c r="B89" s="17" t="s">
        <v>57</v>
      </c>
      <c r="C89" s="16" t="s">
        <v>7</v>
      </c>
      <c r="D89" s="34">
        <v>35500</v>
      </c>
      <c r="E89" s="34">
        <v>35500</v>
      </c>
      <c r="F89" s="36">
        <v>25000</v>
      </c>
      <c r="G89" s="36">
        <f t="shared" si="0"/>
        <v>60500</v>
      </c>
      <c r="H89" s="36">
        <v>25000</v>
      </c>
      <c r="I89" s="36">
        <f t="shared" si="1"/>
        <v>60500</v>
      </c>
      <c r="J89" s="36"/>
      <c r="K89" s="36">
        <f t="shared" si="2"/>
        <v>60500</v>
      </c>
      <c r="L89" s="36"/>
      <c r="M89" s="36">
        <f t="shared" si="119"/>
        <v>60500</v>
      </c>
      <c r="N89" s="36"/>
      <c r="O89" s="36">
        <f t="shared" si="120"/>
        <v>60500</v>
      </c>
      <c r="P89" s="36"/>
      <c r="Q89" s="36">
        <f t="shared" si="121"/>
        <v>60500</v>
      </c>
      <c r="R89" s="36"/>
      <c r="S89" s="36">
        <f t="shared" si="122"/>
        <v>60500</v>
      </c>
      <c r="T89" s="36"/>
      <c r="U89" s="36">
        <f t="shared" si="123"/>
        <v>60500</v>
      </c>
      <c r="V89" s="36">
        <v>-20000</v>
      </c>
      <c r="W89" s="36">
        <f t="shared" si="124"/>
        <v>40500</v>
      </c>
      <c r="X89" s="36"/>
      <c r="Y89" s="36">
        <f t="shared" si="125"/>
        <v>60500</v>
      </c>
      <c r="Z89" s="36"/>
      <c r="AA89" s="36">
        <f t="shared" ref="AA89:AA98" si="130">W89+Z89</f>
        <v>40500</v>
      </c>
      <c r="AB89" s="36"/>
      <c r="AC89" s="36">
        <f t="shared" ref="AC89:AC98" si="131">Y89+AB89</f>
        <v>60500</v>
      </c>
      <c r="AD89" s="35">
        <f>-1924.82-1948.907</f>
        <v>-3873.7269999999999</v>
      </c>
      <c r="AE89" s="36">
        <f t="shared" ref="AE89:AE98" si="132">AA89+AD89</f>
        <v>36626.273000000001</v>
      </c>
      <c r="AF89" s="35"/>
      <c r="AG89" s="36">
        <f t="shared" ref="AG89:AG98" si="133">AC89+AF89</f>
        <v>60500</v>
      </c>
      <c r="AH89" s="22">
        <v>1020200000</v>
      </c>
      <c r="AI89" s="4"/>
    </row>
    <row r="90" spans="1:38" ht="56.25" x14ac:dyDescent="0.3">
      <c r="A90" s="2" t="s">
        <v>140</v>
      </c>
      <c r="B90" s="17" t="s">
        <v>173</v>
      </c>
      <c r="C90" s="16" t="s">
        <v>7</v>
      </c>
      <c r="D90" s="34">
        <v>7611.3</v>
      </c>
      <c r="E90" s="34">
        <v>0</v>
      </c>
      <c r="F90" s="36"/>
      <c r="G90" s="36">
        <f t="shared" si="0"/>
        <v>7611.3</v>
      </c>
      <c r="H90" s="36"/>
      <c r="I90" s="36">
        <f t="shared" si="1"/>
        <v>0</v>
      </c>
      <c r="J90" s="36"/>
      <c r="K90" s="36">
        <f t="shared" si="2"/>
        <v>7611.3</v>
      </c>
      <c r="L90" s="36"/>
      <c r="M90" s="36">
        <f t="shared" si="119"/>
        <v>0</v>
      </c>
      <c r="N90" s="36"/>
      <c r="O90" s="36">
        <f t="shared" si="120"/>
        <v>7611.3</v>
      </c>
      <c r="P90" s="36"/>
      <c r="Q90" s="36">
        <f t="shared" si="121"/>
        <v>0</v>
      </c>
      <c r="R90" s="36"/>
      <c r="S90" s="36">
        <f t="shared" si="122"/>
        <v>7611.3</v>
      </c>
      <c r="T90" s="36"/>
      <c r="U90" s="36">
        <f t="shared" si="123"/>
        <v>0</v>
      </c>
      <c r="V90" s="36"/>
      <c r="W90" s="36">
        <f t="shared" si="124"/>
        <v>7611.3</v>
      </c>
      <c r="X90" s="36"/>
      <c r="Y90" s="36">
        <f t="shared" si="125"/>
        <v>0</v>
      </c>
      <c r="Z90" s="36"/>
      <c r="AA90" s="36">
        <f t="shared" si="130"/>
        <v>7611.3</v>
      </c>
      <c r="AB90" s="36"/>
      <c r="AC90" s="36">
        <f t="shared" si="131"/>
        <v>0</v>
      </c>
      <c r="AD90" s="35"/>
      <c r="AE90" s="36">
        <f t="shared" si="132"/>
        <v>7611.3</v>
      </c>
      <c r="AF90" s="35"/>
      <c r="AG90" s="36">
        <f t="shared" si="133"/>
        <v>0</v>
      </c>
      <c r="AH90" s="21">
        <v>1110541750</v>
      </c>
      <c r="AI90" s="4"/>
    </row>
    <row r="91" spans="1:38" ht="56.25" x14ac:dyDescent="0.3">
      <c r="A91" s="2" t="s">
        <v>141</v>
      </c>
      <c r="B91" s="17" t="s">
        <v>58</v>
      </c>
      <c r="C91" s="16" t="s">
        <v>7</v>
      </c>
      <c r="D91" s="34">
        <v>2877.8</v>
      </c>
      <c r="E91" s="34">
        <v>0</v>
      </c>
      <c r="F91" s="36"/>
      <c r="G91" s="36">
        <f t="shared" si="0"/>
        <v>2877.8</v>
      </c>
      <c r="H91" s="36"/>
      <c r="I91" s="36">
        <f t="shared" si="1"/>
        <v>0</v>
      </c>
      <c r="J91" s="36"/>
      <c r="K91" s="36">
        <f t="shared" si="2"/>
        <v>2877.8</v>
      </c>
      <c r="L91" s="36"/>
      <c r="M91" s="36">
        <f t="shared" si="119"/>
        <v>0</v>
      </c>
      <c r="N91" s="36"/>
      <c r="O91" s="36">
        <f t="shared" si="120"/>
        <v>2877.8</v>
      </c>
      <c r="P91" s="36"/>
      <c r="Q91" s="36">
        <f t="shared" si="121"/>
        <v>0</v>
      </c>
      <c r="R91" s="36"/>
      <c r="S91" s="36">
        <f t="shared" si="122"/>
        <v>2877.8</v>
      </c>
      <c r="T91" s="36"/>
      <c r="U91" s="36">
        <f t="shared" si="123"/>
        <v>0</v>
      </c>
      <c r="V91" s="36"/>
      <c r="W91" s="36">
        <f t="shared" si="124"/>
        <v>2877.8</v>
      </c>
      <c r="X91" s="36"/>
      <c r="Y91" s="36">
        <f t="shared" si="125"/>
        <v>0</v>
      </c>
      <c r="Z91" s="36"/>
      <c r="AA91" s="36">
        <f t="shared" si="130"/>
        <v>2877.8</v>
      </c>
      <c r="AB91" s="36"/>
      <c r="AC91" s="36">
        <f t="shared" si="131"/>
        <v>0</v>
      </c>
      <c r="AD91" s="35">
        <f>-478.237-226.825</f>
        <v>-705.06200000000001</v>
      </c>
      <c r="AE91" s="36">
        <f t="shared" si="132"/>
        <v>2172.7380000000003</v>
      </c>
      <c r="AF91" s="35"/>
      <c r="AG91" s="36">
        <f t="shared" si="133"/>
        <v>0</v>
      </c>
      <c r="AH91" s="21" t="s">
        <v>60</v>
      </c>
      <c r="AI91" s="4"/>
    </row>
    <row r="92" spans="1:38" ht="56.25" x14ac:dyDescent="0.3">
      <c r="A92" s="2" t="s">
        <v>142</v>
      </c>
      <c r="B92" s="17" t="s">
        <v>59</v>
      </c>
      <c r="C92" s="16" t="s">
        <v>7</v>
      </c>
      <c r="D92" s="34">
        <v>3309.4</v>
      </c>
      <c r="E92" s="34">
        <v>0</v>
      </c>
      <c r="F92" s="36"/>
      <c r="G92" s="36">
        <f t="shared" si="0"/>
        <v>3309.4</v>
      </c>
      <c r="H92" s="36"/>
      <c r="I92" s="36">
        <f t="shared" si="1"/>
        <v>0</v>
      </c>
      <c r="J92" s="36"/>
      <c r="K92" s="36">
        <f t="shared" si="2"/>
        <v>3309.4</v>
      </c>
      <c r="L92" s="36"/>
      <c r="M92" s="36">
        <f t="shared" si="119"/>
        <v>0</v>
      </c>
      <c r="N92" s="36"/>
      <c r="O92" s="36">
        <f t="shared" si="120"/>
        <v>3309.4</v>
      </c>
      <c r="P92" s="36"/>
      <c r="Q92" s="36">
        <f t="shared" si="121"/>
        <v>0</v>
      </c>
      <c r="R92" s="36"/>
      <c r="S92" s="36">
        <f t="shared" si="122"/>
        <v>3309.4</v>
      </c>
      <c r="T92" s="36"/>
      <c r="U92" s="36">
        <f t="shared" si="123"/>
        <v>0</v>
      </c>
      <c r="V92" s="36"/>
      <c r="W92" s="36">
        <f t="shared" si="124"/>
        <v>3309.4</v>
      </c>
      <c r="X92" s="36"/>
      <c r="Y92" s="36">
        <f t="shared" si="125"/>
        <v>0</v>
      </c>
      <c r="Z92" s="36"/>
      <c r="AA92" s="36">
        <f t="shared" si="130"/>
        <v>3309.4</v>
      </c>
      <c r="AB92" s="36"/>
      <c r="AC92" s="36">
        <f t="shared" si="131"/>
        <v>0</v>
      </c>
      <c r="AD92" s="35"/>
      <c r="AE92" s="36">
        <f t="shared" si="132"/>
        <v>3309.4</v>
      </c>
      <c r="AF92" s="35"/>
      <c r="AG92" s="36">
        <f t="shared" si="133"/>
        <v>0</v>
      </c>
      <c r="AH92" s="21" t="s">
        <v>61</v>
      </c>
      <c r="AI92" s="4"/>
    </row>
    <row r="93" spans="1:38" ht="56.25" x14ac:dyDescent="0.3">
      <c r="A93" s="2" t="s">
        <v>143</v>
      </c>
      <c r="B93" s="17" t="s">
        <v>62</v>
      </c>
      <c r="C93" s="16" t="s">
        <v>7</v>
      </c>
      <c r="D93" s="34">
        <v>1820.1</v>
      </c>
      <c r="E93" s="34">
        <v>0</v>
      </c>
      <c r="F93" s="36"/>
      <c r="G93" s="36">
        <f t="shared" si="0"/>
        <v>1820.1</v>
      </c>
      <c r="H93" s="36"/>
      <c r="I93" s="36">
        <f t="shared" si="1"/>
        <v>0</v>
      </c>
      <c r="J93" s="36"/>
      <c r="K93" s="36">
        <f t="shared" si="2"/>
        <v>1820.1</v>
      </c>
      <c r="L93" s="36"/>
      <c r="M93" s="36">
        <f t="shared" si="119"/>
        <v>0</v>
      </c>
      <c r="N93" s="36"/>
      <c r="O93" s="36">
        <f t="shared" si="120"/>
        <v>1820.1</v>
      </c>
      <c r="P93" s="36"/>
      <c r="Q93" s="36">
        <f t="shared" si="121"/>
        <v>0</v>
      </c>
      <c r="R93" s="36"/>
      <c r="S93" s="36">
        <f t="shared" si="122"/>
        <v>1820.1</v>
      </c>
      <c r="T93" s="36"/>
      <c r="U93" s="36">
        <f t="shared" si="123"/>
        <v>0</v>
      </c>
      <c r="V93" s="36"/>
      <c r="W93" s="36">
        <f t="shared" si="124"/>
        <v>1820.1</v>
      </c>
      <c r="X93" s="36"/>
      <c r="Y93" s="36">
        <f t="shared" si="125"/>
        <v>0</v>
      </c>
      <c r="Z93" s="36"/>
      <c r="AA93" s="36">
        <f t="shared" si="130"/>
        <v>1820.1</v>
      </c>
      <c r="AB93" s="36"/>
      <c r="AC93" s="36">
        <f t="shared" si="131"/>
        <v>0</v>
      </c>
      <c r="AD93" s="35"/>
      <c r="AE93" s="36">
        <f t="shared" si="132"/>
        <v>1820.1</v>
      </c>
      <c r="AF93" s="35"/>
      <c r="AG93" s="36">
        <f t="shared" si="133"/>
        <v>0</v>
      </c>
      <c r="AH93" s="21" t="s">
        <v>63</v>
      </c>
      <c r="AI93" s="4"/>
    </row>
    <row r="94" spans="1:38" ht="56.25" x14ac:dyDescent="0.3">
      <c r="A94" s="2" t="s">
        <v>126</v>
      </c>
      <c r="B94" s="17" t="s">
        <v>64</v>
      </c>
      <c r="C94" s="16" t="s">
        <v>7</v>
      </c>
      <c r="D94" s="34">
        <v>2956.7</v>
      </c>
      <c r="E94" s="34">
        <v>0</v>
      </c>
      <c r="F94" s="36"/>
      <c r="G94" s="36">
        <f t="shared" si="0"/>
        <v>2956.7</v>
      </c>
      <c r="H94" s="36"/>
      <c r="I94" s="36">
        <f t="shared" si="1"/>
        <v>0</v>
      </c>
      <c r="J94" s="36"/>
      <c r="K94" s="36">
        <f t="shared" si="2"/>
        <v>2956.7</v>
      </c>
      <c r="L94" s="36"/>
      <c r="M94" s="36">
        <f t="shared" si="119"/>
        <v>0</v>
      </c>
      <c r="N94" s="36"/>
      <c r="O94" s="36">
        <f t="shared" si="120"/>
        <v>2956.7</v>
      </c>
      <c r="P94" s="36"/>
      <c r="Q94" s="36">
        <f t="shared" si="121"/>
        <v>0</v>
      </c>
      <c r="R94" s="36"/>
      <c r="S94" s="36">
        <f t="shared" si="122"/>
        <v>2956.7</v>
      </c>
      <c r="T94" s="36"/>
      <c r="U94" s="36">
        <f t="shared" si="123"/>
        <v>0</v>
      </c>
      <c r="V94" s="36"/>
      <c r="W94" s="36">
        <f t="shared" si="124"/>
        <v>2956.7</v>
      </c>
      <c r="X94" s="36"/>
      <c r="Y94" s="36">
        <f t="shared" si="125"/>
        <v>0</v>
      </c>
      <c r="Z94" s="36"/>
      <c r="AA94" s="36">
        <f t="shared" si="130"/>
        <v>2956.7</v>
      </c>
      <c r="AB94" s="36"/>
      <c r="AC94" s="36">
        <f t="shared" si="131"/>
        <v>0</v>
      </c>
      <c r="AD94" s="35">
        <v>2000</v>
      </c>
      <c r="AE94" s="36">
        <f t="shared" si="132"/>
        <v>4956.7</v>
      </c>
      <c r="AF94" s="35"/>
      <c r="AG94" s="36">
        <f t="shared" si="133"/>
        <v>0</v>
      </c>
      <c r="AH94" s="19" t="s">
        <v>65</v>
      </c>
      <c r="AI94" s="4"/>
    </row>
    <row r="95" spans="1:38" ht="56.25" x14ac:dyDescent="0.3">
      <c r="A95" s="2" t="s">
        <v>144</v>
      </c>
      <c r="B95" s="17" t="s">
        <v>66</v>
      </c>
      <c r="C95" s="16" t="s">
        <v>7</v>
      </c>
      <c r="D95" s="34">
        <v>93360.4</v>
      </c>
      <c r="E95" s="34">
        <v>0</v>
      </c>
      <c r="F95" s="36"/>
      <c r="G95" s="36">
        <f t="shared" si="0"/>
        <v>93360.4</v>
      </c>
      <c r="H95" s="36"/>
      <c r="I95" s="36">
        <f t="shared" si="1"/>
        <v>0</v>
      </c>
      <c r="J95" s="36"/>
      <c r="K95" s="36">
        <f t="shared" si="2"/>
        <v>93360.4</v>
      </c>
      <c r="L95" s="36"/>
      <c r="M95" s="36">
        <f t="shared" si="119"/>
        <v>0</v>
      </c>
      <c r="N95" s="36"/>
      <c r="O95" s="36">
        <f t="shared" si="120"/>
        <v>93360.4</v>
      </c>
      <c r="P95" s="36"/>
      <c r="Q95" s="36">
        <f t="shared" si="121"/>
        <v>0</v>
      </c>
      <c r="R95" s="36"/>
      <c r="S95" s="36">
        <f t="shared" si="122"/>
        <v>93360.4</v>
      </c>
      <c r="T95" s="36"/>
      <c r="U95" s="36">
        <f t="shared" si="123"/>
        <v>0</v>
      </c>
      <c r="V95" s="36">
        <v>-30000</v>
      </c>
      <c r="W95" s="36">
        <f t="shared" si="124"/>
        <v>63360.399999999994</v>
      </c>
      <c r="X95" s="36"/>
      <c r="Y95" s="36">
        <f t="shared" si="125"/>
        <v>0</v>
      </c>
      <c r="Z95" s="36"/>
      <c r="AA95" s="36">
        <f t="shared" si="130"/>
        <v>63360.399999999994</v>
      </c>
      <c r="AB95" s="36"/>
      <c r="AC95" s="36">
        <f t="shared" si="131"/>
        <v>0</v>
      </c>
      <c r="AD95" s="35">
        <v>-3324.3</v>
      </c>
      <c r="AE95" s="36">
        <f t="shared" si="132"/>
        <v>60036.099999999991</v>
      </c>
      <c r="AF95" s="35"/>
      <c r="AG95" s="36">
        <f t="shared" si="133"/>
        <v>0</v>
      </c>
      <c r="AH95" s="19" t="s">
        <v>67</v>
      </c>
      <c r="AI95" s="4"/>
    </row>
    <row r="96" spans="1:38" ht="56.25" x14ac:dyDescent="0.3">
      <c r="A96" s="2" t="s">
        <v>145</v>
      </c>
      <c r="B96" s="17" t="s">
        <v>68</v>
      </c>
      <c r="C96" s="16" t="s">
        <v>7</v>
      </c>
      <c r="D96" s="34">
        <v>7443.5</v>
      </c>
      <c r="E96" s="34">
        <v>0</v>
      </c>
      <c r="F96" s="36"/>
      <c r="G96" s="36">
        <f t="shared" si="0"/>
        <v>7443.5</v>
      </c>
      <c r="H96" s="36"/>
      <c r="I96" s="36">
        <f t="shared" si="1"/>
        <v>0</v>
      </c>
      <c r="J96" s="36"/>
      <c r="K96" s="36">
        <f t="shared" si="2"/>
        <v>7443.5</v>
      </c>
      <c r="L96" s="36"/>
      <c r="M96" s="36">
        <f t="shared" si="119"/>
        <v>0</v>
      </c>
      <c r="N96" s="36"/>
      <c r="O96" s="36">
        <f t="shared" si="120"/>
        <v>7443.5</v>
      </c>
      <c r="P96" s="36"/>
      <c r="Q96" s="36">
        <f t="shared" si="121"/>
        <v>0</v>
      </c>
      <c r="R96" s="36"/>
      <c r="S96" s="36">
        <f t="shared" si="122"/>
        <v>7443.5</v>
      </c>
      <c r="T96" s="36"/>
      <c r="U96" s="36">
        <f t="shared" si="123"/>
        <v>0</v>
      </c>
      <c r="V96" s="36"/>
      <c r="W96" s="36">
        <f t="shared" si="124"/>
        <v>7443.5</v>
      </c>
      <c r="X96" s="36"/>
      <c r="Y96" s="36">
        <f t="shared" si="125"/>
        <v>0</v>
      </c>
      <c r="Z96" s="36"/>
      <c r="AA96" s="36">
        <f t="shared" si="130"/>
        <v>7443.5</v>
      </c>
      <c r="AB96" s="36"/>
      <c r="AC96" s="36">
        <f t="shared" si="131"/>
        <v>0</v>
      </c>
      <c r="AD96" s="35"/>
      <c r="AE96" s="36">
        <f t="shared" si="132"/>
        <v>7443.5</v>
      </c>
      <c r="AF96" s="35"/>
      <c r="AG96" s="36">
        <f t="shared" si="133"/>
        <v>0</v>
      </c>
      <c r="AH96" s="21" t="s">
        <v>69</v>
      </c>
      <c r="AI96" s="4"/>
    </row>
    <row r="97" spans="1:38" ht="56.25" x14ac:dyDescent="0.3">
      <c r="A97" s="2" t="s">
        <v>146</v>
      </c>
      <c r="B97" s="17" t="s">
        <v>211</v>
      </c>
      <c r="C97" s="16" t="s">
        <v>7</v>
      </c>
      <c r="D97" s="34"/>
      <c r="E97" s="34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>
        <v>22491.524000000001</v>
      </c>
      <c r="S97" s="36">
        <f t="shared" si="122"/>
        <v>22491.524000000001</v>
      </c>
      <c r="T97" s="36"/>
      <c r="U97" s="36">
        <f t="shared" si="123"/>
        <v>0</v>
      </c>
      <c r="V97" s="36"/>
      <c r="W97" s="36">
        <f t="shared" si="124"/>
        <v>22491.524000000001</v>
      </c>
      <c r="X97" s="36"/>
      <c r="Y97" s="36">
        <f t="shared" si="125"/>
        <v>0</v>
      </c>
      <c r="Z97" s="36"/>
      <c r="AA97" s="36">
        <f t="shared" si="130"/>
        <v>22491.524000000001</v>
      </c>
      <c r="AB97" s="36"/>
      <c r="AC97" s="36">
        <f t="shared" si="131"/>
        <v>0</v>
      </c>
      <c r="AD97" s="35"/>
      <c r="AE97" s="36">
        <f t="shared" si="132"/>
        <v>22491.524000000001</v>
      </c>
      <c r="AF97" s="35"/>
      <c r="AG97" s="36">
        <f t="shared" si="133"/>
        <v>0</v>
      </c>
      <c r="AH97" s="21">
        <v>1110541780</v>
      </c>
      <c r="AI97" s="4"/>
    </row>
    <row r="98" spans="1:38" ht="56.25" x14ac:dyDescent="0.3">
      <c r="A98" s="2" t="s">
        <v>147</v>
      </c>
      <c r="B98" s="17" t="s">
        <v>210</v>
      </c>
      <c r="C98" s="16" t="s">
        <v>7</v>
      </c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>
        <f>V100+V101</f>
        <v>219867</v>
      </c>
      <c r="W98" s="36">
        <f t="shared" si="124"/>
        <v>219867</v>
      </c>
      <c r="X98" s="36"/>
      <c r="Y98" s="36">
        <f t="shared" si="125"/>
        <v>0</v>
      </c>
      <c r="Z98" s="36">
        <f>Z100+Z101</f>
        <v>0</v>
      </c>
      <c r="AA98" s="36">
        <f t="shared" si="130"/>
        <v>219867</v>
      </c>
      <c r="AB98" s="36"/>
      <c r="AC98" s="36">
        <f t="shared" si="131"/>
        <v>0</v>
      </c>
      <c r="AD98" s="35">
        <f>AD100+AD101</f>
        <v>0</v>
      </c>
      <c r="AE98" s="36">
        <f t="shared" si="132"/>
        <v>219867</v>
      </c>
      <c r="AF98" s="35"/>
      <c r="AG98" s="36">
        <f t="shared" si="133"/>
        <v>0</v>
      </c>
      <c r="AH98" s="21"/>
      <c r="AI98" s="4"/>
    </row>
    <row r="99" spans="1:38" x14ac:dyDescent="0.3">
      <c r="A99" s="2"/>
      <c r="B99" s="24" t="s">
        <v>9</v>
      </c>
      <c r="C99" s="16"/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5"/>
      <c r="AE99" s="36"/>
      <c r="AF99" s="35"/>
      <c r="AG99" s="36"/>
      <c r="AH99" s="21"/>
      <c r="AI99" s="4"/>
    </row>
    <row r="100" spans="1:38" hidden="1" x14ac:dyDescent="0.3">
      <c r="A100" s="2"/>
      <c r="B100" s="55" t="s">
        <v>10</v>
      </c>
      <c r="C100" s="16"/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>
        <f>33750+51117</f>
        <v>84867</v>
      </c>
      <c r="W100" s="36">
        <f t="shared" si="124"/>
        <v>84867</v>
      </c>
      <c r="X100" s="36"/>
      <c r="Y100" s="36">
        <f t="shared" si="125"/>
        <v>0</v>
      </c>
      <c r="Z100" s="36"/>
      <c r="AA100" s="36">
        <f t="shared" ref="AA100:AA102" si="134">W100+Z100</f>
        <v>84867</v>
      </c>
      <c r="AB100" s="36"/>
      <c r="AC100" s="36">
        <f t="shared" ref="AC100:AC102" si="135">Y100+AB100</f>
        <v>0</v>
      </c>
      <c r="AD100" s="35"/>
      <c r="AE100" s="36">
        <f t="shared" ref="AE100:AE102" si="136">AA100+AD100</f>
        <v>84867</v>
      </c>
      <c r="AF100" s="35"/>
      <c r="AG100" s="36">
        <f t="shared" ref="AG100:AG102" si="137">AC100+AF100</f>
        <v>0</v>
      </c>
      <c r="AH100" s="21" t="s">
        <v>202</v>
      </c>
      <c r="AI100" s="4">
        <v>0</v>
      </c>
    </row>
    <row r="101" spans="1:38" x14ac:dyDescent="0.3">
      <c r="A101" s="2"/>
      <c r="B101" s="17" t="s">
        <v>17</v>
      </c>
      <c r="C101" s="16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>
        <v>135000</v>
      </c>
      <c r="W101" s="36">
        <f t="shared" si="124"/>
        <v>135000</v>
      </c>
      <c r="X101" s="36"/>
      <c r="Y101" s="36">
        <f t="shared" si="125"/>
        <v>0</v>
      </c>
      <c r="Z101" s="36"/>
      <c r="AA101" s="36">
        <f t="shared" si="134"/>
        <v>135000</v>
      </c>
      <c r="AB101" s="36"/>
      <c r="AC101" s="36">
        <f t="shared" si="135"/>
        <v>0</v>
      </c>
      <c r="AD101" s="35"/>
      <c r="AE101" s="36">
        <f t="shared" si="136"/>
        <v>135000</v>
      </c>
      <c r="AF101" s="35"/>
      <c r="AG101" s="36">
        <f t="shared" si="137"/>
        <v>0</v>
      </c>
      <c r="AH101" s="21" t="s">
        <v>201</v>
      </c>
      <c r="AI101" s="4"/>
    </row>
    <row r="102" spans="1:38" x14ac:dyDescent="0.3">
      <c r="A102" s="2"/>
      <c r="B102" s="17" t="s">
        <v>8</v>
      </c>
      <c r="C102" s="62"/>
      <c r="D102" s="33">
        <f>D104+D105</f>
        <v>1467661.1</v>
      </c>
      <c r="E102" s="33">
        <f>E104+E105</f>
        <v>1643956.6</v>
      </c>
      <c r="F102" s="33">
        <f>F104+F105</f>
        <v>1.8189894035458565E-12</v>
      </c>
      <c r="G102" s="33">
        <f t="shared" si="0"/>
        <v>1467661.1</v>
      </c>
      <c r="H102" s="33">
        <f>H104+H105</f>
        <v>-3.637978807091713E-12</v>
      </c>
      <c r="I102" s="33">
        <f t="shared" si="1"/>
        <v>1643956.6</v>
      </c>
      <c r="J102" s="33">
        <f>J104+J105</f>
        <v>0</v>
      </c>
      <c r="K102" s="33">
        <f t="shared" si="2"/>
        <v>1467661.1</v>
      </c>
      <c r="L102" s="33">
        <f>L104+L105</f>
        <v>0</v>
      </c>
      <c r="M102" s="33">
        <f t="shared" si="119"/>
        <v>1643956.6</v>
      </c>
      <c r="N102" s="33">
        <f>N104+N105</f>
        <v>0</v>
      </c>
      <c r="O102" s="33">
        <f t="shared" si="120"/>
        <v>1467661.1</v>
      </c>
      <c r="P102" s="33">
        <f>P104+P105</f>
        <v>0</v>
      </c>
      <c r="Q102" s="33">
        <f t="shared" si="121"/>
        <v>1643956.6</v>
      </c>
      <c r="R102" s="33">
        <f>R104+R105</f>
        <v>0</v>
      </c>
      <c r="S102" s="33">
        <f t="shared" si="122"/>
        <v>1467661.1</v>
      </c>
      <c r="T102" s="33">
        <f>T104+T105</f>
        <v>0</v>
      </c>
      <c r="U102" s="33">
        <f t="shared" si="123"/>
        <v>1643956.6</v>
      </c>
      <c r="V102" s="36">
        <f>V104+V105</f>
        <v>200532.3</v>
      </c>
      <c r="W102" s="36">
        <f t="shared" si="124"/>
        <v>1668193.4000000001</v>
      </c>
      <c r="X102" s="36">
        <f>X104+X105</f>
        <v>0</v>
      </c>
      <c r="Y102" s="36">
        <f t="shared" si="125"/>
        <v>1643956.6</v>
      </c>
      <c r="Z102" s="36">
        <f>Z104+Z105</f>
        <v>0</v>
      </c>
      <c r="AA102" s="36">
        <f t="shared" si="134"/>
        <v>1668193.4000000001</v>
      </c>
      <c r="AB102" s="36">
        <f>AB104+AB105</f>
        <v>0</v>
      </c>
      <c r="AC102" s="33">
        <f t="shared" si="135"/>
        <v>1643956.6</v>
      </c>
      <c r="AD102" s="33">
        <f>AD104+AD105</f>
        <v>18135.043000000001</v>
      </c>
      <c r="AE102" s="36">
        <f t="shared" si="136"/>
        <v>1686328.4430000002</v>
      </c>
      <c r="AF102" s="33">
        <f>AF104+AF105</f>
        <v>0</v>
      </c>
      <c r="AG102" s="36">
        <f t="shared" si="137"/>
        <v>1643956.6</v>
      </c>
      <c r="AH102" s="10"/>
      <c r="AI102" s="10"/>
      <c r="AJ102" s="10"/>
      <c r="AK102" s="10"/>
      <c r="AL102" s="10"/>
    </row>
    <row r="103" spans="1:38" x14ac:dyDescent="0.3">
      <c r="A103" s="2"/>
      <c r="B103" s="24" t="s">
        <v>9</v>
      </c>
      <c r="C103" s="3"/>
      <c r="D103" s="34"/>
      <c r="E103" s="34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5"/>
      <c r="AE103" s="36"/>
      <c r="AF103" s="35"/>
      <c r="AG103" s="36"/>
      <c r="AH103" s="4"/>
      <c r="AI103" s="4"/>
    </row>
    <row r="104" spans="1:38" hidden="1" x14ac:dyDescent="0.3">
      <c r="A104" s="2"/>
      <c r="B104" s="12" t="s">
        <v>10</v>
      </c>
      <c r="C104" s="3"/>
      <c r="D104" s="37">
        <f>D108+D112+D116+D120+D124+D128+D132+D134</f>
        <v>441915.29999999993</v>
      </c>
      <c r="E104" s="37">
        <f>E108+E112+E116+E120+E124+E128+E132+E134</f>
        <v>458956.6</v>
      </c>
      <c r="F104" s="49">
        <f>F108++F112+F116+F120+F124+F128+F132+F134</f>
        <v>1.8189894035458565E-12</v>
      </c>
      <c r="G104" s="36">
        <f t="shared" si="0"/>
        <v>441915.29999999993</v>
      </c>
      <c r="H104" s="49">
        <f>H108+H112+H116+H120+H124+H128+H132+H134</f>
        <v>-3.637978807091713E-12</v>
      </c>
      <c r="I104" s="36">
        <f t="shared" si="1"/>
        <v>458956.6</v>
      </c>
      <c r="J104" s="49">
        <f>J108++J112+J116+J120+J124+J128+J132+J134</f>
        <v>0</v>
      </c>
      <c r="K104" s="36">
        <f t="shared" si="2"/>
        <v>441915.29999999993</v>
      </c>
      <c r="L104" s="49">
        <f>L108+L112+L116+L120+L124+L128+L132+L134</f>
        <v>0</v>
      </c>
      <c r="M104" s="36">
        <f t="shared" ref="M104:M106" si="138">I104+L104</f>
        <v>458956.6</v>
      </c>
      <c r="N104" s="49">
        <f>N108++N112+N116+N120+N124+N128+N132+N134</f>
        <v>0</v>
      </c>
      <c r="O104" s="36">
        <f t="shared" ref="O104:O106" si="139">K104+N104</f>
        <v>441915.29999999993</v>
      </c>
      <c r="P104" s="49">
        <f>P108+P112+P116+P120+P124+P128+P132+P134</f>
        <v>0</v>
      </c>
      <c r="Q104" s="36">
        <f t="shared" ref="Q104:Q106" si="140">M104+P104</f>
        <v>458956.6</v>
      </c>
      <c r="R104" s="49">
        <f>R108++R112+R116+R120+R124+R128+R132+R134</f>
        <v>0</v>
      </c>
      <c r="S104" s="36">
        <f t="shared" ref="S104:S106" si="141">O104+R104</f>
        <v>441915.29999999993</v>
      </c>
      <c r="T104" s="49">
        <f>T108+T112+T116+T120+T124+T128+T132+T134</f>
        <v>0</v>
      </c>
      <c r="U104" s="36">
        <f t="shared" ref="U104:U106" si="142">Q104+T104</f>
        <v>458956.6</v>
      </c>
      <c r="V104" s="49">
        <f>V108++V112+V116+V120+V124+V128+V132+V134</f>
        <v>50133</v>
      </c>
      <c r="W104" s="36">
        <f t="shared" ref="W104:W106" si="143">S104+V104</f>
        <v>492048.29999999993</v>
      </c>
      <c r="X104" s="49">
        <f>X108+X112+X116+X120+X124+X128+X132+X134</f>
        <v>0</v>
      </c>
      <c r="Y104" s="36">
        <f t="shared" ref="Y104:Y106" si="144">U104+X104</f>
        <v>458956.6</v>
      </c>
      <c r="Z104" s="49">
        <f>Z108++Z112+Z116+Z120+Z124+Z128+Z132+Z134</f>
        <v>0</v>
      </c>
      <c r="AA104" s="36">
        <f t="shared" ref="AA104:AA106" si="145">W104+Z104</f>
        <v>492048.29999999993</v>
      </c>
      <c r="AB104" s="49">
        <f>AB108+AB112+AB116+AB120+AB124+AB128+AB132+AB134</f>
        <v>0</v>
      </c>
      <c r="AC104" s="36">
        <f t="shared" ref="AC104:AC106" si="146">Y104+AB104</f>
        <v>458956.6</v>
      </c>
      <c r="AD104" s="38">
        <f>AD108++AD112+AD116+AD120+AD124+AD128+AD132+AD134+AD135</f>
        <v>18135.043000000001</v>
      </c>
      <c r="AE104" s="36">
        <f t="shared" ref="AE104:AE106" si="147">AA104+AD104</f>
        <v>510183.34299999994</v>
      </c>
      <c r="AF104" s="38">
        <f>AF108+AF112+AF116+AF120+AF124+AF128+AF132+AF134</f>
        <v>0</v>
      </c>
      <c r="AG104" s="36">
        <f t="shared" ref="AG104:AG106" si="148">AC104+AF104</f>
        <v>458956.6</v>
      </c>
      <c r="AH104" s="4"/>
      <c r="AI104" s="4">
        <v>0</v>
      </c>
    </row>
    <row r="105" spans="1:38" x14ac:dyDescent="0.3">
      <c r="A105" s="2"/>
      <c r="B105" s="17" t="s">
        <v>44</v>
      </c>
      <c r="C105" s="3"/>
      <c r="D105" s="34">
        <f>D109+D113+D117+D121+D125+D129+D133</f>
        <v>1025745.8</v>
      </c>
      <c r="E105" s="34">
        <f>E109+E113+E117+E121+E125+E129+E133</f>
        <v>1185000</v>
      </c>
      <c r="F105" s="36">
        <f>F109+F113+F117+F121+F125+F129+F133</f>
        <v>0</v>
      </c>
      <c r="G105" s="36">
        <f t="shared" si="0"/>
        <v>1025745.8</v>
      </c>
      <c r="H105" s="36">
        <f>H109+H113+H117+H121+H125+H129+H133</f>
        <v>0</v>
      </c>
      <c r="I105" s="36">
        <f t="shared" si="1"/>
        <v>1185000</v>
      </c>
      <c r="J105" s="36">
        <f>J109+J113+J117+J121+J125+J129+J133</f>
        <v>0</v>
      </c>
      <c r="K105" s="36">
        <f t="shared" si="2"/>
        <v>1025745.8</v>
      </c>
      <c r="L105" s="36">
        <f>L109+L113+L117+L121+L125+L129+L133</f>
        <v>0</v>
      </c>
      <c r="M105" s="36">
        <f t="shared" si="138"/>
        <v>1185000</v>
      </c>
      <c r="N105" s="36">
        <f>N109+N113+N117+N121+N125+N129+N133</f>
        <v>0</v>
      </c>
      <c r="O105" s="36">
        <f t="shared" si="139"/>
        <v>1025745.8</v>
      </c>
      <c r="P105" s="36">
        <f>P109+P113+P117+P121+P125+P129+P133</f>
        <v>0</v>
      </c>
      <c r="Q105" s="36">
        <f t="shared" si="140"/>
        <v>1185000</v>
      </c>
      <c r="R105" s="36">
        <f>R109+R113+R117+R121+R125+R129+R133</f>
        <v>0</v>
      </c>
      <c r="S105" s="36">
        <f t="shared" si="141"/>
        <v>1025745.8</v>
      </c>
      <c r="T105" s="36">
        <f>T109+T113+T117+T121+T125+T129+T133</f>
        <v>0</v>
      </c>
      <c r="U105" s="36">
        <f t="shared" si="142"/>
        <v>1185000</v>
      </c>
      <c r="V105" s="36">
        <f>V109+V113+V117+V121+V125+V129+V133</f>
        <v>150399.29999999999</v>
      </c>
      <c r="W105" s="36">
        <f t="shared" si="143"/>
        <v>1176145.1000000001</v>
      </c>
      <c r="X105" s="36">
        <f>X109+X113+X117+X121+X125+X129+X133</f>
        <v>0</v>
      </c>
      <c r="Y105" s="36">
        <f t="shared" si="144"/>
        <v>1185000</v>
      </c>
      <c r="Z105" s="36">
        <f>Z109+Z113+Z117+Z121+Z125+Z129+Z133</f>
        <v>0</v>
      </c>
      <c r="AA105" s="36">
        <f t="shared" si="145"/>
        <v>1176145.1000000001</v>
      </c>
      <c r="AB105" s="36">
        <f>AB109+AB113+AB117+AB121+AB125+AB129+AB133</f>
        <v>0</v>
      </c>
      <c r="AC105" s="36">
        <f t="shared" si="146"/>
        <v>1185000</v>
      </c>
      <c r="AD105" s="35">
        <f>AD109+AD113+AD117+AD121+AD125+AD129+AD133</f>
        <v>0</v>
      </c>
      <c r="AE105" s="36">
        <f t="shared" si="147"/>
        <v>1176145.1000000001</v>
      </c>
      <c r="AF105" s="35">
        <f>AF109+AF113+AF117+AF121+AF125+AF129+AF133</f>
        <v>0</v>
      </c>
      <c r="AG105" s="36">
        <f t="shared" si="148"/>
        <v>1185000</v>
      </c>
      <c r="AH105" s="4"/>
      <c r="AI105" s="4"/>
    </row>
    <row r="106" spans="1:38" ht="56.25" x14ac:dyDescent="0.3">
      <c r="A106" s="2" t="s">
        <v>148</v>
      </c>
      <c r="B106" s="17" t="s">
        <v>45</v>
      </c>
      <c r="C106" s="16" t="s">
        <v>7</v>
      </c>
      <c r="D106" s="34">
        <f>D108+D109</f>
        <v>261623.4</v>
      </c>
      <c r="E106" s="34">
        <f>E108+E109</f>
        <v>0</v>
      </c>
      <c r="F106" s="36">
        <f>F108+F109</f>
        <v>0</v>
      </c>
      <c r="G106" s="36">
        <f t="shared" si="0"/>
        <v>261623.4</v>
      </c>
      <c r="H106" s="36">
        <f>H108+H109</f>
        <v>0</v>
      </c>
      <c r="I106" s="36">
        <f t="shared" si="1"/>
        <v>0</v>
      </c>
      <c r="J106" s="36">
        <f>J108+J109</f>
        <v>0</v>
      </c>
      <c r="K106" s="36">
        <f t="shared" si="2"/>
        <v>261623.4</v>
      </c>
      <c r="L106" s="36">
        <f>L108+L109</f>
        <v>0</v>
      </c>
      <c r="M106" s="36">
        <f t="shared" si="138"/>
        <v>0</v>
      </c>
      <c r="N106" s="36">
        <f>N108+N109</f>
        <v>0</v>
      </c>
      <c r="O106" s="36">
        <f t="shared" si="139"/>
        <v>261623.4</v>
      </c>
      <c r="P106" s="36">
        <f>P108+P109</f>
        <v>0</v>
      </c>
      <c r="Q106" s="36">
        <f t="shared" si="140"/>
        <v>0</v>
      </c>
      <c r="R106" s="36">
        <f>R108+R109</f>
        <v>0</v>
      </c>
      <c r="S106" s="36">
        <f t="shared" si="141"/>
        <v>261623.4</v>
      </c>
      <c r="T106" s="36">
        <f>T108+T109</f>
        <v>0</v>
      </c>
      <c r="U106" s="36">
        <f t="shared" si="142"/>
        <v>0</v>
      </c>
      <c r="V106" s="36">
        <f>V108+V109</f>
        <v>200532.3</v>
      </c>
      <c r="W106" s="36">
        <f t="shared" si="143"/>
        <v>462155.69999999995</v>
      </c>
      <c r="X106" s="36">
        <f>X108+X109</f>
        <v>0</v>
      </c>
      <c r="Y106" s="36">
        <f t="shared" si="144"/>
        <v>0</v>
      </c>
      <c r="Z106" s="36">
        <f>Z108+Z109</f>
        <v>0</v>
      </c>
      <c r="AA106" s="36">
        <f t="shared" si="145"/>
        <v>462155.69999999995</v>
      </c>
      <c r="AB106" s="36">
        <f>AB108+AB109</f>
        <v>0</v>
      </c>
      <c r="AC106" s="36">
        <f t="shared" si="146"/>
        <v>0</v>
      </c>
      <c r="AD106" s="35">
        <f>AD108+AD109</f>
        <v>0</v>
      </c>
      <c r="AE106" s="36">
        <f t="shared" si="147"/>
        <v>462155.69999999995</v>
      </c>
      <c r="AF106" s="35">
        <f>AF108+AF109</f>
        <v>0</v>
      </c>
      <c r="AG106" s="36">
        <f t="shared" si="148"/>
        <v>0</v>
      </c>
      <c r="AH106" s="4"/>
      <c r="AI106" s="4"/>
    </row>
    <row r="107" spans="1:38" x14ac:dyDescent="0.3">
      <c r="A107" s="2"/>
      <c r="B107" s="17" t="s">
        <v>9</v>
      </c>
      <c r="C107" s="3"/>
      <c r="D107" s="34"/>
      <c r="E107" s="34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5"/>
      <c r="AE107" s="36"/>
      <c r="AF107" s="35"/>
      <c r="AG107" s="36"/>
      <c r="AH107" s="4"/>
      <c r="AI107" s="4"/>
    </row>
    <row r="108" spans="1:38" hidden="1" x14ac:dyDescent="0.3">
      <c r="A108" s="2"/>
      <c r="B108" s="15" t="s">
        <v>10</v>
      </c>
      <c r="C108" s="3"/>
      <c r="D108" s="37">
        <v>65405.9</v>
      </c>
      <c r="E108" s="37">
        <v>0</v>
      </c>
      <c r="F108" s="49"/>
      <c r="G108" s="36">
        <f t="shared" si="0"/>
        <v>65405.9</v>
      </c>
      <c r="H108" s="49"/>
      <c r="I108" s="36">
        <f t="shared" si="1"/>
        <v>0</v>
      </c>
      <c r="J108" s="49"/>
      <c r="K108" s="36">
        <f t="shared" si="2"/>
        <v>65405.9</v>
      </c>
      <c r="L108" s="49"/>
      <c r="M108" s="36">
        <f t="shared" ref="M108:M110" si="149">I108+L108</f>
        <v>0</v>
      </c>
      <c r="N108" s="49"/>
      <c r="O108" s="36">
        <f t="shared" ref="O108:O110" si="150">K108+N108</f>
        <v>65405.9</v>
      </c>
      <c r="P108" s="49"/>
      <c r="Q108" s="36">
        <f t="shared" ref="Q108:Q110" si="151">M108+P108</f>
        <v>0</v>
      </c>
      <c r="R108" s="49"/>
      <c r="S108" s="36">
        <f t="shared" ref="S108:S110" si="152">O108+R108</f>
        <v>65405.9</v>
      </c>
      <c r="T108" s="49"/>
      <c r="U108" s="36">
        <f t="shared" ref="U108:U110" si="153">Q108+T108</f>
        <v>0</v>
      </c>
      <c r="V108" s="49">
        <v>50133</v>
      </c>
      <c r="W108" s="36">
        <f t="shared" ref="W108:W110" si="154">S108+V108</f>
        <v>115538.9</v>
      </c>
      <c r="X108" s="49"/>
      <c r="Y108" s="36">
        <f t="shared" ref="Y108:Y110" si="155">U108+X108</f>
        <v>0</v>
      </c>
      <c r="Z108" s="49"/>
      <c r="AA108" s="36">
        <f t="shared" ref="AA108:AA110" si="156">W108+Z108</f>
        <v>115538.9</v>
      </c>
      <c r="AB108" s="49"/>
      <c r="AC108" s="36">
        <f t="shared" ref="AC108:AC110" si="157">Y108+AB108</f>
        <v>0</v>
      </c>
      <c r="AD108" s="38"/>
      <c r="AE108" s="36">
        <f t="shared" ref="AE108:AE110" si="158">AA108+AD108</f>
        <v>115538.9</v>
      </c>
      <c r="AF108" s="38"/>
      <c r="AG108" s="36">
        <f t="shared" ref="AG108:AG110" si="159">AC108+AF108</f>
        <v>0</v>
      </c>
      <c r="AH108" s="4" t="s">
        <v>46</v>
      </c>
      <c r="AI108" s="4">
        <v>0</v>
      </c>
    </row>
    <row r="109" spans="1:38" x14ac:dyDescent="0.3">
      <c r="A109" s="2"/>
      <c r="B109" s="17" t="s">
        <v>44</v>
      </c>
      <c r="C109" s="3"/>
      <c r="D109" s="34">
        <v>196217.5</v>
      </c>
      <c r="E109" s="34">
        <v>0</v>
      </c>
      <c r="F109" s="36"/>
      <c r="G109" s="36">
        <f t="shared" ref="G109:G172" si="160">D109+F109</f>
        <v>196217.5</v>
      </c>
      <c r="H109" s="36"/>
      <c r="I109" s="36">
        <f t="shared" ref="I109:I172" si="161">E109+H109</f>
        <v>0</v>
      </c>
      <c r="J109" s="36"/>
      <c r="K109" s="36">
        <f t="shared" ref="K109:K172" si="162">G109+J109</f>
        <v>196217.5</v>
      </c>
      <c r="L109" s="36"/>
      <c r="M109" s="36">
        <f t="shared" si="149"/>
        <v>0</v>
      </c>
      <c r="N109" s="36"/>
      <c r="O109" s="36">
        <f t="shared" si="150"/>
        <v>196217.5</v>
      </c>
      <c r="P109" s="36"/>
      <c r="Q109" s="36">
        <f t="shared" si="151"/>
        <v>0</v>
      </c>
      <c r="R109" s="36"/>
      <c r="S109" s="36">
        <f t="shared" si="152"/>
        <v>196217.5</v>
      </c>
      <c r="T109" s="36"/>
      <c r="U109" s="36">
        <f t="shared" si="153"/>
        <v>0</v>
      </c>
      <c r="V109" s="36">
        <v>150399.29999999999</v>
      </c>
      <c r="W109" s="36">
        <f t="shared" si="154"/>
        <v>346616.8</v>
      </c>
      <c r="X109" s="36"/>
      <c r="Y109" s="36">
        <f t="shared" si="155"/>
        <v>0</v>
      </c>
      <c r="Z109" s="36"/>
      <c r="AA109" s="36">
        <f t="shared" si="156"/>
        <v>346616.8</v>
      </c>
      <c r="AB109" s="36"/>
      <c r="AC109" s="36">
        <f t="shared" si="157"/>
        <v>0</v>
      </c>
      <c r="AD109" s="35"/>
      <c r="AE109" s="36">
        <f t="shared" si="158"/>
        <v>346616.8</v>
      </c>
      <c r="AF109" s="35"/>
      <c r="AG109" s="36">
        <f t="shared" si="159"/>
        <v>0</v>
      </c>
      <c r="AH109" s="4" t="s">
        <v>179</v>
      </c>
      <c r="AI109" s="18"/>
    </row>
    <row r="110" spans="1:38" ht="56.25" x14ac:dyDescent="0.3">
      <c r="A110" s="2" t="s">
        <v>149</v>
      </c>
      <c r="B110" s="17" t="s">
        <v>47</v>
      </c>
      <c r="C110" s="16" t="s">
        <v>7</v>
      </c>
      <c r="D110" s="34">
        <f>D112+D113</f>
        <v>100000</v>
      </c>
      <c r="E110" s="34">
        <f>E112+E113</f>
        <v>150000</v>
      </c>
      <c r="F110" s="36">
        <f>F112+F113</f>
        <v>32500</v>
      </c>
      <c r="G110" s="36">
        <f t="shared" si="160"/>
        <v>132500</v>
      </c>
      <c r="H110" s="36">
        <f>H112+H113</f>
        <v>-32500</v>
      </c>
      <c r="I110" s="36">
        <f t="shared" si="161"/>
        <v>117500</v>
      </c>
      <c r="J110" s="36">
        <f>J112+J113</f>
        <v>97500</v>
      </c>
      <c r="K110" s="36">
        <f t="shared" si="162"/>
        <v>230000</v>
      </c>
      <c r="L110" s="36">
        <f>L112+L113</f>
        <v>-97500</v>
      </c>
      <c r="M110" s="36">
        <f t="shared" si="149"/>
        <v>20000</v>
      </c>
      <c r="N110" s="36">
        <f>N112+N113</f>
        <v>0</v>
      </c>
      <c r="O110" s="36">
        <f t="shared" si="150"/>
        <v>230000</v>
      </c>
      <c r="P110" s="36">
        <f>P112+P113</f>
        <v>0</v>
      </c>
      <c r="Q110" s="36">
        <f t="shared" si="151"/>
        <v>20000</v>
      </c>
      <c r="R110" s="36">
        <f>R112+R113</f>
        <v>0</v>
      </c>
      <c r="S110" s="36">
        <f t="shared" si="152"/>
        <v>230000</v>
      </c>
      <c r="T110" s="36">
        <f>T112+T113</f>
        <v>0</v>
      </c>
      <c r="U110" s="36">
        <f t="shared" si="153"/>
        <v>20000</v>
      </c>
      <c r="V110" s="36">
        <f>V112+V113</f>
        <v>0</v>
      </c>
      <c r="W110" s="36">
        <f t="shared" si="154"/>
        <v>230000</v>
      </c>
      <c r="X110" s="36">
        <f>X112+X113</f>
        <v>0</v>
      </c>
      <c r="Y110" s="36">
        <f t="shared" si="155"/>
        <v>20000</v>
      </c>
      <c r="Z110" s="36">
        <f>Z112+Z113</f>
        <v>0</v>
      </c>
      <c r="AA110" s="36">
        <f t="shared" si="156"/>
        <v>230000</v>
      </c>
      <c r="AB110" s="36">
        <f>AB112+AB113</f>
        <v>0</v>
      </c>
      <c r="AC110" s="36">
        <f t="shared" si="157"/>
        <v>20000</v>
      </c>
      <c r="AD110" s="35">
        <f>AD112+AD113</f>
        <v>0</v>
      </c>
      <c r="AE110" s="36">
        <f t="shared" si="158"/>
        <v>230000</v>
      </c>
      <c r="AF110" s="35">
        <f>AF112+AF113</f>
        <v>0</v>
      </c>
      <c r="AG110" s="36">
        <f t="shared" si="159"/>
        <v>20000</v>
      </c>
      <c r="AH110" s="18"/>
      <c r="AI110" s="4"/>
    </row>
    <row r="111" spans="1:38" x14ac:dyDescent="0.3">
      <c r="A111" s="2"/>
      <c r="B111" s="17" t="s">
        <v>9</v>
      </c>
      <c r="C111" s="3"/>
      <c r="D111" s="34"/>
      <c r="E111" s="34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5"/>
      <c r="AE111" s="36"/>
      <c r="AF111" s="35"/>
      <c r="AG111" s="36"/>
      <c r="AH111" s="4"/>
      <c r="AI111" s="4"/>
    </row>
    <row r="112" spans="1:38" hidden="1" x14ac:dyDescent="0.3">
      <c r="A112" s="2"/>
      <c r="B112" s="15" t="s">
        <v>10</v>
      </c>
      <c r="C112" s="3"/>
      <c r="D112" s="37">
        <v>25000</v>
      </c>
      <c r="E112" s="37">
        <v>37500</v>
      </c>
      <c r="F112" s="49">
        <v>32500</v>
      </c>
      <c r="G112" s="36">
        <f t="shared" si="160"/>
        <v>57500</v>
      </c>
      <c r="H112" s="49">
        <v>-32500</v>
      </c>
      <c r="I112" s="36">
        <f t="shared" si="161"/>
        <v>5000</v>
      </c>
      <c r="J112" s="49"/>
      <c r="K112" s="36">
        <f t="shared" si="162"/>
        <v>57500</v>
      </c>
      <c r="L112" s="49"/>
      <c r="M112" s="36">
        <f t="shared" ref="M112:M114" si="163">I112+L112</f>
        <v>5000</v>
      </c>
      <c r="N112" s="49"/>
      <c r="O112" s="36">
        <f t="shared" ref="O112:O114" si="164">K112+N112</f>
        <v>57500</v>
      </c>
      <c r="P112" s="49"/>
      <c r="Q112" s="36">
        <f t="shared" ref="Q112:Q114" si="165">M112+P112</f>
        <v>5000</v>
      </c>
      <c r="R112" s="49"/>
      <c r="S112" s="36">
        <f t="shared" ref="S112:S114" si="166">O112+R112</f>
        <v>57500</v>
      </c>
      <c r="T112" s="49"/>
      <c r="U112" s="36">
        <f t="shared" ref="U112:U114" si="167">Q112+T112</f>
        <v>5000</v>
      </c>
      <c r="V112" s="49"/>
      <c r="W112" s="36">
        <f t="shared" ref="W112:W114" si="168">S112+V112</f>
        <v>57500</v>
      </c>
      <c r="X112" s="49"/>
      <c r="Y112" s="36">
        <f t="shared" ref="Y112:Y114" si="169">U112+X112</f>
        <v>5000</v>
      </c>
      <c r="Z112" s="49"/>
      <c r="AA112" s="36">
        <f t="shared" ref="AA112:AA114" si="170">W112+Z112</f>
        <v>57500</v>
      </c>
      <c r="AB112" s="49"/>
      <c r="AC112" s="36">
        <f t="shared" ref="AC112:AC114" si="171">Y112+AB112</f>
        <v>5000</v>
      </c>
      <c r="AD112" s="38"/>
      <c r="AE112" s="36">
        <f t="shared" ref="AE112:AE114" si="172">AA112+AD112</f>
        <v>57500</v>
      </c>
      <c r="AF112" s="38"/>
      <c r="AG112" s="36">
        <f t="shared" ref="AG112:AG114" si="173">AC112+AF112</f>
        <v>5000</v>
      </c>
      <c r="AH112" s="19" t="s">
        <v>167</v>
      </c>
      <c r="AI112" s="4">
        <v>0</v>
      </c>
    </row>
    <row r="113" spans="1:35" x14ac:dyDescent="0.3">
      <c r="A113" s="2"/>
      <c r="B113" s="17" t="s">
        <v>44</v>
      </c>
      <c r="C113" s="3"/>
      <c r="D113" s="34">
        <v>75000</v>
      </c>
      <c r="E113" s="34">
        <v>112500</v>
      </c>
      <c r="F113" s="36"/>
      <c r="G113" s="36">
        <f t="shared" si="160"/>
        <v>75000</v>
      </c>
      <c r="H113" s="36"/>
      <c r="I113" s="36">
        <f t="shared" si="161"/>
        <v>112500</v>
      </c>
      <c r="J113" s="36">
        <v>97500</v>
      </c>
      <c r="K113" s="36">
        <f t="shared" si="162"/>
        <v>172500</v>
      </c>
      <c r="L113" s="36">
        <v>-97500</v>
      </c>
      <c r="M113" s="36">
        <f t="shared" si="163"/>
        <v>15000</v>
      </c>
      <c r="N113" s="36"/>
      <c r="O113" s="36">
        <f t="shared" si="164"/>
        <v>172500</v>
      </c>
      <c r="P113" s="36"/>
      <c r="Q113" s="36">
        <f t="shared" si="165"/>
        <v>15000</v>
      </c>
      <c r="R113" s="36"/>
      <c r="S113" s="36">
        <f t="shared" si="166"/>
        <v>172500</v>
      </c>
      <c r="T113" s="36"/>
      <c r="U113" s="36">
        <f t="shared" si="167"/>
        <v>15000</v>
      </c>
      <c r="V113" s="36"/>
      <c r="W113" s="36">
        <f t="shared" si="168"/>
        <v>172500</v>
      </c>
      <c r="X113" s="36"/>
      <c r="Y113" s="36">
        <f t="shared" si="169"/>
        <v>15000</v>
      </c>
      <c r="Z113" s="36"/>
      <c r="AA113" s="36">
        <f t="shared" si="170"/>
        <v>172500</v>
      </c>
      <c r="AB113" s="36"/>
      <c r="AC113" s="36">
        <f t="shared" si="171"/>
        <v>15000</v>
      </c>
      <c r="AD113" s="35"/>
      <c r="AE113" s="36">
        <f t="shared" si="172"/>
        <v>172500</v>
      </c>
      <c r="AF113" s="35"/>
      <c r="AG113" s="36">
        <f t="shared" si="173"/>
        <v>15000</v>
      </c>
      <c r="AH113" s="4" t="s">
        <v>179</v>
      </c>
      <c r="AI113" s="4"/>
    </row>
    <row r="114" spans="1:35" ht="56.25" x14ac:dyDescent="0.3">
      <c r="A114" s="2" t="s">
        <v>150</v>
      </c>
      <c r="B114" s="17" t="s">
        <v>48</v>
      </c>
      <c r="C114" s="16" t="s">
        <v>7</v>
      </c>
      <c r="D114" s="34">
        <f>D116+D117</f>
        <v>900337.7</v>
      </c>
      <c r="E114" s="34">
        <f>E116+E117</f>
        <v>873366.1</v>
      </c>
      <c r="F114" s="36">
        <f>F116+F117</f>
        <v>-60268.474999999999</v>
      </c>
      <c r="G114" s="36">
        <f t="shared" si="160"/>
        <v>840069.22499999998</v>
      </c>
      <c r="H114" s="36">
        <f>H116+H117</f>
        <v>60268.45</v>
      </c>
      <c r="I114" s="36">
        <f t="shared" si="161"/>
        <v>933634.54999999993</v>
      </c>
      <c r="J114" s="36">
        <f>J116+J117</f>
        <v>-180805.42499999999</v>
      </c>
      <c r="K114" s="36">
        <f t="shared" si="162"/>
        <v>659263.80000000005</v>
      </c>
      <c r="L114" s="36">
        <f>L116+L117</f>
        <v>180805.35</v>
      </c>
      <c r="M114" s="36">
        <f t="shared" si="163"/>
        <v>1114439.8999999999</v>
      </c>
      <c r="N114" s="36">
        <f>N116+N117</f>
        <v>0</v>
      </c>
      <c r="O114" s="36">
        <f t="shared" si="164"/>
        <v>659263.80000000005</v>
      </c>
      <c r="P114" s="36">
        <f>P116+P117</f>
        <v>0</v>
      </c>
      <c r="Q114" s="36">
        <f t="shared" si="165"/>
        <v>1114439.8999999999</v>
      </c>
      <c r="R114" s="36">
        <f>R116+R117</f>
        <v>0</v>
      </c>
      <c r="S114" s="36">
        <f t="shared" si="166"/>
        <v>659263.80000000005</v>
      </c>
      <c r="T114" s="36">
        <f>T116+T117</f>
        <v>0</v>
      </c>
      <c r="U114" s="36">
        <f t="shared" si="167"/>
        <v>1114439.8999999999</v>
      </c>
      <c r="V114" s="36">
        <f>V116+V117</f>
        <v>0</v>
      </c>
      <c r="W114" s="36">
        <f t="shared" si="168"/>
        <v>659263.80000000005</v>
      </c>
      <c r="X114" s="36">
        <f>X116+X117</f>
        <v>0</v>
      </c>
      <c r="Y114" s="36">
        <f t="shared" si="169"/>
        <v>1114439.8999999999</v>
      </c>
      <c r="Z114" s="36">
        <f>Z116+Z117</f>
        <v>0</v>
      </c>
      <c r="AA114" s="36">
        <f t="shared" si="170"/>
        <v>659263.80000000005</v>
      </c>
      <c r="AB114" s="36">
        <f>AB116+AB117</f>
        <v>0</v>
      </c>
      <c r="AC114" s="36">
        <f t="shared" si="171"/>
        <v>1114439.8999999999</v>
      </c>
      <c r="AD114" s="35">
        <f>AD116+AD117</f>
        <v>0</v>
      </c>
      <c r="AE114" s="36">
        <f t="shared" si="172"/>
        <v>659263.80000000005</v>
      </c>
      <c r="AF114" s="35">
        <f>AF116+AF117</f>
        <v>0</v>
      </c>
      <c r="AG114" s="36">
        <f t="shared" si="173"/>
        <v>1114439.8999999999</v>
      </c>
      <c r="AH114" s="18"/>
      <c r="AI114" s="4"/>
    </row>
    <row r="115" spans="1:35" x14ac:dyDescent="0.3">
      <c r="A115" s="2"/>
      <c r="B115" s="17" t="s">
        <v>9</v>
      </c>
      <c r="C115" s="3"/>
      <c r="D115" s="34"/>
      <c r="E115" s="34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5"/>
      <c r="AE115" s="36"/>
      <c r="AF115" s="35"/>
      <c r="AG115" s="36"/>
      <c r="AH115" s="4"/>
      <c r="AI115" s="4"/>
    </row>
    <row r="116" spans="1:35" hidden="1" x14ac:dyDescent="0.3">
      <c r="A116" s="2"/>
      <c r="B116" s="15" t="s">
        <v>10</v>
      </c>
      <c r="C116" s="3"/>
      <c r="D116" s="37">
        <v>225084.39999999991</v>
      </c>
      <c r="E116" s="37">
        <v>218341.5</v>
      </c>
      <c r="F116" s="49">
        <v>-60268.474999999999</v>
      </c>
      <c r="G116" s="36">
        <f t="shared" si="160"/>
        <v>164815.9249999999</v>
      </c>
      <c r="H116" s="49">
        <v>60268.45</v>
      </c>
      <c r="I116" s="36">
        <f t="shared" si="161"/>
        <v>278609.95</v>
      </c>
      <c r="J116" s="49"/>
      <c r="K116" s="36">
        <f t="shared" si="162"/>
        <v>164815.9249999999</v>
      </c>
      <c r="L116" s="49"/>
      <c r="M116" s="36">
        <f t="shared" ref="M116:M118" si="174">I116+L116</f>
        <v>278609.95</v>
      </c>
      <c r="N116" s="49"/>
      <c r="O116" s="36">
        <f t="shared" ref="O116:O118" si="175">K116+N116</f>
        <v>164815.9249999999</v>
      </c>
      <c r="P116" s="49"/>
      <c r="Q116" s="36">
        <f t="shared" ref="Q116:Q118" si="176">M116+P116</f>
        <v>278609.95</v>
      </c>
      <c r="R116" s="49"/>
      <c r="S116" s="36">
        <f t="shared" ref="S116:S118" si="177">O116+R116</f>
        <v>164815.9249999999</v>
      </c>
      <c r="T116" s="49"/>
      <c r="U116" s="36">
        <f t="shared" ref="U116:U118" si="178">Q116+T116</f>
        <v>278609.95</v>
      </c>
      <c r="V116" s="49"/>
      <c r="W116" s="36">
        <f t="shared" ref="W116:W118" si="179">S116+V116</f>
        <v>164815.9249999999</v>
      </c>
      <c r="X116" s="49"/>
      <c r="Y116" s="36">
        <f t="shared" ref="Y116:Y118" si="180">U116+X116</f>
        <v>278609.95</v>
      </c>
      <c r="Z116" s="49"/>
      <c r="AA116" s="36">
        <f t="shared" ref="AA116:AA118" si="181">W116+Z116</f>
        <v>164815.9249999999</v>
      </c>
      <c r="AB116" s="49"/>
      <c r="AC116" s="36">
        <f t="shared" ref="AC116:AC118" si="182">Y116+AB116</f>
        <v>278609.95</v>
      </c>
      <c r="AD116" s="38"/>
      <c r="AE116" s="36">
        <f t="shared" ref="AE116:AE118" si="183">AA116+AD116</f>
        <v>164815.9249999999</v>
      </c>
      <c r="AF116" s="38"/>
      <c r="AG116" s="36">
        <f t="shared" ref="AG116:AG118" si="184">AC116+AF116</f>
        <v>278609.95</v>
      </c>
      <c r="AH116" s="19" t="s">
        <v>168</v>
      </c>
      <c r="AI116" s="4">
        <v>0</v>
      </c>
    </row>
    <row r="117" spans="1:35" x14ac:dyDescent="0.3">
      <c r="A117" s="2"/>
      <c r="B117" s="24" t="s">
        <v>44</v>
      </c>
      <c r="C117" s="3"/>
      <c r="D117" s="34">
        <v>675253.3</v>
      </c>
      <c r="E117" s="34">
        <v>655024.6</v>
      </c>
      <c r="F117" s="36"/>
      <c r="G117" s="36">
        <f t="shared" si="160"/>
        <v>675253.3</v>
      </c>
      <c r="H117" s="36"/>
      <c r="I117" s="36">
        <f t="shared" si="161"/>
        <v>655024.6</v>
      </c>
      <c r="J117" s="36">
        <v>-180805.42499999999</v>
      </c>
      <c r="K117" s="36">
        <f t="shared" si="162"/>
        <v>494447.87500000006</v>
      </c>
      <c r="L117" s="36">
        <v>180805.35</v>
      </c>
      <c r="M117" s="36">
        <f t="shared" si="174"/>
        <v>835829.95</v>
      </c>
      <c r="N117" s="36"/>
      <c r="O117" s="36">
        <f t="shared" si="175"/>
        <v>494447.87500000006</v>
      </c>
      <c r="P117" s="36"/>
      <c r="Q117" s="36">
        <f t="shared" si="176"/>
        <v>835829.95</v>
      </c>
      <c r="R117" s="36"/>
      <c r="S117" s="36">
        <f t="shared" si="177"/>
        <v>494447.87500000006</v>
      </c>
      <c r="T117" s="36"/>
      <c r="U117" s="36">
        <f t="shared" si="178"/>
        <v>835829.95</v>
      </c>
      <c r="V117" s="36"/>
      <c r="W117" s="36">
        <f t="shared" si="179"/>
        <v>494447.87500000006</v>
      </c>
      <c r="X117" s="36"/>
      <c r="Y117" s="36">
        <f t="shared" si="180"/>
        <v>835829.95</v>
      </c>
      <c r="Z117" s="36"/>
      <c r="AA117" s="36">
        <f t="shared" si="181"/>
        <v>494447.87500000006</v>
      </c>
      <c r="AB117" s="36"/>
      <c r="AC117" s="36">
        <f t="shared" si="182"/>
        <v>835829.95</v>
      </c>
      <c r="AD117" s="35"/>
      <c r="AE117" s="36">
        <f t="shared" si="183"/>
        <v>494447.87500000006</v>
      </c>
      <c r="AF117" s="35"/>
      <c r="AG117" s="36">
        <f t="shared" si="184"/>
        <v>835829.95</v>
      </c>
      <c r="AH117" s="4" t="s">
        <v>179</v>
      </c>
      <c r="AI117" s="4"/>
    </row>
    <row r="118" spans="1:35" ht="56.25" x14ac:dyDescent="0.3">
      <c r="A118" s="2" t="s">
        <v>151</v>
      </c>
      <c r="B118" s="17" t="s">
        <v>49</v>
      </c>
      <c r="C118" s="16" t="s">
        <v>7</v>
      </c>
      <c r="D118" s="34">
        <f>D120+D121</f>
        <v>0</v>
      </c>
      <c r="E118" s="34">
        <f>E120+E121</f>
        <v>130000</v>
      </c>
      <c r="F118" s="36">
        <f>F120+F121</f>
        <v>0</v>
      </c>
      <c r="G118" s="36">
        <f t="shared" si="160"/>
        <v>0</v>
      </c>
      <c r="H118" s="36">
        <f>H120+H121</f>
        <v>0</v>
      </c>
      <c r="I118" s="36">
        <f t="shared" si="161"/>
        <v>130000</v>
      </c>
      <c r="J118" s="36">
        <f>J120+J121</f>
        <v>0</v>
      </c>
      <c r="K118" s="36">
        <f t="shared" si="162"/>
        <v>0</v>
      </c>
      <c r="L118" s="36">
        <f>L120+L121</f>
        <v>0</v>
      </c>
      <c r="M118" s="36">
        <f t="shared" si="174"/>
        <v>130000</v>
      </c>
      <c r="N118" s="36">
        <f>N120+N121</f>
        <v>0</v>
      </c>
      <c r="O118" s="36">
        <f t="shared" si="175"/>
        <v>0</v>
      </c>
      <c r="P118" s="36">
        <f>P120+P121</f>
        <v>0</v>
      </c>
      <c r="Q118" s="36">
        <f t="shared" si="176"/>
        <v>130000</v>
      </c>
      <c r="R118" s="36">
        <f>R120+R121</f>
        <v>0</v>
      </c>
      <c r="S118" s="36">
        <f t="shared" si="177"/>
        <v>0</v>
      </c>
      <c r="T118" s="36">
        <f>T120+T121</f>
        <v>0</v>
      </c>
      <c r="U118" s="36">
        <f t="shared" si="178"/>
        <v>130000</v>
      </c>
      <c r="V118" s="36">
        <f>V120+V121</f>
        <v>0</v>
      </c>
      <c r="W118" s="36">
        <f t="shared" si="179"/>
        <v>0</v>
      </c>
      <c r="X118" s="36">
        <f>X120+X121</f>
        <v>0</v>
      </c>
      <c r="Y118" s="36">
        <f t="shared" si="180"/>
        <v>130000</v>
      </c>
      <c r="Z118" s="36">
        <f>Z120+Z121</f>
        <v>0</v>
      </c>
      <c r="AA118" s="36">
        <f t="shared" si="181"/>
        <v>0</v>
      </c>
      <c r="AB118" s="36">
        <f>AB120+AB121</f>
        <v>0</v>
      </c>
      <c r="AC118" s="36">
        <f t="shared" si="182"/>
        <v>130000</v>
      </c>
      <c r="AD118" s="35">
        <f>AD120+AD121</f>
        <v>0</v>
      </c>
      <c r="AE118" s="36">
        <f t="shared" si="183"/>
        <v>0</v>
      </c>
      <c r="AF118" s="35">
        <f>AF120+AF121</f>
        <v>0</v>
      </c>
      <c r="AG118" s="36">
        <f t="shared" si="184"/>
        <v>130000</v>
      </c>
      <c r="AH118" s="18"/>
      <c r="AI118" s="18"/>
    </row>
    <row r="119" spans="1:35" x14ac:dyDescent="0.3">
      <c r="A119" s="2"/>
      <c r="B119" s="17" t="s">
        <v>9</v>
      </c>
      <c r="C119" s="3"/>
      <c r="D119" s="34"/>
      <c r="E119" s="34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5"/>
      <c r="AE119" s="36"/>
      <c r="AF119" s="35"/>
      <c r="AG119" s="36"/>
      <c r="AH119" s="4"/>
      <c r="AI119" s="4"/>
    </row>
    <row r="120" spans="1:35" hidden="1" x14ac:dyDescent="0.3">
      <c r="A120" s="2"/>
      <c r="B120" s="15" t="s">
        <v>10</v>
      </c>
      <c r="C120" s="3"/>
      <c r="D120" s="37">
        <v>0</v>
      </c>
      <c r="E120" s="37">
        <v>32500</v>
      </c>
      <c r="F120" s="49"/>
      <c r="G120" s="36">
        <f t="shared" si="160"/>
        <v>0</v>
      </c>
      <c r="H120" s="49"/>
      <c r="I120" s="36">
        <f t="shared" si="161"/>
        <v>32500</v>
      </c>
      <c r="J120" s="49"/>
      <c r="K120" s="36">
        <f t="shared" si="162"/>
        <v>0</v>
      </c>
      <c r="L120" s="49"/>
      <c r="M120" s="36">
        <f t="shared" ref="M120:M122" si="185">I120+L120</f>
        <v>32500</v>
      </c>
      <c r="N120" s="49"/>
      <c r="O120" s="36">
        <f t="shared" ref="O120:O122" si="186">K120+N120</f>
        <v>0</v>
      </c>
      <c r="P120" s="49"/>
      <c r="Q120" s="36">
        <f t="shared" ref="Q120:Q122" si="187">M120+P120</f>
        <v>32500</v>
      </c>
      <c r="R120" s="49"/>
      <c r="S120" s="36">
        <f t="shared" ref="S120:S122" si="188">O120+R120</f>
        <v>0</v>
      </c>
      <c r="T120" s="49"/>
      <c r="U120" s="36">
        <f t="shared" ref="U120:U122" si="189">Q120+T120</f>
        <v>32500</v>
      </c>
      <c r="V120" s="49"/>
      <c r="W120" s="36">
        <f t="shared" ref="W120:W122" si="190">S120+V120</f>
        <v>0</v>
      </c>
      <c r="X120" s="49"/>
      <c r="Y120" s="36">
        <f t="shared" ref="Y120:Y122" si="191">U120+X120</f>
        <v>32500</v>
      </c>
      <c r="Z120" s="49"/>
      <c r="AA120" s="36">
        <f t="shared" ref="AA120:AA122" si="192">W120+Z120</f>
        <v>0</v>
      </c>
      <c r="AB120" s="49"/>
      <c r="AC120" s="36">
        <f t="shared" ref="AC120:AC122" si="193">Y120+AB120</f>
        <v>32500</v>
      </c>
      <c r="AD120" s="38"/>
      <c r="AE120" s="36">
        <f t="shared" ref="AE120:AE122" si="194">AA120+AD120</f>
        <v>0</v>
      </c>
      <c r="AF120" s="38"/>
      <c r="AG120" s="36">
        <f t="shared" ref="AG120:AG122" si="195">AC120+AF120</f>
        <v>32500</v>
      </c>
      <c r="AH120" s="19" t="s">
        <v>50</v>
      </c>
      <c r="AI120" s="4">
        <v>0</v>
      </c>
    </row>
    <row r="121" spans="1:35" x14ac:dyDescent="0.3">
      <c r="A121" s="2"/>
      <c r="B121" s="17" t="s">
        <v>44</v>
      </c>
      <c r="C121" s="3"/>
      <c r="D121" s="34">
        <v>0</v>
      </c>
      <c r="E121" s="34">
        <v>97500</v>
      </c>
      <c r="F121" s="36"/>
      <c r="G121" s="36">
        <f t="shared" si="160"/>
        <v>0</v>
      </c>
      <c r="H121" s="36"/>
      <c r="I121" s="36">
        <f t="shared" si="161"/>
        <v>97500</v>
      </c>
      <c r="J121" s="36"/>
      <c r="K121" s="36">
        <f t="shared" si="162"/>
        <v>0</v>
      </c>
      <c r="L121" s="36"/>
      <c r="M121" s="36">
        <f t="shared" si="185"/>
        <v>97500</v>
      </c>
      <c r="N121" s="36"/>
      <c r="O121" s="36">
        <f t="shared" si="186"/>
        <v>0</v>
      </c>
      <c r="P121" s="36"/>
      <c r="Q121" s="36">
        <f t="shared" si="187"/>
        <v>97500</v>
      </c>
      <c r="R121" s="36"/>
      <c r="S121" s="36">
        <f t="shared" si="188"/>
        <v>0</v>
      </c>
      <c r="T121" s="36"/>
      <c r="U121" s="36">
        <f t="shared" si="189"/>
        <v>97500</v>
      </c>
      <c r="V121" s="36"/>
      <c r="W121" s="36">
        <f t="shared" si="190"/>
        <v>0</v>
      </c>
      <c r="X121" s="36"/>
      <c r="Y121" s="36">
        <f t="shared" si="191"/>
        <v>97500</v>
      </c>
      <c r="Z121" s="36"/>
      <c r="AA121" s="36">
        <f t="shared" si="192"/>
        <v>0</v>
      </c>
      <c r="AB121" s="36"/>
      <c r="AC121" s="36">
        <f t="shared" si="193"/>
        <v>97500</v>
      </c>
      <c r="AD121" s="35"/>
      <c r="AE121" s="36">
        <f t="shared" si="194"/>
        <v>0</v>
      </c>
      <c r="AF121" s="35"/>
      <c r="AG121" s="36">
        <f t="shared" si="195"/>
        <v>97500</v>
      </c>
      <c r="AH121" s="4" t="s">
        <v>179</v>
      </c>
      <c r="AI121" s="4"/>
    </row>
    <row r="122" spans="1:35" ht="56.25" x14ac:dyDescent="0.3">
      <c r="A122" s="2" t="s">
        <v>152</v>
      </c>
      <c r="B122" s="17" t="s">
        <v>51</v>
      </c>
      <c r="C122" s="16" t="s">
        <v>7</v>
      </c>
      <c r="D122" s="34">
        <f>D124+D125</f>
        <v>45700</v>
      </c>
      <c r="E122" s="34">
        <f>E124+E125</f>
        <v>126633.9</v>
      </c>
      <c r="F122" s="36">
        <f>F124+F125</f>
        <v>25329.424999999999</v>
      </c>
      <c r="G122" s="36">
        <f t="shared" si="160"/>
        <v>71029.425000000003</v>
      </c>
      <c r="H122" s="36">
        <f>H124+H125</f>
        <v>-25329.45</v>
      </c>
      <c r="I122" s="36">
        <f t="shared" si="161"/>
        <v>101304.45</v>
      </c>
      <c r="J122" s="36">
        <f>J124+J125</f>
        <v>75988.274999999994</v>
      </c>
      <c r="K122" s="36">
        <f t="shared" si="162"/>
        <v>147017.70000000001</v>
      </c>
      <c r="L122" s="36">
        <f>L124+L125</f>
        <v>-75988.25</v>
      </c>
      <c r="M122" s="36">
        <f t="shared" si="185"/>
        <v>25316.199999999997</v>
      </c>
      <c r="N122" s="36">
        <f>N124+N125</f>
        <v>0</v>
      </c>
      <c r="O122" s="36">
        <f t="shared" si="186"/>
        <v>147017.70000000001</v>
      </c>
      <c r="P122" s="36">
        <f>P124+P125</f>
        <v>0</v>
      </c>
      <c r="Q122" s="36">
        <f t="shared" si="187"/>
        <v>25316.199999999997</v>
      </c>
      <c r="R122" s="36">
        <f>R124+R125</f>
        <v>0</v>
      </c>
      <c r="S122" s="36">
        <f t="shared" si="188"/>
        <v>147017.70000000001</v>
      </c>
      <c r="T122" s="36">
        <f>T124+T125</f>
        <v>0</v>
      </c>
      <c r="U122" s="36">
        <f t="shared" si="189"/>
        <v>25316.199999999997</v>
      </c>
      <c r="V122" s="36">
        <f>V124+V125</f>
        <v>0</v>
      </c>
      <c r="W122" s="36">
        <f t="shared" si="190"/>
        <v>147017.70000000001</v>
      </c>
      <c r="X122" s="36">
        <f>X124+X125</f>
        <v>0</v>
      </c>
      <c r="Y122" s="36">
        <f t="shared" si="191"/>
        <v>25316.199999999997</v>
      </c>
      <c r="Z122" s="36">
        <f>Z124+Z125</f>
        <v>0</v>
      </c>
      <c r="AA122" s="36">
        <f t="shared" si="192"/>
        <v>147017.70000000001</v>
      </c>
      <c r="AB122" s="36">
        <f>AB124+AB125</f>
        <v>0</v>
      </c>
      <c r="AC122" s="36">
        <f t="shared" si="193"/>
        <v>25316.199999999997</v>
      </c>
      <c r="AD122" s="35">
        <f>AD124+AD125</f>
        <v>0</v>
      </c>
      <c r="AE122" s="36">
        <f t="shared" si="194"/>
        <v>147017.70000000001</v>
      </c>
      <c r="AF122" s="35">
        <f>AF124+AF125</f>
        <v>0</v>
      </c>
      <c r="AG122" s="36">
        <f t="shared" si="195"/>
        <v>25316.199999999997</v>
      </c>
      <c r="AH122" s="4"/>
      <c r="AI122" s="4"/>
    </row>
    <row r="123" spans="1:35" x14ac:dyDescent="0.3">
      <c r="A123" s="2"/>
      <c r="B123" s="17" t="s">
        <v>9</v>
      </c>
      <c r="C123" s="3"/>
      <c r="D123" s="34"/>
      <c r="E123" s="34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5"/>
      <c r="AE123" s="36"/>
      <c r="AF123" s="35"/>
      <c r="AG123" s="36"/>
      <c r="AH123" s="4"/>
      <c r="AI123" s="4"/>
    </row>
    <row r="124" spans="1:35" hidden="1" x14ac:dyDescent="0.3">
      <c r="A124" s="2"/>
      <c r="B124" s="15" t="s">
        <v>10</v>
      </c>
      <c r="C124" s="3"/>
      <c r="D124" s="37">
        <v>11425</v>
      </c>
      <c r="E124" s="37">
        <v>31658.5</v>
      </c>
      <c r="F124" s="49">
        <v>25329.424999999999</v>
      </c>
      <c r="G124" s="36">
        <f t="shared" si="160"/>
        <v>36754.425000000003</v>
      </c>
      <c r="H124" s="49">
        <v>-25329.45</v>
      </c>
      <c r="I124" s="36">
        <f t="shared" si="161"/>
        <v>6329.0499999999993</v>
      </c>
      <c r="J124" s="49"/>
      <c r="K124" s="36">
        <f t="shared" si="162"/>
        <v>36754.425000000003</v>
      </c>
      <c r="L124" s="49"/>
      <c r="M124" s="36">
        <f t="shared" ref="M124:M126" si="196">I124+L124</f>
        <v>6329.0499999999993</v>
      </c>
      <c r="N124" s="49"/>
      <c r="O124" s="36">
        <f t="shared" ref="O124:O126" si="197">K124+N124</f>
        <v>36754.425000000003</v>
      </c>
      <c r="P124" s="49"/>
      <c r="Q124" s="36">
        <f t="shared" ref="Q124:Q126" si="198">M124+P124</f>
        <v>6329.0499999999993</v>
      </c>
      <c r="R124" s="49"/>
      <c r="S124" s="36">
        <f t="shared" ref="S124:S126" si="199">O124+R124</f>
        <v>36754.425000000003</v>
      </c>
      <c r="T124" s="49"/>
      <c r="U124" s="36">
        <f t="shared" ref="U124:U126" si="200">Q124+T124</f>
        <v>6329.0499999999993</v>
      </c>
      <c r="V124" s="49"/>
      <c r="W124" s="36">
        <f t="shared" ref="W124:W126" si="201">S124+V124</f>
        <v>36754.425000000003</v>
      </c>
      <c r="X124" s="49"/>
      <c r="Y124" s="36">
        <f t="shared" ref="Y124:Y126" si="202">U124+X124</f>
        <v>6329.0499999999993</v>
      </c>
      <c r="Z124" s="49"/>
      <c r="AA124" s="36">
        <f t="shared" ref="AA124:AA126" si="203">W124+Z124</f>
        <v>36754.425000000003</v>
      </c>
      <c r="AB124" s="49"/>
      <c r="AC124" s="36">
        <f t="shared" ref="AC124:AC126" si="204">Y124+AB124</f>
        <v>6329.0499999999993</v>
      </c>
      <c r="AD124" s="38"/>
      <c r="AE124" s="36">
        <f t="shared" ref="AE124:AE126" si="205">AA124+AD124</f>
        <v>36754.425000000003</v>
      </c>
      <c r="AF124" s="38"/>
      <c r="AG124" s="36">
        <f t="shared" ref="AG124:AG126" si="206">AC124+AF124</f>
        <v>6329.0499999999993</v>
      </c>
      <c r="AH124" s="20" t="s">
        <v>52</v>
      </c>
      <c r="AI124" s="4">
        <v>0</v>
      </c>
    </row>
    <row r="125" spans="1:35" x14ac:dyDescent="0.3">
      <c r="A125" s="2"/>
      <c r="B125" s="17" t="s">
        <v>44</v>
      </c>
      <c r="C125" s="3"/>
      <c r="D125" s="34">
        <v>34275</v>
      </c>
      <c r="E125" s="34">
        <v>94975.4</v>
      </c>
      <c r="F125" s="36"/>
      <c r="G125" s="36">
        <f t="shared" si="160"/>
        <v>34275</v>
      </c>
      <c r="H125" s="36"/>
      <c r="I125" s="36">
        <f t="shared" si="161"/>
        <v>94975.4</v>
      </c>
      <c r="J125" s="36">
        <v>75988.274999999994</v>
      </c>
      <c r="K125" s="36">
        <f t="shared" si="162"/>
        <v>110263.27499999999</v>
      </c>
      <c r="L125" s="36">
        <v>-75988.25</v>
      </c>
      <c r="M125" s="36">
        <f t="shared" si="196"/>
        <v>18987.149999999994</v>
      </c>
      <c r="N125" s="36"/>
      <c r="O125" s="36">
        <f t="shared" si="197"/>
        <v>110263.27499999999</v>
      </c>
      <c r="P125" s="36"/>
      <c r="Q125" s="36">
        <f t="shared" si="198"/>
        <v>18987.149999999994</v>
      </c>
      <c r="R125" s="36"/>
      <c r="S125" s="36">
        <f t="shared" si="199"/>
        <v>110263.27499999999</v>
      </c>
      <c r="T125" s="36"/>
      <c r="U125" s="36">
        <f t="shared" si="200"/>
        <v>18987.149999999994</v>
      </c>
      <c r="V125" s="36"/>
      <c r="W125" s="36">
        <f t="shared" si="201"/>
        <v>110263.27499999999</v>
      </c>
      <c r="X125" s="36"/>
      <c r="Y125" s="36">
        <f t="shared" si="202"/>
        <v>18987.149999999994</v>
      </c>
      <c r="Z125" s="36"/>
      <c r="AA125" s="36">
        <f t="shared" si="203"/>
        <v>110263.27499999999</v>
      </c>
      <c r="AB125" s="36"/>
      <c r="AC125" s="36">
        <f t="shared" si="204"/>
        <v>18987.149999999994</v>
      </c>
      <c r="AD125" s="35"/>
      <c r="AE125" s="36">
        <f t="shared" si="205"/>
        <v>110263.27499999999</v>
      </c>
      <c r="AF125" s="35"/>
      <c r="AG125" s="36">
        <f t="shared" si="206"/>
        <v>18987.149999999994</v>
      </c>
      <c r="AH125" s="4" t="s">
        <v>179</v>
      </c>
      <c r="AI125" s="4"/>
    </row>
    <row r="126" spans="1:35" ht="56.25" x14ac:dyDescent="0.3">
      <c r="A126" s="2" t="s">
        <v>153</v>
      </c>
      <c r="B126" s="17" t="s">
        <v>53</v>
      </c>
      <c r="C126" s="16" t="s">
        <v>7</v>
      </c>
      <c r="D126" s="34">
        <f>D128+D129</f>
        <v>60000</v>
      </c>
      <c r="E126" s="34">
        <f>E128+E129</f>
        <v>250000</v>
      </c>
      <c r="F126" s="36">
        <f>F128+F129</f>
        <v>-10418.299999999999</v>
      </c>
      <c r="G126" s="36">
        <f t="shared" si="160"/>
        <v>49581.7</v>
      </c>
      <c r="H126" s="36">
        <f>H128+H129</f>
        <v>10061</v>
      </c>
      <c r="I126" s="36">
        <f t="shared" si="161"/>
        <v>260061</v>
      </c>
      <c r="J126" s="36">
        <f>J128+J129</f>
        <v>-31254.9</v>
      </c>
      <c r="K126" s="36">
        <f t="shared" si="162"/>
        <v>18326.799999999996</v>
      </c>
      <c r="L126" s="36">
        <f>L128+L129</f>
        <v>30182.9</v>
      </c>
      <c r="M126" s="36">
        <f t="shared" si="196"/>
        <v>290243.90000000002</v>
      </c>
      <c r="N126" s="36">
        <f>N128+N129</f>
        <v>0</v>
      </c>
      <c r="O126" s="36">
        <f t="shared" si="197"/>
        <v>18326.799999999996</v>
      </c>
      <c r="P126" s="36">
        <f>P128+P129</f>
        <v>0</v>
      </c>
      <c r="Q126" s="36">
        <f t="shared" si="198"/>
        <v>290243.90000000002</v>
      </c>
      <c r="R126" s="36">
        <f>R128+R129</f>
        <v>0</v>
      </c>
      <c r="S126" s="36">
        <f t="shared" si="199"/>
        <v>18326.799999999996</v>
      </c>
      <c r="T126" s="36">
        <f>T128+T129</f>
        <v>0</v>
      </c>
      <c r="U126" s="36">
        <f t="shared" si="200"/>
        <v>290243.90000000002</v>
      </c>
      <c r="V126" s="36">
        <f>V128+V129</f>
        <v>0</v>
      </c>
      <c r="W126" s="36">
        <f t="shared" si="201"/>
        <v>18326.799999999996</v>
      </c>
      <c r="X126" s="36">
        <f>X128+X129</f>
        <v>0</v>
      </c>
      <c r="Y126" s="36">
        <f t="shared" si="202"/>
        <v>290243.90000000002</v>
      </c>
      <c r="Z126" s="36">
        <f>Z128+Z129</f>
        <v>0</v>
      </c>
      <c r="AA126" s="36">
        <f t="shared" si="203"/>
        <v>18326.799999999996</v>
      </c>
      <c r="AB126" s="36">
        <f>AB128+AB129</f>
        <v>0</v>
      </c>
      <c r="AC126" s="36">
        <f t="shared" si="204"/>
        <v>290243.90000000002</v>
      </c>
      <c r="AD126" s="35">
        <f>AD128+AD129</f>
        <v>0</v>
      </c>
      <c r="AE126" s="36">
        <f t="shared" si="205"/>
        <v>18326.799999999996</v>
      </c>
      <c r="AF126" s="35">
        <f>AF128+AF129</f>
        <v>0</v>
      </c>
      <c r="AG126" s="36">
        <f t="shared" si="206"/>
        <v>290243.90000000002</v>
      </c>
      <c r="AH126" s="4"/>
      <c r="AI126" s="4"/>
    </row>
    <row r="127" spans="1:35" x14ac:dyDescent="0.3">
      <c r="A127" s="2"/>
      <c r="B127" s="17" t="s">
        <v>9</v>
      </c>
      <c r="C127" s="16"/>
      <c r="D127" s="34"/>
      <c r="E127" s="34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5"/>
      <c r="AE127" s="36"/>
      <c r="AF127" s="35"/>
      <c r="AG127" s="36"/>
      <c r="AH127" s="4"/>
      <c r="AI127" s="4"/>
    </row>
    <row r="128" spans="1:35" hidden="1" x14ac:dyDescent="0.3">
      <c r="A128" s="2"/>
      <c r="B128" s="15" t="s">
        <v>10</v>
      </c>
      <c r="C128" s="16"/>
      <c r="D128" s="37">
        <v>15000</v>
      </c>
      <c r="E128" s="37">
        <v>62500</v>
      </c>
      <c r="F128" s="49">
        <v>-10418.299999999999</v>
      </c>
      <c r="G128" s="36">
        <f t="shared" si="160"/>
        <v>4581.7000000000007</v>
      </c>
      <c r="H128" s="49">
        <v>10061</v>
      </c>
      <c r="I128" s="36">
        <f t="shared" si="161"/>
        <v>72561</v>
      </c>
      <c r="J128" s="49"/>
      <c r="K128" s="36">
        <f t="shared" si="162"/>
        <v>4581.7000000000007</v>
      </c>
      <c r="L128" s="49"/>
      <c r="M128" s="36">
        <f t="shared" ref="M128:M130" si="207">I128+L128</f>
        <v>72561</v>
      </c>
      <c r="N128" s="49"/>
      <c r="O128" s="36">
        <f t="shared" ref="O128:O130" si="208">K128+N128</f>
        <v>4581.7000000000007</v>
      </c>
      <c r="P128" s="49"/>
      <c r="Q128" s="36">
        <f t="shared" ref="Q128:Q130" si="209">M128+P128</f>
        <v>72561</v>
      </c>
      <c r="R128" s="49"/>
      <c r="S128" s="36">
        <f t="shared" ref="S128:S130" si="210">O128+R128</f>
        <v>4581.7000000000007</v>
      </c>
      <c r="T128" s="49"/>
      <c r="U128" s="36">
        <f t="shared" ref="U128:U130" si="211">Q128+T128</f>
        <v>72561</v>
      </c>
      <c r="V128" s="49"/>
      <c r="W128" s="36">
        <f t="shared" ref="W128:W130" si="212">S128+V128</f>
        <v>4581.7000000000007</v>
      </c>
      <c r="X128" s="49"/>
      <c r="Y128" s="36">
        <f t="shared" ref="Y128:Y130" si="213">U128+X128</f>
        <v>72561</v>
      </c>
      <c r="Z128" s="49"/>
      <c r="AA128" s="36">
        <f t="shared" ref="AA128:AA130" si="214">W128+Z128</f>
        <v>4581.7000000000007</v>
      </c>
      <c r="AB128" s="49"/>
      <c r="AC128" s="36">
        <f t="shared" ref="AC128:AC130" si="215">Y128+AB128</f>
        <v>72561</v>
      </c>
      <c r="AD128" s="38"/>
      <c r="AE128" s="36">
        <f t="shared" ref="AE128:AE130" si="216">AA128+AD128</f>
        <v>4581.7000000000007</v>
      </c>
      <c r="AF128" s="38"/>
      <c r="AG128" s="36">
        <f t="shared" ref="AG128:AG130" si="217">AC128+AF128</f>
        <v>72561</v>
      </c>
      <c r="AH128" s="19" t="s">
        <v>54</v>
      </c>
      <c r="AI128" s="4">
        <v>0</v>
      </c>
    </row>
    <row r="129" spans="1:38" x14ac:dyDescent="0.3">
      <c r="A129" s="2"/>
      <c r="B129" s="17" t="s">
        <v>44</v>
      </c>
      <c r="C129" s="16"/>
      <c r="D129" s="34">
        <v>45000</v>
      </c>
      <c r="E129" s="34">
        <v>187500</v>
      </c>
      <c r="F129" s="36"/>
      <c r="G129" s="36">
        <f t="shared" si="160"/>
        <v>45000</v>
      </c>
      <c r="H129" s="36"/>
      <c r="I129" s="36">
        <f t="shared" si="161"/>
        <v>187500</v>
      </c>
      <c r="J129" s="36">
        <v>-31254.9</v>
      </c>
      <c r="K129" s="36">
        <f t="shared" si="162"/>
        <v>13745.099999999999</v>
      </c>
      <c r="L129" s="36">
        <v>30182.9</v>
      </c>
      <c r="M129" s="36">
        <f t="shared" si="207"/>
        <v>217682.9</v>
      </c>
      <c r="N129" s="36"/>
      <c r="O129" s="36">
        <f t="shared" si="208"/>
        <v>13745.099999999999</v>
      </c>
      <c r="P129" s="36"/>
      <c r="Q129" s="36">
        <f t="shared" si="209"/>
        <v>217682.9</v>
      </c>
      <c r="R129" s="36"/>
      <c r="S129" s="36">
        <f t="shared" si="210"/>
        <v>13745.099999999999</v>
      </c>
      <c r="T129" s="36"/>
      <c r="U129" s="36">
        <f t="shared" si="211"/>
        <v>217682.9</v>
      </c>
      <c r="V129" s="36"/>
      <c r="W129" s="36">
        <f t="shared" si="212"/>
        <v>13745.099999999999</v>
      </c>
      <c r="X129" s="36"/>
      <c r="Y129" s="36">
        <f t="shared" si="213"/>
        <v>217682.9</v>
      </c>
      <c r="Z129" s="36"/>
      <c r="AA129" s="36">
        <f t="shared" si="214"/>
        <v>13745.099999999999</v>
      </c>
      <c r="AB129" s="36"/>
      <c r="AC129" s="36">
        <f t="shared" si="215"/>
        <v>217682.9</v>
      </c>
      <c r="AD129" s="35"/>
      <c r="AE129" s="36">
        <f t="shared" si="216"/>
        <v>13745.099999999999</v>
      </c>
      <c r="AF129" s="35"/>
      <c r="AG129" s="36">
        <f t="shared" si="217"/>
        <v>217682.9</v>
      </c>
      <c r="AH129" s="4" t="s">
        <v>179</v>
      </c>
      <c r="AI129" s="4"/>
    </row>
    <row r="130" spans="1:38" ht="56.25" x14ac:dyDescent="0.3">
      <c r="A130" s="2" t="s">
        <v>154</v>
      </c>
      <c r="B130" s="17" t="s">
        <v>165</v>
      </c>
      <c r="C130" s="16" t="s">
        <v>7</v>
      </c>
      <c r="D130" s="34">
        <f>D132+D133</f>
        <v>0</v>
      </c>
      <c r="E130" s="34">
        <f>E132+E133</f>
        <v>50000</v>
      </c>
      <c r="F130" s="36">
        <f>F132+F133</f>
        <v>12857.35</v>
      </c>
      <c r="G130" s="36">
        <f t="shared" si="160"/>
        <v>12857.35</v>
      </c>
      <c r="H130" s="36">
        <f>H132+H133</f>
        <v>-12500</v>
      </c>
      <c r="I130" s="36">
        <f t="shared" si="161"/>
        <v>37500</v>
      </c>
      <c r="J130" s="36">
        <f>J132+J133</f>
        <v>38572.050000000003</v>
      </c>
      <c r="K130" s="36">
        <f t="shared" si="162"/>
        <v>51429.4</v>
      </c>
      <c r="L130" s="36">
        <f>L132+L133</f>
        <v>-37500</v>
      </c>
      <c r="M130" s="36">
        <f t="shared" si="207"/>
        <v>0</v>
      </c>
      <c r="N130" s="36">
        <f>N132+N133</f>
        <v>0</v>
      </c>
      <c r="O130" s="36">
        <f t="shared" si="208"/>
        <v>51429.4</v>
      </c>
      <c r="P130" s="36">
        <f>P132+P133</f>
        <v>0</v>
      </c>
      <c r="Q130" s="36">
        <f t="shared" si="209"/>
        <v>0</v>
      </c>
      <c r="R130" s="36">
        <f>R132+R133</f>
        <v>0</v>
      </c>
      <c r="S130" s="36">
        <f t="shared" si="210"/>
        <v>51429.4</v>
      </c>
      <c r="T130" s="36">
        <f>T132+T133</f>
        <v>0</v>
      </c>
      <c r="U130" s="36">
        <f t="shared" si="211"/>
        <v>0</v>
      </c>
      <c r="V130" s="36">
        <f>V132+V133</f>
        <v>0</v>
      </c>
      <c r="W130" s="36">
        <f t="shared" si="212"/>
        <v>51429.4</v>
      </c>
      <c r="X130" s="36">
        <f>X132+X133</f>
        <v>0</v>
      </c>
      <c r="Y130" s="36">
        <f t="shared" si="213"/>
        <v>0</v>
      </c>
      <c r="Z130" s="36">
        <f>Z132+Z133</f>
        <v>0</v>
      </c>
      <c r="AA130" s="36">
        <f t="shared" si="214"/>
        <v>51429.4</v>
      </c>
      <c r="AB130" s="36">
        <f>AB132+AB133</f>
        <v>0</v>
      </c>
      <c r="AC130" s="36">
        <f t="shared" si="215"/>
        <v>0</v>
      </c>
      <c r="AD130" s="35">
        <f>AD132+AD133</f>
        <v>0</v>
      </c>
      <c r="AE130" s="36">
        <f t="shared" si="216"/>
        <v>51429.4</v>
      </c>
      <c r="AF130" s="35">
        <f>AF132+AF133</f>
        <v>0</v>
      </c>
      <c r="AG130" s="36">
        <f t="shared" si="217"/>
        <v>0</v>
      </c>
      <c r="AH130" s="19"/>
      <c r="AI130" s="4"/>
    </row>
    <row r="131" spans="1:38" x14ac:dyDescent="0.3">
      <c r="A131" s="2"/>
      <c r="B131" s="17" t="s">
        <v>9</v>
      </c>
      <c r="C131" s="16"/>
      <c r="D131" s="34"/>
      <c r="E131" s="34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5"/>
      <c r="AE131" s="36"/>
      <c r="AF131" s="35"/>
      <c r="AG131" s="36"/>
      <c r="AH131" s="19"/>
      <c r="AI131" s="4"/>
    </row>
    <row r="132" spans="1:38" hidden="1" x14ac:dyDescent="0.3">
      <c r="A132" s="2"/>
      <c r="B132" s="15" t="s">
        <v>10</v>
      </c>
      <c r="C132" s="16"/>
      <c r="D132" s="37">
        <v>0</v>
      </c>
      <c r="E132" s="37">
        <v>12500</v>
      </c>
      <c r="F132" s="49">
        <v>12857.35</v>
      </c>
      <c r="G132" s="36">
        <f t="shared" si="160"/>
        <v>12857.35</v>
      </c>
      <c r="H132" s="49">
        <v>-12500</v>
      </c>
      <c r="I132" s="36">
        <f t="shared" si="161"/>
        <v>0</v>
      </c>
      <c r="J132" s="49"/>
      <c r="K132" s="36">
        <f t="shared" si="162"/>
        <v>12857.35</v>
      </c>
      <c r="L132" s="49"/>
      <c r="M132" s="36">
        <f t="shared" ref="M132:M158" si="218">I132+L132</f>
        <v>0</v>
      </c>
      <c r="N132" s="49"/>
      <c r="O132" s="36">
        <f t="shared" ref="O132:O158" si="219">K132+N132</f>
        <v>12857.35</v>
      </c>
      <c r="P132" s="49"/>
      <c r="Q132" s="36">
        <f t="shared" ref="Q132:Q158" si="220">M132+P132</f>
        <v>0</v>
      </c>
      <c r="R132" s="49"/>
      <c r="S132" s="36">
        <f t="shared" ref="S132:S158" si="221">O132+R132</f>
        <v>12857.35</v>
      </c>
      <c r="T132" s="49"/>
      <c r="U132" s="36">
        <f t="shared" ref="U132:U158" si="222">Q132+T132</f>
        <v>0</v>
      </c>
      <c r="V132" s="49"/>
      <c r="W132" s="36">
        <f t="shared" ref="W132:W157" si="223">S132+V132</f>
        <v>12857.35</v>
      </c>
      <c r="X132" s="49"/>
      <c r="Y132" s="36">
        <f t="shared" ref="Y132:Y158" si="224">U132+X132</f>
        <v>0</v>
      </c>
      <c r="Z132" s="49"/>
      <c r="AA132" s="36">
        <f t="shared" ref="AA132:AA157" si="225">W132+Z132</f>
        <v>12857.35</v>
      </c>
      <c r="AB132" s="49"/>
      <c r="AC132" s="36">
        <f t="shared" ref="AC132:AC158" si="226">Y132+AB132</f>
        <v>0</v>
      </c>
      <c r="AD132" s="38"/>
      <c r="AE132" s="36">
        <f t="shared" ref="AE132:AE157" si="227">AA132+AD132</f>
        <v>12857.35</v>
      </c>
      <c r="AF132" s="38"/>
      <c r="AG132" s="36">
        <f t="shared" ref="AG132:AG158" si="228">AC132+AF132</f>
        <v>0</v>
      </c>
      <c r="AH132" s="19" t="s">
        <v>55</v>
      </c>
      <c r="AI132" s="4">
        <v>0</v>
      </c>
    </row>
    <row r="133" spans="1:38" x14ac:dyDescent="0.3">
      <c r="A133" s="2"/>
      <c r="B133" s="17" t="s">
        <v>44</v>
      </c>
      <c r="C133" s="16"/>
      <c r="D133" s="34">
        <v>0</v>
      </c>
      <c r="E133" s="34">
        <v>37500</v>
      </c>
      <c r="F133" s="36"/>
      <c r="G133" s="36">
        <f t="shared" si="160"/>
        <v>0</v>
      </c>
      <c r="H133" s="36"/>
      <c r="I133" s="36">
        <f t="shared" si="161"/>
        <v>37500</v>
      </c>
      <c r="J133" s="36">
        <v>38572.050000000003</v>
      </c>
      <c r="K133" s="36">
        <f t="shared" si="162"/>
        <v>38572.050000000003</v>
      </c>
      <c r="L133" s="36">
        <v>-37500</v>
      </c>
      <c r="M133" s="36">
        <f t="shared" si="218"/>
        <v>0</v>
      </c>
      <c r="N133" s="36"/>
      <c r="O133" s="36">
        <f t="shared" si="219"/>
        <v>38572.050000000003</v>
      </c>
      <c r="P133" s="36"/>
      <c r="Q133" s="36">
        <f t="shared" si="220"/>
        <v>0</v>
      </c>
      <c r="R133" s="36"/>
      <c r="S133" s="36">
        <f t="shared" si="221"/>
        <v>38572.050000000003</v>
      </c>
      <c r="T133" s="36"/>
      <c r="U133" s="36">
        <f t="shared" si="222"/>
        <v>0</v>
      </c>
      <c r="V133" s="36"/>
      <c r="W133" s="36">
        <f t="shared" si="223"/>
        <v>38572.050000000003</v>
      </c>
      <c r="X133" s="36"/>
      <c r="Y133" s="36">
        <f t="shared" si="224"/>
        <v>0</v>
      </c>
      <c r="Z133" s="36"/>
      <c r="AA133" s="36">
        <f t="shared" si="225"/>
        <v>38572.050000000003</v>
      </c>
      <c r="AB133" s="36"/>
      <c r="AC133" s="36">
        <f t="shared" si="226"/>
        <v>0</v>
      </c>
      <c r="AD133" s="35"/>
      <c r="AE133" s="36">
        <f t="shared" si="227"/>
        <v>38572.050000000003</v>
      </c>
      <c r="AF133" s="35"/>
      <c r="AG133" s="36">
        <f t="shared" si="228"/>
        <v>0</v>
      </c>
      <c r="AH133" s="4" t="s">
        <v>179</v>
      </c>
      <c r="AI133" s="4"/>
    </row>
    <row r="134" spans="1:38" ht="56.25" x14ac:dyDescent="0.3">
      <c r="A134" s="2" t="s">
        <v>155</v>
      </c>
      <c r="B134" s="17" t="s">
        <v>56</v>
      </c>
      <c r="C134" s="16" t="s">
        <v>7</v>
      </c>
      <c r="D134" s="34">
        <v>100000</v>
      </c>
      <c r="E134" s="34">
        <v>63956.6</v>
      </c>
      <c r="F134" s="36"/>
      <c r="G134" s="36">
        <f t="shared" si="160"/>
        <v>100000</v>
      </c>
      <c r="H134" s="36"/>
      <c r="I134" s="36">
        <f t="shared" si="161"/>
        <v>63956.6</v>
      </c>
      <c r="J134" s="36"/>
      <c r="K134" s="36">
        <f t="shared" si="162"/>
        <v>100000</v>
      </c>
      <c r="L134" s="36"/>
      <c r="M134" s="36">
        <f t="shared" si="218"/>
        <v>63956.6</v>
      </c>
      <c r="N134" s="36"/>
      <c r="O134" s="36">
        <f t="shared" si="219"/>
        <v>100000</v>
      </c>
      <c r="P134" s="36"/>
      <c r="Q134" s="36">
        <f t="shared" si="220"/>
        <v>63956.6</v>
      </c>
      <c r="R134" s="36"/>
      <c r="S134" s="36">
        <f t="shared" si="221"/>
        <v>100000</v>
      </c>
      <c r="T134" s="36"/>
      <c r="U134" s="36">
        <f t="shared" si="222"/>
        <v>63956.6</v>
      </c>
      <c r="V134" s="36"/>
      <c r="W134" s="36">
        <f t="shared" si="223"/>
        <v>100000</v>
      </c>
      <c r="X134" s="36"/>
      <c r="Y134" s="36">
        <f t="shared" si="224"/>
        <v>63956.6</v>
      </c>
      <c r="Z134" s="36"/>
      <c r="AA134" s="36">
        <f t="shared" si="225"/>
        <v>100000</v>
      </c>
      <c r="AB134" s="36"/>
      <c r="AC134" s="36">
        <f t="shared" si="226"/>
        <v>63956.6</v>
      </c>
      <c r="AD134" s="35"/>
      <c r="AE134" s="36">
        <f t="shared" si="227"/>
        <v>100000</v>
      </c>
      <c r="AF134" s="35"/>
      <c r="AG134" s="36">
        <f t="shared" si="228"/>
        <v>63956.6</v>
      </c>
      <c r="AH134" s="21">
        <v>1020141480</v>
      </c>
      <c r="AI134" s="4"/>
    </row>
    <row r="135" spans="1:38" ht="56.25" x14ac:dyDescent="0.3">
      <c r="A135" s="2" t="s">
        <v>156</v>
      </c>
      <c r="B135" s="17" t="s">
        <v>220</v>
      </c>
      <c r="C135" s="16" t="s">
        <v>7</v>
      </c>
      <c r="D135" s="34"/>
      <c r="E135" s="34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5">
        <v>18135.043000000001</v>
      </c>
      <c r="AE135" s="36">
        <f t="shared" si="227"/>
        <v>18135.043000000001</v>
      </c>
      <c r="AF135" s="35"/>
      <c r="AG135" s="36">
        <f t="shared" si="228"/>
        <v>0</v>
      </c>
      <c r="AH135" s="21">
        <v>1020141920</v>
      </c>
      <c r="AI135" s="4"/>
    </row>
    <row r="136" spans="1:38" s="10" customFormat="1" hidden="1" x14ac:dyDescent="0.3">
      <c r="A136" s="29"/>
      <c r="B136" s="30" t="s">
        <v>162</v>
      </c>
      <c r="C136" s="31"/>
      <c r="D136" s="41">
        <f>D137+D138</f>
        <v>30500</v>
      </c>
      <c r="E136" s="41">
        <f>E137</f>
        <v>0</v>
      </c>
      <c r="F136" s="41">
        <f>F137+F138</f>
        <v>-30500</v>
      </c>
      <c r="G136" s="33">
        <f t="shared" si="160"/>
        <v>0</v>
      </c>
      <c r="H136" s="41">
        <f>H137+H138</f>
        <v>0</v>
      </c>
      <c r="I136" s="33">
        <f t="shared" si="161"/>
        <v>0</v>
      </c>
      <c r="J136" s="41">
        <f>J137+J138</f>
        <v>0</v>
      </c>
      <c r="K136" s="33">
        <f t="shared" si="162"/>
        <v>0</v>
      </c>
      <c r="L136" s="41">
        <f>L137+L138</f>
        <v>0</v>
      </c>
      <c r="M136" s="33">
        <f t="shared" si="218"/>
        <v>0</v>
      </c>
      <c r="N136" s="41">
        <f>N137+N138</f>
        <v>0</v>
      </c>
      <c r="O136" s="33">
        <f t="shared" si="219"/>
        <v>0</v>
      </c>
      <c r="P136" s="41">
        <f>P137+P138</f>
        <v>0</v>
      </c>
      <c r="Q136" s="33">
        <f t="shared" si="220"/>
        <v>0</v>
      </c>
      <c r="R136" s="41">
        <f>R137+R138</f>
        <v>0</v>
      </c>
      <c r="S136" s="33">
        <f t="shared" si="221"/>
        <v>0</v>
      </c>
      <c r="T136" s="41">
        <f>T137+T138</f>
        <v>0</v>
      </c>
      <c r="U136" s="33">
        <f t="shared" si="222"/>
        <v>0</v>
      </c>
      <c r="V136" s="42">
        <f>V137+V138</f>
        <v>0</v>
      </c>
      <c r="W136" s="36">
        <f t="shared" si="223"/>
        <v>0</v>
      </c>
      <c r="X136" s="42">
        <f>X137+X138</f>
        <v>0</v>
      </c>
      <c r="Y136" s="33">
        <f t="shared" si="224"/>
        <v>0</v>
      </c>
      <c r="Z136" s="42">
        <f>Z137+Z138</f>
        <v>0</v>
      </c>
      <c r="AA136" s="36">
        <f t="shared" si="225"/>
        <v>0</v>
      </c>
      <c r="AB136" s="42">
        <f>AB137+AB138</f>
        <v>0</v>
      </c>
      <c r="AC136" s="33">
        <f t="shared" si="226"/>
        <v>0</v>
      </c>
      <c r="AD136" s="41">
        <f>AD137+AD138</f>
        <v>0</v>
      </c>
      <c r="AE136" s="33">
        <f t="shared" si="227"/>
        <v>0</v>
      </c>
      <c r="AF136" s="43">
        <f>AF137+AF138</f>
        <v>0</v>
      </c>
      <c r="AG136" s="33">
        <f t="shared" si="228"/>
        <v>0</v>
      </c>
      <c r="AI136" s="10">
        <v>0</v>
      </c>
    </row>
    <row r="137" spans="1:38" ht="75" hidden="1" x14ac:dyDescent="0.3">
      <c r="A137" s="2" t="s">
        <v>147</v>
      </c>
      <c r="B137" s="17" t="s">
        <v>70</v>
      </c>
      <c r="C137" s="3" t="s">
        <v>16</v>
      </c>
      <c r="D137" s="42">
        <v>15900</v>
      </c>
      <c r="E137" s="42">
        <v>0</v>
      </c>
      <c r="F137" s="42">
        <v>-15900</v>
      </c>
      <c r="G137" s="36">
        <f t="shared" si="160"/>
        <v>0</v>
      </c>
      <c r="H137" s="42"/>
      <c r="I137" s="36">
        <f t="shared" si="161"/>
        <v>0</v>
      </c>
      <c r="J137" s="42"/>
      <c r="K137" s="36">
        <f t="shared" si="162"/>
        <v>0</v>
      </c>
      <c r="L137" s="42"/>
      <c r="M137" s="36">
        <f t="shared" si="218"/>
        <v>0</v>
      </c>
      <c r="N137" s="42"/>
      <c r="O137" s="36">
        <f t="shared" si="219"/>
        <v>0</v>
      </c>
      <c r="P137" s="42"/>
      <c r="Q137" s="36">
        <f t="shared" si="220"/>
        <v>0</v>
      </c>
      <c r="R137" s="42"/>
      <c r="S137" s="36">
        <f t="shared" si="221"/>
        <v>0</v>
      </c>
      <c r="T137" s="42"/>
      <c r="U137" s="36">
        <f t="shared" si="222"/>
        <v>0</v>
      </c>
      <c r="V137" s="42"/>
      <c r="W137" s="36">
        <f t="shared" si="223"/>
        <v>0</v>
      </c>
      <c r="X137" s="42"/>
      <c r="Y137" s="36">
        <f t="shared" si="224"/>
        <v>0</v>
      </c>
      <c r="Z137" s="42"/>
      <c r="AA137" s="36">
        <f t="shared" si="225"/>
        <v>0</v>
      </c>
      <c r="AB137" s="42"/>
      <c r="AC137" s="36">
        <f t="shared" si="226"/>
        <v>0</v>
      </c>
      <c r="AD137" s="43"/>
      <c r="AE137" s="36">
        <f t="shared" si="227"/>
        <v>0</v>
      </c>
      <c r="AF137" s="43"/>
      <c r="AG137" s="36">
        <f t="shared" si="228"/>
        <v>0</v>
      </c>
      <c r="AH137" s="21" t="s">
        <v>71</v>
      </c>
      <c r="AI137" s="4">
        <v>0</v>
      </c>
    </row>
    <row r="138" spans="1:38" ht="75" hidden="1" x14ac:dyDescent="0.3">
      <c r="A138" s="2" t="s">
        <v>148</v>
      </c>
      <c r="B138" s="17" t="s">
        <v>72</v>
      </c>
      <c r="C138" s="23" t="s">
        <v>16</v>
      </c>
      <c r="D138" s="34">
        <v>14600</v>
      </c>
      <c r="E138" s="34">
        <v>0</v>
      </c>
      <c r="F138" s="36">
        <v>-14600</v>
      </c>
      <c r="G138" s="36">
        <f t="shared" si="160"/>
        <v>0</v>
      </c>
      <c r="H138" s="36"/>
      <c r="I138" s="36">
        <f t="shared" si="161"/>
        <v>0</v>
      </c>
      <c r="J138" s="36"/>
      <c r="K138" s="36">
        <f t="shared" si="162"/>
        <v>0</v>
      </c>
      <c r="L138" s="36"/>
      <c r="M138" s="36">
        <f t="shared" si="218"/>
        <v>0</v>
      </c>
      <c r="N138" s="36"/>
      <c r="O138" s="36">
        <f t="shared" si="219"/>
        <v>0</v>
      </c>
      <c r="P138" s="36"/>
      <c r="Q138" s="36">
        <f t="shared" si="220"/>
        <v>0</v>
      </c>
      <c r="R138" s="36"/>
      <c r="S138" s="36">
        <f t="shared" si="221"/>
        <v>0</v>
      </c>
      <c r="T138" s="36"/>
      <c r="U138" s="36">
        <f t="shared" si="222"/>
        <v>0</v>
      </c>
      <c r="V138" s="36"/>
      <c r="W138" s="36">
        <f t="shared" si="223"/>
        <v>0</v>
      </c>
      <c r="X138" s="36"/>
      <c r="Y138" s="36">
        <f t="shared" si="224"/>
        <v>0</v>
      </c>
      <c r="Z138" s="36"/>
      <c r="AA138" s="36">
        <f t="shared" si="225"/>
        <v>0</v>
      </c>
      <c r="AB138" s="36"/>
      <c r="AC138" s="36">
        <f t="shared" si="226"/>
        <v>0</v>
      </c>
      <c r="AD138" s="35"/>
      <c r="AE138" s="36">
        <f t="shared" si="227"/>
        <v>0</v>
      </c>
      <c r="AF138" s="35"/>
      <c r="AG138" s="36">
        <f t="shared" si="228"/>
        <v>0</v>
      </c>
      <c r="AH138" s="4" t="s">
        <v>73</v>
      </c>
      <c r="AI138" s="4">
        <v>0</v>
      </c>
    </row>
    <row r="139" spans="1:38" x14ac:dyDescent="0.3">
      <c r="A139" s="2"/>
      <c r="B139" s="66" t="s">
        <v>11</v>
      </c>
      <c r="C139" s="67"/>
      <c r="D139" s="41">
        <f>D143+D140+D141+D142</f>
        <v>268410.59999999998</v>
      </c>
      <c r="E139" s="41">
        <f>E143+E140+E141+E142</f>
        <v>193373.5</v>
      </c>
      <c r="F139" s="41">
        <f>F140+F141+F142+F143</f>
        <v>0</v>
      </c>
      <c r="G139" s="33">
        <f t="shared" si="160"/>
        <v>268410.59999999998</v>
      </c>
      <c r="H139" s="41">
        <f>H140+H141+H142+H143</f>
        <v>0</v>
      </c>
      <c r="I139" s="33">
        <f t="shared" si="161"/>
        <v>193373.5</v>
      </c>
      <c r="J139" s="41">
        <f>J140+J141+J142+J143</f>
        <v>0</v>
      </c>
      <c r="K139" s="33">
        <f t="shared" si="162"/>
        <v>268410.59999999998</v>
      </c>
      <c r="L139" s="41">
        <f>L140+L141+L142+L143</f>
        <v>0</v>
      </c>
      <c r="M139" s="33">
        <f t="shared" si="218"/>
        <v>193373.5</v>
      </c>
      <c r="N139" s="41">
        <f>N140+N141+N142+N143</f>
        <v>0</v>
      </c>
      <c r="O139" s="33">
        <f t="shared" si="219"/>
        <v>268410.59999999998</v>
      </c>
      <c r="P139" s="41">
        <f>P140+P141+P142+P143</f>
        <v>0</v>
      </c>
      <c r="Q139" s="33">
        <f t="shared" si="220"/>
        <v>193373.5</v>
      </c>
      <c r="R139" s="41">
        <f>R140+R141+R142+R143</f>
        <v>0</v>
      </c>
      <c r="S139" s="33">
        <f t="shared" si="221"/>
        <v>268410.59999999998</v>
      </c>
      <c r="T139" s="41">
        <f>T140+T141+T142+T143</f>
        <v>0</v>
      </c>
      <c r="U139" s="33">
        <f t="shared" si="222"/>
        <v>193373.5</v>
      </c>
      <c r="V139" s="42">
        <f>V140+V141+V142+V143</f>
        <v>-21790</v>
      </c>
      <c r="W139" s="36">
        <f t="shared" si="223"/>
        <v>246620.59999999998</v>
      </c>
      <c r="X139" s="42">
        <f>X140+X141+X142+X143</f>
        <v>-95000</v>
      </c>
      <c r="Y139" s="36">
        <f t="shared" si="224"/>
        <v>98373.5</v>
      </c>
      <c r="Z139" s="42">
        <f>Z140+Z141+Z142+Z143</f>
        <v>0</v>
      </c>
      <c r="AA139" s="36">
        <f t="shared" si="225"/>
        <v>246620.59999999998</v>
      </c>
      <c r="AB139" s="42">
        <f>AB140+AB141+AB142+AB143</f>
        <v>0</v>
      </c>
      <c r="AC139" s="33">
        <f t="shared" si="226"/>
        <v>98373.5</v>
      </c>
      <c r="AD139" s="41">
        <f>AD140+AD141+AD142+AD143</f>
        <v>0</v>
      </c>
      <c r="AE139" s="36">
        <f t="shared" si="227"/>
        <v>246620.59999999998</v>
      </c>
      <c r="AF139" s="41">
        <f>AF140+AF141+AF142+AF143</f>
        <v>0</v>
      </c>
      <c r="AG139" s="36">
        <f t="shared" si="228"/>
        <v>98373.5</v>
      </c>
      <c r="AH139" s="10"/>
      <c r="AI139" s="10"/>
      <c r="AJ139" s="10"/>
      <c r="AK139" s="10"/>
      <c r="AL139" s="10"/>
    </row>
    <row r="140" spans="1:38" ht="56.25" x14ac:dyDescent="0.3">
      <c r="A140" s="2" t="s">
        <v>157</v>
      </c>
      <c r="B140" s="17" t="s">
        <v>169</v>
      </c>
      <c r="C140" s="14" t="s">
        <v>36</v>
      </c>
      <c r="D140" s="42">
        <v>53410.6</v>
      </c>
      <c r="E140" s="42">
        <v>0</v>
      </c>
      <c r="F140" s="42"/>
      <c r="G140" s="36">
        <f t="shared" si="160"/>
        <v>53410.6</v>
      </c>
      <c r="H140" s="42"/>
      <c r="I140" s="36">
        <f t="shared" si="161"/>
        <v>0</v>
      </c>
      <c r="J140" s="42"/>
      <c r="K140" s="36">
        <f t="shared" si="162"/>
        <v>53410.6</v>
      </c>
      <c r="L140" s="42"/>
      <c r="M140" s="36">
        <f t="shared" si="218"/>
        <v>0</v>
      </c>
      <c r="N140" s="42"/>
      <c r="O140" s="36">
        <f t="shared" si="219"/>
        <v>53410.6</v>
      </c>
      <c r="P140" s="42"/>
      <c r="Q140" s="36">
        <f t="shared" si="220"/>
        <v>0</v>
      </c>
      <c r="R140" s="42"/>
      <c r="S140" s="36">
        <f t="shared" si="221"/>
        <v>53410.6</v>
      </c>
      <c r="T140" s="42"/>
      <c r="U140" s="36">
        <f t="shared" si="222"/>
        <v>0</v>
      </c>
      <c r="V140" s="42"/>
      <c r="W140" s="36">
        <f t="shared" si="223"/>
        <v>53410.6</v>
      </c>
      <c r="X140" s="42"/>
      <c r="Y140" s="36">
        <f t="shared" si="224"/>
        <v>0</v>
      </c>
      <c r="Z140" s="42"/>
      <c r="AA140" s="36">
        <f t="shared" si="225"/>
        <v>53410.6</v>
      </c>
      <c r="AB140" s="42"/>
      <c r="AC140" s="36">
        <f t="shared" si="226"/>
        <v>0</v>
      </c>
      <c r="AD140" s="43"/>
      <c r="AE140" s="36">
        <f t="shared" si="227"/>
        <v>53410.6</v>
      </c>
      <c r="AF140" s="43"/>
      <c r="AG140" s="36">
        <f t="shared" si="228"/>
        <v>0</v>
      </c>
      <c r="AH140" s="19" t="s">
        <v>78</v>
      </c>
      <c r="AI140" s="4"/>
    </row>
    <row r="141" spans="1:38" ht="56.25" x14ac:dyDescent="0.3">
      <c r="A141" s="2" t="s">
        <v>158</v>
      </c>
      <c r="B141" s="17" t="s">
        <v>170</v>
      </c>
      <c r="C141" s="14" t="s">
        <v>3</v>
      </c>
      <c r="D141" s="42">
        <v>165000</v>
      </c>
      <c r="E141" s="42">
        <v>0</v>
      </c>
      <c r="F141" s="42"/>
      <c r="G141" s="36">
        <f t="shared" si="160"/>
        <v>165000</v>
      </c>
      <c r="H141" s="42"/>
      <c r="I141" s="36">
        <f t="shared" si="161"/>
        <v>0</v>
      </c>
      <c r="J141" s="42"/>
      <c r="K141" s="36">
        <f t="shared" si="162"/>
        <v>165000</v>
      </c>
      <c r="L141" s="42"/>
      <c r="M141" s="36">
        <f t="shared" si="218"/>
        <v>0</v>
      </c>
      <c r="N141" s="42"/>
      <c r="O141" s="36">
        <f t="shared" si="219"/>
        <v>165000</v>
      </c>
      <c r="P141" s="42"/>
      <c r="Q141" s="36">
        <f t="shared" si="220"/>
        <v>0</v>
      </c>
      <c r="R141" s="42"/>
      <c r="S141" s="36">
        <f t="shared" si="221"/>
        <v>165000</v>
      </c>
      <c r="T141" s="42"/>
      <c r="U141" s="36">
        <f t="shared" si="222"/>
        <v>0</v>
      </c>
      <c r="V141" s="42"/>
      <c r="W141" s="36">
        <f t="shared" si="223"/>
        <v>165000</v>
      </c>
      <c r="X141" s="42"/>
      <c r="Y141" s="36">
        <f t="shared" si="224"/>
        <v>0</v>
      </c>
      <c r="Z141" s="42"/>
      <c r="AA141" s="36">
        <f t="shared" si="225"/>
        <v>165000</v>
      </c>
      <c r="AB141" s="42"/>
      <c r="AC141" s="36">
        <f t="shared" si="226"/>
        <v>0</v>
      </c>
      <c r="AD141" s="43"/>
      <c r="AE141" s="36">
        <f t="shared" si="227"/>
        <v>165000</v>
      </c>
      <c r="AF141" s="43"/>
      <c r="AG141" s="36">
        <f t="shared" si="228"/>
        <v>0</v>
      </c>
      <c r="AH141" s="19" t="s">
        <v>79</v>
      </c>
      <c r="AI141" s="4"/>
    </row>
    <row r="142" spans="1:38" ht="56.25" x14ac:dyDescent="0.3">
      <c r="A142" s="2" t="s">
        <v>159</v>
      </c>
      <c r="B142" s="17" t="s">
        <v>171</v>
      </c>
      <c r="C142" s="14" t="s">
        <v>36</v>
      </c>
      <c r="D142" s="42">
        <v>26626.5</v>
      </c>
      <c r="E142" s="42">
        <v>95000</v>
      </c>
      <c r="F142" s="42"/>
      <c r="G142" s="36">
        <f t="shared" si="160"/>
        <v>26626.5</v>
      </c>
      <c r="H142" s="42"/>
      <c r="I142" s="36">
        <f t="shared" si="161"/>
        <v>95000</v>
      </c>
      <c r="J142" s="42"/>
      <c r="K142" s="36">
        <f t="shared" si="162"/>
        <v>26626.5</v>
      </c>
      <c r="L142" s="42"/>
      <c r="M142" s="36">
        <f t="shared" si="218"/>
        <v>95000</v>
      </c>
      <c r="N142" s="42"/>
      <c r="O142" s="36">
        <f t="shared" si="219"/>
        <v>26626.5</v>
      </c>
      <c r="P142" s="42"/>
      <c r="Q142" s="36">
        <f t="shared" si="220"/>
        <v>95000</v>
      </c>
      <c r="R142" s="42"/>
      <c r="S142" s="36">
        <f t="shared" si="221"/>
        <v>26626.5</v>
      </c>
      <c r="T142" s="42"/>
      <c r="U142" s="36">
        <f t="shared" si="222"/>
        <v>95000</v>
      </c>
      <c r="V142" s="42">
        <v>-21790</v>
      </c>
      <c r="W142" s="36">
        <f t="shared" si="223"/>
        <v>4836.5</v>
      </c>
      <c r="X142" s="42">
        <v>-95000</v>
      </c>
      <c r="Y142" s="36">
        <f t="shared" si="224"/>
        <v>0</v>
      </c>
      <c r="Z142" s="42"/>
      <c r="AA142" s="36">
        <f t="shared" si="225"/>
        <v>4836.5</v>
      </c>
      <c r="AB142" s="42"/>
      <c r="AC142" s="36">
        <f t="shared" si="226"/>
        <v>0</v>
      </c>
      <c r="AD142" s="43"/>
      <c r="AE142" s="36">
        <f t="shared" si="227"/>
        <v>4836.5</v>
      </c>
      <c r="AF142" s="43"/>
      <c r="AG142" s="36">
        <f t="shared" si="228"/>
        <v>0</v>
      </c>
      <c r="AH142" s="19" t="s">
        <v>80</v>
      </c>
      <c r="AI142" s="4"/>
    </row>
    <row r="143" spans="1:38" ht="56.25" x14ac:dyDescent="0.3">
      <c r="A143" s="2" t="s">
        <v>160</v>
      </c>
      <c r="B143" s="17" t="s">
        <v>172</v>
      </c>
      <c r="C143" s="14" t="s">
        <v>36</v>
      </c>
      <c r="D143" s="42">
        <v>23373.5</v>
      </c>
      <c r="E143" s="42">
        <v>98373.5</v>
      </c>
      <c r="F143" s="42"/>
      <c r="G143" s="36">
        <f t="shared" si="160"/>
        <v>23373.5</v>
      </c>
      <c r="H143" s="42"/>
      <c r="I143" s="36">
        <f t="shared" si="161"/>
        <v>98373.5</v>
      </c>
      <c r="J143" s="42"/>
      <c r="K143" s="36">
        <f t="shared" si="162"/>
        <v>23373.5</v>
      </c>
      <c r="L143" s="42"/>
      <c r="M143" s="36">
        <f t="shared" si="218"/>
        <v>98373.5</v>
      </c>
      <c r="N143" s="42"/>
      <c r="O143" s="36">
        <f t="shared" si="219"/>
        <v>23373.5</v>
      </c>
      <c r="P143" s="42"/>
      <c r="Q143" s="36">
        <f t="shared" si="220"/>
        <v>98373.5</v>
      </c>
      <c r="R143" s="42"/>
      <c r="S143" s="36">
        <f t="shared" si="221"/>
        <v>23373.5</v>
      </c>
      <c r="T143" s="42"/>
      <c r="U143" s="36">
        <f t="shared" si="222"/>
        <v>98373.5</v>
      </c>
      <c r="V143" s="42"/>
      <c r="W143" s="36">
        <f t="shared" si="223"/>
        <v>23373.5</v>
      </c>
      <c r="X143" s="42"/>
      <c r="Y143" s="36">
        <f t="shared" si="224"/>
        <v>98373.5</v>
      </c>
      <c r="Z143" s="42"/>
      <c r="AA143" s="36">
        <f t="shared" si="225"/>
        <v>23373.5</v>
      </c>
      <c r="AB143" s="42"/>
      <c r="AC143" s="36">
        <f t="shared" si="226"/>
        <v>98373.5</v>
      </c>
      <c r="AD143" s="43"/>
      <c r="AE143" s="36">
        <f t="shared" si="227"/>
        <v>23373.5</v>
      </c>
      <c r="AF143" s="43"/>
      <c r="AG143" s="36">
        <f t="shared" si="228"/>
        <v>98373.5</v>
      </c>
      <c r="AH143" s="4" t="s">
        <v>81</v>
      </c>
      <c r="AI143" s="4"/>
    </row>
    <row r="144" spans="1:38" x14ac:dyDescent="0.3">
      <c r="A144" s="2"/>
      <c r="B144" s="17" t="s">
        <v>21</v>
      </c>
      <c r="C144" s="3"/>
      <c r="D144" s="41">
        <f>D145+D146+D147+D148+D149+D150+D151+D152+D153</f>
        <v>59933.7</v>
      </c>
      <c r="E144" s="41">
        <f>E145+E146+E147+E148+E149+E150+E151+E152+E153</f>
        <v>10038.1</v>
      </c>
      <c r="F144" s="41">
        <f>F145+F146+F147+F148+F149+F150+F151+F152+F153</f>
        <v>0</v>
      </c>
      <c r="G144" s="33">
        <f t="shared" si="160"/>
        <v>59933.7</v>
      </c>
      <c r="H144" s="41">
        <f>H145+H146+H147+H148+H149+H150+H151+H152+H153</f>
        <v>0</v>
      </c>
      <c r="I144" s="33">
        <f t="shared" si="161"/>
        <v>10038.1</v>
      </c>
      <c r="J144" s="41">
        <f>J145+J146+J147+J148+J149+J150+J151+J152+J153</f>
        <v>0</v>
      </c>
      <c r="K144" s="33">
        <f t="shared" si="162"/>
        <v>59933.7</v>
      </c>
      <c r="L144" s="41">
        <f>L145+L146+L147+L148+L149+L150+L151+L152+L153</f>
        <v>0</v>
      </c>
      <c r="M144" s="33">
        <f t="shared" si="218"/>
        <v>10038.1</v>
      </c>
      <c r="N144" s="41">
        <f>N145+N146+N147+N148+N149+N150+N151+N152+N153</f>
        <v>10381.799999999999</v>
      </c>
      <c r="O144" s="33">
        <f t="shared" si="219"/>
        <v>70315.5</v>
      </c>
      <c r="P144" s="41">
        <f>P145+P146+P147+P148+P149+P150+P151+P152+P153</f>
        <v>0</v>
      </c>
      <c r="Q144" s="33">
        <f t="shared" si="220"/>
        <v>10038.1</v>
      </c>
      <c r="R144" s="41">
        <f>R145+R146+R147+R148+R149+R150+R151+R152+R153</f>
        <v>0</v>
      </c>
      <c r="S144" s="33">
        <f t="shared" si="221"/>
        <v>70315.5</v>
      </c>
      <c r="T144" s="41">
        <f>T145+T146+T147+T148+T149+T150+T151+T152+T153</f>
        <v>0</v>
      </c>
      <c r="U144" s="33">
        <f t="shared" si="222"/>
        <v>10038.1</v>
      </c>
      <c r="V144" s="42">
        <f>V145+V146+V147+V148+V149+V150+V151+V152+V153+V154</f>
        <v>46699.25</v>
      </c>
      <c r="W144" s="36">
        <f t="shared" si="223"/>
        <v>117014.75</v>
      </c>
      <c r="X144" s="42">
        <f>X145+X146+X147+X148+X149+X150+X151+X152+X153+X154</f>
        <v>0</v>
      </c>
      <c r="Y144" s="36">
        <f t="shared" si="224"/>
        <v>10038.1</v>
      </c>
      <c r="Z144" s="42">
        <f>Z145+Z146+Z147+Z148+Z149+Z150+Z151+Z152+Z153+Z154</f>
        <v>-4158.45</v>
      </c>
      <c r="AA144" s="36">
        <f t="shared" si="225"/>
        <v>112856.3</v>
      </c>
      <c r="AB144" s="42">
        <f>AB145+AB146+AB147+AB148+AB149+AB150+AB151+AB152+AB153+AB154</f>
        <v>0</v>
      </c>
      <c r="AC144" s="33">
        <f t="shared" si="226"/>
        <v>10038.1</v>
      </c>
      <c r="AD144" s="41">
        <f>AD145+AD146+AD147+AD148+AD149+AD150+AD151+AD152+AD153+AD154</f>
        <v>0</v>
      </c>
      <c r="AE144" s="36">
        <f t="shared" si="227"/>
        <v>112856.3</v>
      </c>
      <c r="AF144" s="41">
        <f>AF145+AF146+AF147+AF148+AF149+AF150+AF151+AF152+AF153+AF154</f>
        <v>0</v>
      </c>
      <c r="AG144" s="36">
        <f t="shared" si="228"/>
        <v>10038.1</v>
      </c>
      <c r="AH144" s="10"/>
      <c r="AI144" s="10"/>
      <c r="AJ144" s="10"/>
      <c r="AK144" s="10"/>
      <c r="AL144" s="10"/>
    </row>
    <row r="145" spans="1:38" ht="56.25" x14ac:dyDescent="0.3">
      <c r="A145" s="2" t="s">
        <v>188</v>
      </c>
      <c r="B145" s="17" t="s">
        <v>99</v>
      </c>
      <c r="C145" s="14" t="s">
        <v>36</v>
      </c>
      <c r="D145" s="42">
        <v>227</v>
      </c>
      <c r="E145" s="42">
        <v>3188.9</v>
      </c>
      <c r="F145" s="42"/>
      <c r="G145" s="36">
        <f t="shared" si="160"/>
        <v>227</v>
      </c>
      <c r="H145" s="42"/>
      <c r="I145" s="36">
        <f t="shared" si="161"/>
        <v>3188.9</v>
      </c>
      <c r="J145" s="42"/>
      <c r="K145" s="36">
        <f t="shared" si="162"/>
        <v>227</v>
      </c>
      <c r="L145" s="42"/>
      <c r="M145" s="36">
        <f t="shared" si="218"/>
        <v>3188.9</v>
      </c>
      <c r="N145" s="42"/>
      <c r="O145" s="36">
        <f t="shared" si="219"/>
        <v>227</v>
      </c>
      <c r="P145" s="42"/>
      <c r="Q145" s="36">
        <f t="shared" si="220"/>
        <v>3188.9</v>
      </c>
      <c r="R145" s="42"/>
      <c r="S145" s="36">
        <f t="shared" si="221"/>
        <v>227</v>
      </c>
      <c r="T145" s="42"/>
      <c r="U145" s="36">
        <f t="shared" si="222"/>
        <v>3188.9</v>
      </c>
      <c r="V145" s="42"/>
      <c r="W145" s="36">
        <f t="shared" si="223"/>
        <v>227</v>
      </c>
      <c r="X145" s="42"/>
      <c r="Y145" s="36">
        <f t="shared" si="224"/>
        <v>3188.9</v>
      </c>
      <c r="Z145" s="42"/>
      <c r="AA145" s="36">
        <f t="shared" si="225"/>
        <v>227</v>
      </c>
      <c r="AB145" s="42"/>
      <c r="AC145" s="36">
        <f t="shared" si="226"/>
        <v>3188.9</v>
      </c>
      <c r="AD145" s="43"/>
      <c r="AE145" s="36">
        <f t="shared" si="227"/>
        <v>227</v>
      </c>
      <c r="AF145" s="43"/>
      <c r="AG145" s="36">
        <f t="shared" si="228"/>
        <v>3188.9</v>
      </c>
      <c r="AH145" s="4" t="s">
        <v>100</v>
      </c>
      <c r="AI145" s="4"/>
    </row>
    <row r="146" spans="1:38" ht="56.25" x14ac:dyDescent="0.3">
      <c r="A146" s="2" t="s">
        <v>161</v>
      </c>
      <c r="B146" s="17" t="s">
        <v>174</v>
      </c>
      <c r="C146" s="14" t="s">
        <v>36</v>
      </c>
      <c r="D146" s="42">
        <v>3084</v>
      </c>
      <c r="E146" s="42">
        <v>0</v>
      </c>
      <c r="F146" s="42"/>
      <c r="G146" s="36">
        <f t="shared" si="160"/>
        <v>3084</v>
      </c>
      <c r="H146" s="42"/>
      <c r="I146" s="36">
        <f t="shared" si="161"/>
        <v>0</v>
      </c>
      <c r="J146" s="42"/>
      <c r="K146" s="36">
        <f t="shared" si="162"/>
        <v>3084</v>
      </c>
      <c r="L146" s="42"/>
      <c r="M146" s="36">
        <f t="shared" si="218"/>
        <v>0</v>
      </c>
      <c r="N146" s="42"/>
      <c r="O146" s="36">
        <f t="shared" si="219"/>
        <v>3084</v>
      </c>
      <c r="P146" s="42"/>
      <c r="Q146" s="36">
        <f t="shared" si="220"/>
        <v>0</v>
      </c>
      <c r="R146" s="42"/>
      <c r="S146" s="36">
        <f t="shared" si="221"/>
        <v>3084</v>
      </c>
      <c r="T146" s="42"/>
      <c r="U146" s="36">
        <f t="shared" si="222"/>
        <v>0</v>
      </c>
      <c r="V146" s="42"/>
      <c r="W146" s="36">
        <f t="shared" si="223"/>
        <v>3084</v>
      </c>
      <c r="X146" s="42"/>
      <c r="Y146" s="36">
        <f t="shared" si="224"/>
        <v>0</v>
      </c>
      <c r="Z146" s="42"/>
      <c r="AA146" s="36">
        <f t="shared" si="225"/>
        <v>3084</v>
      </c>
      <c r="AB146" s="42"/>
      <c r="AC146" s="36">
        <f t="shared" si="226"/>
        <v>0</v>
      </c>
      <c r="AD146" s="43"/>
      <c r="AE146" s="36">
        <f t="shared" si="227"/>
        <v>3084</v>
      </c>
      <c r="AF146" s="43"/>
      <c r="AG146" s="36">
        <f t="shared" si="228"/>
        <v>0</v>
      </c>
      <c r="AH146" s="22">
        <v>1420341110</v>
      </c>
      <c r="AI146" s="4"/>
    </row>
    <row r="147" spans="1:38" ht="56.25" x14ac:dyDescent="0.3">
      <c r="A147" s="2" t="s">
        <v>189</v>
      </c>
      <c r="B147" s="17" t="s">
        <v>175</v>
      </c>
      <c r="C147" s="14" t="s">
        <v>36</v>
      </c>
      <c r="D147" s="42">
        <v>0</v>
      </c>
      <c r="E147" s="42">
        <v>235.4</v>
      </c>
      <c r="F147" s="42"/>
      <c r="G147" s="36">
        <f t="shared" si="160"/>
        <v>0</v>
      </c>
      <c r="H147" s="42"/>
      <c r="I147" s="36">
        <f t="shared" si="161"/>
        <v>235.4</v>
      </c>
      <c r="J147" s="42"/>
      <c r="K147" s="36">
        <f t="shared" si="162"/>
        <v>0</v>
      </c>
      <c r="L147" s="42"/>
      <c r="M147" s="36">
        <f t="shared" si="218"/>
        <v>235.4</v>
      </c>
      <c r="N147" s="42"/>
      <c r="O147" s="36">
        <f t="shared" si="219"/>
        <v>0</v>
      </c>
      <c r="P147" s="42"/>
      <c r="Q147" s="36">
        <f t="shared" si="220"/>
        <v>235.4</v>
      </c>
      <c r="R147" s="42"/>
      <c r="S147" s="36">
        <f t="shared" si="221"/>
        <v>0</v>
      </c>
      <c r="T147" s="42"/>
      <c r="U147" s="36">
        <f t="shared" si="222"/>
        <v>235.4</v>
      </c>
      <c r="V147" s="42"/>
      <c r="W147" s="36">
        <f t="shared" si="223"/>
        <v>0</v>
      </c>
      <c r="X147" s="42"/>
      <c r="Y147" s="36">
        <f t="shared" si="224"/>
        <v>235.4</v>
      </c>
      <c r="Z147" s="42"/>
      <c r="AA147" s="36">
        <f t="shared" si="225"/>
        <v>0</v>
      </c>
      <c r="AB147" s="42"/>
      <c r="AC147" s="36">
        <f t="shared" si="226"/>
        <v>235.4</v>
      </c>
      <c r="AD147" s="43"/>
      <c r="AE147" s="36">
        <f t="shared" si="227"/>
        <v>0</v>
      </c>
      <c r="AF147" s="43"/>
      <c r="AG147" s="36">
        <f t="shared" si="228"/>
        <v>235.4</v>
      </c>
      <c r="AH147" s="4" t="s">
        <v>101</v>
      </c>
      <c r="AI147" s="4"/>
    </row>
    <row r="148" spans="1:38" ht="56.25" x14ac:dyDescent="0.3">
      <c r="A148" s="2" t="s">
        <v>197</v>
      </c>
      <c r="B148" s="17" t="s">
        <v>102</v>
      </c>
      <c r="C148" s="14" t="s">
        <v>36</v>
      </c>
      <c r="D148" s="42">
        <v>3084</v>
      </c>
      <c r="E148" s="42">
        <v>0</v>
      </c>
      <c r="F148" s="42"/>
      <c r="G148" s="36">
        <f t="shared" si="160"/>
        <v>3084</v>
      </c>
      <c r="H148" s="42"/>
      <c r="I148" s="36">
        <f t="shared" si="161"/>
        <v>0</v>
      </c>
      <c r="J148" s="42"/>
      <c r="K148" s="36">
        <f t="shared" si="162"/>
        <v>3084</v>
      </c>
      <c r="L148" s="42"/>
      <c r="M148" s="36">
        <f t="shared" si="218"/>
        <v>0</v>
      </c>
      <c r="N148" s="42"/>
      <c r="O148" s="36">
        <f t="shared" si="219"/>
        <v>3084</v>
      </c>
      <c r="P148" s="42"/>
      <c r="Q148" s="36">
        <f t="shared" si="220"/>
        <v>0</v>
      </c>
      <c r="R148" s="42"/>
      <c r="S148" s="36">
        <f t="shared" si="221"/>
        <v>3084</v>
      </c>
      <c r="T148" s="42"/>
      <c r="U148" s="36">
        <f t="shared" si="222"/>
        <v>0</v>
      </c>
      <c r="V148" s="42"/>
      <c r="W148" s="36">
        <f t="shared" si="223"/>
        <v>3084</v>
      </c>
      <c r="X148" s="42"/>
      <c r="Y148" s="36">
        <f t="shared" si="224"/>
        <v>0</v>
      </c>
      <c r="Z148" s="42"/>
      <c r="AA148" s="36">
        <f t="shared" si="225"/>
        <v>3084</v>
      </c>
      <c r="AB148" s="42"/>
      <c r="AC148" s="36">
        <f t="shared" si="226"/>
        <v>0</v>
      </c>
      <c r="AD148" s="43"/>
      <c r="AE148" s="36">
        <f t="shared" si="227"/>
        <v>3084</v>
      </c>
      <c r="AF148" s="43"/>
      <c r="AG148" s="36">
        <f t="shared" si="228"/>
        <v>0</v>
      </c>
      <c r="AH148" s="22">
        <v>1420341350</v>
      </c>
      <c r="AI148" s="4"/>
    </row>
    <row r="149" spans="1:38" ht="56.25" x14ac:dyDescent="0.3">
      <c r="A149" s="2" t="s">
        <v>198</v>
      </c>
      <c r="B149" s="17" t="s">
        <v>103</v>
      </c>
      <c r="C149" s="14" t="s">
        <v>36</v>
      </c>
      <c r="D149" s="42">
        <v>227.7</v>
      </c>
      <c r="E149" s="42">
        <v>3188.9</v>
      </c>
      <c r="F149" s="42"/>
      <c r="G149" s="36">
        <f t="shared" si="160"/>
        <v>227.7</v>
      </c>
      <c r="H149" s="42"/>
      <c r="I149" s="36">
        <f t="shared" si="161"/>
        <v>3188.9</v>
      </c>
      <c r="J149" s="42"/>
      <c r="K149" s="36">
        <f t="shared" si="162"/>
        <v>227.7</v>
      </c>
      <c r="L149" s="42"/>
      <c r="M149" s="36">
        <f t="shared" si="218"/>
        <v>3188.9</v>
      </c>
      <c r="N149" s="42"/>
      <c r="O149" s="36">
        <f t="shared" si="219"/>
        <v>227.7</v>
      </c>
      <c r="P149" s="42"/>
      <c r="Q149" s="36">
        <f t="shared" si="220"/>
        <v>3188.9</v>
      </c>
      <c r="R149" s="42"/>
      <c r="S149" s="36">
        <f t="shared" si="221"/>
        <v>227.7</v>
      </c>
      <c r="T149" s="42"/>
      <c r="U149" s="36">
        <f t="shared" si="222"/>
        <v>3188.9</v>
      </c>
      <c r="V149" s="42"/>
      <c r="W149" s="36">
        <f t="shared" si="223"/>
        <v>227.7</v>
      </c>
      <c r="X149" s="42"/>
      <c r="Y149" s="36">
        <f t="shared" si="224"/>
        <v>3188.9</v>
      </c>
      <c r="Z149" s="42"/>
      <c r="AA149" s="36">
        <f t="shared" si="225"/>
        <v>227.7</v>
      </c>
      <c r="AB149" s="42"/>
      <c r="AC149" s="36">
        <f t="shared" si="226"/>
        <v>3188.9</v>
      </c>
      <c r="AD149" s="43"/>
      <c r="AE149" s="36">
        <f t="shared" si="227"/>
        <v>227.7</v>
      </c>
      <c r="AF149" s="43"/>
      <c r="AG149" s="36">
        <f t="shared" si="228"/>
        <v>3188.9</v>
      </c>
      <c r="AH149" s="4" t="s">
        <v>105</v>
      </c>
      <c r="AI149" s="4"/>
    </row>
    <row r="150" spans="1:38" ht="56.25" x14ac:dyDescent="0.3">
      <c r="A150" s="2" t="s">
        <v>204</v>
      </c>
      <c r="B150" s="17" t="s">
        <v>104</v>
      </c>
      <c r="C150" s="14" t="s">
        <v>36</v>
      </c>
      <c r="D150" s="42">
        <v>227</v>
      </c>
      <c r="E150" s="42">
        <v>3188.9</v>
      </c>
      <c r="F150" s="42"/>
      <c r="G150" s="36">
        <f t="shared" si="160"/>
        <v>227</v>
      </c>
      <c r="H150" s="42"/>
      <c r="I150" s="36">
        <f t="shared" si="161"/>
        <v>3188.9</v>
      </c>
      <c r="J150" s="42"/>
      <c r="K150" s="36">
        <f t="shared" si="162"/>
        <v>227</v>
      </c>
      <c r="L150" s="42"/>
      <c r="M150" s="36">
        <f t="shared" si="218"/>
        <v>3188.9</v>
      </c>
      <c r="N150" s="42"/>
      <c r="O150" s="36">
        <f t="shared" si="219"/>
        <v>227</v>
      </c>
      <c r="P150" s="42"/>
      <c r="Q150" s="36">
        <f t="shared" si="220"/>
        <v>3188.9</v>
      </c>
      <c r="R150" s="42"/>
      <c r="S150" s="36">
        <f t="shared" si="221"/>
        <v>227</v>
      </c>
      <c r="T150" s="42"/>
      <c r="U150" s="36">
        <f t="shared" si="222"/>
        <v>3188.9</v>
      </c>
      <c r="V150" s="42"/>
      <c r="W150" s="36">
        <f t="shared" si="223"/>
        <v>227</v>
      </c>
      <c r="X150" s="42"/>
      <c r="Y150" s="36">
        <f t="shared" si="224"/>
        <v>3188.9</v>
      </c>
      <c r="Z150" s="42"/>
      <c r="AA150" s="36">
        <f t="shared" si="225"/>
        <v>227</v>
      </c>
      <c r="AB150" s="42"/>
      <c r="AC150" s="36">
        <f t="shared" si="226"/>
        <v>3188.9</v>
      </c>
      <c r="AD150" s="43"/>
      <c r="AE150" s="36">
        <f t="shared" si="227"/>
        <v>227</v>
      </c>
      <c r="AF150" s="43"/>
      <c r="AG150" s="36">
        <f t="shared" si="228"/>
        <v>3188.9</v>
      </c>
      <c r="AH150" s="4" t="s">
        <v>106</v>
      </c>
      <c r="AI150" s="4"/>
    </row>
    <row r="151" spans="1:38" ht="56.25" x14ac:dyDescent="0.3">
      <c r="A151" s="2" t="s">
        <v>205</v>
      </c>
      <c r="B151" s="17" t="s">
        <v>107</v>
      </c>
      <c r="C151" s="14" t="s">
        <v>36</v>
      </c>
      <c r="D151" s="42">
        <v>0</v>
      </c>
      <c r="E151" s="42">
        <v>236</v>
      </c>
      <c r="F151" s="42"/>
      <c r="G151" s="36">
        <f t="shared" si="160"/>
        <v>0</v>
      </c>
      <c r="H151" s="42"/>
      <c r="I151" s="36">
        <f t="shared" si="161"/>
        <v>236</v>
      </c>
      <c r="J151" s="42"/>
      <c r="K151" s="36">
        <f t="shared" si="162"/>
        <v>0</v>
      </c>
      <c r="L151" s="42"/>
      <c r="M151" s="36">
        <f t="shared" si="218"/>
        <v>236</v>
      </c>
      <c r="N151" s="42"/>
      <c r="O151" s="36">
        <f t="shared" si="219"/>
        <v>0</v>
      </c>
      <c r="P151" s="42"/>
      <c r="Q151" s="36">
        <f t="shared" si="220"/>
        <v>236</v>
      </c>
      <c r="R151" s="42"/>
      <c r="S151" s="36">
        <f t="shared" si="221"/>
        <v>0</v>
      </c>
      <c r="T151" s="42"/>
      <c r="U151" s="36">
        <f t="shared" si="222"/>
        <v>236</v>
      </c>
      <c r="V151" s="42"/>
      <c r="W151" s="36">
        <f t="shared" si="223"/>
        <v>0</v>
      </c>
      <c r="X151" s="42"/>
      <c r="Y151" s="36">
        <f t="shared" si="224"/>
        <v>236</v>
      </c>
      <c r="Z151" s="42"/>
      <c r="AA151" s="36">
        <f t="shared" si="225"/>
        <v>0</v>
      </c>
      <c r="AB151" s="42"/>
      <c r="AC151" s="36">
        <f t="shared" si="226"/>
        <v>236</v>
      </c>
      <c r="AD151" s="43"/>
      <c r="AE151" s="36">
        <f t="shared" si="227"/>
        <v>0</v>
      </c>
      <c r="AF151" s="43"/>
      <c r="AG151" s="36">
        <f t="shared" si="228"/>
        <v>236</v>
      </c>
      <c r="AH151" s="4" t="s">
        <v>108</v>
      </c>
      <c r="AI151" s="4"/>
    </row>
    <row r="152" spans="1:38" ht="56.25" x14ac:dyDescent="0.3">
      <c r="A152" s="2" t="s">
        <v>212</v>
      </c>
      <c r="B152" s="17" t="s">
        <v>109</v>
      </c>
      <c r="C152" s="14" t="s">
        <v>36</v>
      </c>
      <c r="D152" s="42">
        <v>3084</v>
      </c>
      <c r="E152" s="42">
        <v>0</v>
      </c>
      <c r="F152" s="42"/>
      <c r="G152" s="36">
        <f t="shared" si="160"/>
        <v>3084</v>
      </c>
      <c r="H152" s="42"/>
      <c r="I152" s="36">
        <f t="shared" si="161"/>
        <v>0</v>
      </c>
      <c r="J152" s="42"/>
      <c r="K152" s="36">
        <f t="shared" si="162"/>
        <v>3084</v>
      </c>
      <c r="L152" s="42"/>
      <c r="M152" s="36">
        <f t="shared" si="218"/>
        <v>0</v>
      </c>
      <c r="N152" s="42"/>
      <c r="O152" s="36">
        <f t="shared" si="219"/>
        <v>3084</v>
      </c>
      <c r="P152" s="42"/>
      <c r="Q152" s="36">
        <f t="shared" si="220"/>
        <v>0</v>
      </c>
      <c r="R152" s="42"/>
      <c r="S152" s="36">
        <f t="shared" si="221"/>
        <v>3084</v>
      </c>
      <c r="T152" s="42"/>
      <c r="U152" s="36">
        <f t="shared" si="222"/>
        <v>0</v>
      </c>
      <c r="V152" s="42"/>
      <c r="W152" s="36">
        <f t="shared" si="223"/>
        <v>3084</v>
      </c>
      <c r="X152" s="42"/>
      <c r="Y152" s="36">
        <f t="shared" si="224"/>
        <v>0</v>
      </c>
      <c r="Z152" s="42"/>
      <c r="AA152" s="36">
        <f t="shared" si="225"/>
        <v>3084</v>
      </c>
      <c r="AB152" s="42"/>
      <c r="AC152" s="36">
        <f t="shared" si="226"/>
        <v>0</v>
      </c>
      <c r="AD152" s="43"/>
      <c r="AE152" s="36">
        <f t="shared" si="227"/>
        <v>3084</v>
      </c>
      <c r="AF152" s="43"/>
      <c r="AG152" s="36">
        <f t="shared" si="228"/>
        <v>0</v>
      </c>
      <c r="AH152" s="22">
        <v>1420341570</v>
      </c>
      <c r="AI152" s="4"/>
    </row>
    <row r="153" spans="1:38" ht="56.25" x14ac:dyDescent="0.3">
      <c r="A153" s="2" t="s">
        <v>213</v>
      </c>
      <c r="B153" s="17" t="s">
        <v>110</v>
      </c>
      <c r="C153" s="14" t="s">
        <v>19</v>
      </c>
      <c r="D153" s="42">
        <v>50000</v>
      </c>
      <c r="E153" s="42">
        <v>0</v>
      </c>
      <c r="F153" s="42"/>
      <c r="G153" s="36">
        <f t="shared" si="160"/>
        <v>50000</v>
      </c>
      <c r="H153" s="42"/>
      <c r="I153" s="36">
        <f t="shared" si="161"/>
        <v>0</v>
      </c>
      <c r="J153" s="42"/>
      <c r="K153" s="36">
        <f t="shared" si="162"/>
        <v>50000</v>
      </c>
      <c r="L153" s="50"/>
      <c r="M153" s="36">
        <f t="shared" si="218"/>
        <v>0</v>
      </c>
      <c r="N153" s="42">
        <v>10381.799999999999</v>
      </c>
      <c r="O153" s="36">
        <f t="shared" si="219"/>
        <v>60381.8</v>
      </c>
      <c r="P153" s="51"/>
      <c r="Q153" s="36">
        <f t="shared" si="220"/>
        <v>0</v>
      </c>
      <c r="R153" s="42"/>
      <c r="S153" s="36">
        <f t="shared" si="221"/>
        <v>60381.8</v>
      </c>
      <c r="T153" s="53"/>
      <c r="U153" s="36">
        <f t="shared" si="222"/>
        <v>0</v>
      </c>
      <c r="V153" s="42"/>
      <c r="W153" s="36">
        <f t="shared" si="223"/>
        <v>60381.8</v>
      </c>
      <c r="X153" s="57"/>
      <c r="Y153" s="36">
        <f t="shared" si="224"/>
        <v>0</v>
      </c>
      <c r="Z153" s="42"/>
      <c r="AA153" s="36">
        <f t="shared" si="225"/>
        <v>60381.8</v>
      </c>
      <c r="AB153" s="59"/>
      <c r="AC153" s="36">
        <f t="shared" si="226"/>
        <v>0</v>
      </c>
      <c r="AD153" s="43"/>
      <c r="AE153" s="36">
        <f t="shared" si="227"/>
        <v>60381.8</v>
      </c>
      <c r="AF153" s="58"/>
      <c r="AG153" s="36">
        <f t="shared" si="228"/>
        <v>0</v>
      </c>
      <c r="AH153" s="19" t="s">
        <v>111</v>
      </c>
      <c r="AI153" s="4"/>
    </row>
    <row r="154" spans="1:38" ht="56.25" x14ac:dyDescent="0.3">
      <c r="A154" s="2" t="s">
        <v>215</v>
      </c>
      <c r="B154" s="17" t="s">
        <v>203</v>
      </c>
      <c r="C154" s="16" t="s">
        <v>7</v>
      </c>
      <c r="D154" s="42"/>
      <c r="E154" s="42"/>
      <c r="F154" s="42"/>
      <c r="G154" s="36"/>
      <c r="H154" s="42"/>
      <c r="I154" s="36"/>
      <c r="J154" s="42"/>
      <c r="K154" s="36"/>
      <c r="L154" s="54"/>
      <c r="M154" s="36"/>
      <c r="N154" s="42"/>
      <c r="O154" s="36"/>
      <c r="P154" s="54"/>
      <c r="Q154" s="36"/>
      <c r="R154" s="42"/>
      <c r="S154" s="36"/>
      <c r="T154" s="54"/>
      <c r="U154" s="36"/>
      <c r="V154" s="42">
        <v>46699.25</v>
      </c>
      <c r="W154" s="36">
        <f t="shared" si="223"/>
        <v>46699.25</v>
      </c>
      <c r="X154" s="57"/>
      <c r="Y154" s="36">
        <f t="shared" si="224"/>
        <v>0</v>
      </c>
      <c r="Z154" s="42">
        <v>-4158.45</v>
      </c>
      <c r="AA154" s="36">
        <f t="shared" si="225"/>
        <v>42540.800000000003</v>
      </c>
      <c r="AB154" s="59"/>
      <c r="AC154" s="36">
        <f t="shared" si="226"/>
        <v>0</v>
      </c>
      <c r="AD154" s="43"/>
      <c r="AE154" s="36">
        <f t="shared" si="227"/>
        <v>42540.800000000003</v>
      </c>
      <c r="AF154" s="58"/>
      <c r="AG154" s="36">
        <f t="shared" si="228"/>
        <v>0</v>
      </c>
      <c r="AH154" s="21">
        <v>1410241410</v>
      </c>
      <c r="AI154" s="4"/>
    </row>
    <row r="155" spans="1:38" x14ac:dyDescent="0.3">
      <c r="A155" s="2"/>
      <c r="B155" s="17" t="s">
        <v>74</v>
      </c>
      <c r="C155" s="3"/>
      <c r="D155" s="41">
        <f>D156</f>
        <v>36453</v>
      </c>
      <c r="E155" s="41">
        <f>E156</f>
        <v>0</v>
      </c>
      <c r="F155" s="41">
        <f>F156+F157</f>
        <v>0</v>
      </c>
      <c r="G155" s="33">
        <f t="shared" si="160"/>
        <v>36453</v>
      </c>
      <c r="H155" s="41">
        <f>H156+H157</f>
        <v>18208.7</v>
      </c>
      <c r="I155" s="33">
        <f t="shared" si="161"/>
        <v>18208.7</v>
      </c>
      <c r="J155" s="41">
        <f>J156+J157</f>
        <v>0</v>
      </c>
      <c r="K155" s="33">
        <f t="shared" si="162"/>
        <v>36453</v>
      </c>
      <c r="L155" s="41">
        <f>L156+L157</f>
        <v>0</v>
      </c>
      <c r="M155" s="33">
        <f t="shared" si="218"/>
        <v>18208.7</v>
      </c>
      <c r="N155" s="41">
        <f>N156+N157</f>
        <v>0</v>
      </c>
      <c r="O155" s="33">
        <f t="shared" si="219"/>
        <v>36453</v>
      </c>
      <c r="P155" s="41">
        <f>P156+P157</f>
        <v>0</v>
      </c>
      <c r="Q155" s="33">
        <f t="shared" si="220"/>
        <v>18208.7</v>
      </c>
      <c r="R155" s="41">
        <f>R156+R157</f>
        <v>0</v>
      </c>
      <c r="S155" s="33">
        <f t="shared" si="221"/>
        <v>36453</v>
      </c>
      <c r="T155" s="41">
        <f>T156+T157</f>
        <v>0</v>
      </c>
      <c r="U155" s="33">
        <f t="shared" si="222"/>
        <v>18208.7</v>
      </c>
      <c r="V155" s="42">
        <f>V156+V157</f>
        <v>0</v>
      </c>
      <c r="W155" s="36">
        <f t="shared" si="223"/>
        <v>36453</v>
      </c>
      <c r="X155" s="42">
        <f>X156+X157</f>
        <v>0</v>
      </c>
      <c r="Y155" s="36">
        <f t="shared" si="224"/>
        <v>18208.7</v>
      </c>
      <c r="Z155" s="42">
        <f>Z156+Z157</f>
        <v>0</v>
      </c>
      <c r="AA155" s="36">
        <f t="shared" si="225"/>
        <v>36453</v>
      </c>
      <c r="AB155" s="42">
        <f>AB156+AB157</f>
        <v>0</v>
      </c>
      <c r="AC155" s="33">
        <f t="shared" si="226"/>
        <v>18208.7</v>
      </c>
      <c r="AD155" s="41">
        <f>AD156+AD157</f>
        <v>0</v>
      </c>
      <c r="AE155" s="36">
        <f t="shared" si="227"/>
        <v>36453</v>
      </c>
      <c r="AF155" s="41">
        <f>AF156+AF157</f>
        <v>0</v>
      </c>
      <c r="AG155" s="36">
        <f t="shared" si="228"/>
        <v>18208.7</v>
      </c>
      <c r="AH155" s="10"/>
      <c r="AI155" s="10"/>
      <c r="AJ155" s="10"/>
      <c r="AK155" s="10"/>
      <c r="AL155" s="10"/>
    </row>
    <row r="156" spans="1:38" ht="75" hidden="1" x14ac:dyDescent="0.3">
      <c r="A156" s="2" t="s">
        <v>161</v>
      </c>
      <c r="B156" s="17" t="s">
        <v>75</v>
      </c>
      <c r="C156" s="14" t="s">
        <v>76</v>
      </c>
      <c r="D156" s="42">
        <v>36453</v>
      </c>
      <c r="E156" s="42">
        <v>0</v>
      </c>
      <c r="F156" s="42">
        <v>-36453</v>
      </c>
      <c r="G156" s="36">
        <f t="shared" si="160"/>
        <v>0</v>
      </c>
      <c r="H156" s="42"/>
      <c r="I156" s="36">
        <f t="shared" si="161"/>
        <v>0</v>
      </c>
      <c r="J156" s="42"/>
      <c r="K156" s="36">
        <f t="shared" si="162"/>
        <v>0</v>
      </c>
      <c r="L156" s="42"/>
      <c r="M156" s="36">
        <f t="shared" si="218"/>
        <v>0</v>
      </c>
      <c r="N156" s="42"/>
      <c r="O156" s="36">
        <f t="shared" si="219"/>
        <v>0</v>
      </c>
      <c r="P156" s="42"/>
      <c r="Q156" s="36">
        <f t="shared" si="220"/>
        <v>0</v>
      </c>
      <c r="R156" s="42"/>
      <c r="S156" s="36">
        <f t="shared" si="221"/>
        <v>0</v>
      </c>
      <c r="T156" s="42"/>
      <c r="U156" s="36">
        <f t="shared" si="222"/>
        <v>0</v>
      </c>
      <c r="V156" s="42"/>
      <c r="W156" s="36">
        <f t="shared" si="223"/>
        <v>0</v>
      </c>
      <c r="X156" s="42"/>
      <c r="Y156" s="36">
        <f t="shared" si="224"/>
        <v>0</v>
      </c>
      <c r="Z156" s="42"/>
      <c r="AA156" s="36">
        <f t="shared" si="225"/>
        <v>0</v>
      </c>
      <c r="AB156" s="42"/>
      <c r="AC156" s="36">
        <f t="shared" si="226"/>
        <v>0</v>
      </c>
      <c r="AD156" s="43"/>
      <c r="AE156" s="36">
        <f t="shared" si="227"/>
        <v>0</v>
      </c>
      <c r="AF156" s="43"/>
      <c r="AG156" s="36">
        <f t="shared" si="228"/>
        <v>0</v>
      </c>
      <c r="AH156" s="19" t="s">
        <v>77</v>
      </c>
      <c r="AI156" s="4">
        <v>0</v>
      </c>
    </row>
    <row r="157" spans="1:38" ht="56.25" x14ac:dyDescent="0.3">
      <c r="A157" s="2" t="s">
        <v>221</v>
      </c>
      <c r="B157" s="17" t="s">
        <v>196</v>
      </c>
      <c r="C157" s="14" t="s">
        <v>36</v>
      </c>
      <c r="D157" s="42"/>
      <c r="E157" s="42"/>
      <c r="F157" s="42">
        <v>36453</v>
      </c>
      <c r="G157" s="36">
        <f t="shared" si="160"/>
        <v>36453</v>
      </c>
      <c r="H157" s="42">
        <v>18208.7</v>
      </c>
      <c r="I157" s="36">
        <f t="shared" si="161"/>
        <v>18208.7</v>
      </c>
      <c r="J157" s="42"/>
      <c r="K157" s="36">
        <f t="shared" si="162"/>
        <v>36453</v>
      </c>
      <c r="L157" s="42"/>
      <c r="M157" s="36">
        <f t="shared" si="218"/>
        <v>18208.7</v>
      </c>
      <c r="N157" s="42"/>
      <c r="O157" s="36">
        <f t="shared" si="219"/>
        <v>36453</v>
      </c>
      <c r="P157" s="42"/>
      <c r="Q157" s="36">
        <f t="shared" si="220"/>
        <v>18208.7</v>
      </c>
      <c r="R157" s="42"/>
      <c r="S157" s="36">
        <f t="shared" si="221"/>
        <v>36453</v>
      </c>
      <c r="T157" s="42"/>
      <c r="U157" s="36">
        <f t="shared" si="222"/>
        <v>18208.7</v>
      </c>
      <c r="V157" s="42"/>
      <c r="W157" s="36">
        <f t="shared" si="223"/>
        <v>36453</v>
      </c>
      <c r="X157" s="42"/>
      <c r="Y157" s="36">
        <f t="shared" si="224"/>
        <v>18208.7</v>
      </c>
      <c r="Z157" s="42"/>
      <c r="AA157" s="36">
        <f t="shared" si="225"/>
        <v>36453</v>
      </c>
      <c r="AB157" s="42"/>
      <c r="AC157" s="36">
        <f t="shared" si="226"/>
        <v>18208.7</v>
      </c>
      <c r="AD157" s="43"/>
      <c r="AE157" s="36">
        <f t="shared" si="227"/>
        <v>36453</v>
      </c>
      <c r="AF157" s="43"/>
      <c r="AG157" s="36">
        <f t="shared" si="228"/>
        <v>18208.7</v>
      </c>
      <c r="AH157" s="21" t="s">
        <v>77</v>
      </c>
      <c r="AI157" s="4"/>
    </row>
    <row r="158" spans="1:38" x14ac:dyDescent="0.3">
      <c r="A158" s="61"/>
      <c r="B158" s="78" t="s">
        <v>12</v>
      </c>
      <c r="C158" s="78"/>
      <c r="D158" s="42">
        <f>D17+D65+D85+D102+D139+D155+D136+D144</f>
        <v>3967216.8000000007</v>
      </c>
      <c r="E158" s="42">
        <f>E17+E65+E85+E102+E139+E155+E136+E144</f>
        <v>3826398.9</v>
      </c>
      <c r="F158" s="42">
        <f>F17+F65+F85+F102+F136+F139+F144+F155</f>
        <v>5624.4000000000015</v>
      </c>
      <c r="G158" s="36">
        <f t="shared" si="160"/>
        <v>3972841.2000000007</v>
      </c>
      <c r="H158" s="42">
        <f>H17+H65+H85+H102+H136+H139+H144+H155</f>
        <v>50683.799999999996</v>
      </c>
      <c r="I158" s="36">
        <f t="shared" si="161"/>
        <v>3877082.6999999997</v>
      </c>
      <c r="J158" s="42">
        <f>J17+J65+J85+J102+J136+J139+J144+J155</f>
        <v>0</v>
      </c>
      <c r="K158" s="36">
        <f t="shared" si="162"/>
        <v>3972841.2000000007</v>
      </c>
      <c r="L158" s="42">
        <f>L17+L65+L85+L102+L136+L139+L144+L155</f>
        <v>0</v>
      </c>
      <c r="M158" s="36">
        <f t="shared" si="218"/>
        <v>3877082.6999999997</v>
      </c>
      <c r="N158" s="42">
        <f>N17+N65+N85+N102+N136+N139+N144+N155</f>
        <v>0</v>
      </c>
      <c r="O158" s="36">
        <f t="shared" si="219"/>
        <v>3972841.2000000007</v>
      </c>
      <c r="P158" s="42">
        <f>P17+P65+P85+P102+P136+P139+P144+P155</f>
        <v>0</v>
      </c>
      <c r="Q158" s="36">
        <f t="shared" si="220"/>
        <v>3877082.6999999997</v>
      </c>
      <c r="R158" s="42">
        <f>R17+R65+R85+R102+R136+R139+R144+R155</f>
        <v>-17503.010999999995</v>
      </c>
      <c r="S158" s="36">
        <f t="shared" si="221"/>
        <v>3955338.1890000007</v>
      </c>
      <c r="T158" s="42">
        <f>T17+T65+T85+T102+T136+T139+T144+T155</f>
        <v>0</v>
      </c>
      <c r="U158" s="36">
        <f t="shared" si="222"/>
        <v>3877082.6999999997</v>
      </c>
      <c r="V158" s="42">
        <f>V17+V65+V85+V102+V136+V139+V144+V155</f>
        <v>490265.48</v>
      </c>
      <c r="W158" s="36">
        <f>S158+V158</f>
        <v>4445603.6690000007</v>
      </c>
      <c r="X158" s="42">
        <f>X17+X65+X85+X102+X136+X139+X144+X155</f>
        <v>212126.40899999999</v>
      </c>
      <c r="Y158" s="36">
        <f t="shared" si="224"/>
        <v>4089209.1089999997</v>
      </c>
      <c r="Z158" s="42">
        <f>Z17+Z65+Z85+Z102+Z136+Z139+Z144+Z155</f>
        <v>27618.865999999998</v>
      </c>
      <c r="AA158" s="36">
        <f>W158+Z158</f>
        <v>4473222.5350000011</v>
      </c>
      <c r="AB158" s="42">
        <f>AB17+AB65+AB85+AB102+AB136+AB139+AB144+AB155</f>
        <v>-18248</v>
      </c>
      <c r="AC158" s="36">
        <f t="shared" si="226"/>
        <v>4070961.1089999997</v>
      </c>
      <c r="AD158" s="43">
        <f>AD17+AD65+AD85+AD102+AD136+AD139+AD144+AD155</f>
        <v>12231.954000000002</v>
      </c>
      <c r="AE158" s="36">
        <f>AA158+AD158</f>
        <v>4485454.489000001</v>
      </c>
      <c r="AF158" s="43">
        <f>AF17+AF65+AF85+AF102+AF136+AF139+AF144+AF155</f>
        <v>0</v>
      </c>
      <c r="AG158" s="36">
        <f t="shared" si="228"/>
        <v>4070961.1089999997</v>
      </c>
      <c r="AH158" s="4"/>
      <c r="AI158" s="4"/>
    </row>
    <row r="159" spans="1:38" x14ac:dyDescent="0.3">
      <c r="A159" s="61"/>
      <c r="B159" s="88" t="s">
        <v>13</v>
      </c>
      <c r="C159" s="89"/>
      <c r="D159" s="42"/>
      <c r="E159" s="42"/>
      <c r="F159" s="42"/>
      <c r="G159" s="36"/>
      <c r="H159" s="42"/>
      <c r="I159" s="36"/>
      <c r="J159" s="42"/>
      <c r="K159" s="36"/>
      <c r="L159" s="42"/>
      <c r="M159" s="36"/>
      <c r="N159" s="42"/>
      <c r="O159" s="36"/>
      <c r="P159" s="42"/>
      <c r="Q159" s="36"/>
      <c r="R159" s="42"/>
      <c r="S159" s="36"/>
      <c r="T159" s="42"/>
      <c r="U159" s="36"/>
      <c r="V159" s="42"/>
      <c r="W159" s="36"/>
      <c r="X159" s="42"/>
      <c r="Y159" s="36"/>
      <c r="Z159" s="42"/>
      <c r="AA159" s="36"/>
      <c r="AB159" s="42"/>
      <c r="AC159" s="36"/>
      <c r="AD159" s="43"/>
      <c r="AE159" s="36"/>
      <c r="AF159" s="43"/>
      <c r="AG159" s="36"/>
      <c r="AH159" s="4"/>
      <c r="AI159" s="4"/>
    </row>
    <row r="160" spans="1:38" x14ac:dyDescent="0.3">
      <c r="A160" s="61"/>
      <c r="B160" s="90" t="s">
        <v>44</v>
      </c>
      <c r="C160" s="91"/>
      <c r="D160" s="42">
        <f>D105</f>
        <v>1025745.8</v>
      </c>
      <c r="E160" s="42">
        <f>E105</f>
        <v>1185000</v>
      </c>
      <c r="F160" s="42">
        <f>F105</f>
        <v>0</v>
      </c>
      <c r="G160" s="36">
        <f t="shared" si="160"/>
        <v>1025745.8</v>
      </c>
      <c r="H160" s="42">
        <f>H105</f>
        <v>0</v>
      </c>
      <c r="I160" s="36">
        <f t="shared" si="161"/>
        <v>1185000</v>
      </c>
      <c r="J160" s="42">
        <f>J105</f>
        <v>0</v>
      </c>
      <c r="K160" s="36">
        <f t="shared" si="162"/>
        <v>1025745.8</v>
      </c>
      <c r="L160" s="42">
        <f>L105</f>
        <v>0</v>
      </c>
      <c r="M160" s="36">
        <f t="shared" ref="M160:M162" si="229">I160+L160</f>
        <v>1185000</v>
      </c>
      <c r="N160" s="42">
        <f>N105</f>
        <v>0</v>
      </c>
      <c r="O160" s="36">
        <f t="shared" ref="O160:O162" si="230">K160+N160</f>
        <v>1025745.8</v>
      </c>
      <c r="P160" s="42">
        <f>P105</f>
        <v>0</v>
      </c>
      <c r="Q160" s="36">
        <f t="shared" ref="Q160:Q162" si="231">M160+P160</f>
        <v>1185000</v>
      </c>
      <c r="R160" s="42">
        <f>R105</f>
        <v>0</v>
      </c>
      <c r="S160" s="36">
        <f t="shared" ref="S160:S162" si="232">O160+R160</f>
        <v>1025745.8</v>
      </c>
      <c r="T160" s="42">
        <f>T105</f>
        <v>0</v>
      </c>
      <c r="U160" s="36">
        <f t="shared" ref="U160:U162" si="233">Q160+T160</f>
        <v>1185000</v>
      </c>
      <c r="V160" s="42">
        <f>V105</f>
        <v>150399.29999999999</v>
      </c>
      <c r="W160" s="36">
        <f t="shared" ref="W160:W162" si="234">S160+V160</f>
        <v>1176145.1000000001</v>
      </c>
      <c r="X160" s="42">
        <f>X105</f>
        <v>0</v>
      </c>
      <c r="Y160" s="36">
        <f t="shared" ref="Y160:Y162" si="235">U160+X160</f>
        <v>1185000</v>
      </c>
      <c r="Z160" s="42">
        <f>Z105</f>
        <v>0</v>
      </c>
      <c r="AA160" s="36">
        <f t="shared" ref="AA160:AA162" si="236">W160+Z160</f>
        <v>1176145.1000000001</v>
      </c>
      <c r="AB160" s="42">
        <f>AB105</f>
        <v>0</v>
      </c>
      <c r="AC160" s="36">
        <f t="shared" ref="AC160:AC162" si="237">Y160+AB160</f>
        <v>1185000</v>
      </c>
      <c r="AD160" s="43">
        <f>AD105</f>
        <v>0</v>
      </c>
      <c r="AE160" s="36">
        <f t="shared" ref="AE160:AE162" si="238">AA160+AD160</f>
        <v>1176145.1000000001</v>
      </c>
      <c r="AF160" s="43">
        <f>AF105</f>
        <v>0</v>
      </c>
      <c r="AG160" s="36">
        <f t="shared" ref="AG160:AG162" si="239">AC160+AF160</f>
        <v>1185000</v>
      </c>
      <c r="AH160" s="4"/>
      <c r="AI160" s="4"/>
    </row>
    <row r="161" spans="1:35" x14ac:dyDescent="0.3">
      <c r="A161" s="61"/>
      <c r="B161" s="63" t="s">
        <v>17</v>
      </c>
      <c r="C161" s="64"/>
      <c r="D161" s="42">
        <f>D20+D68</f>
        <v>448167.5</v>
      </c>
      <c r="E161" s="42">
        <f>E20+E68</f>
        <v>451206.7</v>
      </c>
      <c r="F161" s="42">
        <f>F20+F68</f>
        <v>0</v>
      </c>
      <c r="G161" s="36">
        <f t="shared" si="160"/>
        <v>448167.5</v>
      </c>
      <c r="H161" s="42">
        <f>H20+H68</f>
        <v>0</v>
      </c>
      <c r="I161" s="36">
        <f t="shared" si="161"/>
        <v>451206.7</v>
      </c>
      <c r="J161" s="42">
        <f>J20+J68</f>
        <v>0</v>
      </c>
      <c r="K161" s="36">
        <f t="shared" si="162"/>
        <v>448167.5</v>
      </c>
      <c r="L161" s="42">
        <f>L20+L68</f>
        <v>0</v>
      </c>
      <c r="M161" s="36">
        <f t="shared" si="229"/>
        <v>451206.7</v>
      </c>
      <c r="N161" s="42">
        <f>N20+N68</f>
        <v>0</v>
      </c>
      <c r="O161" s="36">
        <f t="shared" si="230"/>
        <v>448167.5</v>
      </c>
      <c r="P161" s="42">
        <f>P20+P68</f>
        <v>0</v>
      </c>
      <c r="Q161" s="36">
        <f t="shared" si="231"/>
        <v>451206.7</v>
      </c>
      <c r="R161" s="42">
        <f>R20+R68</f>
        <v>0</v>
      </c>
      <c r="S161" s="36">
        <f t="shared" si="232"/>
        <v>448167.5</v>
      </c>
      <c r="T161" s="42">
        <f>T20+T68</f>
        <v>0</v>
      </c>
      <c r="U161" s="36">
        <f t="shared" si="233"/>
        <v>451206.7</v>
      </c>
      <c r="V161" s="42">
        <f>V20+V68+V88</f>
        <v>239704.454</v>
      </c>
      <c r="W161" s="36">
        <f t="shared" si="234"/>
        <v>687871.95400000003</v>
      </c>
      <c r="X161" s="42">
        <f>X20+X68</f>
        <v>198600</v>
      </c>
      <c r="Y161" s="36">
        <f t="shared" si="235"/>
        <v>649806.69999999995</v>
      </c>
      <c r="Z161" s="42">
        <f>Z20+Z68</f>
        <v>31777.315999999999</v>
      </c>
      <c r="AA161" s="36">
        <f t="shared" si="236"/>
        <v>719649.27</v>
      </c>
      <c r="AB161" s="42">
        <f>AB20+AB68</f>
        <v>-18248</v>
      </c>
      <c r="AC161" s="36">
        <f t="shared" si="237"/>
        <v>631558.69999999995</v>
      </c>
      <c r="AD161" s="43">
        <f>AD20+AD68</f>
        <v>0</v>
      </c>
      <c r="AE161" s="36">
        <f t="shared" si="238"/>
        <v>719649.27</v>
      </c>
      <c r="AF161" s="43">
        <f>AF20+AF68</f>
        <v>0</v>
      </c>
      <c r="AG161" s="36">
        <f t="shared" si="239"/>
        <v>631558.69999999995</v>
      </c>
      <c r="AH161" s="4"/>
      <c r="AI161" s="4"/>
    </row>
    <row r="162" spans="1:35" x14ac:dyDescent="0.3">
      <c r="A162" s="61"/>
      <c r="B162" s="63" t="s">
        <v>40</v>
      </c>
      <c r="C162" s="64"/>
      <c r="D162" s="42">
        <f>D69</f>
        <v>55069.4</v>
      </c>
      <c r="E162" s="42">
        <f>E69</f>
        <v>60354.3</v>
      </c>
      <c r="F162" s="42">
        <f>F69</f>
        <v>0</v>
      </c>
      <c r="G162" s="36">
        <f t="shared" si="160"/>
        <v>55069.4</v>
      </c>
      <c r="H162" s="42">
        <f>H69</f>
        <v>0</v>
      </c>
      <c r="I162" s="36">
        <f t="shared" si="161"/>
        <v>60354.3</v>
      </c>
      <c r="J162" s="42">
        <f>J69</f>
        <v>0</v>
      </c>
      <c r="K162" s="36">
        <f t="shared" si="162"/>
        <v>55069.4</v>
      </c>
      <c r="L162" s="42">
        <f>L69</f>
        <v>0</v>
      </c>
      <c r="M162" s="36">
        <f t="shared" si="229"/>
        <v>60354.3</v>
      </c>
      <c r="N162" s="42">
        <f>N69</f>
        <v>0</v>
      </c>
      <c r="O162" s="36">
        <f t="shared" si="230"/>
        <v>55069.4</v>
      </c>
      <c r="P162" s="42">
        <f>P69</f>
        <v>0</v>
      </c>
      <c r="Q162" s="36">
        <f t="shared" si="231"/>
        <v>60354.3</v>
      </c>
      <c r="R162" s="42">
        <f>R69</f>
        <v>0</v>
      </c>
      <c r="S162" s="36">
        <f t="shared" si="232"/>
        <v>55069.4</v>
      </c>
      <c r="T162" s="42">
        <f>T69</f>
        <v>0</v>
      </c>
      <c r="U162" s="36">
        <f t="shared" si="233"/>
        <v>60354.3</v>
      </c>
      <c r="V162" s="42">
        <f>V69</f>
        <v>0</v>
      </c>
      <c r="W162" s="36">
        <f t="shared" si="234"/>
        <v>55069.4</v>
      </c>
      <c r="X162" s="42">
        <f>X69</f>
        <v>0</v>
      </c>
      <c r="Y162" s="36">
        <f t="shared" si="235"/>
        <v>60354.3</v>
      </c>
      <c r="Z162" s="42">
        <f>Z69</f>
        <v>0</v>
      </c>
      <c r="AA162" s="36">
        <f t="shared" si="236"/>
        <v>55069.4</v>
      </c>
      <c r="AB162" s="42">
        <f>AB69</f>
        <v>0</v>
      </c>
      <c r="AC162" s="36">
        <f t="shared" si="237"/>
        <v>60354.3</v>
      </c>
      <c r="AD162" s="43">
        <f>AD69</f>
        <v>0</v>
      </c>
      <c r="AE162" s="36">
        <f t="shared" si="238"/>
        <v>55069.4</v>
      </c>
      <c r="AF162" s="43">
        <f>AF69</f>
        <v>0</v>
      </c>
      <c r="AG162" s="36">
        <f t="shared" si="239"/>
        <v>60354.3</v>
      </c>
      <c r="AH162" s="4"/>
      <c r="AI162" s="4"/>
    </row>
    <row r="163" spans="1:35" x14ac:dyDescent="0.3">
      <c r="A163" s="61"/>
      <c r="B163" s="78" t="s">
        <v>14</v>
      </c>
      <c r="C163" s="78"/>
      <c r="D163" s="42"/>
      <c r="E163" s="42"/>
      <c r="F163" s="42"/>
      <c r="G163" s="36"/>
      <c r="H163" s="42"/>
      <c r="I163" s="36"/>
      <c r="J163" s="42"/>
      <c r="K163" s="36"/>
      <c r="L163" s="42"/>
      <c r="M163" s="36"/>
      <c r="N163" s="42"/>
      <c r="O163" s="36"/>
      <c r="P163" s="42"/>
      <c r="Q163" s="36"/>
      <c r="R163" s="42"/>
      <c r="S163" s="36"/>
      <c r="T163" s="42"/>
      <c r="U163" s="36"/>
      <c r="V163" s="42"/>
      <c r="W163" s="36"/>
      <c r="X163" s="42"/>
      <c r="Y163" s="36"/>
      <c r="Z163" s="42"/>
      <c r="AA163" s="36"/>
      <c r="AB163" s="42"/>
      <c r="AC163" s="36"/>
      <c r="AD163" s="43"/>
      <c r="AE163" s="36"/>
      <c r="AF163" s="43"/>
      <c r="AG163" s="36"/>
      <c r="AH163" s="4"/>
      <c r="AI163" s="4"/>
    </row>
    <row r="164" spans="1:35" x14ac:dyDescent="0.3">
      <c r="A164" s="61"/>
      <c r="B164" s="78" t="s">
        <v>4</v>
      </c>
      <c r="C164" s="79"/>
      <c r="D164" s="42">
        <f>D70+D71+D72+D73</f>
        <v>265016.7</v>
      </c>
      <c r="E164" s="42">
        <f>E70+E71+E72+E73</f>
        <v>208675.8</v>
      </c>
      <c r="F164" s="42">
        <f>F70+F71+F72+F73</f>
        <v>11124.4</v>
      </c>
      <c r="G164" s="36">
        <f t="shared" si="160"/>
        <v>276141.10000000003</v>
      </c>
      <c r="H164" s="42">
        <f>H70+H71+H72+H73</f>
        <v>7475.1</v>
      </c>
      <c r="I164" s="36">
        <f t="shared" si="161"/>
        <v>216150.9</v>
      </c>
      <c r="J164" s="42">
        <f>J70+J71+J72+J73+J82+J83+J84</f>
        <v>78347.399999999994</v>
      </c>
      <c r="K164" s="36">
        <f t="shared" si="162"/>
        <v>354488.5</v>
      </c>
      <c r="L164" s="42">
        <f>L70+L71+L72+L73</f>
        <v>0</v>
      </c>
      <c r="M164" s="36">
        <f t="shared" ref="M164:M172" si="240">I164+L164</f>
        <v>216150.9</v>
      </c>
      <c r="N164" s="42">
        <f>N70+N71+N72+N73+N82+N83+N84</f>
        <v>0</v>
      </c>
      <c r="O164" s="36">
        <f t="shared" ref="O164:O172" si="241">K164+N164</f>
        <v>354488.5</v>
      </c>
      <c r="P164" s="42">
        <f>P70+P71+P72+P73</f>
        <v>0</v>
      </c>
      <c r="Q164" s="36">
        <f t="shared" ref="Q164:Q172" si="242">M164+P164</f>
        <v>216150.9</v>
      </c>
      <c r="R164" s="42">
        <f>R70+R71+R72+R73+R82+R83+R84</f>
        <v>0</v>
      </c>
      <c r="S164" s="36">
        <f t="shared" ref="S164:S172" si="243">O164+R164</f>
        <v>354488.5</v>
      </c>
      <c r="T164" s="42">
        <f>T70+T71+T72+T73</f>
        <v>0</v>
      </c>
      <c r="U164" s="36">
        <f t="shared" ref="U164:U172" si="244">Q164+T164</f>
        <v>216150.9</v>
      </c>
      <c r="V164" s="42">
        <f>V70+V71+V72+V73+V82+V83+V84</f>
        <v>-90000</v>
      </c>
      <c r="W164" s="36">
        <f t="shared" ref="W164:W172" si="245">S164+V164</f>
        <v>264488.5</v>
      </c>
      <c r="X164" s="42">
        <f>X70+X71+X72+X73+X82+X83+X84</f>
        <v>0</v>
      </c>
      <c r="Y164" s="36">
        <f t="shared" ref="Y164:Y172" si="246">U164+X164</f>
        <v>216150.9</v>
      </c>
      <c r="Z164" s="42">
        <f>Z70+Z71+Z72+Z73+Z82+Z83+Z84</f>
        <v>0</v>
      </c>
      <c r="AA164" s="36">
        <f t="shared" ref="AA164:AA172" si="247">W164+Z164</f>
        <v>264488.5</v>
      </c>
      <c r="AB164" s="42">
        <f>AB70+AB71+AB72+AB73+AB82+AB83+AB84</f>
        <v>0</v>
      </c>
      <c r="AC164" s="36">
        <f t="shared" ref="AC164:AC172" si="248">Y164+AB164</f>
        <v>216150.9</v>
      </c>
      <c r="AD164" s="43">
        <f>AD70+AD71+AD72+AD73+AD82+AD83+AD84</f>
        <v>0</v>
      </c>
      <c r="AE164" s="36">
        <f t="shared" ref="AE164:AE172" si="249">AA164+AD164</f>
        <v>264488.5</v>
      </c>
      <c r="AF164" s="43">
        <f>AF70+AF71+AF72+AF73+AF82+AF83+AF84</f>
        <v>0</v>
      </c>
      <c r="AG164" s="36">
        <f t="shared" ref="AG164:AG172" si="250">AC164+AF164</f>
        <v>216150.9</v>
      </c>
      <c r="AH164" s="4"/>
      <c r="AI164" s="4"/>
    </row>
    <row r="165" spans="1:35" x14ac:dyDescent="0.3">
      <c r="A165" s="61"/>
      <c r="B165" s="78" t="s">
        <v>7</v>
      </c>
      <c r="C165" s="79"/>
      <c r="D165" s="42">
        <f>D106+D110+D114+D118+D122+D126+D130+D134+D89+D90+D91+D92+D93+D94+D95+D96</f>
        <v>1622540.3</v>
      </c>
      <c r="E165" s="42">
        <f>E106+E110+E114+E118+E122+E126+E130+E134+E89+E90+E91+E92+E93+E94+E95+E96</f>
        <v>1679456.6</v>
      </c>
      <c r="F165" s="42">
        <f>F89+F90+F91+F92+F93+F94+F95+F96+F106+F110+F114+F118+F122+F126+F130+F134</f>
        <v>25000</v>
      </c>
      <c r="G165" s="36">
        <f t="shared" si="160"/>
        <v>1647540.3</v>
      </c>
      <c r="H165" s="42">
        <f>H89+H90+H91+H92+H93+H94+H95+H96+H106+H110+H114+H118+H122+H126+H130+H134</f>
        <v>25000</v>
      </c>
      <c r="I165" s="36">
        <f t="shared" si="161"/>
        <v>1704456.6</v>
      </c>
      <c r="J165" s="42">
        <f>J89+J90+J91+J92+J93+J94+J95+J96+J106+J110+J114+J118+J122+J126+J130+J134</f>
        <v>7.2759576141834259E-12</v>
      </c>
      <c r="K165" s="36">
        <f t="shared" si="162"/>
        <v>1647540.3</v>
      </c>
      <c r="L165" s="42">
        <f>L89+L90+L91+L92+L93+L94+L95+L96+L106+L110+L114+L118+L122+L126+L130+L134</f>
        <v>7.2759576141834259E-12</v>
      </c>
      <c r="M165" s="36">
        <f t="shared" si="240"/>
        <v>1704456.6</v>
      </c>
      <c r="N165" s="42">
        <f>N89+N90+N91+N92+N93+N94+N95+N96+N106+N110+N114+N118+N122+N126+N130+N134</f>
        <v>0</v>
      </c>
      <c r="O165" s="36">
        <f t="shared" si="241"/>
        <v>1647540.3</v>
      </c>
      <c r="P165" s="42">
        <f>P89+P90+P91+P92+P93+P94+P95+P96+P106+P110+P114+P118+P122+P126+P130+P134</f>
        <v>0</v>
      </c>
      <c r="Q165" s="36">
        <f t="shared" si="242"/>
        <v>1704456.6</v>
      </c>
      <c r="R165" s="42">
        <f>R89+R90+R91+R92+R93+R94+R95+R96+R106+R110+R114+R118+R122+R126+R130+R134+R97</f>
        <v>22491.524000000001</v>
      </c>
      <c r="S165" s="36">
        <f t="shared" si="243"/>
        <v>1670031.824</v>
      </c>
      <c r="T165" s="42">
        <f>T89+T90+T91+T92+T93+T94+T95+T96+T106+T110+T114+T118+T122+T126+T130+T134</f>
        <v>0</v>
      </c>
      <c r="U165" s="36">
        <f t="shared" si="244"/>
        <v>1704456.6</v>
      </c>
      <c r="V165" s="42">
        <f>V89+V90+V91+V92+V93+V94+V95+V96+V106+V110+V114+V118+V122+V126+V130+V134+V97+V154+V98</f>
        <v>417098.55</v>
      </c>
      <c r="W165" s="36">
        <f t="shared" si="245"/>
        <v>2087130.3740000001</v>
      </c>
      <c r="X165" s="42">
        <f>X89+X90+X91+X92+X93+X94+X95+X96+X106+X110+X114+X118+X122+X126+X130+X134+X98</f>
        <v>0</v>
      </c>
      <c r="Y165" s="36">
        <f t="shared" si="246"/>
        <v>1704456.6</v>
      </c>
      <c r="Z165" s="42">
        <f>Z89+Z90+Z91+Z92+Z93+Z94+Z95+Z96+Z106+Z110+Z114+Z118+Z122+Z126+Z130+Z134+Z97+Z154+Z98</f>
        <v>-4158.45</v>
      </c>
      <c r="AA165" s="36">
        <f t="shared" si="247"/>
        <v>2082971.9240000001</v>
      </c>
      <c r="AB165" s="42">
        <f>AB89+AB90+AB91+AB92+AB93+AB94+AB95+AB96+AB106+AB110+AB114+AB118+AB122+AB126+AB130+AB134+AB98</f>
        <v>0</v>
      </c>
      <c r="AC165" s="36">
        <f t="shared" si="248"/>
        <v>1704456.6</v>
      </c>
      <c r="AD165" s="43">
        <f>AD89+AD90+AD91+AD92+AD93+AD94+AD95+AD96+AD106+AD110+AD114+AD118+AD122+AD126+AD130+AD134+AD97+AD154+AD98+AD135</f>
        <v>12231.954000000002</v>
      </c>
      <c r="AE165" s="36">
        <f t="shared" si="249"/>
        <v>2095203.878</v>
      </c>
      <c r="AF165" s="43">
        <f>AF89+AF90+AF91+AF92+AF93+AF94+AF95+AF96+AF106+AF110+AF114+AF118+AF122+AF126+AF130+AF134+AF98</f>
        <v>0</v>
      </c>
      <c r="AG165" s="36">
        <f t="shared" si="250"/>
        <v>1704456.6</v>
      </c>
      <c r="AH165" s="4"/>
      <c r="AI165" s="4"/>
    </row>
    <row r="166" spans="1:35" x14ac:dyDescent="0.3">
      <c r="A166" s="61"/>
      <c r="B166" s="78" t="s">
        <v>15</v>
      </c>
      <c r="C166" s="79"/>
      <c r="D166" s="42">
        <f>D56+D57+D58</f>
        <v>32622.9</v>
      </c>
      <c r="E166" s="42">
        <f>E56+E57+E58</f>
        <v>16000</v>
      </c>
      <c r="F166" s="42">
        <f>F56+F57+F58</f>
        <v>0</v>
      </c>
      <c r="G166" s="36">
        <f t="shared" si="160"/>
        <v>32622.9</v>
      </c>
      <c r="H166" s="42">
        <f>H56+H57+H58</f>
        <v>0</v>
      </c>
      <c r="I166" s="36">
        <f t="shared" si="161"/>
        <v>16000</v>
      </c>
      <c r="J166" s="42">
        <f>J56+J57+J58</f>
        <v>0</v>
      </c>
      <c r="K166" s="36">
        <f t="shared" si="162"/>
        <v>32622.9</v>
      </c>
      <c r="L166" s="42">
        <f>L56+L57+L58</f>
        <v>0</v>
      </c>
      <c r="M166" s="36">
        <f t="shared" si="240"/>
        <v>16000</v>
      </c>
      <c r="N166" s="42">
        <f>N56+N57+N58</f>
        <v>0</v>
      </c>
      <c r="O166" s="36">
        <f t="shared" si="241"/>
        <v>32622.9</v>
      </c>
      <c r="P166" s="42">
        <f>P56+P57+P58</f>
        <v>0</v>
      </c>
      <c r="Q166" s="36">
        <f t="shared" si="242"/>
        <v>16000</v>
      </c>
      <c r="R166" s="42">
        <f>R56+R57+R58</f>
        <v>0</v>
      </c>
      <c r="S166" s="36">
        <f t="shared" si="243"/>
        <v>32622.9</v>
      </c>
      <c r="T166" s="42">
        <f>T56+T57+T58</f>
        <v>0</v>
      </c>
      <c r="U166" s="36">
        <f t="shared" si="244"/>
        <v>16000</v>
      </c>
      <c r="V166" s="42">
        <f>V56+V57+V58</f>
        <v>0</v>
      </c>
      <c r="W166" s="36">
        <f t="shared" si="245"/>
        <v>32622.9</v>
      </c>
      <c r="X166" s="42">
        <f>X56+X57+X58</f>
        <v>0</v>
      </c>
      <c r="Y166" s="36">
        <f t="shared" si="246"/>
        <v>16000</v>
      </c>
      <c r="Z166" s="42">
        <f>Z56+Z57+Z58+Z48</f>
        <v>31777.315999999999</v>
      </c>
      <c r="AA166" s="36">
        <f t="shared" si="247"/>
        <v>64400.216</v>
      </c>
      <c r="AB166" s="42">
        <f>AB56+AB57+AB58</f>
        <v>0</v>
      </c>
      <c r="AC166" s="36">
        <f t="shared" si="248"/>
        <v>16000</v>
      </c>
      <c r="AD166" s="43">
        <f>AD56+AD57+AD58+AD48</f>
        <v>0</v>
      </c>
      <c r="AE166" s="36">
        <f t="shared" si="249"/>
        <v>64400.216</v>
      </c>
      <c r="AF166" s="43">
        <f>AF56+AF57+AF58</f>
        <v>0</v>
      </c>
      <c r="AG166" s="36">
        <f t="shared" si="250"/>
        <v>16000</v>
      </c>
      <c r="AH166" s="4"/>
      <c r="AI166" s="4"/>
    </row>
    <row r="167" spans="1:35" x14ac:dyDescent="0.3">
      <c r="A167" s="6"/>
      <c r="B167" s="83" t="s">
        <v>3</v>
      </c>
      <c r="C167" s="79"/>
      <c r="D167" s="42">
        <f>D141</f>
        <v>165000</v>
      </c>
      <c r="E167" s="42">
        <f>E141</f>
        <v>0</v>
      </c>
      <c r="F167" s="42">
        <f>F141</f>
        <v>0</v>
      </c>
      <c r="G167" s="36">
        <f t="shared" si="160"/>
        <v>165000</v>
      </c>
      <c r="H167" s="42">
        <f>H141</f>
        <v>0</v>
      </c>
      <c r="I167" s="36">
        <f t="shared" si="161"/>
        <v>0</v>
      </c>
      <c r="J167" s="42">
        <f>J141</f>
        <v>0</v>
      </c>
      <c r="K167" s="36">
        <f t="shared" si="162"/>
        <v>165000</v>
      </c>
      <c r="L167" s="42">
        <f>L141</f>
        <v>0</v>
      </c>
      <c r="M167" s="36">
        <f t="shared" si="240"/>
        <v>0</v>
      </c>
      <c r="N167" s="42">
        <f>N141</f>
        <v>0</v>
      </c>
      <c r="O167" s="36">
        <f t="shared" si="241"/>
        <v>165000</v>
      </c>
      <c r="P167" s="42">
        <f>P141</f>
        <v>0</v>
      </c>
      <c r="Q167" s="36">
        <f t="shared" si="242"/>
        <v>0</v>
      </c>
      <c r="R167" s="42">
        <f>R141</f>
        <v>0</v>
      </c>
      <c r="S167" s="36">
        <f t="shared" si="243"/>
        <v>165000</v>
      </c>
      <c r="T167" s="42">
        <f>T141</f>
        <v>0</v>
      </c>
      <c r="U167" s="36">
        <f t="shared" si="244"/>
        <v>0</v>
      </c>
      <c r="V167" s="42">
        <f>V141</f>
        <v>0</v>
      </c>
      <c r="W167" s="36">
        <f t="shared" si="245"/>
        <v>165000</v>
      </c>
      <c r="X167" s="42">
        <f>X141</f>
        <v>0</v>
      </c>
      <c r="Y167" s="36">
        <f t="shared" si="246"/>
        <v>0</v>
      </c>
      <c r="Z167" s="42">
        <f>Z141</f>
        <v>0</v>
      </c>
      <c r="AA167" s="36">
        <f t="shared" si="247"/>
        <v>165000</v>
      </c>
      <c r="AB167" s="42">
        <f>AB141</f>
        <v>0</v>
      </c>
      <c r="AC167" s="36">
        <f t="shared" si="248"/>
        <v>0</v>
      </c>
      <c r="AD167" s="43">
        <f>AD141</f>
        <v>0</v>
      </c>
      <c r="AE167" s="36">
        <f t="shared" si="249"/>
        <v>165000</v>
      </c>
      <c r="AF167" s="43">
        <f>AF141</f>
        <v>0</v>
      </c>
      <c r="AG167" s="36">
        <f t="shared" si="250"/>
        <v>0</v>
      </c>
      <c r="AH167" s="4"/>
      <c r="AI167" s="4"/>
    </row>
    <row r="168" spans="1:35" x14ac:dyDescent="0.3">
      <c r="A168" s="2"/>
      <c r="B168" s="83" t="s">
        <v>5</v>
      </c>
      <c r="C168" s="79"/>
      <c r="D168" s="42">
        <f>D74+D76+D79</f>
        <v>541810.30000000005</v>
      </c>
      <c r="E168" s="42">
        <f>E74+E76+E79</f>
        <v>927387.40000000014</v>
      </c>
      <c r="F168" s="42">
        <f>F74+F76+F79</f>
        <v>0</v>
      </c>
      <c r="G168" s="36">
        <f t="shared" si="160"/>
        <v>541810.30000000005</v>
      </c>
      <c r="H168" s="42">
        <f>H76+H79+H74</f>
        <v>0</v>
      </c>
      <c r="I168" s="36">
        <f t="shared" si="161"/>
        <v>927387.40000000014</v>
      </c>
      <c r="J168" s="42">
        <f>J74+J76+J79</f>
        <v>-40323.9</v>
      </c>
      <c r="K168" s="36">
        <f t="shared" si="162"/>
        <v>501486.4</v>
      </c>
      <c r="L168" s="42">
        <f>L76+L79+L74</f>
        <v>0</v>
      </c>
      <c r="M168" s="36">
        <f t="shared" si="240"/>
        <v>927387.40000000014</v>
      </c>
      <c r="N168" s="42">
        <f>N74+N76+N79</f>
        <v>-10381.799999999999</v>
      </c>
      <c r="O168" s="36">
        <f t="shared" si="241"/>
        <v>491104.60000000003</v>
      </c>
      <c r="P168" s="42">
        <f>P76+P79+P74</f>
        <v>0</v>
      </c>
      <c r="Q168" s="36">
        <f t="shared" si="242"/>
        <v>927387.40000000014</v>
      </c>
      <c r="R168" s="42">
        <f>R74+R76+R79</f>
        <v>0</v>
      </c>
      <c r="S168" s="36">
        <f t="shared" si="243"/>
        <v>491104.60000000003</v>
      </c>
      <c r="T168" s="42">
        <f>T76+T79+T74</f>
        <v>0</v>
      </c>
      <c r="U168" s="36">
        <f t="shared" si="244"/>
        <v>927387.40000000014</v>
      </c>
      <c r="V168" s="42">
        <f>V74+V76+V79</f>
        <v>0</v>
      </c>
      <c r="W168" s="36">
        <f t="shared" si="245"/>
        <v>491104.60000000003</v>
      </c>
      <c r="X168" s="42">
        <f>X76+X79+X74</f>
        <v>0</v>
      </c>
      <c r="Y168" s="36">
        <f t="shared" si="246"/>
        <v>927387.40000000014</v>
      </c>
      <c r="Z168" s="42">
        <f>Z74+Z76+Z79</f>
        <v>0</v>
      </c>
      <c r="AA168" s="36">
        <f t="shared" si="247"/>
        <v>491104.60000000003</v>
      </c>
      <c r="AB168" s="42">
        <f>AB76+AB79+AB74</f>
        <v>0</v>
      </c>
      <c r="AC168" s="36">
        <f t="shared" si="248"/>
        <v>927387.40000000014</v>
      </c>
      <c r="AD168" s="43">
        <f>AD74+AD76+AD79</f>
        <v>0</v>
      </c>
      <c r="AE168" s="36">
        <f t="shared" si="249"/>
        <v>491104.60000000003</v>
      </c>
      <c r="AF168" s="43">
        <f>AF76+AF79+AF74</f>
        <v>0</v>
      </c>
      <c r="AG168" s="36">
        <f t="shared" si="250"/>
        <v>927387.40000000014</v>
      </c>
      <c r="AH168" s="4"/>
      <c r="AI168" s="4"/>
    </row>
    <row r="169" spans="1:35" hidden="1" x14ac:dyDescent="0.3">
      <c r="A169" s="6"/>
      <c r="B169" s="81" t="s">
        <v>16</v>
      </c>
      <c r="C169" s="82"/>
      <c r="D169" s="42">
        <f>D137+D138</f>
        <v>30500</v>
      </c>
      <c r="E169" s="42">
        <f>E137+E138</f>
        <v>0</v>
      </c>
      <c r="F169" s="42">
        <f>F137+F138</f>
        <v>-30500</v>
      </c>
      <c r="G169" s="36">
        <f t="shared" si="160"/>
        <v>0</v>
      </c>
      <c r="H169" s="42">
        <f>H137+H138</f>
        <v>0</v>
      </c>
      <c r="I169" s="36">
        <f t="shared" si="161"/>
        <v>0</v>
      </c>
      <c r="J169" s="42">
        <f>J137+J138</f>
        <v>0</v>
      </c>
      <c r="K169" s="36">
        <f t="shared" si="162"/>
        <v>0</v>
      </c>
      <c r="L169" s="42">
        <f>L137+L138</f>
        <v>0</v>
      </c>
      <c r="M169" s="36">
        <f t="shared" si="240"/>
        <v>0</v>
      </c>
      <c r="N169" s="42">
        <f>N137+N138</f>
        <v>0</v>
      </c>
      <c r="O169" s="36">
        <f t="shared" si="241"/>
        <v>0</v>
      </c>
      <c r="P169" s="42">
        <f>P137+P138</f>
        <v>0</v>
      </c>
      <c r="Q169" s="36">
        <f t="shared" si="242"/>
        <v>0</v>
      </c>
      <c r="R169" s="42">
        <f>R137+R138</f>
        <v>0</v>
      </c>
      <c r="S169" s="36">
        <f t="shared" si="243"/>
        <v>0</v>
      </c>
      <c r="T169" s="42">
        <f>T137+T138</f>
        <v>0</v>
      </c>
      <c r="U169" s="36">
        <f t="shared" si="244"/>
        <v>0</v>
      </c>
      <c r="V169" s="42">
        <f>V137+V138</f>
        <v>0</v>
      </c>
      <c r="W169" s="36">
        <f t="shared" si="245"/>
        <v>0</v>
      </c>
      <c r="X169" s="42">
        <f>X137+X138</f>
        <v>0</v>
      </c>
      <c r="Y169" s="36">
        <f t="shared" si="246"/>
        <v>0</v>
      </c>
      <c r="Z169" s="42">
        <f>Z137+Z138</f>
        <v>0</v>
      </c>
      <c r="AA169" s="36">
        <f t="shared" si="247"/>
        <v>0</v>
      </c>
      <c r="AB169" s="42">
        <f>AB137+AB138</f>
        <v>0</v>
      </c>
      <c r="AC169" s="36">
        <f t="shared" si="248"/>
        <v>0</v>
      </c>
      <c r="AD169" s="43">
        <f>AD137+AD138</f>
        <v>0</v>
      </c>
      <c r="AE169" s="36">
        <f t="shared" si="249"/>
        <v>0</v>
      </c>
      <c r="AF169" s="43">
        <f>AF137+AF138</f>
        <v>0</v>
      </c>
      <c r="AG169" s="36">
        <f t="shared" si="250"/>
        <v>0</v>
      </c>
      <c r="AH169" s="4"/>
      <c r="AI169" s="4">
        <v>0</v>
      </c>
    </row>
    <row r="170" spans="1:35" x14ac:dyDescent="0.3">
      <c r="A170" s="6"/>
      <c r="B170" s="80" t="s">
        <v>19</v>
      </c>
      <c r="C170" s="80"/>
      <c r="D170" s="42">
        <f>D153</f>
        <v>50000</v>
      </c>
      <c r="E170" s="42">
        <f>E153</f>
        <v>0</v>
      </c>
      <c r="F170" s="42">
        <f>F153</f>
        <v>0</v>
      </c>
      <c r="G170" s="36">
        <f t="shared" si="160"/>
        <v>50000</v>
      </c>
      <c r="H170" s="42">
        <f>H153</f>
        <v>0</v>
      </c>
      <c r="I170" s="36">
        <f t="shared" si="161"/>
        <v>0</v>
      </c>
      <c r="J170" s="42">
        <f>J153</f>
        <v>0</v>
      </c>
      <c r="K170" s="36">
        <f t="shared" si="162"/>
        <v>50000</v>
      </c>
      <c r="L170" s="42">
        <f>L153</f>
        <v>0</v>
      </c>
      <c r="M170" s="36">
        <f t="shared" si="240"/>
        <v>0</v>
      </c>
      <c r="N170" s="42">
        <f>N153</f>
        <v>10381.799999999999</v>
      </c>
      <c r="O170" s="36">
        <f t="shared" si="241"/>
        <v>60381.8</v>
      </c>
      <c r="P170" s="42">
        <f>P153</f>
        <v>0</v>
      </c>
      <c r="Q170" s="36">
        <f t="shared" si="242"/>
        <v>0</v>
      </c>
      <c r="R170" s="42">
        <f>R153</f>
        <v>0</v>
      </c>
      <c r="S170" s="36">
        <f t="shared" si="243"/>
        <v>60381.8</v>
      </c>
      <c r="T170" s="42">
        <f>T153</f>
        <v>0</v>
      </c>
      <c r="U170" s="36">
        <f t="shared" si="244"/>
        <v>0</v>
      </c>
      <c r="V170" s="42">
        <f>V153</f>
        <v>0</v>
      </c>
      <c r="W170" s="36">
        <f t="shared" si="245"/>
        <v>60381.8</v>
      </c>
      <c r="X170" s="42">
        <f>X153</f>
        <v>0</v>
      </c>
      <c r="Y170" s="36">
        <f t="shared" si="246"/>
        <v>0</v>
      </c>
      <c r="Z170" s="42">
        <f>Z153</f>
        <v>0</v>
      </c>
      <c r="AA170" s="36">
        <f t="shared" si="247"/>
        <v>60381.8</v>
      </c>
      <c r="AB170" s="42">
        <f>AB153</f>
        <v>0</v>
      </c>
      <c r="AC170" s="36">
        <f t="shared" si="248"/>
        <v>0</v>
      </c>
      <c r="AD170" s="43">
        <f>AD153</f>
        <v>0</v>
      </c>
      <c r="AE170" s="36">
        <f t="shared" si="249"/>
        <v>60381.8</v>
      </c>
      <c r="AF170" s="43">
        <f>AF153</f>
        <v>0</v>
      </c>
      <c r="AG170" s="36">
        <f t="shared" si="250"/>
        <v>0</v>
      </c>
      <c r="AH170" s="4"/>
      <c r="AI170" s="4"/>
    </row>
    <row r="171" spans="1:35" x14ac:dyDescent="0.3">
      <c r="A171" s="6"/>
      <c r="B171" s="80" t="s">
        <v>20</v>
      </c>
      <c r="C171" s="80"/>
      <c r="D171" s="42">
        <f>D75+D140+D142+D143+D22+D26+D30+D35+D36+D40+D44+D52+D145+D146+D147+D148+D149+D150+D151+D152</f>
        <v>1223273.5999999999</v>
      </c>
      <c r="E171" s="42">
        <f>E75+E140+E142+E143+E22+E26+E30+E35+E36+E40+E44+E52+E145+E146+E147+E148+E149+E150+E151+E152</f>
        <v>994879.10000000009</v>
      </c>
      <c r="F171" s="42">
        <f>F22+F26+F30+F35+F36+F40+F44+F52+F75+F140+F142+F143+F145+F146+F147+F148+F149+F150+F151+F152+F157</f>
        <v>36453</v>
      </c>
      <c r="G171" s="36">
        <f t="shared" si="160"/>
        <v>1259726.5999999999</v>
      </c>
      <c r="H171" s="42">
        <f>H22+H26+H30+H35+H36+H40+H44+H52+H75+H140+H142+H143+H145+H146+H147+H148+H149+H150+H151+H152+H157</f>
        <v>18208.7</v>
      </c>
      <c r="I171" s="36">
        <f t="shared" si="161"/>
        <v>1013087.8</v>
      </c>
      <c r="J171" s="42">
        <f>J22+J26+J30+J35+J36+J40+J44+J52+J75+J140+J142+J143+J145+J146+J147+J148+J149+J150+J151+J152+J157</f>
        <v>-38023.5</v>
      </c>
      <c r="K171" s="36">
        <f t="shared" si="162"/>
        <v>1221703.0999999999</v>
      </c>
      <c r="L171" s="42">
        <f>L22+L26+L30+L35+L36+L40+L44+L52+L75+L140+L142+L143+L145+L146+L147+L148+L149+L150+L151+L152+L157</f>
        <v>0</v>
      </c>
      <c r="M171" s="36">
        <f t="shared" si="240"/>
        <v>1013087.8</v>
      </c>
      <c r="N171" s="42">
        <f>N22+N26+N30+N35+N36+N40+N44+N52+N75+N140+N142+N143+N145+N146+N147+N148+N149+N150+N151+N152+N157</f>
        <v>0</v>
      </c>
      <c r="O171" s="36">
        <f t="shared" si="241"/>
        <v>1221703.0999999999</v>
      </c>
      <c r="P171" s="42">
        <f>P22+P26+P30+P35+P36+P40+P44+P52+P75+P140+P142+P143+P145+P146+P147+P148+P149+P150+P151+P152+P157</f>
        <v>0</v>
      </c>
      <c r="Q171" s="36">
        <f t="shared" si="242"/>
        <v>1013087.8</v>
      </c>
      <c r="R171" s="42">
        <f>R22+R26+R30+R35+R36+R40+R44+R52+R75+R140+R142+R143+R145+R146+R147+R148+R149+R150+R151+R152+R157+R59</f>
        <v>-39994.534999999996</v>
      </c>
      <c r="S171" s="36">
        <f t="shared" si="243"/>
        <v>1181708.5649999999</v>
      </c>
      <c r="T171" s="42">
        <f>T22+T26+T30+T35+T36+T40+T44+T52+T75+T140+T142+T143+T145+T146+T147+T148+T149+T150+T151+T152+T157</f>
        <v>0</v>
      </c>
      <c r="U171" s="36">
        <f t="shared" si="244"/>
        <v>1013087.8</v>
      </c>
      <c r="V171" s="42">
        <f>V22+V26+V30+V35+V36+V40+V44+V52+V75+V140+V142+V143+V145+V146+V147+V148+V149+V150+V151+V152+V157+V59+V60+V64</f>
        <v>163166.93</v>
      </c>
      <c r="W171" s="36">
        <f t="shared" si="245"/>
        <v>1344875.4949999999</v>
      </c>
      <c r="X171" s="42">
        <f>X22+X26+X30+X35+X36+X40+X44+X52+X75+X140+X142+X143+X145+X146+X147+X148+X149+X150+X151+X152+X157+X60</f>
        <v>212126.40899999999</v>
      </c>
      <c r="Y171" s="36">
        <f t="shared" si="246"/>
        <v>1225214.209</v>
      </c>
      <c r="Z171" s="42">
        <f>Z22+Z26+Z30+Z35+Z36+Z40+Z44+Z52+Z75+Z140+Z142+Z143+Z145+Z146+Z147+Z148+Z149+Z150+Z151+Z152+Z157+Z59+Z60+Z64</f>
        <v>0</v>
      </c>
      <c r="AA171" s="36">
        <f t="shared" si="247"/>
        <v>1344875.4949999999</v>
      </c>
      <c r="AB171" s="42">
        <f>AB22+AB26+AB30+AB35+AB36+AB40+AB44+AB52+AB75+AB140+AB142+AB143+AB145+AB146+AB147+AB148+AB149+AB150+AB151+AB152+AB157+AB60</f>
        <v>-18248</v>
      </c>
      <c r="AC171" s="36">
        <f t="shared" si="248"/>
        <v>1206966.209</v>
      </c>
      <c r="AD171" s="43">
        <f>AD22+AD26+AD30+AD35+AD36+AD40+AD44+AD52+AD75+AD140+AD142+AD143+AD145+AD146+AD147+AD148+AD149+AD150+AD151+AD152+AD157+AD59+AD60+AD64</f>
        <v>0</v>
      </c>
      <c r="AE171" s="36">
        <f t="shared" si="249"/>
        <v>1344875.4949999999</v>
      </c>
      <c r="AF171" s="43">
        <f>AF22+AF26+AF30+AF35+AF36+AF40+AF44+AF52+AF75+AF140+AF142+AF143+AF145+AF146+AF147+AF148+AF149+AF150+AF151+AF152+AF157+AF60</f>
        <v>0</v>
      </c>
      <c r="AG171" s="36">
        <f t="shared" si="250"/>
        <v>1206966.209</v>
      </c>
      <c r="AH171" s="4"/>
      <c r="AI171" s="4"/>
    </row>
    <row r="172" spans="1:35" hidden="1" x14ac:dyDescent="0.3">
      <c r="A172" s="6"/>
      <c r="B172" s="80" t="s">
        <v>76</v>
      </c>
      <c r="C172" s="80"/>
      <c r="D172" s="42">
        <f>D156</f>
        <v>36453</v>
      </c>
      <c r="E172" s="42">
        <f>E156</f>
        <v>0</v>
      </c>
      <c r="F172" s="42">
        <f>F156</f>
        <v>-36453</v>
      </c>
      <c r="G172" s="36">
        <f t="shared" si="160"/>
        <v>0</v>
      </c>
      <c r="H172" s="42">
        <f>H156</f>
        <v>0</v>
      </c>
      <c r="I172" s="36">
        <f t="shared" si="161"/>
        <v>0</v>
      </c>
      <c r="J172" s="42">
        <f>J156</f>
        <v>0</v>
      </c>
      <c r="K172" s="36">
        <f t="shared" si="162"/>
        <v>0</v>
      </c>
      <c r="L172" s="42">
        <f>L156</f>
        <v>0</v>
      </c>
      <c r="M172" s="36">
        <f t="shared" si="240"/>
        <v>0</v>
      </c>
      <c r="N172" s="42">
        <f>N156</f>
        <v>0</v>
      </c>
      <c r="O172" s="36">
        <f t="shared" si="241"/>
        <v>0</v>
      </c>
      <c r="P172" s="42">
        <f>P156</f>
        <v>0</v>
      </c>
      <c r="Q172" s="36">
        <f t="shared" si="242"/>
        <v>0</v>
      </c>
      <c r="R172" s="42">
        <f>R156</f>
        <v>0</v>
      </c>
      <c r="S172" s="36">
        <f t="shared" si="243"/>
        <v>0</v>
      </c>
      <c r="T172" s="42">
        <f>T156</f>
        <v>0</v>
      </c>
      <c r="U172" s="36">
        <f t="shared" si="244"/>
        <v>0</v>
      </c>
      <c r="V172" s="42">
        <f>V156</f>
        <v>0</v>
      </c>
      <c r="W172" s="36">
        <f t="shared" si="245"/>
        <v>0</v>
      </c>
      <c r="X172" s="42">
        <f>X156</f>
        <v>0</v>
      </c>
      <c r="Y172" s="36">
        <f t="shared" si="246"/>
        <v>0</v>
      </c>
      <c r="Z172" s="42">
        <f>Z156</f>
        <v>0</v>
      </c>
      <c r="AA172" s="36">
        <f t="shared" si="247"/>
        <v>0</v>
      </c>
      <c r="AB172" s="42">
        <f>AB156</f>
        <v>0</v>
      </c>
      <c r="AC172" s="36">
        <f t="shared" si="248"/>
        <v>0</v>
      </c>
      <c r="AD172" s="43">
        <f>AD156</f>
        <v>0</v>
      </c>
      <c r="AE172" s="36">
        <f t="shared" si="249"/>
        <v>0</v>
      </c>
      <c r="AF172" s="43">
        <f>AF156</f>
        <v>0</v>
      </c>
      <c r="AG172" s="36">
        <f t="shared" si="250"/>
        <v>0</v>
      </c>
      <c r="AH172" s="4"/>
      <c r="AI172" s="4">
        <v>0</v>
      </c>
    </row>
  </sheetData>
  <autoFilter ref="A16:AI172">
    <filterColumn colId="34">
      <filters>
        <filter val="софинансирование"/>
      </filters>
    </filterColumn>
  </autoFilter>
  <mergeCells count="48">
    <mergeCell ref="AD15:AD16"/>
    <mergeCell ref="AE15:AE16"/>
    <mergeCell ref="AF15:AF16"/>
    <mergeCell ref="AG15:AG16"/>
    <mergeCell ref="Z15:Z16"/>
    <mergeCell ref="AA15:AA16"/>
    <mergeCell ref="AB15:AB16"/>
    <mergeCell ref="AC15:AC16"/>
    <mergeCell ref="A15:A16"/>
    <mergeCell ref="C15:C16"/>
    <mergeCell ref="V15:V16"/>
    <mergeCell ref="W15:W16"/>
    <mergeCell ref="X15:X16"/>
    <mergeCell ref="M15:M16"/>
    <mergeCell ref="R15:R16"/>
    <mergeCell ref="S15:S16"/>
    <mergeCell ref="T15:T16"/>
    <mergeCell ref="U15:U16"/>
    <mergeCell ref="N15:N16"/>
    <mergeCell ref="O15:O16"/>
    <mergeCell ref="P15:P16"/>
    <mergeCell ref="Q15:Q16"/>
    <mergeCell ref="B163:C163"/>
    <mergeCell ref="E15:E16"/>
    <mergeCell ref="B158:C158"/>
    <mergeCell ref="B159:C159"/>
    <mergeCell ref="B160:C160"/>
    <mergeCell ref="D15:D16"/>
    <mergeCell ref="F15:F16"/>
    <mergeCell ref="G15:G16"/>
    <mergeCell ref="H15:H16"/>
    <mergeCell ref="I15:I16"/>
    <mergeCell ref="A11:AG12"/>
    <mergeCell ref="A10:AG10"/>
    <mergeCell ref="B15:B16"/>
    <mergeCell ref="B166:C166"/>
    <mergeCell ref="B172:C172"/>
    <mergeCell ref="B171:C171"/>
    <mergeCell ref="B170:C170"/>
    <mergeCell ref="B169:C169"/>
    <mergeCell ref="B167:C167"/>
    <mergeCell ref="B168:C168"/>
    <mergeCell ref="Y15:Y16"/>
    <mergeCell ref="B164:C164"/>
    <mergeCell ref="B165:C165"/>
    <mergeCell ref="J15:J16"/>
    <mergeCell ref="K15:K16"/>
    <mergeCell ref="L15:L16"/>
  </mergeCells>
  <pageMargins left="0.98425196850393704" right="0.39370078740157483" top="0.78740157480314965" bottom="0.78740157480314965" header="0.51181102362204722" footer="0.51181102362204722"/>
  <pageSetup paperSize="9" scale="8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2018-08-07T10:59:31Z</cp:lastPrinted>
  <dcterms:created xsi:type="dcterms:W3CDTF">2014-02-04T08:37:28Z</dcterms:created>
  <dcterms:modified xsi:type="dcterms:W3CDTF">2018-08-07T11:19:43Z</dcterms:modified>
</cp:coreProperties>
</file>