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832"/>
  </bookViews>
  <sheets>
    <sheet name="2019-2020" sheetId="1" r:id="rId1"/>
  </sheets>
  <definedNames>
    <definedName name="_xlnm._FilterDatabase" localSheetId="0" hidden="1">'2019-2020'!$A$17:$AM$174</definedName>
    <definedName name="_xlnm.Print_Titles" localSheetId="0">'2019-2020'!$16:$17</definedName>
    <definedName name="_xlnm.Print_Area" localSheetId="0">'2019-2020'!$A$1:$AM$174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68" i="1" l="1"/>
  <c r="AH20" i="1"/>
  <c r="AK66" i="1"/>
  <c r="AI66" i="1"/>
  <c r="AJ174" i="1" l="1"/>
  <c r="AH174" i="1"/>
  <c r="AJ172" i="1"/>
  <c r="AH172" i="1"/>
  <c r="AJ171" i="1"/>
  <c r="AH171" i="1"/>
  <c r="AJ169" i="1"/>
  <c r="AH169" i="1"/>
  <c r="AJ166" i="1"/>
  <c r="AH166" i="1"/>
  <c r="AJ157" i="1"/>
  <c r="AH157" i="1"/>
  <c r="AJ146" i="1"/>
  <c r="AH146" i="1"/>
  <c r="AJ141" i="1"/>
  <c r="AH141" i="1"/>
  <c r="AJ138" i="1"/>
  <c r="AH138" i="1"/>
  <c r="AJ132" i="1"/>
  <c r="AH132" i="1"/>
  <c r="AJ128" i="1"/>
  <c r="AH128" i="1"/>
  <c r="AJ124" i="1"/>
  <c r="AH124" i="1"/>
  <c r="AJ120" i="1"/>
  <c r="AH120" i="1"/>
  <c r="AJ116" i="1"/>
  <c r="AH116" i="1"/>
  <c r="AJ112" i="1"/>
  <c r="AH112" i="1"/>
  <c r="AJ108" i="1"/>
  <c r="AH108" i="1"/>
  <c r="AJ107" i="1"/>
  <c r="AH107" i="1"/>
  <c r="AH162" i="1" s="1"/>
  <c r="AJ106" i="1"/>
  <c r="AH106" i="1"/>
  <c r="AH100" i="1"/>
  <c r="AH90" i="1"/>
  <c r="AJ89" i="1"/>
  <c r="AJ87" i="1" s="1"/>
  <c r="AJ81" i="1"/>
  <c r="AH81" i="1"/>
  <c r="AJ78" i="1"/>
  <c r="AH78" i="1"/>
  <c r="AJ71" i="1"/>
  <c r="AH71" i="1"/>
  <c r="AH164" i="1" s="1"/>
  <c r="AJ70" i="1"/>
  <c r="AH70" i="1"/>
  <c r="AJ69" i="1"/>
  <c r="AH69" i="1"/>
  <c r="AJ63" i="1"/>
  <c r="AH61" i="1"/>
  <c r="AH49" i="1"/>
  <c r="AH168" i="1" s="1"/>
  <c r="AH45" i="1"/>
  <c r="AH37" i="1"/>
  <c r="AJ31" i="1"/>
  <c r="AJ20" i="1" s="1"/>
  <c r="AH31" i="1"/>
  <c r="AH22" i="1"/>
  <c r="AJ21" i="1"/>
  <c r="AH21" i="1"/>
  <c r="AH163" i="1" s="1"/>
  <c r="AH18" i="1" l="1"/>
  <c r="AH67" i="1"/>
  <c r="AJ18" i="1"/>
  <c r="AH173" i="1"/>
  <c r="AJ67" i="1"/>
  <c r="AJ104" i="1"/>
  <c r="AH170" i="1"/>
  <c r="AH104" i="1"/>
  <c r="AH167" i="1"/>
  <c r="AH89" i="1"/>
  <c r="AJ162" i="1"/>
  <c r="AJ163" i="1"/>
  <c r="AJ164" i="1"/>
  <c r="AJ167" i="1"/>
  <c r="AJ170" i="1"/>
  <c r="AJ61" i="1"/>
  <c r="AG90" i="1"/>
  <c r="AK90" i="1" s="1"/>
  <c r="AD22" i="1"/>
  <c r="AH87" i="1" l="1"/>
  <c r="AJ173" i="1"/>
  <c r="AJ160" i="1"/>
  <c r="AD106" i="1"/>
  <c r="AH160" i="1" l="1"/>
  <c r="AD91" i="1"/>
  <c r="AG137" i="1" l="1"/>
  <c r="AK137" i="1" s="1"/>
  <c r="AE137" i="1"/>
  <c r="AI137" i="1" s="1"/>
  <c r="AD93" i="1" l="1"/>
  <c r="AD21" i="1"/>
  <c r="AD20" i="1"/>
  <c r="AD18" i="1" l="1"/>
  <c r="AG33" i="1" l="1"/>
  <c r="AK33" i="1" s="1"/>
  <c r="AG34" i="1"/>
  <c r="AK34" i="1" s="1"/>
  <c r="AG35" i="1"/>
  <c r="AK35" i="1" s="1"/>
  <c r="AF31" i="1"/>
  <c r="AE33" i="1"/>
  <c r="AI33" i="1" s="1"/>
  <c r="AE34" i="1"/>
  <c r="AI34" i="1" s="1"/>
  <c r="AE35" i="1"/>
  <c r="AI35" i="1" s="1"/>
  <c r="AD31" i="1"/>
  <c r="AC31" i="1"/>
  <c r="AA31" i="1"/>
  <c r="AE31" i="1" l="1"/>
  <c r="AI31" i="1" s="1"/>
  <c r="AF174" i="1"/>
  <c r="AD174" i="1"/>
  <c r="AF172" i="1"/>
  <c r="AD172" i="1"/>
  <c r="AF171" i="1"/>
  <c r="AD171" i="1"/>
  <c r="AF169" i="1"/>
  <c r="AD169" i="1"/>
  <c r="AF168" i="1"/>
  <c r="AF166" i="1"/>
  <c r="AD166" i="1"/>
  <c r="AF157" i="1"/>
  <c r="AD157" i="1"/>
  <c r="AF146" i="1"/>
  <c r="AD146" i="1"/>
  <c r="AF141" i="1"/>
  <c r="AD141" i="1"/>
  <c r="AF138" i="1"/>
  <c r="AD138" i="1"/>
  <c r="AF132" i="1"/>
  <c r="AD132" i="1"/>
  <c r="AF128" i="1"/>
  <c r="AD128" i="1"/>
  <c r="AF124" i="1"/>
  <c r="AD124" i="1"/>
  <c r="AF120" i="1"/>
  <c r="AD120" i="1"/>
  <c r="AF116" i="1"/>
  <c r="AD116" i="1"/>
  <c r="AF112" i="1"/>
  <c r="AD112" i="1"/>
  <c r="AF108" i="1"/>
  <c r="AD108" i="1"/>
  <c r="AF107" i="1"/>
  <c r="AF162" i="1" s="1"/>
  <c r="AD107" i="1"/>
  <c r="AF106" i="1"/>
  <c r="AD100" i="1"/>
  <c r="AD90" i="1"/>
  <c r="AF89" i="1"/>
  <c r="AF87" i="1" s="1"/>
  <c r="AD89" i="1"/>
  <c r="AF81" i="1"/>
  <c r="AD81" i="1"/>
  <c r="AF78" i="1"/>
  <c r="AD78" i="1"/>
  <c r="AF71" i="1"/>
  <c r="AF164" i="1" s="1"/>
  <c r="AD71" i="1"/>
  <c r="AD164" i="1" s="1"/>
  <c r="AF70" i="1"/>
  <c r="AD70" i="1"/>
  <c r="AF69" i="1"/>
  <c r="AD69" i="1"/>
  <c r="AF63" i="1"/>
  <c r="AF61" i="1" s="1"/>
  <c r="AF173" i="1" s="1"/>
  <c r="AD61" i="1"/>
  <c r="AD49" i="1"/>
  <c r="AD168" i="1" s="1"/>
  <c r="AD45" i="1"/>
  <c r="AD37" i="1"/>
  <c r="AG31" i="1"/>
  <c r="AK31" i="1" s="1"/>
  <c r="AF21" i="1"/>
  <c r="AF20" i="1" l="1"/>
  <c r="AD67" i="1"/>
  <c r="AD170" i="1"/>
  <c r="AD167" i="1"/>
  <c r="AF18" i="1"/>
  <c r="AD104" i="1"/>
  <c r="AF170" i="1"/>
  <c r="AD173" i="1"/>
  <c r="AF67" i="1"/>
  <c r="AD162" i="1"/>
  <c r="AF163" i="1"/>
  <c r="AF104" i="1"/>
  <c r="AF167" i="1"/>
  <c r="AD87" i="1"/>
  <c r="AD163" i="1"/>
  <c r="Z21" i="1"/>
  <c r="Z20" i="1"/>
  <c r="AC49" i="1"/>
  <c r="AG49" i="1" s="1"/>
  <c r="AK49" i="1" s="1"/>
  <c r="AC51" i="1"/>
  <c r="AG51" i="1" s="1"/>
  <c r="AK51" i="1" s="1"/>
  <c r="AC52" i="1"/>
  <c r="AG52" i="1" s="1"/>
  <c r="AK52" i="1" s="1"/>
  <c r="AA51" i="1"/>
  <c r="AE51" i="1" s="1"/>
  <c r="AI51" i="1" s="1"/>
  <c r="AA52" i="1"/>
  <c r="AE52" i="1" s="1"/>
  <c r="AI52" i="1" s="1"/>
  <c r="Z49" i="1"/>
  <c r="Z168" i="1" s="1"/>
  <c r="AF160" i="1" l="1"/>
  <c r="AD160" i="1"/>
  <c r="AA49" i="1"/>
  <c r="AE49" i="1" s="1"/>
  <c r="AI49" i="1" s="1"/>
  <c r="AB63" i="1"/>
  <c r="AB61" i="1" s="1"/>
  <c r="AB173" i="1" s="1"/>
  <c r="AB174" i="1"/>
  <c r="Z174" i="1"/>
  <c r="AB172" i="1"/>
  <c r="Z172" i="1"/>
  <c r="AB171" i="1"/>
  <c r="Z171" i="1"/>
  <c r="AB169" i="1"/>
  <c r="Z169" i="1"/>
  <c r="AB168" i="1"/>
  <c r="AB166" i="1"/>
  <c r="Z166" i="1"/>
  <c r="AB157" i="1"/>
  <c r="Z157" i="1"/>
  <c r="AB146" i="1"/>
  <c r="Z146" i="1"/>
  <c r="AB141" i="1"/>
  <c r="Z141" i="1"/>
  <c r="AB138" i="1"/>
  <c r="Z138" i="1"/>
  <c r="AB132" i="1"/>
  <c r="Z132" i="1"/>
  <c r="AB128" i="1"/>
  <c r="Z128" i="1"/>
  <c r="AB124" i="1"/>
  <c r="Z124" i="1"/>
  <c r="AB120" i="1"/>
  <c r="Z120" i="1"/>
  <c r="AB116" i="1"/>
  <c r="Z116" i="1"/>
  <c r="AB112" i="1"/>
  <c r="Z112" i="1"/>
  <c r="AB108" i="1"/>
  <c r="Z108" i="1"/>
  <c r="AB107" i="1"/>
  <c r="AB162" i="1" s="1"/>
  <c r="Z107" i="1"/>
  <c r="AB106" i="1"/>
  <c r="Z106" i="1"/>
  <c r="Z90" i="1"/>
  <c r="AB89" i="1"/>
  <c r="Z89" i="1"/>
  <c r="AB81" i="1"/>
  <c r="Z81" i="1"/>
  <c r="AB78" i="1"/>
  <c r="Z78" i="1"/>
  <c r="AB71" i="1"/>
  <c r="AB164" i="1" s="1"/>
  <c r="Z71" i="1"/>
  <c r="AB70" i="1"/>
  <c r="Z70" i="1"/>
  <c r="Z163" i="1" s="1"/>
  <c r="AB69" i="1"/>
  <c r="Z69" i="1"/>
  <c r="Z61" i="1"/>
  <c r="Z37" i="1"/>
  <c r="AB21" i="1"/>
  <c r="AB20" i="1" l="1"/>
  <c r="AB170" i="1"/>
  <c r="AB163" i="1"/>
  <c r="AB104" i="1"/>
  <c r="AB67" i="1"/>
  <c r="Z170" i="1"/>
  <c r="Z104" i="1"/>
  <c r="AB167" i="1"/>
  <c r="Z162" i="1"/>
  <c r="AB87" i="1"/>
  <c r="Z164" i="1"/>
  <c r="AB18" i="1"/>
  <c r="Z87" i="1"/>
  <c r="Z67" i="1"/>
  <c r="Z18" i="1"/>
  <c r="Z45" i="1"/>
  <c r="Z100" i="1"/>
  <c r="X169" i="1"/>
  <c r="X168" i="1"/>
  <c r="X166" i="1"/>
  <c r="Y65" i="1"/>
  <c r="AC65" i="1" s="1"/>
  <c r="AG65" i="1" s="1"/>
  <c r="AK65" i="1" s="1"/>
  <c r="W65" i="1"/>
  <c r="AA65" i="1" s="1"/>
  <c r="AE65" i="1" s="1"/>
  <c r="AI65" i="1" s="1"/>
  <c r="V90" i="1"/>
  <c r="W90" i="1" s="1"/>
  <c r="AA90" i="1" s="1"/>
  <c r="AE90" i="1" s="1"/>
  <c r="AI90" i="1" s="1"/>
  <c r="V21" i="1"/>
  <c r="V172" i="1"/>
  <c r="V171" i="1"/>
  <c r="V169" i="1"/>
  <c r="V168" i="1"/>
  <c r="V166" i="1"/>
  <c r="AB160" i="1" l="1"/>
  <c r="Z160" i="1"/>
  <c r="Z167" i="1"/>
  <c r="Z173" i="1"/>
  <c r="X21" i="1" l="1"/>
  <c r="X20" i="1"/>
  <c r="Y63" i="1"/>
  <c r="AC63" i="1" s="1"/>
  <c r="AG63" i="1" s="1"/>
  <c r="AK63" i="1" s="1"/>
  <c r="Y64" i="1"/>
  <c r="AC64" i="1" s="1"/>
  <c r="AG64" i="1" s="1"/>
  <c r="AK64" i="1" s="1"/>
  <c r="W64" i="1"/>
  <c r="AA64" i="1" s="1"/>
  <c r="AE64" i="1" s="1"/>
  <c r="AI64" i="1" s="1"/>
  <c r="X61" i="1"/>
  <c r="V63" i="1"/>
  <c r="W63" i="1" s="1"/>
  <c r="AA63" i="1" s="1"/>
  <c r="AE63" i="1" s="1"/>
  <c r="AI63" i="1" s="1"/>
  <c r="V47" i="1"/>
  <c r="Y47" i="1"/>
  <c r="AC47" i="1" s="1"/>
  <c r="AG47" i="1" s="1"/>
  <c r="AK47" i="1" s="1"/>
  <c r="Y48" i="1"/>
  <c r="AC48" i="1" s="1"/>
  <c r="AG48" i="1" s="1"/>
  <c r="AK48" i="1" s="1"/>
  <c r="W48" i="1"/>
  <c r="AA48" i="1" s="1"/>
  <c r="AE48" i="1" s="1"/>
  <c r="AI48" i="1" s="1"/>
  <c r="G47" i="1"/>
  <c r="K47" i="1" s="1"/>
  <c r="O47" i="1" s="1"/>
  <c r="S47" i="1" s="1"/>
  <c r="J45" i="1"/>
  <c r="D45" i="1"/>
  <c r="G45" i="1" s="1"/>
  <c r="V61" i="1" l="1"/>
  <c r="W61" i="1" s="1"/>
  <c r="AA61" i="1" s="1"/>
  <c r="AE61" i="1" s="1"/>
  <c r="AI61" i="1" s="1"/>
  <c r="V20" i="1"/>
  <c r="K45" i="1"/>
  <c r="Y61" i="1"/>
  <c r="AC61" i="1" s="1"/>
  <c r="AG61" i="1" s="1"/>
  <c r="AK61" i="1" s="1"/>
  <c r="X173" i="1"/>
  <c r="W47" i="1"/>
  <c r="AA47" i="1" s="1"/>
  <c r="AE47" i="1" s="1"/>
  <c r="AI47" i="1" s="1"/>
  <c r="V45" i="1"/>
  <c r="X146" i="1"/>
  <c r="V146" i="1"/>
  <c r="Y156" i="1"/>
  <c r="AC156" i="1" s="1"/>
  <c r="AG156" i="1" s="1"/>
  <c r="AK156" i="1" s="1"/>
  <c r="W156" i="1"/>
  <c r="AA156" i="1" s="1"/>
  <c r="AE156" i="1" s="1"/>
  <c r="AI156" i="1" s="1"/>
  <c r="Y100" i="1" l="1"/>
  <c r="AC100" i="1" s="1"/>
  <c r="AG100" i="1" s="1"/>
  <c r="AK100" i="1" s="1"/>
  <c r="Y102" i="1"/>
  <c r="AC102" i="1" s="1"/>
  <c r="AG102" i="1" s="1"/>
  <c r="AK102" i="1" s="1"/>
  <c r="Y103" i="1"/>
  <c r="AC103" i="1" s="1"/>
  <c r="AG103" i="1" s="1"/>
  <c r="AK103" i="1" s="1"/>
  <c r="W102" i="1"/>
  <c r="AA102" i="1" s="1"/>
  <c r="AE102" i="1" s="1"/>
  <c r="AI102" i="1" s="1"/>
  <c r="W103" i="1"/>
  <c r="AA103" i="1" s="1"/>
  <c r="AE103" i="1" s="1"/>
  <c r="AI103" i="1" s="1"/>
  <c r="V102" i="1"/>
  <c r="V89" i="1" s="1"/>
  <c r="V87" i="1" s="1"/>
  <c r="V100" i="1" l="1"/>
  <c r="W100" i="1" s="1"/>
  <c r="AA100" i="1" s="1"/>
  <c r="AE100" i="1" s="1"/>
  <c r="AI100" i="1" s="1"/>
  <c r="X174" i="1"/>
  <c r="V174" i="1"/>
  <c r="X172" i="1"/>
  <c r="X171" i="1"/>
  <c r="X157" i="1"/>
  <c r="V157" i="1"/>
  <c r="X141" i="1"/>
  <c r="V141" i="1"/>
  <c r="X138" i="1"/>
  <c r="V138" i="1"/>
  <c r="X132" i="1"/>
  <c r="V132" i="1"/>
  <c r="X128" i="1"/>
  <c r="V128" i="1"/>
  <c r="X124" i="1"/>
  <c r="V124" i="1"/>
  <c r="X120" i="1"/>
  <c r="V120" i="1"/>
  <c r="X116" i="1"/>
  <c r="V116" i="1"/>
  <c r="X112" i="1"/>
  <c r="V112" i="1"/>
  <c r="X108" i="1"/>
  <c r="V108" i="1"/>
  <c r="X107" i="1"/>
  <c r="V107" i="1"/>
  <c r="V162" i="1" s="1"/>
  <c r="X106" i="1"/>
  <c r="V106" i="1"/>
  <c r="X89" i="1"/>
  <c r="X87" i="1" s="1"/>
  <c r="X81" i="1"/>
  <c r="V81" i="1"/>
  <c r="X78" i="1"/>
  <c r="V78" i="1"/>
  <c r="X71" i="1"/>
  <c r="V71" i="1"/>
  <c r="X70" i="1"/>
  <c r="V70" i="1"/>
  <c r="V163" i="1" s="1"/>
  <c r="X69" i="1"/>
  <c r="V69" i="1"/>
  <c r="V37" i="1"/>
  <c r="V173" i="1" s="1"/>
  <c r="X18" i="1"/>
  <c r="X167" i="1" l="1"/>
  <c r="V170" i="1"/>
  <c r="V104" i="1"/>
  <c r="V167" i="1"/>
  <c r="X163" i="1"/>
  <c r="X67" i="1"/>
  <c r="X104" i="1"/>
  <c r="V18" i="1"/>
  <c r="V67" i="1"/>
  <c r="V164" i="1"/>
  <c r="X162" i="1"/>
  <c r="X164" i="1"/>
  <c r="X170" i="1"/>
  <c r="R168" i="1"/>
  <c r="V160" i="1" l="1"/>
  <c r="X160" i="1"/>
  <c r="U60" i="1"/>
  <c r="Y60" i="1" s="1"/>
  <c r="AC60" i="1" s="1"/>
  <c r="AG60" i="1" s="1"/>
  <c r="AK60" i="1" s="1"/>
  <c r="U99" i="1"/>
  <c r="Y99" i="1" s="1"/>
  <c r="AC99" i="1" s="1"/>
  <c r="AG99" i="1" s="1"/>
  <c r="AK99" i="1" s="1"/>
  <c r="R89" i="1" l="1"/>
  <c r="S99" i="1"/>
  <c r="W99" i="1" s="1"/>
  <c r="AA99" i="1" s="1"/>
  <c r="AE99" i="1" s="1"/>
  <c r="AI99" i="1" s="1"/>
  <c r="R20" i="1" l="1"/>
  <c r="S60" i="1"/>
  <c r="W60" i="1" s="1"/>
  <c r="AA60" i="1" s="1"/>
  <c r="AE60" i="1" s="1"/>
  <c r="AI60" i="1" s="1"/>
  <c r="T174" i="1" l="1"/>
  <c r="R174" i="1"/>
  <c r="T173" i="1"/>
  <c r="T172" i="1"/>
  <c r="R172" i="1"/>
  <c r="T171" i="1"/>
  <c r="R171" i="1"/>
  <c r="T169" i="1"/>
  <c r="R169" i="1"/>
  <c r="T168" i="1"/>
  <c r="T166" i="1"/>
  <c r="R166" i="1"/>
  <c r="T157" i="1"/>
  <c r="R157" i="1"/>
  <c r="T146" i="1"/>
  <c r="R146" i="1"/>
  <c r="T141" i="1"/>
  <c r="R141" i="1"/>
  <c r="T138" i="1"/>
  <c r="R138" i="1"/>
  <c r="T132" i="1"/>
  <c r="R132" i="1"/>
  <c r="T128" i="1"/>
  <c r="R128" i="1"/>
  <c r="T124" i="1"/>
  <c r="R124" i="1"/>
  <c r="T120" i="1"/>
  <c r="R120" i="1"/>
  <c r="T116" i="1"/>
  <c r="R116" i="1"/>
  <c r="T112" i="1"/>
  <c r="R112" i="1"/>
  <c r="T108" i="1"/>
  <c r="R108" i="1"/>
  <c r="T107" i="1"/>
  <c r="T162" i="1" s="1"/>
  <c r="R107" i="1"/>
  <c r="R162" i="1" s="1"/>
  <c r="T106" i="1"/>
  <c r="R106" i="1"/>
  <c r="T89" i="1"/>
  <c r="T87" i="1" s="1"/>
  <c r="R87" i="1"/>
  <c r="T81" i="1"/>
  <c r="R81" i="1"/>
  <c r="T78" i="1"/>
  <c r="R78" i="1"/>
  <c r="T71" i="1"/>
  <c r="T164" i="1" s="1"/>
  <c r="R71" i="1"/>
  <c r="R164" i="1" s="1"/>
  <c r="T70" i="1"/>
  <c r="R70" i="1"/>
  <c r="T69" i="1"/>
  <c r="R69" i="1"/>
  <c r="R37" i="1"/>
  <c r="R173" i="1" s="1"/>
  <c r="T21" i="1"/>
  <c r="R21" i="1"/>
  <c r="R18" i="1" s="1"/>
  <c r="T20" i="1"/>
  <c r="T163" i="1" l="1"/>
  <c r="R170" i="1"/>
  <c r="R104" i="1"/>
  <c r="R163" i="1"/>
  <c r="T67" i="1"/>
  <c r="T104" i="1"/>
  <c r="T170" i="1"/>
  <c r="R167" i="1"/>
  <c r="T167" i="1"/>
  <c r="R67" i="1"/>
  <c r="T18" i="1"/>
  <c r="P174" i="1"/>
  <c r="N174" i="1"/>
  <c r="P173" i="1"/>
  <c r="P172" i="1"/>
  <c r="N172" i="1"/>
  <c r="P171" i="1"/>
  <c r="N171" i="1"/>
  <c r="P169" i="1"/>
  <c r="N169" i="1"/>
  <c r="P168" i="1"/>
  <c r="N168" i="1"/>
  <c r="P166" i="1"/>
  <c r="N166" i="1"/>
  <c r="P157" i="1"/>
  <c r="N157" i="1"/>
  <c r="P146" i="1"/>
  <c r="N146" i="1"/>
  <c r="P141" i="1"/>
  <c r="N141" i="1"/>
  <c r="P138" i="1"/>
  <c r="N138" i="1"/>
  <c r="P132" i="1"/>
  <c r="N132" i="1"/>
  <c r="P128" i="1"/>
  <c r="N128" i="1"/>
  <c r="P124" i="1"/>
  <c r="N124" i="1"/>
  <c r="P120" i="1"/>
  <c r="N120" i="1"/>
  <c r="P116" i="1"/>
  <c r="N116" i="1"/>
  <c r="P112" i="1"/>
  <c r="N112" i="1"/>
  <c r="P108" i="1"/>
  <c r="N108" i="1"/>
  <c r="P107" i="1"/>
  <c r="N107" i="1"/>
  <c r="N162" i="1" s="1"/>
  <c r="P106" i="1"/>
  <c r="N106" i="1"/>
  <c r="P89" i="1"/>
  <c r="P87" i="1" s="1"/>
  <c r="N89" i="1"/>
  <c r="P81" i="1"/>
  <c r="N81" i="1"/>
  <c r="P78" i="1"/>
  <c r="N78" i="1"/>
  <c r="P71" i="1"/>
  <c r="P164" i="1" s="1"/>
  <c r="N71" i="1"/>
  <c r="N164" i="1" s="1"/>
  <c r="P70" i="1"/>
  <c r="N70" i="1"/>
  <c r="P69" i="1"/>
  <c r="N69" i="1"/>
  <c r="N37" i="1"/>
  <c r="P21" i="1"/>
  <c r="N21" i="1"/>
  <c r="P20" i="1"/>
  <c r="N20" i="1"/>
  <c r="R160" i="1" l="1"/>
  <c r="T160" i="1"/>
  <c r="N163" i="1"/>
  <c r="P67" i="1"/>
  <c r="P18" i="1"/>
  <c r="P170" i="1"/>
  <c r="P163" i="1"/>
  <c r="P104" i="1"/>
  <c r="N67" i="1"/>
  <c r="N173" i="1"/>
  <c r="N87" i="1"/>
  <c r="N104" i="1"/>
  <c r="N167" i="1"/>
  <c r="N170" i="1"/>
  <c r="N18" i="1"/>
  <c r="P162" i="1"/>
  <c r="P167" i="1"/>
  <c r="J76" i="1"/>
  <c r="J69" i="1" s="1"/>
  <c r="J166" i="1"/>
  <c r="M84" i="1"/>
  <c r="Q84" i="1" s="1"/>
  <c r="U84" i="1" s="1"/>
  <c r="Y84" i="1" s="1"/>
  <c r="AC84" i="1" s="1"/>
  <c r="AG84" i="1" s="1"/>
  <c r="AK84" i="1" s="1"/>
  <c r="M85" i="1"/>
  <c r="Q85" i="1" s="1"/>
  <c r="U85" i="1" s="1"/>
  <c r="Y85" i="1" s="1"/>
  <c r="AC85" i="1" s="1"/>
  <c r="AG85" i="1" s="1"/>
  <c r="AK85" i="1" s="1"/>
  <c r="M86" i="1"/>
  <c r="Q86" i="1" s="1"/>
  <c r="U86" i="1" s="1"/>
  <c r="Y86" i="1" s="1"/>
  <c r="AC86" i="1" s="1"/>
  <c r="AG86" i="1" s="1"/>
  <c r="AK86" i="1" s="1"/>
  <c r="K84" i="1"/>
  <c r="O84" i="1" s="1"/>
  <c r="S84" i="1" s="1"/>
  <c r="W84" i="1" s="1"/>
  <c r="AA84" i="1" s="1"/>
  <c r="AE84" i="1" s="1"/>
  <c r="AI84" i="1" s="1"/>
  <c r="K85" i="1"/>
  <c r="O85" i="1" s="1"/>
  <c r="S85" i="1" s="1"/>
  <c r="W85" i="1" s="1"/>
  <c r="AA85" i="1" s="1"/>
  <c r="AE85" i="1" s="1"/>
  <c r="AI85" i="1" s="1"/>
  <c r="K86" i="1"/>
  <c r="O86" i="1" s="1"/>
  <c r="S86" i="1" s="1"/>
  <c r="W86" i="1" s="1"/>
  <c r="AA86" i="1" s="1"/>
  <c r="AE86" i="1" s="1"/>
  <c r="AI86" i="1" s="1"/>
  <c r="J37" i="1"/>
  <c r="P160" i="1" l="1"/>
  <c r="N160" i="1"/>
  <c r="L174" i="1"/>
  <c r="J174" i="1"/>
  <c r="L173" i="1"/>
  <c r="J173" i="1"/>
  <c r="L172" i="1"/>
  <c r="J172" i="1"/>
  <c r="L171" i="1"/>
  <c r="J171" i="1"/>
  <c r="L169" i="1"/>
  <c r="J169" i="1"/>
  <c r="L168" i="1"/>
  <c r="J168" i="1"/>
  <c r="L166" i="1"/>
  <c r="L157" i="1"/>
  <c r="J157" i="1"/>
  <c r="L146" i="1"/>
  <c r="J146" i="1"/>
  <c r="L141" i="1"/>
  <c r="J141" i="1"/>
  <c r="L138" i="1"/>
  <c r="J138" i="1"/>
  <c r="L132" i="1"/>
  <c r="J132" i="1"/>
  <c r="L128" i="1"/>
  <c r="J128" i="1"/>
  <c r="L124" i="1"/>
  <c r="J124" i="1"/>
  <c r="L120" i="1"/>
  <c r="J120" i="1"/>
  <c r="L116" i="1"/>
  <c r="J116" i="1"/>
  <c r="L112" i="1"/>
  <c r="J112" i="1"/>
  <c r="L108" i="1"/>
  <c r="J108" i="1"/>
  <c r="L107" i="1"/>
  <c r="L162" i="1" s="1"/>
  <c r="J107" i="1"/>
  <c r="L106" i="1"/>
  <c r="J106" i="1"/>
  <c r="L89" i="1"/>
  <c r="J89" i="1"/>
  <c r="L81" i="1"/>
  <c r="J81" i="1"/>
  <c r="L78" i="1"/>
  <c r="J78" i="1"/>
  <c r="L71" i="1"/>
  <c r="L164" i="1" s="1"/>
  <c r="J71" i="1"/>
  <c r="L70" i="1"/>
  <c r="J70" i="1"/>
  <c r="L69" i="1"/>
  <c r="L21" i="1"/>
  <c r="J21" i="1"/>
  <c r="L20" i="1"/>
  <c r="J20" i="1"/>
  <c r="J163" i="1" l="1"/>
  <c r="J18" i="1"/>
  <c r="L104" i="1"/>
  <c r="L170" i="1"/>
  <c r="L163" i="1"/>
  <c r="L167" i="1"/>
  <c r="L87" i="1"/>
  <c r="L67" i="1"/>
  <c r="L18" i="1"/>
  <c r="J87" i="1"/>
  <c r="J162" i="1"/>
  <c r="J164" i="1"/>
  <c r="J167" i="1"/>
  <c r="J170" i="1"/>
  <c r="J67" i="1"/>
  <c r="J104" i="1"/>
  <c r="H174" i="1"/>
  <c r="H173" i="1"/>
  <c r="H172" i="1"/>
  <c r="H171" i="1"/>
  <c r="H169" i="1"/>
  <c r="H168" i="1"/>
  <c r="H166" i="1"/>
  <c r="F174" i="1"/>
  <c r="F173" i="1"/>
  <c r="F172" i="1"/>
  <c r="F171" i="1"/>
  <c r="F169" i="1"/>
  <c r="F168" i="1"/>
  <c r="F166" i="1"/>
  <c r="H157" i="1"/>
  <c r="F157" i="1"/>
  <c r="H146" i="1"/>
  <c r="F146" i="1"/>
  <c r="H141" i="1"/>
  <c r="F141" i="1"/>
  <c r="H138" i="1"/>
  <c r="F138" i="1"/>
  <c r="H132" i="1"/>
  <c r="H128" i="1"/>
  <c r="H124" i="1"/>
  <c r="H120" i="1"/>
  <c r="H116" i="1"/>
  <c r="H112" i="1"/>
  <c r="H108" i="1"/>
  <c r="H106" i="1"/>
  <c r="H107" i="1"/>
  <c r="F132" i="1"/>
  <c r="F128" i="1"/>
  <c r="F124" i="1"/>
  <c r="F120" i="1"/>
  <c r="F116" i="1"/>
  <c r="F112" i="1"/>
  <c r="F108" i="1"/>
  <c r="F107" i="1"/>
  <c r="F162" i="1" s="1"/>
  <c r="F106" i="1"/>
  <c r="F89" i="1"/>
  <c r="F87" i="1" s="1"/>
  <c r="H89" i="1"/>
  <c r="H87" i="1" s="1"/>
  <c r="H81" i="1"/>
  <c r="H78" i="1"/>
  <c r="H71" i="1"/>
  <c r="H164" i="1" s="1"/>
  <c r="H70" i="1"/>
  <c r="H69" i="1"/>
  <c r="F81" i="1"/>
  <c r="F78" i="1"/>
  <c r="F71" i="1"/>
  <c r="F164" i="1" s="1"/>
  <c r="F70" i="1"/>
  <c r="F69" i="1"/>
  <c r="H21" i="1"/>
  <c r="H20" i="1"/>
  <c r="F21" i="1"/>
  <c r="F20" i="1"/>
  <c r="L160" i="1" l="1"/>
  <c r="J160" i="1"/>
  <c r="H18" i="1"/>
  <c r="H67" i="1"/>
  <c r="H104" i="1"/>
  <c r="H167" i="1"/>
  <c r="F18" i="1"/>
  <c r="H163" i="1"/>
  <c r="F170" i="1"/>
  <c r="F167" i="1"/>
  <c r="H170" i="1"/>
  <c r="H162" i="1"/>
  <c r="F163" i="1"/>
  <c r="F67" i="1"/>
  <c r="F104" i="1"/>
  <c r="H160" i="1" l="1"/>
  <c r="F160" i="1"/>
  <c r="E21" i="1"/>
  <c r="I21" i="1" s="1"/>
  <c r="M21" i="1" s="1"/>
  <c r="Q21" i="1" s="1"/>
  <c r="U21" i="1" s="1"/>
  <c r="Y21" i="1" s="1"/>
  <c r="AC21" i="1" s="1"/>
  <c r="AG21" i="1" s="1"/>
  <c r="AK21" i="1" s="1"/>
  <c r="I159" i="1" l="1"/>
  <c r="M159" i="1" s="1"/>
  <c r="Q159" i="1" s="1"/>
  <c r="U159" i="1" s="1"/>
  <c r="Y159" i="1" s="1"/>
  <c r="AC159" i="1" s="1"/>
  <c r="AG159" i="1" s="1"/>
  <c r="AK159" i="1" s="1"/>
  <c r="G159" i="1"/>
  <c r="K159" i="1" s="1"/>
  <c r="O159" i="1" s="1"/>
  <c r="S159" i="1" s="1"/>
  <c r="W159" i="1" s="1"/>
  <c r="AA159" i="1" s="1"/>
  <c r="AE159" i="1" s="1"/>
  <c r="AI159" i="1" s="1"/>
  <c r="I25" i="1"/>
  <c r="M25" i="1" s="1"/>
  <c r="Q25" i="1" s="1"/>
  <c r="U25" i="1" s="1"/>
  <c r="Y25" i="1" s="1"/>
  <c r="AC25" i="1" s="1"/>
  <c r="AG25" i="1" s="1"/>
  <c r="AK25" i="1" s="1"/>
  <c r="I26" i="1"/>
  <c r="M26" i="1" s="1"/>
  <c r="Q26" i="1" s="1"/>
  <c r="U26" i="1" s="1"/>
  <c r="Y26" i="1" s="1"/>
  <c r="AC26" i="1" s="1"/>
  <c r="AG26" i="1" s="1"/>
  <c r="AK26" i="1" s="1"/>
  <c r="I29" i="1"/>
  <c r="M29" i="1" s="1"/>
  <c r="Q29" i="1" s="1"/>
  <c r="U29" i="1" s="1"/>
  <c r="Y29" i="1" s="1"/>
  <c r="AC29" i="1" s="1"/>
  <c r="AG29" i="1" s="1"/>
  <c r="AK29" i="1" s="1"/>
  <c r="I30" i="1"/>
  <c r="M30" i="1" s="1"/>
  <c r="Q30" i="1" s="1"/>
  <c r="U30" i="1" s="1"/>
  <c r="Y30" i="1" s="1"/>
  <c r="AC30" i="1" s="1"/>
  <c r="AG30" i="1" s="1"/>
  <c r="AK30" i="1" s="1"/>
  <c r="I31" i="1"/>
  <c r="M31" i="1" s="1"/>
  <c r="Q31" i="1" s="1"/>
  <c r="U31" i="1" s="1"/>
  <c r="Y31" i="1" s="1"/>
  <c r="I36" i="1"/>
  <c r="M36" i="1" s="1"/>
  <c r="Q36" i="1" s="1"/>
  <c r="U36" i="1" s="1"/>
  <c r="Y36" i="1" s="1"/>
  <c r="AC36" i="1" s="1"/>
  <c r="AG36" i="1" s="1"/>
  <c r="AK36" i="1" s="1"/>
  <c r="I39" i="1"/>
  <c r="M39" i="1" s="1"/>
  <c r="Q39" i="1" s="1"/>
  <c r="U39" i="1" s="1"/>
  <c r="Y39" i="1" s="1"/>
  <c r="AC39" i="1" s="1"/>
  <c r="AG39" i="1" s="1"/>
  <c r="AK39" i="1" s="1"/>
  <c r="I40" i="1"/>
  <c r="M40" i="1" s="1"/>
  <c r="Q40" i="1" s="1"/>
  <c r="U40" i="1" s="1"/>
  <c r="Y40" i="1" s="1"/>
  <c r="AC40" i="1" s="1"/>
  <c r="AG40" i="1" s="1"/>
  <c r="AK40" i="1" s="1"/>
  <c r="I43" i="1"/>
  <c r="M43" i="1" s="1"/>
  <c r="Q43" i="1" s="1"/>
  <c r="U43" i="1" s="1"/>
  <c r="Y43" i="1" s="1"/>
  <c r="AC43" i="1" s="1"/>
  <c r="AG43" i="1" s="1"/>
  <c r="AK43" i="1" s="1"/>
  <c r="I44" i="1"/>
  <c r="M44" i="1" s="1"/>
  <c r="Q44" i="1" s="1"/>
  <c r="U44" i="1" s="1"/>
  <c r="Y44" i="1" s="1"/>
  <c r="AC44" i="1" s="1"/>
  <c r="AG44" i="1" s="1"/>
  <c r="AK44" i="1" s="1"/>
  <c r="I45" i="1"/>
  <c r="M45" i="1" s="1"/>
  <c r="Q45" i="1" s="1"/>
  <c r="U45" i="1" s="1"/>
  <c r="Y45" i="1" s="1"/>
  <c r="AC45" i="1" s="1"/>
  <c r="AG45" i="1" s="1"/>
  <c r="AK45" i="1" s="1"/>
  <c r="I55" i="1"/>
  <c r="M55" i="1" s="1"/>
  <c r="Q55" i="1" s="1"/>
  <c r="U55" i="1" s="1"/>
  <c r="Y55" i="1" s="1"/>
  <c r="AC55" i="1" s="1"/>
  <c r="AG55" i="1" s="1"/>
  <c r="AK55" i="1" s="1"/>
  <c r="I56" i="1"/>
  <c r="M56" i="1" s="1"/>
  <c r="Q56" i="1" s="1"/>
  <c r="U56" i="1" s="1"/>
  <c r="Y56" i="1" s="1"/>
  <c r="AC56" i="1" s="1"/>
  <c r="AG56" i="1" s="1"/>
  <c r="AK56" i="1" s="1"/>
  <c r="I57" i="1"/>
  <c r="M57" i="1" s="1"/>
  <c r="Q57" i="1" s="1"/>
  <c r="U57" i="1" s="1"/>
  <c r="Y57" i="1" s="1"/>
  <c r="AC57" i="1" s="1"/>
  <c r="AG57" i="1" s="1"/>
  <c r="AK57" i="1" s="1"/>
  <c r="I58" i="1"/>
  <c r="M58" i="1" s="1"/>
  <c r="Q58" i="1" s="1"/>
  <c r="U58" i="1" s="1"/>
  <c r="Y58" i="1" s="1"/>
  <c r="AC58" i="1" s="1"/>
  <c r="AG58" i="1" s="1"/>
  <c r="AK58" i="1" s="1"/>
  <c r="I59" i="1"/>
  <c r="M59" i="1" s="1"/>
  <c r="Q59" i="1" s="1"/>
  <c r="U59" i="1" s="1"/>
  <c r="Y59" i="1" s="1"/>
  <c r="AC59" i="1" s="1"/>
  <c r="AG59" i="1" s="1"/>
  <c r="AK59" i="1" s="1"/>
  <c r="I72" i="1"/>
  <c r="M72" i="1" s="1"/>
  <c r="Q72" i="1" s="1"/>
  <c r="U72" i="1" s="1"/>
  <c r="Y72" i="1" s="1"/>
  <c r="AC72" i="1" s="1"/>
  <c r="AG72" i="1" s="1"/>
  <c r="AK72" i="1" s="1"/>
  <c r="I73" i="1"/>
  <c r="M73" i="1" s="1"/>
  <c r="Q73" i="1" s="1"/>
  <c r="U73" i="1" s="1"/>
  <c r="Y73" i="1" s="1"/>
  <c r="AC73" i="1" s="1"/>
  <c r="AG73" i="1" s="1"/>
  <c r="AK73" i="1" s="1"/>
  <c r="I74" i="1"/>
  <c r="M74" i="1" s="1"/>
  <c r="Q74" i="1" s="1"/>
  <c r="U74" i="1" s="1"/>
  <c r="Y74" i="1" s="1"/>
  <c r="AC74" i="1" s="1"/>
  <c r="AG74" i="1" s="1"/>
  <c r="AK74" i="1" s="1"/>
  <c r="I75" i="1"/>
  <c r="M75" i="1" s="1"/>
  <c r="Q75" i="1" s="1"/>
  <c r="U75" i="1" s="1"/>
  <c r="Y75" i="1" s="1"/>
  <c r="AC75" i="1" s="1"/>
  <c r="AG75" i="1" s="1"/>
  <c r="AK75" i="1" s="1"/>
  <c r="I76" i="1"/>
  <c r="M76" i="1" s="1"/>
  <c r="Q76" i="1" s="1"/>
  <c r="U76" i="1" s="1"/>
  <c r="Y76" i="1" s="1"/>
  <c r="AC76" i="1" s="1"/>
  <c r="AG76" i="1" s="1"/>
  <c r="AK76" i="1" s="1"/>
  <c r="I77" i="1"/>
  <c r="M77" i="1" s="1"/>
  <c r="Q77" i="1" s="1"/>
  <c r="U77" i="1" s="1"/>
  <c r="Y77" i="1" s="1"/>
  <c r="AC77" i="1" s="1"/>
  <c r="AG77" i="1" s="1"/>
  <c r="AK77" i="1" s="1"/>
  <c r="I80" i="1"/>
  <c r="M80" i="1" s="1"/>
  <c r="Q80" i="1" s="1"/>
  <c r="U80" i="1" s="1"/>
  <c r="Y80" i="1" s="1"/>
  <c r="AC80" i="1" s="1"/>
  <c r="AG80" i="1" s="1"/>
  <c r="AK80" i="1" s="1"/>
  <c r="I83" i="1"/>
  <c r="M83" i="1" s="1"/>
  <c r="Q83" i="1" s="1"/>
  <c r="U83" i="1" s="1"/>
  <c r="Y83" i="1" s="1"/>
  <c r="AC83" i="1" s="1"/>
  <c r="AG83" i="1" s="1"/>
  <c r="AK83" i="1" s="1"/>
  <c r="I91" i="1"/>
  <c r="M91" i="1" s="1"/>
  <c r="Q91" i="1" s="1"/>
  <c r="U91" i="1" s="1"/>
  <c r="Y91" i="1" s="1"/>
  <c r="AC91" i="1" s="1"/>
  <c r="AG91" i="1" s="1"/>
  <c r="AK91" i="1" s="1"/>
  <c r="I92" i="1"/>
  <c r="M92" i="1" s="1"/>
  <c r="Q92" i="1" s="1"/>
  <c r="U92" i="1" s="1"/>
  <c r="Y92" i="1" s="1"/>
  <c r="AC92" i="1" s="1"/>
  <c r="AG92" i="1" s="1"/>
  <c r="AK92" i="1" s="1"/>
  <c r="I93" i="1"/>
  <c r="M93" i="1" s="1"/>
  <c r="Q93" i="1" s="1"/>
  <c r="U93" i="1" s="1"/>
  <c r="Y93" i="1" s="1"/>
  <c r="AC93" i="1" s="1"/>
  <c r="AG93" i="1" s="1"/>
  <c r="AK93" i="1" s="1"/>
  <c r="I94" i="1"/>
  <c r="M94" i="1" s="1"/>
  <c r="Q94" i="1" s="1"/>
  <c r="U94" i="1" s="1"/>
  <c r="Y94" i="1" s="1"/>
  <c r="AC94" i="1" s="1"/>
  <c r="AG94" i="1" s="1"/>
  <c r="AK94" i="1" s="1"/>
  <c r="I95" i="1"/>
  <c r="M95" i="1" s="1"/>
  <c r="Q95" i="1" s="1"/>
  <c r="U95" i="1" s="1"/>
  <c r="Y95" i="1" s="1"/>
  <c r="AC95" i="1" s="1"/>
  <c r="AG95" i="1" s="1"/>
  <c r="AK95" i="1" s="1"/>
  <c r="I96" i="1"/>
  <c r="M96" i="1" s="1"/>
  <c r="Q96" i="1" s="1"/>
  <c r="U96" i="1" s="1"/>
  <c r="Y96" i="1" s="1"/>
  <c r="AC96" i="1" s="1"/>
  <c r="AG96" i="1" s="1"/>
  <c r="AK96" i="1" s="1"/>
  <c r="I97" i="1"/>
  <c r="M97" i="1" s="1"/>
  <c r="Q97" i="1" s="1"/>
  <c r="U97" i="1" s="1"/>
  <c r="Y97" i="1" s="1"/>
  <c r="AC97" i="1" s="1"/>
  <c r="AG97" i="1" s="1"/>
  <c r="AK97" i="1" s="1"/>
  <c r="I98" i="1"/>
  <c r="M98" i="1" s="1"/>
  <c r="Q98" i="1" s="1"/>
  <c r="U98" i="1" s="1"/>
  <c r="Y98" i="1" s="1"/>
  <c r="AC98" i="1" s="1"/>
  <c r="AG98" i="1" s="1"/>
  <c r="AK98" i="1" s="1"/>
  <c r="I110" i="1"/>
  <c r="M110" i="1" s="1"/>
  <c r="Q110" i="1" s="1"/>
  <c r="U110" i="1" s="1"/>
  <c r="Y110" i="1" s="1"/>
  <c r="AC110" i="1" s="1"/>
  <c r="AG110" i="1" s="1"/>
  <c r="AK110" i="1" s="1"/>
  <c r="I111" i="1"/>
  <c r="M111" i="1" s="1"/>
  <c r="Q111" i="1" s="1"/>
  <c r="U111" i="1" s="1"/>
  <c r="Y111" i="1" s="1"/>
  <c r="AC111" i="1" s="1"/>
  <c r="AG111" i="1" s="1"/>
  <c r="AK111" i="1" s="1"/>
  <c r="I114" i="1"/>
  <c r="M114" i="1" s="1"/>
  <c r="Q114" i="1" s="1"/>
  <c r="U114" i="1" s="1"/>
  <c r="Y114" i="1" s="1"/>
  <c r="AC114" i="1" s="1"/>
  <c r="AG114" i="1" s="1"/>
  <c r="AK114" i="1" s="1"/>
  <c r="I115" i="1"/>
  <c r="M115" i="1" s="1"/>
  <c r="Q115" i="1" s="1"/>
  <c r="U115" i="1" s="1"/>
  <c r="Y115" i="1" s="1"/>
  <c r="AC115" i="1" s="1"/>
  <c r="AG115" i="1" s="1"/>
  <c r="AK115" i="1" s="1"/>
  <c r="I118" i="1"/>
  <c r="M118" i="1" s="1"/>
  <c r="Q118" i="1" s="1"/>
  <c r="U118" i="1" s="1"/>
  <c r="Y118" i="1" s="1"/>
  <c r="AC118" i="1" s="1"/>
  <c r="AG118" i="1" s="1"/>
  <c r="AK118" i="1" s="1"/>
  <c r="I119" i="1"/>
  <c r="M119" i="1" s="1"/>
  <c r="Q119" i="1" s="1"/>
  <c r="U119" i="1" s="1"/>
  <c r="Y119" i="1" s="1"/>
  <c r="AC119" i="1" s="1"/>
  <c r="AG119" i="1" s="1"/>
  <c r="AK119" i="1" s="1"/>
  <c r="I122" i="1"/>
  <c r="M122" i="1" s="1"/>
  <c r="Q122" i="1" s="1"/>
  <c r="U122" i="1" s="1"/>
  <c r="Y122" i="1" s="1"/>
  <c r="AC122" i="1" s="1"/>
  <c r="AG122" i="1" s="1"/>
  <c r="AK122" i="1" s="1"/>
  <c r="I123" i="1"/>
  <c r="M123" i="1" s="1"/>
  <c r="Q123" i="1" s="1"/>
  <c r="U123" i="1" s="1"/>
  <c r="Y123" i="1" s="1"/>
  <c r="AC123" i="1" s="1"/>
  <c r="AG123" i="1" s="1"/>
  <c r="AK123" i="1" s="1"/>
  <c r="I126" i="1"/>
  <c r="M126" i="1" s="1"/>
  <c r="Q126" i="1" s="1"/>
  <c r="U126" i="1" s="1"/>
  <c r="Y126" i="1" s="1"/>
  <c r="AC126" i="1" s="1"/>
  <c r="AG126" i="1" s="1"/>
  <c r="AK126" i="1" s="1"/>
  <c r="I127" i="1"/>
  <c r="M127" i="1" s="1"/>
  <c r="Q127" i="1" s="1"/>
  <c r="U127" i="1" s="1"/>
  <c r="Y127" i="1" s="1"/>
  <c r="AC127" i="1" s="1"/>
  <c r="AG127" i="1" s="1"/>
  <c r="AK127" i="1" s="1"/>
  <c r="I130" i="1"/>
  <c r="M130" i="1" s="1"/>
  <c r="Q130" i="1" s="1"/>
  <c r="U130" i="1" s="1"/>
  <c r="Y130" i="1" s="1"/>
  <c r="AC130" i="1" s="1"/>
  <c r="AG130" i="1" s="1"/>
  <c r="AK130" i="1" s="1"/>
  <c r="I131" i="1"/>
  <c r="M131" i="1" s="1"/>
  <c r="Q131" i="1" s="1"/>
  <c r="U131" i="1" s="1"/>
  <c r="Y131" i="1" s="1"/>
  <c r="AC131" i="1" s="1"/>
  <c r="AG131" i="1" s="1"/>
  <c r="AK131" i="1" s="1"/>
  <c r="I134" i="1"/>
  <c r="M134" i="1" s="1"/>
  <c r="Q134" i="1" s="1"/>
  <c r="U134" i="1" s="1"/>
  <c r="Y134" i="1" s="1"/>
  <c r="AC134" i="1" s="1"/>
  <c r="AG134" i="1" s="1"/>
  <c r="AK134" i="1" s="1"/>
  <c r="I135" i="1"/>
  <c r="M135" i="1" s="1"/>
  <c r="Q135" i="1" s="1"/>
  <c r="U135" i="1" s="1"/>
  <c r="Y135" i="1" s="1"/>
  <c r="AC135" i="1" s="1"/>
  <c r="AG135" i="1" s="1"/>
  <c r="AK135" i="1" s="1"/>
  <c r="I136" i="1"/>
  <c r="M136" i="1" s="1"/>
  <c r="Q136" i="1" s="1"/>
  <c r="U136" i="1" s="1"/>
  <c r="Y136" i="1" s="1"/>
  <c r="AC136" i="1" s="1"/>
  <c r="AG136" i="1" s="1"/>
  <c r="AK136" i="1" s="1"/>
  <c r="I139" i="1"/>
  <c r="M139" i="1" s="1"/>
  <c r="Q139" i="1" s="1"/>
  <c r="U139" i="1" s="1"/>
  <c r="Y139" i="1" s="1"/>
  <c r="AC139" i="1" s="1"/>
  <c r="AG139" i="1" s="1"/>
  <c r="AK139" i="1" s="1"/>
  <c r="I140" i="1"/>
  <c r="M140" i="1" s="1"/>
  <c r="Q140" i="1" s="1"/>
  <c r="U140" i="1" s="1"/>
  <c r="Y140" i="1" s="1"/>
  <c r="AC140" i="1" s="1"/>
  <c r="AG140" i="1" s="1"/>
  <c r="AK140" i="1" s="1"/>
  <c r="I142" i="1"/>
  <c r="M142" i="1" s="1"/>
  <c r="Q142" i="1" s="1"/>
  <c r="U142" i="1" s="1"/>
  <c r="Y142" i="1" s="1"/>
  <c r="AC142" i="1" s="1"/>
  <c r="AG142" i="1" s="1"/>
  <c r="AK142" i="1" s="1"/>
  <c r="I143" i="1"/>
  <c r="M143" i="1" s="1"/>
  <c r="Q143" i="1" s="1"/>
  <c r="U143" i="1" s="1"/>
  <c r="Y143" i="1" s="1"/>
  <c r="AC143" i="1" s="1"/>
  <c r="AG143" i="1" s="1"/>
  <c r="AK143" i="1" s="1"/>
  <c r="I144" i="1"/>
  <c r="M144" i="1" s="1"/>
  <c r="Q144" i="1" s="1"/>
  <c r="U144" i="1" s="1"/>
  <c r="Y144" i="1" s="1"/>
  <c r="AC144" i="1" s="1"/>
  <c r="AG144" i="1" s="1"/>
  <c r="AK144" i="1" s="1"/>
  <c r="I145" i="1"/>
  <c r="M145" i="1" s="1"/>
  <c r="Q145" i="1" s="1"/>
  <c r="U145" i="1" s="1"/>
  <c r="Y145" i="1" s="1"/>
  <c r="AC145" i="1" s="1"/>
  <c r="AG145" i="1" s="1"/>
  <c r="AK145" i="1" s="1"/>
  <c r="I147" i="1"/>
  <c r="M147" i="1" s="1"/>
  <c r="Q147" i="1" s="1"/>
  <c r="U147" i="1" s="1"/>
  <c r="Y147" i="1" s="1"/>
  <c r="AC147" i="1" s="1"/>
  <c r="AG147" i="1" s="1"/>
  <c r="AK147" i="1" s="1"/>
  <c r="I148" i="1"/>
  <c r="M148" i="1" s="1"/>
  <c r="Q148" i="1" s="1"/>
  <c r="U148" i="1" s="1"/>
  <c r="Y148" i="1" s="1"/>
  <c r="AC148" i="1" s="1"/>
  <c r="AG148" i="1" s="1"/>
  <c r="AK148" i="1" s="1"/>
  <c r="I149" i="1"/>
  <c r="M149" i="1" s="1"/>
  <c r="Q149" i="1" s="1"/>
  <c r="U149" i="1" s="1"/>
  <c r="Y149" i="1" s="1"/>
  <c r="AC149" i="1" s="1"/>
  <c r="AG149" i="1" s="1"/>
  <c r="AK149" i="1" s="1"/>
  <c r="I150" i="1"/>
  <c r="M150" i="1" s="1"/>
  <c r="Q150" i="1" s="1"/>
  <c r="U150" i="1" s="1"/>
  <c r="Y150" i="1" s="1"/>
  <c r="AC150" i="1" s="1"/>
  <c r="AG150" i="1" s="1"/>
  <c r="AK150" i="1" s="1"/>
  <c r="I151" i="1"/>
  <c r="M151" i="1" s="1"/>
  <c r="Q151" i="1" s="1"/>
  <c r="U151" i="1" s="1"/>
  <c r="Y151" i="1" s="1"/>
  <c r="AC151" i="1" s="1"/>
  <c r="AG151" i="1" s="1"/>
  <c r="AK151" i="1" s="1"/>
  <c r="I152" i="1"/>
  <c r="M152" i="1" s="1"/>
  <c r="Q152" i="1" s="1"/>
  <c r="U152" i="1" s="1"/>
  <c r="Y152" i="1" s="1"/>
  <c r="AC152" i="1" s="1"/>
  <c r="AG152" i="1" s="1"/>
  <c r="AK152" i="1" s="1"/>
  <c r="I153" i="1"/>
  <c r="M153" i="1" s="1"/>
  <c r="Q153" i="1" s="1"/>
  <c r="U153" i="1" s="1"/>
  <c r="Y153" i="1" s="1"/>
  <c r="AC153" i="1" s="1"/>
  <c r="AG153" i="1" s="1"/>
  <c r="AK153" i="1" s="1"/>
  <c r="I154" i="1"/>
  <c r="M154" i="1" s="1"/>
  <c r="Q154" i="1" s="1"/>
  <c r="U154" i="1" s="1"/>
  <c r="Y154" i="1" s="1"/>
  <c r="AC154" i="1" s="1"/>
  <c r="AG154" i="1" s="1"/>
  <c r="AK154" i="1" s="1"/>
  <c r="I155" i="1"/>
  <c r="M155" i="1" s="1"/>
  <c r="Q155" i="1" s="1"/>
  <c r="U155" i="1" s="1"/>
  <c r="Y155" i="1" s="1"/>
  <c r="AC155" i="1" s="1"/>
  <c r="AG155" i="1" s="1"/>
  <c r="AK155" i="1" s="1"/>
  <c r="I158" i="1"/>
  <c r="M158" i="1" s="1"/>
  <c r="Q158" i="1" s="1"/>
  <c r="U158" i="1" s="1"/>
  <c r="Y158" i="1" s="1"/>
  <c r="AC158" i="1" s="1"/>
  <c r="AG158" i="1" s="1"/>
  <c r="AK158" i="1" s="1"/>
  <c r="G25" i="1"/>
  <c r="K25" i="1" s="1"/>
  <c r="O25" i="1" s="1"/>
  <c r="S25" i="1" s="1"/>
  <c r="W25" i="1" s="1"/>
  <c r="AA25" i="1" s="1"/>
  <c r="AE25" i="1" s="1"/>
  <c r="AI25" i="1" s="1"/>
  <c r="G26" i="1"/>
  <c r="K26" i="1" s="1"/>
  <c r="O26" i="1" s="1"/>
  <c r="S26" i="1" s="1"/>
  <c r="W26" i="1" s="1"/>
  <c r="AA26" i="1" s="1"/>
  <c r="AE26" i="1" s="1"/>
  <c r="AI26" i="1" s="1"/>
  <c r="G29" i="1"/>
  <c r="K29" i="1" s="1"/>
  <c r="O29" i="1" s="1"/>
  <c r="S29" i="1" s="1"/>
  <c r="W29" i="1" s="1"/>
  <c r="AA29" i="1" s="1"/>
  <c r="AE29" i="1" s="1"/>
  <c r="AI29" i="1" s="1"/>
  <c r="G30" i="1"/>
  <c r="K30" i="1" s="1"/>
  <c r="O30" i="1" s="1"/>
  <c r="S30" i="1" s="1"/>
  <c r="W30" i="1" s="1"/>
  <c r="AA30" i="1" s="1"/>
  <c r="AE30" i="1" s="1"/>
  <c r="AI30" i="1" s="1"/>
  <c r="G31" i="1"/>
  <c r="K31" i="1" s="1"/>
  <c r="O31" i="1" s="1"/>
  <c r="S31" i="1" s="1"/>
  <c r="W31" i="1" s="1"/>
  <c r="G36" i="1"/>
  <c r="K36" i="1" s="1"/>
  <c r="O36" i="1" s="1"/>
  <c r="S36" i="1" s="1"/>
  <c r="W36" i="1" s="1"/>
  <c r="AA36" i="1" s="1"/>
  <c r="AE36" i="1" s="1"/>
  <c r="AI36" i="1" s="1"/>
  <c r="G39" i="1"/>
  <c r="K39" i="1" s="1"/>
  <c r="O39" i="1" s="1"/>
  <c r="S39" i="1" s="1"/>
  <c r="W39" i="1" s="1"/>
  <c r="AA39" i="1" s="1"/>
  <c r="AE39" i="1" s="1"/>
  <c r="AI39" i="1" s="1"/>
  <c r="G40" i="1"/>
  <c r="K40" i="1" s="1"/>
  <c r="O40" i="1" s="1"/>
  <c r="S40" i="1" s="1"/>
  <c r="W40" i="1" s="1"/>
  <c r="AA40" i="1" s="1"/>
  <c r="AE40" i="1" s="1"/>
  <c r="AI40" i="1" s="1"/>
  <c r="G43" i="1"/>
  <c r="K43" i="1" s="1"/>
  <c r="O43" i="1" s="1"/>
  <c r="S43" i="1" s="1"/>
  <c r="W43" i="1" s="1"/>
  <c r="AA43" i="1" s="1"/>
  <c r="AE43" i="1" s="1"/>
  <c r="AI43" i="1" s="1"/>
  <c r="G44" i="1"/>
  <c r="K44" i="1" s="1"/>
  <c r="O44" i="1" s="1"/>
  <c r="S44" i="1" s="1"/>
  <c r="W44" i="1" s="1"/>
  <c r="AA44" i="1" s="1"/>
  <c r="AE44" i="1" s="1"/>
  <c r="AI44" i="1" s="1"/>
  <c r="O45" i="1"/>
  <c r="S45" i="1" s="1"/>
  <c r="W45" i="1" s="1"/>
  <c r="AA45" i="1" s="1"/>
  <c r="AE45" i="1" s="1"/>
  <c r="AI45" i="1" s="1"/>
  <c r="G55" i="1"/>
  <c r="K55" i="1" s="1"/>
  <c r="O55" i="1" s="1"/>
  <c r="S55" i="1" s="1"/>
  <c r="W55" i="1" s="1"/>
  <c r="AA55" i="1" s="1"/>
  <c r="AE55" i="1" s="1"/>
  <c r="AI55" i="1" s="1"/>
  <c r="G56" i="1"/>
  <c r="K56" i="1" s="1"/>
  <c r="O56" i="1" s="1"/>
  <c r="S56" i="1" s="1"/>
  <c r="W56" i="1" s="1"/>
  <c r="AA56" i="1" s="1"/>
  <c r="AE56" i="1" s="1"/>
  <c r="AI56" i="1" s="1"/>
  <c r="G57" i="1"/>
  <c r="K57" i="1" s="1"/>
  <c r="O57" i="1" s="1"/>
  <c r="S57" i="1" s="1"/>
  <c r="W57" i="1" s="1"/>
  <c r="AA57" i="1" s="1"/>
  <c r="AE57" i="1" s="1"/>
  <c r="AI57" i="1" s="1"/>
  <c r="G58" i="1"/>
  <c r="K58" i="1" s="1"/>
  <c r="O58" i="1" s="1"/>
  <c r="S58" i="1" s="1"/>
  <c r="W58" i="1" s="1"/>
  <c r="AA58" i="1" s="1"/>
  <c r="AE58" i="1" s="1"/>
  <c r="AI58" i="1" s="1"/>
  <c r="G59" i="1"/>
  <c r="K59" i="1" s="1"/>
  <c r="O59" i="1" s="1"/>
  <c r="S59" i="1" s="1"/>
  <c r="W59" i="1" s="1"/>
  <c r="AA59" i="1" s="1"/>
  <c r="AE59" i="1" s="1"/>
  <c r="AI59" i="1" s="1"/>
  <c r="G72" i="1"/>
  <c r="K72" i="1" s="1"/>
  <c r="O72" i="1" s="1"/>
  <c r="S72" i="1" s="1"/>
  <c r="W72" i="1" s="1"/>
  <c r="AA72" i="1" s="1"/>
  <c r="AE72" i="1" s="1"/>
  <c r="AI72" i="1" s="1"/>
  <c r="G73" i="1"/>
  <c r="K73" i="1" s="1"/>
  <c r="O73" i="1" s="1"/>
  <c r="S73" i="1" s="1"/>
  <c r="W73" i="1" s="1"/>
  <c r="AA73" i="1" s="1"/>
  <c r="AE73" i="1" s="1"/>
  <c r="AI73" i="1" s="1"/>
  <c r="G74" i="1"/>
  <c r="K74" i="1" s="1"/>
  <c r="O74" i="1" s="1"/>
  <c r="S74" i="1" s="1"/>
  <c r="W74" i="1" s="1"/>
  <c r="AA74" i="1" s="1"/>
  <c r="AE74" i="1" s="1"/>
  <c r="AI74" i="1" s="1"/>
  <c r="G75" i="1"/>
  <c r="K75" i="1" s="1"/>
  <c r="O75" i="1" s="1"/>
  <c r="S75" i="1" s="1"/>
  <c r="W75" i="1" s="1"/>
  <c r="AA75" i="1" s="1"/>
  <c r="AE75" i="1" s="1"/>
  <c r="AI75" i="1" s="1"/>
  <c r="G76" i="1"/>
  <c r="K76" i="1" s="1"/>
  <c r="O76" i="1" s="1"/>
  <c r="S76" i="1" s="1"/>
  <c r="W76" i="1" s="1"/>
  <c r="AA76" i="1" s="1"/>
  <c r="AE76" i="1" s="1"/>
  <c r="AI76" i="1" s="1"/>
  <c r="G77" i="1"/>
  <c r="K77" i="1" s="1"/>
  <c r="O77" i="1" s="1"/>
  <c r="S77" i="1" s="1"/>
  <c r="W77" i="1" s="1"/>
  <c r="AA77" i="1" s="1"/>
  <c r="AE77" i="1" s="1"/>
  <c r="AI77" i="1" s="1"/>
  <c r="G80" i="1"/>
  <c r="K80" i="1" s="1"/>
  <c r="O80" i="1" s="1"/>
  <c r="S80" i="1" s="1"/>
  <c r="W80" i="1" s="1"/>
  <c r="AA80" i="1" s="1"/>
  <c r="AE80" i="1" s="1"/>
  <c r="AI80" i="1" s="1"/>
  <c r="G83" i="1"/>
  <c r="K83" i="1" s="1"/>
  <c r="O83" i="1" s="1"/>
  <c r="S83" i="1" s="1"/>
  <c r="W83" i="1" s="1"/>
  <c r="AA83" i="1" s="1"/>
  <c r="AE83" i="1" s="1"/>
  <c r="AI83" i="1" s="1"/>
  <c r="G91" i="1"/>
  <c r="K91" i="1" s="1"/>
  <c r="O91" i="1" s="1"/>
  <c r="S91" i="1" s="1"/>
  <c r="W91" i="1" s="1"/>
  <c r="AA91" i="1" s="1"/>
  <c r="AE91" i="1" s="1"/>
  <c r="AI91" i="1" s="1"/>
  <c r="G92" i="1"/>
  <c r="K92" i="1" s="1"/>
  <c r="O92" i="1" s="1"/>
  <c r="S92" i="1" s="1"/>
  <c r="W92" i="1" s="1"/>
  <c r="AA92" i="1" s="1"/>
  <c r="AE92" i="1" s="1"/>
  <c r="AI92" i="1" s="1"/>
  <c r="G93" i="1"/>
  <c r="K93" i="1" s="1"/>
  <c r="O93" i="1" s="1"/>
  <c r="S93" i="1" s="1"/>
  <c r="W93" i="1" s="1"/>
  <c r="AA93" i="1" s="1"/>
  <c r="AE93" i="1" s="1"/>
  <c r="AI93" i="1" s="1"/>
  <c r="G94" i="1"/>
  <c r="K94" i="1" s="1"/>
  <c r="O94" i="1" s="1"/>
  <c r="S94" i="1" s="1"/>
  <c r="W94" i="1" s="1"/>
  <c r="AA94" i="1" s="1"/>
  <c r="AE94" i="1" s="1"/>
  <c r="AI94" i="1" s="1"/>
  <c r="G95" i="1"/>
  <c r="K95" i="1" s="1"/>
  <c r="O95" i="1" s="1"/>
  <c r="S95" i="1" s="1"/>
  <c r="W95" i="1" s="1"/>
  <c r="AA95" i="1" s="1"/>
  <c r="AE95" i="1" s="1"/>
  <c r="AI95" i="1" s="1"/>
  <c r="G96" i="1"/>
  <c r="K96" i="1" s="1"/>
  <c r="O96" i="1" s="1"/>
  <c r="S96" i="1" s="1"/>
  <c r="W96" i="1" s="1"/>
  <c r="AA96" i="1" s="1"/>
  <c r="AE96" i="1" s="1"/>
  <c r="AI96" i="1" s="1"/>
  <c r="G97" i="1"/>
  <c r="K97" i="1" s="1"/>
  <c r="O97" i="1" s="1"/>
  <c r="S97" i="1" s="1"/>
  <c r="W97" i="1" s="1"/>
  <c r="AA97" i="1" s="1"/>
  <c r="AE97" i="1" s="1"/>
  <c r="AI97" i="1" s="1"/>
  <c r="G98" i="1"/>
  <c r="K98" i="1" s="1"/>
  <c r="O98" i="1" s="1"/>
  <c r="S98" i="1" s="1"/>
  <c r="W98" i="1" s="1"/>
  <c r="AA98" i="1" s="1"/>
  <c r="AE98" i="1" s="1"/>
  <c r="AI98" i="1" s="1"/>
  <c r="G110" i="1"/>
  <c r="K110" i="1" s="1"/>
  <c r="O110" i="1" s="1"/>
  <c r="S110" i="1" s="1"/>
  <c r="W110" i="1" s="1"/>
  <c r="AA110" i="1" s="1"/>
  <c r="AE110" i="1" s="1"/>
  <c r="AI110" i="1" s="1"/>
  <c r="G111" i="1"/>
  <c r="K111" i="1" s="1"/>
  <c r="O111" i="1" s="1"/>
  <c r="S111" i="1" s="1"/>
  <c r="W111" i="1" s="1"/>
  <c r="AA111" i="1" s="1"/>
  <c r="AE111" i="1" s="1"/>
  <c r="AI111" i="1" s="1"/>
  <c r="G114" i="1"/>
  <c r="K114" i="1" s="1"/>
  <c r="O114" i="1" s="1"/>
  <c r="S114" i="1" s="1"/>
  <c r="W114" i="1" s="1"/>
  <c r="AA114" i="1" s="1"/>
  <c r="AE114" i="1" s="1"/>
  <c r="AI114" i="1" s="1"/>
  <c r="G115" i="1"/>
  <c r="K115" i="1" s="1"/>
  <c r="O115" i="1" s="1"/>
  <c r="S115" i="1" s="1"/>
  <c r="W115" i="1" s="1"/>
  <c r="AA115" i="1" s="1"/>
  <c r="AE115" i="1" s="1"/>
  <c r="AI115" i="1" s="1"/>
  <c r="G118" i="1"/>
  <c r="K118" i="1" s="1"/>
  <c r="O118" i="1" s="1"/>
  <c r="S118" i="1" s="1"/>
  <c r="W118" i="1" s="1"/>
  <c r="AA118" i="1" s="1"/>
  <c r="AE118" i="1" s="1"/>
  <c r="AI118" i="1" s="1"/>
  <c r="G119" i="1"/>
  <c r="K119" i="1" s="1"/>
  <c r="O119" i="1" s="1"/>
  <c r="S119" i="1" s="1"/>
  <c r="W119" i="1" s="1"/>
  <c r="AA119" i="1" s="1"/>
  <c r="AE119" i="1" s="1"/>
  <c r="AI119" i="1" s="1"/>
  <c r="G122" i="1"/>
  <c r="K122" i="1" s="1"/>
  <c r="O122" i="1" s="1"/>
  <c r="S122" i="1" s="1"/>
  <c r="W122" i="1" s="1"/>
  <c r="AA122" i="1" s="1"/>
  <c r="AE122" i="1" s="1"/>
  <c r="AI122" i="1" s="1"/>
  <c r="G123" i="1"/>
  <c r="K123" i="1" s="1"/>
  <c r="O123" i="1" s="1"/>
  <c r="S123" i="1" s="1"/>
  <c r="W123" i="1" s="1"/>
  <c r="AA123" i="1" s="1"/>
  <c r="AE123" i="1" s="1"/>
  <c r="AI123" i="1" s="1"/>
  <c r="G126" i="1"/>
  <c r="K126" i="1" s="1"/>
  <c r="O126" i="1" s="1"/>
  <c r="S126" i="1" s="1"/>
  <c r="W126" i="1" s="1"/>
  <c r="AA126" i="1" s="1"/>
  <c r="AE126" i="1" s="1"/>
  <c r="AI126" i="1" s="1"/>
  <c r="G127" i="1"/>
  <c r="K127" i="1" s="1"/>
  <c r="O127" i="1" s="1"/>
  <c r="S127" i="1" s="1"/>
  <c r="W127" i="1" s="1"/>
  <c r="AA127" i="1" s="1"/>
  <c r="AE127" i="1" s="1"/>
  <c r="AI127" i="1" s="1"/>
  <c r="G130" i="1"/>
  <c r="K130" i="1" s="1"/>
  <c r="O130" i="1" s="1"/>
  <c r="S130" i="1" s="1"/>
  <c r="W130" i="1" s="1"/>
  <c r="AA130" i="1" s="1"/>
  <c r="AE130" i="1" s="1"/>
  <c r="AI130" i="1" s="1"/>
  <c r="G131" i="1"/>
  <c r="K131" i="1" s="1"/>
  <c r="O131" i="1" s="1"/>
  <c r="S131" i="1" s="1"/>
  <c r="W131" i="1" s="1"/>
  <c r="AA131" i="1" s="1"/>
  <c r="AE131" i="1" s="1"/>
  <c r="AI131" i="1" s="1"/>
  <c r="G134" i="1"/>
  <c r="K134" i="1" s="1"/>
  <c r="O134" i="1" s="1"/>
  <c r="S134" i="1" s="1"/>
  <c r="W134" i="1" s="1"/>
  <c r="AA134" i="1" s="1"/>
  <c r="AE134" i="1" s="1"/>
  <c r="AI134" i="1" s="1"/>
  <c r="G135" i="1"/>
  <c r="K135" i="1" s="1"/>
  <c r="O135" i="1" s="1"/>
  <c r="S135" i="1" s="1"/>
  <c r="W135" i="1" s="1"/>
  <c r="AA135" i="1" s="1"/>
  <c r="AE135" i="1" s="1"/>
  <c r="AI135" i="1" s="1"/>
  <c r="G136" i="1"/>
  <c r="K136" i="1" s="1"/>
  <c r="O136" i="1" s="1"/>
  <c r="S136" i="1" s="1"/>
  <c r="W136" i="1" s="1"/>
  <c r="AA136" i="1" s="1"/>
  <c r="AE136" i="1" s="1"/>
  <c r="AI136" i="1" s="1"/>
  <c r="G139" i="1"/>
  <c r="K139" i="1" s="1"/>
  <c r="O139" i="1" s="1"/>
  <c r="S139" i="1" s="1"/>
  <c r="W139" i="1" s="1"/>
  <c r="AA139" i="1" s="1"/>
  <c r="AE139" i="1" s="1"/>
  <c r="AI139" i="1" s="1"/>
  <c r="G140" i="1"/>
  <c r="K140" i="1" s="1"/>
  <c r="O140" i="1" s="1"/>
  <c r="S140" i="1" s="1"/>
  <c r="W140" i="1" s="1"/>
  <c r="AA140" i="1" s="1"/>
  <c r="AE140" i="1" s="1"/>
  <c r="AI140" i="1" s="1"/>
  <c r="G142" i="1"/>
  <c r="K142" i="1" s="1"/>
  <c r="O142" i="1" s="1"/>
  <c r="S142" i="1" s="1"/>
  <c r="W142" i="1" s="1"/>
  <c r="AA142" i="1" s="1"/>
  <c r="AE142" i="1" s="1"/>
  <c r="AI142" i="1" s="1"/>
  <c r="G143" i="1"/>
  <c r="K143" i="1" s="1"/>
  <c r="O143" i="1" s="1"/>
  <c r="S143" i="1" s="1"/>
  <c r="W143" i="1" s="1"/>
  <c r="AA143" i="1" s="1"/>
  <c r="AE143" i="1" s="1"/>
  <c r="AI143" i="1" s="1"/>
  <c r="G144" i="1"/>
  <c r="K144" i="1" s="1"/>
  <c r="O144" i="1" s="1"/>
  <c r="S144" i="1" s="1"/>
  <c r="W144" i="1" s="1"/>
  <c r="AA144" i="1" s="1"/>
  <c r="AE144" i="1" s="1"/>
  <c r="AI144" i="1" s="1"/>
  <c r="G145" i="1"/>
  <c r="K145" i="1" s="1"/>
  <c r="O145" i="1" s="1"/>
  <c r="S145" i="1" s="1"/>
  <c r="W145" i="1" s="1"/>
  <c r="AA145" i="1" s="1"/>
  <c r="AE145" i="1" s="1"/>
  <c r="AI145" i="1" s="1"/>
  <c r="G147" i="1"/>
  <c r="K147" i="1" s="1"/>
  <c r="O147" i="1" s="1"/>
  <c r="S147" i="1" s="1"/>
  <c r="W147" i="1" s="1"/>
  <c r="AA147" i="1" s="1"/>
  <c r="AE147" i="1" s="1"/>
  <c r="AI147" i="1" s="1"/>
  <c r="G148" i="1"/>
  <c r="K148" i="1" s="1"/>
  <c r="O148" i="1" s="1"/>
  <c r="S148" i="1" s="1"/>
  <c r="W148" i="1" s="1"/>
  <c r="AA148" i="1" s="1"/>
  <c r="AE148" i="1" s="1"/>
  <c r="AI148" i="1" s="1"/>
  <c r="G149" i="1"/>
  <c r="K149" i="1" s="1"/>
  <c r="O149" i="1" s="1"/>
  <c r="S149" i="1" s="1"/>
  <c r="W149" i="1" s="1"/>
  <c r="AA149" i="1" s="1"/>
  <c r="AE149" i="1" s="1"/>
  <c r="AI149" i="1" s="1"/>
  <c r="G150" i="1"/>
  <c r="K150" i="1" s="1"/>
  <c r="O150" i="1" s="1"/>
  <c r="S150" i="1" s="1"/>
  <c r="W150" i="1" s="1"/>
  <c r="AA150" i="1" s="1"/>
  <c r="AE150" i="1" s="1"/>
  <c r="AI150" i="1" s="1"/>
  <c r="G151" i="1"/>
  <c r="K151" i="1" s="1"/>
  <c r="O151" i="1" s="1"/>
  <c r="S151" i="1" s="1"/>
  <c r="W151" i="1" s="1"/>
  <c r="AA151" i="1" s="1"/>
  <c r="AE151" i="1" s="1"/>
  <c r="AI151" i="1" s="1"/>
  <c r="G152" i="1"/>
  <c r="K152" i="1" s="1"/>
  <c r="O152" i="1" s="1"/>
  <c r="S152" i="1" s="1"/>
  <c r="W152" i="1" s="1"/>
  <c r="AA152" i="1" s="1"/>
  <c r="AE152" i="1" s="1"/>
  <c r="AI152" i="1" s="1"/>
  <c r="G153" i="1"/>
  <c r="K153" i="1" s="1"/>
  <c r="O153" i="1" s="1"/>
  <c r="S153" i="1" s="1"/>
  <c r="W153" i="1" s="1"/>
  <c r="AA153" i="1" s="1"/>
  <c r="AE153" i="1" s="1"/>
  <c r="AI153" i="1" s="1"/>
  <c r="G154" i="1"/>
  <c r="K154" i="1" s="1"/>
  <c r="O154" i="1" s="1"/>
  <c r="S154" i="1" s="1"/>
  <c r="W154" i="1" s="1"/>
  <c r="AA154" i="1" s="1"/>
  <c r="AE154" i="1" s="1"/>
  <c r="AI154" i="1" s="1"/>
  <c r="G155" i="1"/>
  <c r="K155" i="1" s="1"/>
  <c r="O155" i="1" s="1"/>
  <c r="S155" i="1" s="1"/>
  <c r="W155" i="1" s="1"/>
  <c r="AA155" i="1" s="1"/>
  <c r="AE155" i="1" s="1"/>
  <c r="AI155" i="1" s="1"/>
  <c r="G158" i="1"/>
  <c r="K158" i="1" s="1"/>
  <c r="O158" i="1" s="1"/>
  <c r="S158" i="1" s="1"/>
  <c r="W158" i="1" s="1"/>
  <c r="AA158" i="1" s="1"/>
  <c r="AE158" i="1" s="1"/>
  <c r="AI158" i="1" s="1"/>
  <c r="E171" i="1" l="1"/>
  <c r="I171" i="1" s="1"/>
  <c r="M171" i="1" s="1"/>
  <c r="Q171" i="1" s="1"/>
  <c r="U171" i="1" s="1"/>
  <c r="Y171" i="1" s="1"/>
  <c r="AC171" i="1" s="1"/>
  <c r="AG171" i="1" s="1"/>
  <c r="AK171" i="1" s="1"/>
  <c r="D171" i="1"/>
  <c r="G171" i="1" s="1"/>
  <c r="K171" i="1" s="1"/>
  <c r="O171" i="1" s="1"/>
  <c r="S171" i="1" s="1"/>
  <c r="W171" i="1" s="1"/>
  <c r="AA171" i="1" s="1"/>
  <c r="AE171" i="1" s="1"/>
  <c r="AI171" i="1" s="1"/>
  <c r="D138" i="1"/>
  <c r="G138" i="1" s="1"/>
  <c r="K138" i="1" s="1"/>
  <c r="O138" i="1" s="1"/>
  <c r="S138" i="1" s="1"/>
  <c r="W138" i="1" s="1"/>
  <c r="AA138" i="1" s="1"/>
  <c r="AE138" i="1" s="1"/>
  <c r="AI138" i="1" s="1"/>
  <c r="E138" i="1"/>
  <c r="I138" i="1" s="1"/>
  <c r="M138" i="1" s="1"/>
  <c r="Q138" i="1" s="1"/>
  <c r="U138" i="1" s="1"/>
  <c r="Y138" i="1" s="1"/>
  <c r="AC138" i="1" s="1"/>
  <c r="AG138" i="1" s="1"/>
  <c r="AK138" i="1" s="1"/>
  <c r="E20" i="1" l="1"/>
  <c r="I20" i="1" s="1"/>
  <c r="M20" i="1" s="1"/>
  <c r="Q20" i="1" s="1"/>
  <c r="U20" i="1" s="1"/>
  <c r="Y20" i="1" s="1"/>
  <c r="AC20" i="1" s="1"/>
  <c r="AG20" i="1" s="1"/>
  <c r="AK20" i="1" s="1"/>
  <c r="D20" i="1"/>
  <c r="G20" i="1" s="1"/>
  <c r="K20" i="1" s="1"/>
  <c r="O20" i="1" s="1"/>
  <c r="S20" i="1" s="1"/>
  <c r="W20" i="1" s="1"/>
  <c r="AA20" i="1" s="1"/>
  <c r="AE20" i="1" s="1"/>
  <c r="AI20" i="1" s="1"/>
  <c r="E172" i="1" l="1"/>
  <c r="I172" i="1" s="1"/>
  <c r="M172" i="1" s="1"/>
  <c r="Q172" i="1" s="1"/>
  <c r="U172" i="1" s="1"/>
  <c r="Y172" i="1" s="1"/>
  <c r="AC172" i="1" s="1"/>
  <c r="AG172" i="1" s="1"/>
  <c r="AK172" i="1" s="1"/>
  <c r="D172" i="1"/>
  <c r="G172" i="1" s="1"/>
  <c r="K172" i="1" s="1"/>
  <c r="O172" i="1" s="1"/>
  <c r="S172" i="1" s="1"/>
  <c r="W172" i="1" s="1"/>
  <c r="AA172" i="1" s="1"/>
  <c r="AE172" i="1" s="1"/>
  <c r="AI172" i="1" s="1"/>
  <c r="E146" i="1"/>
  <c r="I146" i="1" s="1"/>
  <c r="M146" i="1" s="1"/>
  <c r="Q146" i="1" s="1"/>
  <c r="U146" i="1" s="1"/>
  <c r="Y146" i="1" s="1"/>
  <c r="AC146" i="1" s="1"/>
  <c r="AG146" i="1" s="1"/>
  <c r="AK146" i="1" s="1"/>
  <c r="D146" i="1"/>
  <c r="G146" i="1" s="1"/>
  <c r="K146" i="1" s="1"/>
  <c r="O146" i="1" s="1"/>
  <c r="S146" i="1" s="1"/>
  <c r="W146" i="1" s="1"/>
  <c r="AA146" i="1" s="1"/>
  <c r="AE146" i="1" s="1"/>
  <c r="AI146" i="1" s="1"/>
  <c r="D169" i="1" l="1"/>
  <c r="G169" i="1" s="1"/>
  <c r="K169" i="1" s="1"/>
  <c r="O169" i="1" s="1"/>
  <c r="S169" i="1" s="1"/>
  <c r="W169" i="1" s="1"/>
  <c r="AA169" i="1" s="1"/>
  <c r="AE169" i="1" s="1"/>
  <c r="AI169" i="1" s="1"/>
  <c r="D168" i="1"/>
  <c r="G168" i="1" s="1"/>
  <c r="K168" i="1" s="1"/>
  <c r="O168" i="1" s="1"/>
  <c r="S168" i="1" s="1"/>
  <c r="W168" i="1" s="1"/>
  <c r="AA168" i="1" s="1"/>
  <c r="AE168" i="1" s="1"/>
  <c r="AI168" i="1" s="1"/>
  <c r="D166" i="1"/>
  <c r="G166" i="1" s="1"/>
  <c r="K166" i="1" s="1"/>
  <c r="O166" i="1" s="1"/>
  <c r="S166" i="1" s="1"/>
  <c r="W166" i="1" s="1"/>
  <c r="AA166" i="1" s="1"/>
  <c r="AE166" i="1" s="1"/>
  <c r="AI166" i="1" s="1"/>
  <c r="E168" i="1"/>
  <c r="I168" i="1" s="1"/>
  <c r="M168" i="1" s="1"/>
  <c r="Q168" i="1" s="1"/>
  <c r="U168" i="1" s="1"/>
  <c r="Y168" i="1" s="1"/>
  <c r="AC168" i="1" s="1"/>
  <c r="AG168" i="1" s="1"/>
  <c r="AK168" i="1" s="1"/>
  <c r="E174" i="1"/>
  <c r="I174" i="1" s="1"/>
  <c r="M174" i="1" s="1"/>
  <c r="Q174" i="1" s="1"/>
  <c r="U174" i="1" s="1"/>
  <c r="Y174" i="1" s="1"/>
  <c r="AC174" i="1" s="1"/>
  <c r="AG174" i="1" s="1"/>
  <c r="AK174" i="1" s="1"/>
  <c r="D21" i="1" l="1"/>
  <c r="G21" i="1" s="1"/>
  <c r="K21" i="1" s="1"/>
  <c r="O21" i="1" s="1"/>
  <c r="S21" i="1" s="1"/>
  <c r="W21" i="1" s="1"/>
  <c r="AA21" i="1" s="1"/>
  <c r="AE21" i="1" s="1"/>
  <c r="AI21" i="1" s="1"/>
  <c r="E53" i="1"/>
  <c r="I53" i="1" s="1"/>
  <c r="M53" i="1" s="1"/>
  <c r="Q53" i="1" s="1"/>
  <c r="U53" i="1" s="1"/>
  <c r="Y53" i="1" s="1"/>
  <c r="AC53" i="1" s="1"/>
  <c r="AG53" i="1" s="1"/>
  <c r="AK53" i="1" s="1"/>
  <c r="D53" i="1"/>
  <c r="G53" i="1" s="1"/>
  <c r="K53" i="1" s="1"/>
  <c r="O53" i="1" s="1"/>
  <c r="S53" i="1" s="1"/>
  <c r="W53" i="1" s="1"/>
  <c r="AA53" i="1" s="1"/>
  <c r="AE53" i="1" s="1"/>
  <c r="AI53" i="1" s="1"/>
  <c r="E41" i="1"/>
  <c r="I41" i="1" s="1"/>
  <c r="M41" i="1" s="1"/>
  <c r="Q41" i="1" s="1"/>
  <c r="U41" i="1" s="1"/>
  <c r="Y41" i="1" s="1"/>
  <c r="AC41" i="1" s="1"/>
  <c r="AG41" i="1" s="1"/>
  <c r="AK41" i="1" s="1"/>
  <c r="D41" i="1"/>
  <c r="G41" i="1" s="1"/>
  <c r="K41" i="1" s="1"/>
  <c r="O41" i="1" s="1"/>
  <c r="S41" i="1" s="1"/>
  <c r="W41" i="1" s="1"/>
  <c r="AA41" i="1" s="1"/>
  <c r="AE41" i="1" s="1"/>
  <c r="AI41" i="1" s="1"/>
  <c r="E37" i="1"/>
  <c r="I37" i="1" s="1"/>
  <c r="M37" i="1" s="1"/>
  <c r="Q37" i="1" s="1"/>
  <c r="U37" i="1" s="1"/>
  <c r="Y37" i="1" s="1"/>
  <c r="AC37" i="1" s="1"/>
  <c r="AG37" i="1" s="1"/>
  <c r="AK37" i="1" s="1"/>
  <c r="D37" i="1"/>
  <c r="G37" i="1" s="1"/>
  <c r="K37" i="1" s="1"/>
  <c r="O37" i="1" s="1"/>
  <c r="S37" i="1" s="1"/>
  <c r="W37" i="1" s="1"/>
  <c r="AA37" i="1" s="1"/>
  <c r="AE37" i="1" s="1"/>
  <c r="AI37" i="1" s="1"/>
  <c r="E27" i="1"/>
  <c r="I27" i="1" s="1"/>
  <c r="M27" i="1" s="1"/>
  <c r="Q27" i="1" s="1"/>
  <c r="U27" i="1" s="1"/>
  <c r="Y27" i="1" s="1"/>
  <c r="AC27" i="1" s="1"/>
  <c r="AG27" i="1" s="1"/>
  <c r="AK27" i="1" s="1"/>
  <c r="D27" i="1"/>
  <c r="G27" i="1" s="1"/>
  <c r="K27" i="1" s="1"/>
  <c r="O27" i="1" s="1"/>
  <c r="S27" i="1" s="1"/>
  <c r="W27" i="1" s="1"/>
  <c r="AA27" i="1" s="1"/>
  <c r="AE27" i="1" s="1"/>
  <c r="AI27" i="1" s="1"/>
  <c r="E23" i="1"/>
  <c r="I23" i="1" s="1"/>
  <c r="M23" i="1" s="1"/>
  <c r="Q23" i="1" s="1"/>
  <c r="U23" i="1" s="1"/>
  <c r="Y23" i="1" s="1"/>
  <c r="AC23" i="1" s="1"/>
  <c r="AG23" i="1" s="1"/>
  <c r="AK23" i="1" s="1"/>
  <c r="D23" i="1"/>
  <c r="G23" i="1" s="1"/>
  <c r="K23" i="1" s="1"/>
  <c r="O23" i="1" s="1"/>
  <c r="S23" i="1" s="1"/>
  <c r="W23" i="1" s="1"/>
  <c r="AA23" i="1" s="1"/>
  <c r="AE23" i="1" s="1"/>
  <c r="AI23" i="1" s="1"/>
  <c r="E89" i="1"/>
  <c r="D89" i="1"/>
  <c r="E106" i="1"/>
  <c r="I106" i="1" s="1"/>
  <c r="M106" i="1" s="1"/>
  <c r="Q106" i="1" s="1"/>
  <c r="U106" i="1" s="1"/>
  <c r="Y106" i="1" s="1"/>
  <c r="AC106" i="1" s="1"/>
  <c r="AG106" i="1" s="1"/>
  <c r="AK106" i="1" s="1"/>
  <c r="D106" i="1"/>
  <c r="G106" i="1" s="1"/>
  <c r="K106" i="1" s="1"/>
  <c r="O106" i="1" s="1"/>
  <c r="S106" i="1" s="1"/>
  <c r="W106" i="1" s="1"/>
  <c r="AA106" i="1" s="1"/>
  <c r="AE106" i="1" s="1"/>
  <c r="AI106" i="1" s="1"/>
  <c r="E169" i="1"/>
  <c r="I169" i="1" s="1"/>
  <c r="M169" i="1" s="1"/>
  <c r="Q169" i="1" s="1"/>
  <c r="U169" i="1" s="1"/>
  <c r="Y169" i="1" s="1"/>
  <c r="AC169" i="1" s="1"/>
  <c r="AG169" i="1" s="1"/>
  <c r="AK169" i="1" s="1"/>
  <c r="E141" i="1"/>
  <c r="I141" i="1" s="1"/>
  <c r="M141" i="1" s="1"/>
  <c r="Q141" i="1" s="1"/>
  <c r="U141" i="1" s="1"/>
  <c r="Y141" i="1" s="1"/>
  <c r="AC141" i="1" s="1"/>
  <c r="AG141" i="1" s="1"/>
  <c r="AK141" i="1" s="1"/>
  <c r="D141" i="1"/>
  <c r="G141" i="1" s="1"/>
  <c r="K141" i="1" s="1"/>
  <c r="O141" i="1" s="1"/>
  <c r="S141" i="1" s="1"/>
  <c r="W141" i="1" s="1"/>
  <c r="AA141" i="1" s="1"/>
  <c r="AE141" i="1" s="1"/>
  <c r="AI141" i="1" s="1"/>
  <c r="D174" i="1"/>
  <c r="G174" i="1" s="1"/>
  <c r="K174" i="1" s="1"/>
  <c r="O174" i="1" s="1"/>
  <c r="S174" i="1" s="1"/>
  <c r="W174" i="1" s="1"/>
  <c r="AA174" i="1" s="1"/>
  <c r="AE174" i="1" s="1"/>
  <c r="AI174" i="1" s="1"/>
  <c r="E107" i="1"/>
  <c r="D107" i="1"/>
  <c r="E132" i="1"/>
  <c r="I132" i="1" s="1"/>
  <c r="M132" i="1" s="1"/>
  <c r="Q132" i="1" s="1"/>
  <c r="U132" i="1" s="1"/>
  <c r="Y132" i="1" s="1"/>
  <c r="AC132" i="1" s="1"/>
  <c r="AG132" i="1" s="1"/>
  <c r="AK132" i="1" s="1"/>
  <c r="D132" i="1"/>
  <c r="G132" i="1" s="1"/>
  <c r="K132" i="1" s="1"/>
  <c r="O132" i="1" s="1"/>
  <c r="S132" i="1" s="1"/>
  <c r="W132" i="1" s="1"/>
  <c r="AA132" i="1" s="1"/>
  <c r="AE132" i="1" s="1"/>
  <c r="AI132" i="1" s="1"/>
  <c r="E128" i="1"/>
  <c r="I128" i="1" s="1"/>
  <c r="M128" i="1" s="1"/>
  <c r="Q128" i="1" s="1"/>
  <c r="U128" i="1" s="1"/>
  <c r="Y128" i="1" s="1"/>
  <c r="AC128" i="1" s="1"/>
  <c r="AG128" i="1" s="1"/>
  <c r="AK128" i="1" s="1"/>
  <c r="D128" i="1"/>
  <c r="G128" i="1" s="1"/>
  <c r="K128" i="1" s="1"/>
  <c r="O128" i="1" s="1"/>
  <c r="S128" i="1" s="1"/>
  <c r="W128" i="1" s="1"/>
  <c r="AA128" i="1" s="1"/>
  <c r="AE128" i="1" s="1"/>
  <c r="AI128" i="1" s="1"/>
  <c r="E124" i="1"/>
  <c r="I124" i="1" s="1"/>
  <c r="M124" i="1" s="1"/>
  <c r="Q124" i="1" s="1"/>
  <c r="U124" i="1" s="1"/>
  <c r="Y124" i="1" s="1"/>
  <c r="AC124" i="1" s="1"/>
  <c r="AG124" i="1" s="1"/>
  <c r="AK124" i="1" s="1"/>
  <c r="D124" i="1"/>
  <c r="G124" i="1" s="1"/>
  <c r="K124" i="1" s="1"/>
  <c r="O124" i="1" s="1"/>
  <c r="S124" i="1" s="1"/>
  <c r="W124" i="1" s="1"/>
  <c r="AA124" i="1" s="1"/>
  <c r="AE124" i="1" s="1"/>
  <c r="AI124" i="1" s="1"/>
  <c r="E120" i="1"/>
  <c r="I120" i="1" s="1"/>
  <c r="M120" i="1" s="1"/>
  <c r="Q120" i="1" s="1"/>
  <c r="U120" i="1" s="1"/>
  <c r="Y120" i="1" s="1"/>
  <c r="AC120" i="1" s="1"/>
  <c r="AG120" i="1" s="1"/>
  <c r="AK120" i="1" s="1"/>
  <c r="D120" i="1"/>
  <c r="G120" i="1" s="1"/>
  <c r="K120" i="1" s="1"/>
  <c r="O120" i="1" s="1"/>
  <c r="S120" i="1" s="1"/>
  <c r="W120" i="1" s="1"/>
  <c r="AA120" i="1" s="1"/>
  <c r="AE120" i="1" s="1"/>
  <c r="AI120" i="1" s="1"/>
  <c r="D87" i="1" l="1"/>
  <c r="G87" i="1" s="1"/>
  <c r="K87" i="1" s="1"/>
  <c r="O87" i="1" s="1"/>
  <c r="S87" i="1" s="1"/>
  <c r="W87" i="1" s="1"/>
  <c r="AA87" i="1" s="1"/>
  <c r="AE87" i="1" s="1"/>
  <c r="AI87" i="1" s="1"/>
  <c r="G89" i="1"/>
  <c r="K89" i="1" s="1"/>
  <c r="O89" i="1" s="1"/>
  <c r="S89" i="1" s="1"/>
  <c r="W89" i="1" s="1"/>
  <c r="AA89" i="1" s="1"/>
  <c r="AE89" i="1" s="1"/>
  <c r="AI89" i="1" s="1"/>
  <c r="D162" i="1"/>
  <c r="G162" i="1" s="1"/>
  <c r="K162" i="1" s="1"/>
  <c r="O162" i="1" s="1"/>
  <c r="S162" i="1" s="1"/>
  <c r="W162" i="1" s="1"/>
  <c r="AA162" i="1" s="1"/>
  <c r="AE162" i="1" s="1"/>
  <c r="AI162" i="1" s="1"/>
  <c r="G107" i="1"/>
  <c r="K107" i="1" s="1"/>
  <c r="O107" i="1" s="1"/>
  <c r="S107" i="1" s="1"/>
  <c r="W107" i="1" s="1"/>
  <c r="AA107" i="1" s="1"/>
  <c r="AE107" i="1" s="1"/>
  <c r="AI107" i="1" s="1"/>
  <c r="E162" i="1"/>
  <c r="I162" i="1" s="1"/>
  <c r="M162" i="1" s="1"/>
  <c r="Q162" i="1" s="1"/>
  <c r="U162" i="1" s="1"/>
  <c r="Y162" i="1" s="1"/>
  <c r="AC162" i="1" s="1"/>
  <c r="AG162" i="1" s="1"/>
  <c r="AK162" i="1" s="1"/>
  <c r="I107" i="1"/>
  <c r="M107" i="1" s="1"/>
  <c r="Q107" i="1" s="1"/>
  <c r="U107" i="1" s="1"/>
  <c r="Y107" i="1" s="1"/>
  <c r="AC107" i="1" s="1"/>
  <c r="AG107" i="1" s="1"/>
  <c r="AK107" i="1" s="1"/>
  <c r="E87" i="1"/>
  <c r="I87" i="1" s="1"/>
  <c r="M87" i="1" s="1"/>
  <c r="Q87" i="1" s="1"/>
  <c r="U87" i="1" s="1"/>
  <c r="Y87" i="1" s="1"/>
  <c r="AC87" i="1" s="1"/>
  <c r="AG87" i="1" s="1"/>
  <c r="AK87" i="1" s="1"/>
  <c r="I89" i="1"/>
  <c r="M89" i="1" s="1"/>
  <c r="Q89" i="1" s="1"/>
  <c r="U89" i="1" s="1"/>
  <c r="Y89" i="1" s="1"/>
  <c r="AC89" i="1" s="1"/>
  <c r="AG89" i="1" s="1"/>
  <c r="AK89" i="1" s="1"/>
  <c r="E18" i="1"/>
  <c r="I18" i="1" s="1"/>
  <c r="M18" i="1" s="1"/>
  <c r="Q18" i="1" s="1"/>
  <c r="U18" i="1" s="1"/>
  <c r="Y18" i="1" s="1"/>
  <c r="AC18" i="1" s="1"/>
  <c r="AG18" i="1" s="1"/>
  <c r="AK18" i="1" s="1"/>
  <c r="E173" i="1"/>
  <c r="I173" i="1" s="1"/>
  <c r="M173" i="1" s="1"/>
  <c r="Q173" i="1" s="1"/>
  <c r="U173" i="1" s="1"/>
  <c r="Y173" i="1" s="1"/>
  <c r="AC173" i="1" s="1"/>
  <c r="AG173" i="1" s="1"/>
  <c r="AK173" i="1" s="1"/>
  <c r="D173" i="1"/>
  <c r="G173" i="1" s="1"/>
  <c r="K173" i="1" s="1"/>
  <c r="O173" i="1" s="1"/>
  <c r="S173" i="1" s="1"/>
  <c r="W173" i="1" s="1"/>
  <c r="AA173" i="1" s="1"/>
  <c r="AE173" i="1" s="1"/>
  <c r="AI173" i="1" s="1"/>
  <c r="E104" i="1"/>
  <c r="I104" i="1" s="1"/>
  <c r="M104" i="1" s="1"/>
  <c r="Q104" i="1" s="1"/>
  <c r="U104" i="1" s="1"/>
  <c r="Y104" i="1" s="1"/>
  <c r="AC104" i="1" s="1"/>
  <c r="AG104" i="1" s="1"/>
  <c r="AK104" i="1" s="1"/>
  <c r="D104" i="1"/>
  <c r="G104" i="1" s="1"/>
  <c r="K104" i="1" s="1"/>
  <c r="O104" i="1" s="1"/>
  <c r="S104" i="1" s="1"/>
  <c r="W104" i="1" s="1"/>
  <c r="AA104" i="1" s="1"/>
  <c r="AE104" i="1" s="1"/>
  <c r="AI104" i="1" s="1"/>
  <c r="E116" i="1" l="1"/>
  <c r="I116" i="1" s="1"/>
  <c r="M116" i="1" s="1"/>
  <c r="Q116" i="1" s="1"/>
  <c r="U116" i="1" s="1"/>
  <c r="Y116" i="1" s="1"/>
  <c r="AC116" i="1" s="1"/>
  <c r="AG116" i="1" s="1"/>
  <c r="AK116" i="1" s="1"/>
  <c r="D116" i="1"/>
  <c r="G116" i="1" s="1"/>
  <c r="K116" i="1" s="1"/>
  <c r="O116" i="1" s="1"/>
  <c r="S116" i="1" s="1"/>
  <c r="W116" i="1" s="1"/>
  <c r="AA116" i="1" s="1"/>
  <c r="AE116" i="1" s="1"/>
  <c r="AI116" i="1" s="1"/>
  <c r="E112" i="1"/>
  <c r="I112" i="1" s="1"/>
  <c r="M112" i="1" s="1"/>
  <c r="Q112" i="1" s="1"/>
  <c r="U112" i="1" s="1"/>
  <c r="Y112" i="1" s="1"/>
  <c r="AC112" i="1" s="1"/>
  <c r="AG112" i="1" s="1"/>
  <c r="AK112" i="1" s="1"/>
  <c r="D112" i="1"/>
  <c r="G112" i="1" s="1"/>
  <c r="K112" i="1" s="1"/>
  <c r="O112" i="1" s="1"/>
  <c r="S112" i="1" s="1"/>
  <c r="W112" i="1" s="1"/>
  <c r="AA112" i="1" s="1"/>
  <c r="AE112" i="1" s="1"/>
  <c r="AI112" i="1" s="1"/>
  <c r="E108" i="1"/>
  <c r="I108" i="1" s="1"/>
  <c r="M108" i="1" s="1"/>
  <c r="Q108" i="1" s="1"/>
  <c r="U108" i="1" s="1"/>
  <c r="Y108" i="1" s="1"/>
  <c r="AC108" i="1" s="1"/>
  <c r="AG108" i="1" s="1"/>
  <c r="AK108" i="1" s="1"/>
  <c r="D108" i="1"/>
  <c r="G108" i="1" s="1"/>
  <c r="K108" i="1" s="1"/>
  <c r="O108" i="1" s="1"/>
  <c r="S108" i="1" s="1"/>
  <c r="W108" i="1" s="1"/>
  <c r="AA108" i="1" s="1"/>
  <c r="AE108" i="1" s="1"/>
  <c r="AI108" i="1" s="1"/>
  <c r="D167" i="1" l="1"/>
  <c r="G167" i="1" s="1"/>
  <c r="K167" i="1" s="1"/>
  <c r="O167" i="1" s="1"/>
  <c r="S167" i="1" s="1"/>
  <c r="W167" i="1" s="1"/>
  <c r="AA167" i="1" s="1"/>
  <c r="AE167" i="1" s="1"/>
  <c r="AI167" i="1" s="1"/>
  <c r="E167" i="1"/>
  <c r="I167" i="1" s="1"/>
  <c r="M167" i="1" s="1"/>
  <c r="Q167" i="1" s="1"/>
  <c r="U167" i="1" s="1"/>
  <c r="Y167" i="1" s="1"/>
  <c r="AC167" i="1" s="1"/>
  <c r="AG167" i="1" s="1"/>
  <c r="AK167" i="1" s="1"/>
  <c r="D71" i="1"/>
  <c r="D70" i="1"/>
  <c r="E69" i="1"/>
  <c r="I69" i="1" s="1"/>
  <c r="M69" i="1" s="1"/>
  <c r="Q69" i="1" s="1"/>
  <c r="U69" i="1" s="1"/>
  <c r="Y69" i="1" s="1"/>
  <c r="AC69" i="1" s="1"/>
  <c r="AG69" i="1" s="1"/>
  <c r="AK69" i="1" s="1"/>
  <c r="D69" i="1"/>
  <c r="G69" i="1" s="1"/>
  <c r="K69" i="1" s="1"/>
  <c r="O69" i="1" s="1"/>
  <c r="S69" i="1" s="1"/>
  <c r="W69" i="1" s="1"/>
  <c r="AA69" i="1" s="1"/>
  <c r="AE69" i="1" s="1"/>
  <c r="AI69" i="1" s="1"/>
  <c r="D164" i="1" l="1"/>
  <c r="G164" i="1" s="1"/>
  <c r="K164" i="1" s="1"/>
  <c r="O164" i="1" s="1"/>
  <c r="S164" i="1" s="1"/>
  <c r="W164" i="1" s="1"/>
  <c r="AA164" i="1" s="1"/>
  <c r="AE164" i="1" s="1"/>
  <c r="AI164" i="1" s="1"/>
  <c r="G71" i="1"/>
  <c r="K71" i="1" s="1"/>
  <c r="O71" i="1" s="1"/>
  <c r="S71" i="1" s="1"/>
  <c r="W71" i="1" s="1"/>
  <c r="AA71" i="1" s="1"/>
  <c r="AE71" i="1" s="1"/>
  <c r="AI71" i="1" s="1"/>
  <c r="D163" i="1"/>
  <c r="G163" i="1" s="1"/>
  <c r="K163" i="1" s="1"/>
  <c r="O163" i="1" s="1"/>
  <c r="S163" i="1" s="1"/>
  <c r="W163" i="1" s="1"/>
  <c r="AA163" i="1" s="1"/>
  <c r="AE163" i="1" s="1"/>
  <c r="AI163" i="1" s="1"/>
  <c r="G70" i="1"/>
  <c r="K70" i="1" s="1"/>
  <c r="O70" i="1" s="1"/>
  <c r="S70" i="1" s="1"/>
  <c r="W70" i="1" s="1"/>
  <c r="AA70" i="1" s="1"/>
  <c r="AE70" i="1" s="1"/>
  <c r="AI70" i="1" s="1"/>
  <c r="D67" i="1"/>
  <c r="G67" i="1" s="1"/>
  <c r="K67" i="1" s="1"/>
  <c r="O67" i="1" s="1"/>
  <c r="S67" i="1" s="1"/>
  <c r="W67" i="1" s="1"/>
  <c r="AA67" i="1" s="1"/>
  <c r="AE67" i="1" s="1"/>
  <c r="AI67" i="1" s="1"/>
  <c r="E70" i="1"/>
  <c r="E81" i="1"/>
  <c r="I81" i="1" s="1"/>
  <c r="M81" i="1" s="1"/>
  <c r="Q81" i="1" s="1"/>
  <c r="U81" i="1" s="1"/>
  <c r="Y81" i="1" s="1"/>
  <c r="AC81" i="1" s="1"/>
  <c r="AG81" i="1" s="1"/>
  <c r="AK81" i="1" s="1"/>
  <c r="D81" i="1"/>
  <c r="G81" i="1" s="1"/>
  <c r="K81" i="1" s="1"/>
  <c r="O81" i="1" s="1"/>
  <c r="S81" i="1" s="1"/>
  <c r="W81" i="1" s="1"/>
  <c r="AA81" i="1" s="1"/>
  <c r="AE81" i="1" s="1"/>
  <c r="AI81" i="1" s="1"/>
  <c r="E71" i="1"/>
  <c r="E78" i="1"/>
  <c r="I78" i="1" s="1"/>
  <c r="M78" i="1" s="1"/>
  <c r="Q78" i="1" s="1"/>
  <c r="U78" i="1" s="1"/>
  <c r="Y78" i="1" s="1"/>
  <c r="AC78" i="1" s="1"/>
  <c r="AG78" i="1" s="1"/>
  <c r="AK78" i="1" s="1"/>
  <c r="D78" i="1"/>
  <c r="G78" i="1" s="1"/>
  <c r="K78" i="1" s="1"/>
  <c r="O78" i="1" s="1"/>
  <c r="S78" i="1" s="1"/>
  <c r="W78" i="1" s="1"/>
  <c r="AA78" i="1" s="1"/>
  <c r="AE78" i="1" s="1"/>
  <c r="AI78" i="1" s="1"/>
  <c r="E163" i="1" l="1"/>
  <c r="I163" i="1" s="1"/>
  <c r="M163" i="1" s="1"/>
  <c r="Q163" i="1" s="1"/>
  <c r="U163" i="1" s="1"/>
  <c r="Y163" i="1" s="1"/>
  <c r="AC163" i="1" s="1"/>
  <c r="AG163" i="1" s="1"/>
  <c r="AK163" i="1" s="1"/>
  <c r="I70" i="1"/>
  <c r="M70" i="1" s="1"/>
  <c r="Q70" i="1" s="1"/>
  <c r="U70" i="1" s="1"/>
  <c r="Y70" i="1" s="1"/>
  <c r="AC70" i="1" s="1"/>
  <c r="AG70" i="1" s="1"/>
  <c r="AK70" i="1" s="1"/>
  <c r="E164" i="1"/>
  <c r="I164" i="1" s="1"/>
  <c r="M164" i="1" s="1"/>
  <c r="Q164" i="1" s="1"/>
  <c r="U164" i="1" s="1"/>
  <c r="Y164" i="1" s="1"/>
  <c r="AC164" i="1" s="1"/>
  <c r="AG164" i="1" s="1"/>
  <c r="AK164" i="1" s="1"/>
  <c r="I71" i="1"/>
  <c r="M71" i="1" s="1"/>
  <c r="Q71" i="1" s="1"/>
  <c r="U71" i="1" s="1"/>
  <c r="Y71" i="1" s="1"/>
  <c r="AC71" i="1" s="1"/>
  <c r="AG71" i="1" s="1"/>
  <c r="AK71" i="1" s="1"/>
  <c r="D170" i="1"/>
  <c r="G170" i="1" s="1"/>
  <c r="K170" i="1" s="1"/>
  <c r="O170" i="1" s="1"/>
  <c r="S170" i="1" s="1"/>
  <c r="W170" i="1" s="1"/>
  <c r="AA170" i="1" s="1"/>
  <c r="AE170" i="1" s="1"/>
  <c r="AI170" i="1" s="1"/>
  <c r="E67" i="1"/>
  <c r="I67" i="1" s="1"/>
  <c r="M67" i="1" s="1"/>
  <c r="Q67" i="1" s="1"/>
  <c r="U67" i="1" s="1"/>
  <c r="Y67" i="1" s="1"/>
  <c r="AC67" i="1" s="1"/>
  <c r="AG67" i="1" s="1"/>
  <c r="AK67" i="1" s="1"/>
  <c r="E170" i="1"/>
  <c r="I170" i="1" s="1"/>
  <c r="M170" i="1" s="1"/>
  <c r="Q170" i="1" s="1"/>
  <c r="U170" i="1" s="1"/>
  <c r="Y170" i="1" s="1"/>
  <c r="AC170" i="1" s="1"/>
  <c r="AG170" i="1" s="1"/>
  <c r="AK170" i="1" s="1"/>
  <c r="E166" i="1"/>
  <c r="I166" i="1" s="1"/>
  <c r="M166" i="1" s="1"/>
  <c r="Q166" i="1" s="1"/>
  <c r="U166" i="1" s="1"/>
  <c r="Y166" i="1" s="1"/>
  <c r="AC166" i="1" s="1"/>
  <c r="AG166" i="1" s="1"/>
  <c r="AK166" i="1" s="1"/>
  <c r="D18" i="1" l="1"/>
  <c r="G18" i="1" s="1"/>
  <c r="K18" i="1" s="1"/>
  <c r="O18" i="1" s="1"/>
  <c r="S18" i="1" s="1"/>
  <c r="W18" i="1" s="1"/>
  <c r="AA18" i="1" s="1"/>
  <c r="AE18" i="1" s="1"/>
  <c r="AI18" i="1" s="1"/>
  <c r="E157" i="1" l="1"/>
  <c r="D157" i="1"/>
  <c r="D160" i="1" l="1"/>
  <c r="G160" i="1" s="1"/>
  <c r="K160" i="1" s="1"/>
  <c r="O160" i="1" s="1"/>
  <c r="S160" i="1" s="1"/>
  <c r="W160" i="1" s="1"/>
  <c r="AA160" i="1" s="1"/>
  <c r="AE160" i="1" s="1"/>
  <c r="AI160" i="1" s="1"/>
  <c r="G157" i="1"/>
  <c r="K157" i="1" s="1"/>
  <c r="O157" i="1" s="1"/>
  <c r="S157" i="1" s="1"/>
  <c r="W157" i="1" s="1"/>
  <c r="AA157" i="1" s="1"/>
  <c r="AE157" i="1" s="1"/>
  <c r="AI157" i="1" s="1"/>
  <c r="E160" i="1"/>
  <c r="I160" i="1" s="1"/>
  <c r="M160" i="1" s="1"/>
  <c r="Q160" i="1" s="1"/>
  <c r="U160" i="1" s="1"/>
  <c r="Y160" i="1" s="1"/>
  <c r="AC160" i="1" s="1"/>
  <c r="AG160" i="1" s="1"/>
  <c r="AK160" i="1" s="1"/>
  <c r="I157" i="1"/>
  <c r="M157" i="1" s="1"/>
  <c r="Q157" i="1" s="1"/>
  <c r="U157" i="1" s="1"/>
  <c r="Y157" i="1" s="1"/>
  <c r="AC157" i="1" s="1"/>
  <c r="AG157" i="1" s="1"/>
  <c r="AK157" i="1" s="1"/>
</calcChain>
</file>

<file path=xl/sharedStrings.xml><?xml version="1.0" encoding="utf-8"?>
<sst xmlns="http://schemas.openxmlformats.org/spreadsheetml/2006/main" count="403" uniqueCount="228">
  <si>
    <t>№ п/п</t>
  </si>
  <si>
    <t>Исполнитель</t>
  </si>
  <si>
    <t>Образование</t>
  </si>
  <si>
    <t>Департамент имущественных отношений</t>
  </si>
  <si>
    <t>Департамент жилищно-коммунального хозяйства</t>
  </si>
  <si>
    <t>Управление жилищных отношений</t>
  </si>
  <si>
    <t>Внешнее благоустройство</t>
  </si>
  <si>
    <t>Управление внешнего благоустройства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</si>
  <si>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</si>
  <si>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</si>
  <si>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</si>
  <si>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</si>
  <si>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</si>
  <si>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</si>
  <si>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</si>
  <si>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</si>
  <si>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Департамент культуры и молодежной политики</t>
  </si>
  <si>
    <t>краевой бюджет</t>
  </si>
  <si>
    <t>Объект</t>
  </si>
  <si>
    <t>Департамент общественной безопасности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</si>
  <si>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</si>
  <si>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</si>
  <si>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</si>
  <si>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</si>
  <si>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</si>
  <si>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2019 год</t>
  </si>
  <si>
    <t>2020 год</t>
  </si>
  <si>
    <t>Расширение и реконструкция (3 очередь) канализации города Перми</t>
  </si>
  <si>
    <t>Строительство сетей водоснабжения и водоотведения в микрорайоне «Заозерье» для земельных участков многодетных семей</t>
  </si>
  <si>
    <t>1710141130</t>
  </si>
  <si>
    <t>1710141140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</si>
  <si>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</si>
  <si>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1710141320</t>
  </si>
  <si>
    <t>Строительство газопроводов в микрорайонах индивидуальной застройки города Перми</t>
  </si>
  <si>
    <t>1710241100</t>
  </si>
  <si>
    <t>Строительство многоквартирного жилого дома по адресу: ул. Маяковского, 57 для обеспечения жильем граждан</t>
  </si>
  <si>
    <t>Управление капитального строительства</t>
  </si>
  <si>
    <t>1510341900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</si>
  <si>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</si>
  <si>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</si>
  <si>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федеральный бюджет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</si>
  <si>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</si>
  <si>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15303R0820</t>
  </si>
  <si>
    <t>153032С080</t>
  </si>
  <si>
    <t>краевой дорожный фонд</t>
  </si>
  <si>
    <t>Реконструкция ул. Революции от ЦКР до ул. Сибирской с обустройством трамвайной линии. 1 этап</t>
  </si>
  <si>
    <t>10201ST042</t>
  </si>
  <si>
    <t xml:space="preserve">Реконструкция ул. Карпинского от ул. Архитектора Свиязева до ул. Советской Армии </t>
  </si>
  <si>
    <t>Строительство автомобильной дороги Переход ул. Строителей – площадь Гайдара</t>
  </si>
  <si>
    <t>Реконструкция ул. Героев Хасана от ул. Хлебозаводская до ул. Василия Васильева</t>
  </si>
  <si>
    <t>10201SТ046</t>
  </si>
  <si>
    <t>Строительство автомобильной дороги по ул. Журналиста Дементьева от ул. Лядовская до дома № 147 по ул. Журналиста Дементьева</t>
  </si>
  <si>
    <t>10201SТ047</t>
  </si>
  <si>
    <t>Строительство автомобильной дороги «Соединение ул. Старцева – проспект Октябрят – ул. Целинная»</t>
  </si>
  <si>
    <t>10201SТ048</t>
  </si>
  <si>
    <t>1020141280, 10201SТ049</t>
  </si>
  <si>
    <t>Строительство транспортной инфраструктуры на земельных участках, предоставляемых на бесплатной основе многодетным семьям, включая затраты на технологическое присоединение</t>
  </si>
  <si>
    <t>Строительство (реконструкция) сетей наружного освещения</t>
  </si>
  <si>
    <t>Реконструкция сада им. Н.В. Гоголя</t>
  </si>
  <si>
    <t>Строительство сквера по ул. Генерала Черняховского</t>
  </si>
  <si>
    <t>1110541820</t>
  </si>
  <si>
    <t>1110541830</t>
  </si>
  <si>
    <t>Строительство сквера по ул. Корсуньской, 31</t>
  </si>
  <si>
    <t>1110541850</t>
  </si>
  <si>
    <t>Строительство Парка Победы</t>
  </si>
  <si>
    <t>1110541860</t>
  </si>
  <si>
    <t>Реконструкция кладбища «Северное»</t>
  </si>
  <si>
    <t>1120441540</t>
  </si>
  <si>
    <t>Строительство кладбища «Лесное»</t>
  </si>
  <si>
    <t>1120441870</t>
  </si>
  <si>
    <t>Реконструкция здания МАУК «Пермский планетарий»</t>
  </si>
  <si>
    <t>0330241880</t>
  </si>
  <si>
    <t>Реконструкция здания МАУ ДО «Детская музыкальная школа № 1»</t>
  </si>
  <si>
    <t>0330241890</t>
  </si>
  <si>
    <t>Санитарно-эпидемиологическое благополучие</t>
  </si>
  <si>
    <t>Строительство приюта для содержания безнадзорных животных по ул. 2-й Теплопроводной, 3 г. Перми</t>
  </si>
  <si>
    <t xml:space="preserve">Управление по экологии и природопользованию </t>
  </si>
  <si>
    <t>9150041010</t>
  </si>
  <si>
    <t>0510141440</t>
  </si>
  <si>
    <t>0510141460</t>
  </si>
  <si>
    <t>0510141470</t>
  </si>
  <si>
    <t>0510141490</t>
  </si>
  <si>
    <t xml:space="preserve">в том числе </t>
  </si>
  <si>
    <t xml:space="preserve">Строительство здания для размещения дошкольного образовательного учреждения по ул. Евгения Пермяка/Целинной
</t>
  </si>
  <si>
    <t xml:space="preserve"> Управление капитального строительства</t>
  </si>
  <si>
    <t>2410141600, 24101SР044</t>
  </si>
  <si>
    <t>2410141610, 24101SР046</t>
  </si>
  <si>
    <t xml:space="preserve">Строительство здания для размещения дошкольного образовательного учреждения по ул. Байкальской
</t>
  </si>
  <si>
    <t>2410141680</t>
  </si>
  <si>
    <t>2420141390, 24201SР047</t>
  </si>
  <si>
    <t>Реконструкция здания МАОУ «СОШ № 93» г. Перми (пристройка нового корпуса)</t>
  </si>
  <si>
    <t xml:space="preserve">Строительство нового корпуса МАОУ «Гимназия № 3»  г. Перми
</t>
  </si>
  <si>
    <t>2420141720, 24201SР049</t>
  </si>
  <si>
    <t>Строительство спортивной площадки МАОУ «СОШ № 115» г. Перми</t>
  </si>
  <si>
    <t>2420241730</t>
  </si>
  <si>
    <t>Строительство спортивной площадки МАОУ «СОШ № 25» г. Перми</t>
  </si>
  <si>
    <t>2420241760</t>
  </si>
  <si>
    <t>2420241770</t>
  </si>
  <si>
    <t>Строительство пожарного водоема в микрорайоне Голый Мыс Свердловского района города Перми</t>
  </si>
  <si>
    <t>1420341040</t>
  </si>
  <si>
    <t>1420341120</t>
  </si>
  <si>
    <t>Строительство пожарного водоема в микрорайоне Камский на пересечении ул. Сурикова и Кислотной Орджоникидзевского района города Перми</t>
  </si>
  <si>
    <t>Строительство пожарного водоема в микрорайоне Голованово Орджоникидзевского района города Перми</t>
  </si>
  <si>
    <t>Строительство пожарного водоема в микрорайоне Верхнемуллинский (Субботино) Индустриального района города Перми</t>
  </si>
  <si>
    <t>1420341360</t>
  </si>
  <si>
    <t>1420341370</t>
  </si>
  <si>
    <t>1420341380</t>
  </si>
  <si>
    <t>Строительство пожарного водоема по ул. Островского в поселке Новые Ляды города Перми</t>
  </si>
  <si>
    <t>Строительство противооползневого сооружения в районе жилых домов по ул. КИМ, 5, 7, ул. Ивановской, 19 и ул. Чехова, 2, 4, 6, 8, 10</t>
  </si>
  <si>
    <t>1410241030</t>
  </si>
  <si>
    <t>1.</t>
  </si>
  <si>
    <t>5.</t>
  </si>
  <si>
    <t>2.</t>
  </si>
  <si>
    <t>7.</t>
  </si>
  <si>
    <t>4.</t>
  </si>
  <si>
    <t>6.</t>
  </si>
  <si>
    <t>3.</t>
  </si>
  <si>
    <t>8.</t>
  </si>
  <si>
    <t>9.</t>
  </si>
  <si>
    <t>10.</t>
  </si>
  <si>
    <t>11.</t>
  </si>
  <si>
    <t>12.</t>
  </si>
  <si>
    <t>13.</t>
  </si>
  <si>
    <t>14.</t>
  </si>
  <si>
    <t>32.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</si>
  <si>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</si>
  <si>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</si>
  <si>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</si>
  <si>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</si>
  <si>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</si>
  <si>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</si>
  <si>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</si>
  <si>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</si>
  <si>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</si>
  <si>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</si>
  <si>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</si>
  <si>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</si>
  <si>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</si>
  <si>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</si>
  <si>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</si>
  <si>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</si>
  <si>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</si>
  <si>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</si>
  <si>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</si>
  <si>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</si>
  <si>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</si>
  <si>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</si>
  <si>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</si>
  <si>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</si>
  <si>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</si>
  <si>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</si>
  <si>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</si>
  <si>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</si>
  <si>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</si>
  <si>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</si>
  <si>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</si>
  <si>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</si>
  <si>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</si>
  <si>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</si>
  <si>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51.</t>
  </si>
  <si>
    <t>Культура и молодежная политика</t>
  </si>
  <si>
    <t xml:space="preserve">Строительство спортивной площадки МАОУ «СОШ № 82» г. Перми
</t>
  </si>
  <si>
    <t>Жилищно-коммунальное хозяйство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</si>
  <si>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</si>
  <si>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1510121480, 1530100000</t>
  </si>
  <si>
    <t>10201SТ043</t>
  </si>
  <si>
    <t>10201SТ045</t>
  </si>
  <si>
    <t>Строительство спортивной базы «Летающий лыжник» г. Перми, ул. Тихая, 22</t>
  </si>
  <si>
    <t>Приобретение физкультурно-оздоровительного комплекса по адресу: ул. Транспортная, 7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</si>
  <si>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</si>
  <si>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</si>
  <si>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Строительство сквера на ул. Краснополянской, 12</t>
  </si>
  <si>
    <t>Строительство пожарного водоема в микрорайоне Верхняя Курья по ул. 9-й линии, 70 Мотовилихинского района города Перми</t>
  </si>
  <si>
    <t>Строительство пожарного водоема в микрорайоне Верхняя Курья по ул. 10-й линии, 50 Мотовилихинского района города Перми</t>
  </si>
  <si>
    <t>Реконструкция здания под размещение общеобразовательной организации по ул. Целинной, 15/Ивана Франко, 49</t>
  </si>
  <si>
    <t>ПРИЛОЖЕНИЕ 14</t>
  </si>
  <si>
    <t>Изменение ко 2 чтению</t>
  </si>
  <si>
    <t>10201SТ040</t>
  </si>
  <si>
    <t>24101SP040</t>
  </si>
  <si>
    <t>софинансирование</t>
  </si>
  <si>
    <t>24201SP040</t>
  </si>
  <si>
    <t>24201SР048, 2420141160</t>
  </si>
  <si>
    <t>Уточнение февраль</t>
  </si>
  <si>
    <t>от 19.12.2017 № 250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</si>
  <si>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плановый период 2019 и 2020 годов</t>
  </si>
  <si>
    <t>ПЕРЕЧЕНЬ</t>
  </si>
  <si>
    <t>50.</t>
  </si>
  <si>
    <t>52.</t>
  </si>
  <si>
    <t>Реконструкция системы очистки сточных вод в микрорайоне "Крым" Кировского района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</si>
  <si>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</si>
  <si>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водопроводных сетей в микрорайоне "Вышка-1" Мотовилихинского района города Перми</t>
  </si>
  <si>
    <t>Комитет февраль</t>
  </si>
  <si>
    <t>Реконструкция ледовой арены МАУ ДО «ДЮЦ «Здоровье»</t>
  </si>
  <si>
    <t xml:space="preserve">Строительство здания для размещения дошкольного образовательного учреждения по ул. Плеханова, 63
</t>
  </si>
  <si>
    <t>Строительство приюта для содержания безнадзорных животных по ул. Верхне-Муллинской, 106а г. Перми</t>
  </si>
  <si>
    <t>53.</t>
  </si>
  <si>
    <t>54.</t>
  </si>
  <si>
    <t>Уточнение апрель</t>
  </si>
  <si>
    <t>Уточнение май</t>
  </si>
  <si>
    <t>26202SЖ240</t>
  </si>
  <si>
    <t>2620242020,26202SЖ241</t>
  </si>
  <si>
    <t>Строительство берегоукрепительного сооружения в районе жилых домов по ул. Куфонина 30, 32</t>
  </si>
  <si>
    <t>55.</t>
  </si>
  <si>
    <t>56.</t>
  </si>
  <si>
    <t>24201SН070</t>
  </si>
  <si>
    <t>2420141590, 24201SH071</t>
  </si>
  <si>
    <t>2420142120, 24201SН072</t>
  </si>
  <si>
    <t>Строительство здания общеобразовательного учреждения по ул. Юнг Прикамья,3</t>
  </si>
  <si>
    <t>Реконструкция сквера в 68 квартале, эспланада</t>
  </si>
  <si>
    <t>Строительство сквера по ул. Гашкова, 20</t>
  </si>
  <si>
    <t>57.</t>
  </si>
  <si>
    <t>58.</t>
  </si>
  <si>
    <t>Комитет май</t>
  </si>
  <si>
    <t>59.</t>
  </si>
  <si>
    <t>Уточнение август</t>
  </si>
  <si>
    <t>2410141640, 24101L1592</t>
  </si>
  <si>
    <t>24101L1590</t>
  </si>
  <si>
    <t>Реконструкция здания МБОУ «Гимназия № 17» г. Перми (пристройка нового корпуса)</t>
  </si>
  <si>
    <t>Реконструкция пересечения ул. Героев Хасана и Транссибирской магистрали (включая тоннель)</t>
  </si>
  <si>
    <t>60.</t>
  </si>
  <si>
    <t>Строительство здания для размещения дошкольного образовательного учреждения по ул. Желябова, 16б</t>
  </si>
  <si>
    <t>Уточнение сентябрь</t>
  </si>
  <si>
    <t>Строительство спортивной площадки МАОУ "СОШ N 41" г. Перми</t>
  </si>
  <si>
    <t>Реконструкция здания муниципального автономного учреждения дополнительного образования «Детско-юношеский центр имени Василия Соломина»</t>
  </si>
  <si>
    <t>61.</t>
  </si>
  <si>
    <t>Строительство пожарного водоема в микрорайоне Кировский по ул. Мореходной Кировского района города Перми</t>
  </si>
  <si>
    <t>ПРИЛОЖЕНИЕ 6</t>
  </si>
  <si>
    <t>от 23.10.2018 № 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</si>
</sst>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6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Fill="1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horizontal="right"/>
    </xf>
    <xf numFmtId="0" fontId="1" fillId="3" borderId="0" xfId="0" applyFont="1" applyFill="1"/>
    <xf numFmtId="164" fontId="1" fillId="2" borderId="4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165" fontId="1" fillId="2" borderId="0" xfId="0" applyNumberFormat="1" applyFont="1" applyFill="1"/>
    <xf numFmtId="0" fontId="4" fillId="2" borderId="0" xfId="0" applyFont="1" applyFill="1"/>
    <xf numFmtId="165" fontId="4" fillId="2" borderId="0" xfId="0" applyNumberFormat="1" applyFont="1" applyFill="1"/>
    <xf numFmtId="0" fontId="4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164" fontId="1" fillId="2" borderId="1" xfId="0" applyNumberFormat="1" applyFont="1" applyFill="1" applyBorder="1" applyAlignment="1">
      <alignment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4" borderId="0" xfId="0" applyFont="1" applyFill="1" applyAlignment="1">
      <alignment horizontal="right"/>
    </xf>
    <xf numFmtId="0" fontId="1" fillId="4" borderId="0" xfId="0" applyFont="1" applyFill="1"/>
    <xf numFmtId="0" fontId="1" fillId="3" borderId="1" xfId="0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/>
    <xf numFmtId="164" fontId="1" fillId="4" borderId="1" xfId="0" applyNumberFormat="1" applyFont="1" applyFill="1" applyBorder="1"/>
    <xf numFmtId="164" fontId="1" fillId="3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vertical="center"/>
    </xf>
    <xf numFmtId="164" fontId="1" fillId="2" borderId="5" xfId="0" applyNumberFormat="1" applyFont="1" applyFill="1" applyBorder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Alignment="1">
      <alignment horizontal="left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top" wrapText="1"/>
    </xf>
    <xf numFmtId="0" fontId="0" fillId="4" borderId="0" xfId="0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/>
    </xf>
    <xf numFmtId="164" fontId="1" fillId="0" borderId="1" xfId="0" applyNumberFormat="1" applyFont="1" applyFill="1" applyBorder="1" applyAlignment="1">
      <alignment vertical="top"/>
    </xf>
    <xf numFmtId="164" fontId="1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left" vertical="top" wrapText="1"/>
    </xf>
    <xf numFmtId="164" fontId="3" fillId="0" borderId="4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4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/>
    <xf numFmtId="0" fontId="1" fillId="0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1" fillId="0" borderId="6" xfId="0" applyNumberFormat="1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164" fontId="1" fillId="0" borderId="6" xfId="0" applyNumberFormat="1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O174"/>
  <sheetViews>
    <sheetView tabSelected="1" zoomScale="70" zoomScaleNormal="70" workbookViewId="0">
      <selection activeCell="B1" sqref="B1"/>
    </sheetView>
  </sheetViews>
  <sheetFormatPr defaultColWidth="9.109375" defaultRowHeight="18" x14ac:dyDescent="0.35"/>
  <cols>
    <col min="1" max="1" width="5.5546875" style="1" customWidth="1"/>
    <col min="2" max="2" width="82.6640625" style="1" customWidth="1"/>
    <col min="3" max="3" width="21.33203125" style="1" customWidth="1"/>
    <col min="4" max="33" width="17.5546875" style="4" hidden="1" customWidth="1"/>
    <col min="34" max="34" width="17.5546875" style="25" hidden="1" customWidth="1"/>
    <col min="35" max="35" width="17.5546875" style="1" customWidth="1"/>
    <col min="36" max="36" width="17.5546875" style="25" hidden="1" customWidth="1"/>
    <col min="37" max="37" width="17.5546875" style="1" customWidth="1"/>
    <col min="38" max="38" width="27.44140625" style="1" hidden="1" customWidth="1"/>
    <col min="39" max="39" width="7.6640625" style="1" hidden="1" customWidth="1"/>
    <col min="40" max="41" width="9.109375" style="4" hidden="1" customWidth="1"/>
    <col min="42" max="42" width="9.109375" style="1" customWidth="1"/>
    <col min="43" max="16384" width="9.109375" style="1"/>
  </cols>
  <sheetData>
    <row r="1" spans="1:39" x14ac:dyDescent="0.35">
      <c r="M1" s="8"/>
      <c r="Q1" s="8"/>
      <c r="U1" s="8"/>
      <c r="Y1" s="8"/>
      <c r="AC1" s="8"/>
      <c r="AG1" s="8"/>
      <c r="AK1" s="62" t="s">
        <v>226</v>
      </c>
    </row>
    <row r="2" spans="1:39" x14ac:dyDescent="0.35">
      <c r="M2" s="8"/>
      <c r="Q2" s="8"/>
      <c r="U2" s="8"/>
      <c r="Y2" s="8"/>
      <c r="AC2" s="8"/>
      <c r="AG2" s="8"/>
      <c r="AK2" s="62" t="s">
        <v>23</v>
      </c>
    </row>
    <row r="3" spans="1:39" x14ac:dyDescent="0.35">
      <c r="M3" s="8"/>
      <c r="Q3" s="8"/>
      <c r="U3" s="8"/>
      <c r="Y3" s="8"/>
      <c r="AC3" s="8"/>
      <c r="AG3" s="8"/>
      <c r="AK3" s="62" t="s">
        <v>24</v>
      </c>
    </row>
    <row r="4" spans="1:39" x14ac:dyDescent="0.35">
      <c r="M4" s="8"/>
      <c r="Q4" s="8"/>
      <c r="U4" s="8"/>
      <c r="Y4" s="8"/>
      <c r="AC4" s="8"/>
      <c r="AG4" s="8"/>
      <c r="AI4" s="81" t="s">
        <v>227</v>
      </c>
      <c r="AJ4" s="82"/>
      <c r="AK4" s="81"/>
    </row>
    <row r="6" spans="1:39" x14ac:dyDescent="0.35"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24"/>
      <c r="AI6" s="62"/>
      <c r="AJ6" s="24"/>
      <c r="AK6" s="62" t="s">
        <v>175</v>
      </c>
      <c r="AL6" s="4"/>
      <c r="AM6" s="4"/>
    </row>
    <row r="7" spans="1:39" x14ac:dyDescent="0.35"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24"/>
      <c r="AI7" s="62"/>
      <c r="AJ7" s="24"/>
      <c r="AK7" s="62" t="s">
        <v>23</v>
      </c>
      <c r="AL7" s="4"/>
      <c r="AM7" s="4"/>
    </row>
    <row r="8" spans="1:39" x14ac:dyDescent="0.35"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24"/>
      <c r="AI8" s="62"/>
      <c r="AJ8" s="24"/>
      <c r="AK8" s="62" t="s">
        <v>24</v>
      </c>
      <c r="AL8" s="4"/>
      <c r="AM8" s="4"/>
    </row>
    <row r="9" spans="1:39" x14ac:dyDescent="0.35">
      <c r="E9" s="8"/>
      <c r="F9" s="8"/>
      <c r="G9" s="8"/>
      <c r="H9" s="8"/>
      <c r="I9" s="42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4"/>
      <c r="AI9" s="62"/>
      <c r="AJ9" s="24"/>
      <c r="AK9" s="62" t="s">
        <v>183</v>
      </c>
      <c r="AL9" s="4"/>
      <c r="AM9" s="4"/>
    </row>
    <row r="10" spans="1:39" x14ac:dyDescent="0.35">
      <c r="AL10" s="4"/>
      <c r="AM10" s="4"/>
    </row>
    <row r="11" spans="1:39" x14ac:dyDescent="0.35">
      <c r="A11" s="104" t="s">
        <v>185</v>
      </c>
      <c r="B11" s="105"/>
      <c r="C11" s="105"/>
      <c r="D11" s="106"/>
      <c r="E11" s="106"/>
      <c r="F11" s="106"/>
      <c r="G11" s="106"/>
      <c r="H11" s="106"/>
      <c r="I11" s="106"/>
      <c r="J11" s="106"/>
      <c r="K11" s="107"/>
      <c r="L11" s="106"/>
      <c r="M11" s="107"/>
      <c r="N11" s="108"/>
      <c r="O11" s="108"/>
      <c r="P11" s="108"/>
      <c r="Q11" s="108"/>
      <c r="R11" s="108"/>
      <c r="S11" s="109"/>
      <c r="T11" s="108"/>
      <c r="U11" s="109"/>
      <c r="V11" s="108"/>
      <c r="W11" s="109"/>
      <c r="X11" s="108"/>
      <c r="Y11" s="109"/>
      <c r="Z11" s="108"/>
      <c r="AA11" s="108"/>
      <c r="AB11" s="108"/>
      <c r="AC11" s="108"/>
      <c r="AD11" s="108"/>
      <c r="AE11" s="108"/>
      <c r="AF11" s="108"/>
      <c r="AG11" s="108"/>
      <c r="AH11" s="108"/>
      <c r="AI11" s="110"/>
      <c r="AJ11" s="108"/>
      <c r="AK11" s="110"/>
      <c r="AL11" s="4"/>
      <c r="AM11" s="4"/>
    </row>
    <row r="12" spans="1:39" ht="15.75" customHeight="1" x14ac:dyDescent="0.35">
      <c r="A12" s="87" t="s">
        <v>184</v>
      </c>
      <c r="B12" s="88"/>
      <c r="C12" s="88"/>
      <c r="D12" s="89"/>
      <c r="E12" s="89"/>
      <c r="F12" s="89"/>
      <c r="G12" s="89"/>
      <c r="H12" s="89"/>
      <c r="I12" s="89"/>
      <c r="J12" s="89"/>
      <c r="K12" s="90"/>
      <c r="L12" s="89"/>
      <c r="M12" s="90"/>
      <c r="N12" s="89"/>
      <c r="O12" s="89"/>
      <c r="P12" s="89"/>
      <c r="Q12" s="89"/>
      <c r="R12" s="89"/>
      <c r="S12" s="90"/>
      <c r="T12" s="89"/>
      <c r="U12" s="90"/>
      <c r="V12" s="89"/>
      <c r="W12" s="90"/>
      <c r="X12" s="89"/>
      <c r="Y12" s="90"/>
      <c r="Z12" s="89"/>
      <c r="AA12" s="89"/>
      <c r="AB12" s="89"/>
      <c r="AC12" s="89"/>
      <c r="AD12" s="89"/>
      <c r="AE12" s="90"/>
      <c r="AF12" s="89"/>
      <c r="AG12" s="90"/>
      <c r="AH12" s="89"/>
      <c r="AI12" s="88"/>
      <c r="AJ12" s="89"/>
      <c r="AK12" s="88"/>
      <c r="AL12" s="4"/>
      <c r="AM12" s="4"/>
    </row>
    <row r="13" spans="1:39" ht="25.5" customHeight="1" x14ac:dyDescent="0.35">
      <c r="A13" s="88"/>
      <c r="B13" s="88"/>
      <c r="C13" s="88"/>
      <c r="D13" s="89"/>
      <c r="E13" s="89"/>
      <c r="F13" s="89"/>
      <c r="G13" s="89"/>
      <c r="H13" s="89"/>
      <c r="I13" s="89"/>
      <c r="J13" s="89"/>
      <c r="K13" s="90"/>
      <c r="L13" s="89"/>
      <c r="M13" s="90"/>
      <c r="N13" s="89"/>
      <c r="O13" s="89"/>
      <c r="P13" s="89"/>
      <c r="Q13" s="89"/>
      <c r="R13" s="89"/>
      <c r="S13" s="90"/>
      <c r="T13" s="89"/>
      <c r="U13" s="90"/>
      <c r="V13" s="89"/>
      <c r="W13" s="90"/>
      <c r="X13" s="89"/>
      <c r="Y13" s="90"/>
      <c r="Z13" s="89"/>
      <c r="AA13" s="89"/>
      <c r="AB13" s="89"/>
      <c r="AC13" s="89"/>
      <c r="AD13" s="89"/>
      <c r="AE13" s="90"/>
      <c r="AF13" s="89"/>
      <c r="AG13" s="90"/>
      <c r="AH13" s="89"/>
      <c r="AI13" s="88"/>
      <c r="AJ13" s="89"/>
      <c r="AK13" s="88"/>
      <c r="AL13" s="4"/>
      <c r="AM13" s="4"/>
    </row>
    <row r="14" spans="1:39" x14ac:dyDescent="0.35">
      <c r="A14" s="59"/>
      <c r="B14" s="59"/>
      <c r="C14" s="59"/>
      <c r="D14" s="43"/>
      <c r="E14" s="43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4"/>
      <c r="AI14" s="63"/>
      <c r="AJ14" s="53"/>
      <c r="AK14" s="63"/>
      <c r="AL14" s="4"/>
      <c r="AM14" s="4"/>
    </row>
    <row r="15" spans="1:39" x14ac:dyDescent="0.35">
      <c r="A15" s="60"/>
      <c r="B15" s="61"/>
      <c r="C15" s="61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24"/>
      <c r="AI15" s="62"/>
      <c r="AJ15" s="24"/>
      <c r="AK15" s="62" t="s">
        <v>22</v>
      </c>
      <c r="AL15" s="4"/>
      <c r="AM15" s="4"/>
    </row>
    <row r="16" spans="1:39" ht="48" customHeight="1" x14ac:dyDescent="0.35">
      <c r="A16" s="97" t="s">
        <v>0</v>
      </c>
      <c r="B16" s="97" t="s">
        <v>18</v>
      </c>
      <c r="C16" s="97" t="s">
        <v>1</v>
      </c>
      <c r="D16" s="92" t="s">
        <v>25</v>
      </c>
      <c r="E16" s="91" t="s">
        <v>26</v>
      </c>
      <c r="F16" s="91" t="s">
        <v>176</v>
      </c>
      <c r="G16" s="92" t="s">
        <v>25</v>
      </c>
      <c r="H16" s="91" t="s">
        <v>176</v>
      </c>
      <c r="I16" s="91" t="s">
        <v>26</v>
      </c>
      <c r="J16" s="91" t="s">
        <v>182</v>
      </c>
      <c r="K16" s="92" t="s">
        <v>25</v>
      </c>
      <c r="L16" s="91" t="s">
        <v>182</v>
      </c>
      <c r="M16" s="91" t="s">
        <v>26</v>
      </c>
      <c r="N16" s="91" t="s">
        <v>191</v>
      </c>
      <c r="O16" s="92" t="s">
        <v>25</v>
      </c>
      <c r="P16" s="91" t="s">
        <v>191</v>
      </c>
      <c r="Q16" s="91" t="s">
        <v>26</v>
      </c>
      <c r="R16" s="91" t="s">
        <v>197</v>
      </c>
      <c r="S16" s="92" t="s">
        <v>25</v>
      </c>
      <c r="T16" s="91" t="s">
        <v>197</v>
      </c>
      <c r="U16" s="91" t="s">
        <v>26</v>
      </c>
      <c r="V16" s="91" t="s">
        <v>198</v>
      </c>
      <c r="W16" s="92" t="s">
        <v>25</v>
      </c>
      <c r="X16" s="91" t="s">
        <v>198</v>
      </c>
      <c r="Y16" s="91" t="s">
        <v>26</v>
      </c>
      <c r="Z16" s="91" t="s">
        <v>212</v>
      </c>
      <c r="AA16" s="92" t="s">
        <v>25</v>
      </c>
      <c r="AB16" s="91" t="s">
        <v>212</v>
      </c>
      <c r="AC16" s="91" t="s">
        <v>26</v>
      </c>
      <c r="AD16" s="91" t="s">
        <v>214</v>
      </c>
      <c r="AE16" s="92" t="s">
        <v>25</v>
      </c>
      <c r="AF16" s="91" t="s">
        <v>214</v>
      </c>
      <c r="AG16" s="91" t="s">
        <v>26</v>
      </c>
      <c r="AH16" s="83" t="s">
        <v>221</v>
      </c>
      <c r="AI16" s="94" t="s">
        <v>25</v>
      </c>
      <c r="AJ16" s="83" t="s">
        <v>221</v>
      </c>
      <c r="AK16" s="85" t="s">
        <v>26</v>
      </c>
      <c r="AL16" s="4"/>
      <c r="AM16" s="4"/>
    </row>
    <row r="17" spans="1:41" s="4" customFormat="1" hidden="1" x14ac:dyDescent="0.35">
      <c r="A17" s="115"/>
      <c r="B17" s="98"/>
      <c r="C17" s="116"/>
      <c r="D17" s="93"/>
      <c r="E17" s="86"/>
      <c r="F17" s="86"/>
      <c r="G17" s="93"/>
      <c r="H17" s="86"/>
      <c r="I17" s="86"/>
      <c r="J17" s="86"/>
      <c r="K17" s="93"/>
      <c r="L17" s="86"/>
      <c r="M17" s="86"/>
      <c r="N17" s="86"/>
      <c r="O17" s="93"/>
      <c r="P17" s="86"/>
      <c r="Q17" s="86"/>
      <c r="R17" s="86"/>
      <c r="S17" s="93"/>
      <c r="T17" s="86"/>
      <c r="U17" s="86"/>
      <c r="V17" s="86"/>
      <c r="W17" s="93"/>
      <c r="X17" s="86"/>
      <c r="Y17" s="86"/>
      <c r="Z17" s="86"/>
      <c r="AA17" s="93"/>
      <c r="AB17" s="86"/>
      <c r="AC17" s="86"/>
      <c r="AD17" s="86"/>
      <c r="AE17" s="93"/>
      <c r="AF17" s="86"/>
      <c r="AG17" s="86"/>
      <c r="AH17" s="84"/>
      <c r="AI17" s="93"/>
      <c r="AJ17" s="84"/>
      <c r="AK17" s="86"/>
    </row>
    <row r="18" spans="1:41" x14ac:dyDescent="0.35">
      <c r="A18" s="64"/>
      <c r="B18" s="65" t="s">
        <v>2</v>
      </c>
      <c r="C18" s="66"/>
      <c r="D18" s="29">
        <f>D20+D21</f>
        <v>807152.20000000007</v>
      </c>
      <c r="E18" s="29">
        <f>E20+E21</f>
        <v>807467.5</v>
      </c>
      <c r="F18" s="30">
        <f>F20+F21</f>
        <v>0</v>
      </c>
      <c r="G18" s="30">
        <f>D18+F18</f>
        <v>807152.20000000007</v>
      </c>
      <c r="H18" s="30">
        <f>H20+H21</f>
        <v>0</v>
      </c>
      <c r="I18" s="30">
        <f>E18+H18</f>
        <v>807467.5</v>
      </c>
      <c r="J18" s="30">
        <f>J20+J21</f>
        <v>-38023.5</v>
      </c>
      <c r="K18" s="30">
        <f>G18+J18</f>
        <v>769128.70000000007</v>
      </c>
      <c r="L18" s="30">
        <f>L20+L21</f>
        <v>0</v>
      </c>
      <c r="M18" s="30">
        <f>I18+L18</f>
        <v>807467.5</v>
      </c>
      <c r="N18" s="30">
        <f>N20+N21</f>
        <v>0</v>
      </c>
      <c r="O18" s="30">
        <f>K18+N18</f>
        <v>769128.70000000007</v>
      </c>
      <c r="P18" s="30">
        <f>P20+P21</f>
        <v>0</v>
      </c>
      <c r="Q18" s="30">
        <f>M18+P18</f>
        <v>807467.5</v>
      </c>
      <c r="R18" s="30">
        <f>R20+R21</f>
        <v>-39994.534999999996</v>
      </c>
      <c r="S18" s="30">
        <f>O18+R18</f>
        <v>729134.16500000004</v>
      </c>
      <c r="T18" s="30">
        <f>T20+T21</f>
        <v>0</v>
      </c>
      <c r="U18" s="30">
        <f>Q18+T18</f>
        <v>807467.5</v>
      </c>
      <c r="V18" s="30">
        <f>V20+V21</f>
        <v>184956.93</v>
      </c>
      <c r="W18" s="30">
        <f>S18+V18</f>
        <v>914091.09499999997</v>
      </c>
      <c r="X18" s="30">
        <f>X20+X21</f>
        <v>307126.40899999999</v>
      </c>
      <c r="Y18" s="30">
        <f>U18+X18</f>
        <v>1114593.909</v>
      </c>
      <c r="Z18" s="30">
        <f>Z20+Z21</f>
        <v>31777.315999999999</v>
      </c>
      <c r="AA18" s="30">
        <f>W18+Z18</f>
        <v>945868.41099999996</v>
      </c>
      <c r="AB18" s="30">
        <f>AB20+AB21</f>
        <v>-18248</v>
      </c>
      <c r="AC18" s="30">
        <f>Y18+AB18</f>
        <v>1096345.909</v>
      </c>
      <c r="AD18" s="30">
        <f>AD20+AD21+AD22</f>
        <v>0</v>
      </c>
      <c r="AE18" s="30">
        <f>AA18+AD18</f>
        <v>945868.41099999996</v>
      </c>
      <c r="AF18" s="30">
        <f>AF20+AF21</f>
        <v>0</v>
      </c>
      <c r="AG18" s="30">
        <f>AC18+AF18</f>
        <v>1096345.909</v>
      </c>
      <c r="AH18" s="30">
        <f>AH20+AH21+AH22</f>
        <v>17647.350999999999</v>
      </c>
      <c r="AI18" s="67">
        <f>AE18+AH18</f>
        <v>963515.76199999999</v>
      </c>
      <c r="AJ18" s="30">
        <f>AJ20+AJ21+AJ22</f>
        <v>0</v>
      </c>
      <c r="AK18" s="67">
        <f>AG18+AJ18</f>
        <v>1096345.909</v>
      </c>
      <c r="AL18" s="9"/>
      <c r="AM18" s="9"/>
      <c r="AN18" s="9"/>
      <c r="AO18" s="9"/>
    </row>
    <row r="19" spans="1:41" x14ac:dyDescent="0.35">
      <c r="A19" s="64"/>
      <c r="B19" s="65" t="s">
        <v>9</v>
      </c>
      <c r="C19" s="66"/>
      <c r="D19" s="31"/>
      <c r="E19" s="31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2"/>
      <c r="AI19" s="67"/>
      <c r="AJ19" s="32"/>
      <c r="AK19" s="67"/>
      <c r="AL19" s="4"/>
      <c r="AM19" s="4"/>
    </row>
    <row r="20" spans="1:41" s="4" customFormat="1" hidden="1" x14ac:dyDescent="0.35">
      <c r="A20" s="2"/>
      <c r="B20" s="11" t="s">
        <v>10</v>
      </c>
      <c r="C20" s="5"/>
      <c r="D20" s="34">
        <f>D25+D29+D31+D36+D39+D43+D45+D55+D57+D58+D59</f>
        <v>546199.30000000005</v>
      </c>
      <c r="E20" s="34">
        <f>E25+E29+E31+E36+E39+E43+E45+E55+E57+E58+E59</f>
        <v>552924</v>
      </c>
      <c r="F20" s="46">
        <f>F25+F29+F31+F36+F39+F43+F45+F55+F57+F58+F59</f>
        <v>0</v>
      </c>
      <c r="G20" s="33">
        <f t="shared" ref="G20:G110" si="0">D20+F20</f>
        <v>546199.30000000005</v>
      </c>
      <c r="H20" s="46">
        <f>H25+H29+H31+H36+H39+H43+H45+H55+H57+H58+H59</f>
        <v>0</v>
      </c>
      <c r="I20" s="33">
        <f t="shared" ref="I20:I110" si="1">E20+H20</f>
        <v>552924</v>
      </c>
      <c r="J20" s="46">
        <f>J25+J29+J31+J36+J39+J43+J45+J55+J57+J58+J59</f>
        <v>-38023.5</v>
      </c>
      <c r="K20" s="33">
        <f t="shared" ref="K20:K110" si="2">G20+J20</f>
        <v>508175.80000000005</v>
      </c>
      <c r="L20" s="46">
        <f>L25+L29+L31+L36+L39+L43+L45+L55+L57+L58+L59</f>
        <v>0</v>
      </c>
      <c r="M20" s="33">
        <f t="shared" ref="M20" si="3">I20+L20</f>
        <v>552924</v>
      </c>
      <c r="N20" s="46">
        <f>N25+N29+N31+N36+N39+N43+N45+N55+N57+N58+N59</f>
        <v>0</v>
      </c>
      <c r="O20" s="33">
        <f t="shared" ref="O20:O23" si="4">K20+N20</f>
        <v>508175.80000000005</v>
      </c>
      <c r="P20" s="46">
        <f>P25+P29+P31+P36+P39+P43+P45+P55+P57+P58+P59</f>
        <v>0</v>
      </c>
      <c r="Q20" s="33">
        <f t="shared" ref="Q20" si="5">M20+P20</f>
        <v>552924</v>
      </c>
      <c r="R20" s="46">
        <f>R25+R29+R31+R36+R39+R43+R45+R55+R57+R58+R59+R60</f>
        <v>-39994.534999999996</v>
      </c>
      <c r="S20" s="33">
        <f t="shared" ref="S20:S23" si="6">O20+R20</f>
        <v>468181.26500000007</v>
      </c>
      <c r="T20" s="46">
        <f>T25+T29+T31+T36+T39+T43+T45+T55+T57+T58+T59</f>
        <v>0</v>
      </c>
      <c r="U20" s="33">
        <f t="shared" ref="U20" si="7">Q20+T20</f>
        <v>552924</v>
      </c>
      <c r="V20" s="46">
        <f>V25+V29+V31+V36+V39+V43+V55+V57+V58+V59+V60+V47+V63+V65</f>
        <v>80252.47600000001</v>
      </c>
      <c r="W20" s="33">
        <f t="shared" ref="W20:W23" si="8">S20+V20</f>
        <v>548433.74100000004</v>
      </c>
      <c r="X20" s="46">
        <f>X25+X29+X31+X36+X39+X43+X55+X57+X58+X59+X47+X63</f>
        <v>108526.409</v>
      </c>
      <c r="Y20" s="33">
        <f t="shared" ref="Y20" si="9">U20+X20</f>
        <v>661450.40899999999</v>
      </c>
      <c r="Z20" s="46">
        <f>Z25+Z29+Z31+Z36+Z39+Z43+Z55+Z57+Z58+Z59+Z60+Z47+Z63+Z65+Z51</f>
        <v>0</v>
      </c>
      <c r="AA20" s="33">
        <f>W20+Z20</f>
        <v>548433.74100000004</v>
      </c>
      <c r="AB20" s="46">
        <f>AB25+AB29+AB31+AB36+AB39+AB43+AB55+AB57+AB58+AB59+AB47+AB63</f>
        <v>0</v>
      </c>
      <c r="AC20" s="33">
        <f>Y20+AB20</f>
        <v>661450.40899999999</v>
      </c>
      <c r="AD20" s="46">
        <f>AD25+AD29+AD36+AD39+AD43+AD55+AD57+AD58+AD59+AD60+AD47+AD63+AD65+AD51+AD33</f>
        <v>0</v>
      </c>
      <c r="AE20" s="33">
        <f>AA20+AD20</f>
        <v>548433.74100000004</v>
      </c>
      <c r="AF20" s="46">
        <f>AF25+AF29+AF31+AF36+AF39+AF43+AF55+AF57+AF58+AF59+AF47+AF63</f>
        <v>0</v>
      </c>
      <c r="AG20" s="33">
        <f>AC20+AF20</f>
        <v>661450.40899999999</v>
      </c>
      <c r="AH20" s="35">
        <f>AH25+AH29+AH36+AH39+AH43+AH55+AH57+AH58+AH59+AH60+AH47+AH63+AH65+AH51+AH33+AH66</f>
        <v>17647.350999999999</v>
      </c>
      <c r="AI20" s="33">
        <f>AE20+AH20</f>
        <v>566081.09200000006</v>
      </c>
      <c r="AJ20" s="35">
        <f>AJ25+AJ29+AJ31+AJ36+AJ39+AJ43+AJ55+AJ57+AJ58+AJ59+AJ47+AJ63+AJ65+AJ66</f>
        <v>0</v>
      </c>
      <c r="AK20" s="33">
        <f>AG20+AJ20</f>
        <v>661450.40899999999</v>
      </c>
      <c r="AM20" s="4">
        <v>0</v>
      </c>
    </row>
    <row r="21" spans="1:41" x14ac:dyDescent="0.35">
      <c r="A21" s="64"/>
      <c r="B21" s="68" t="s">
        <v>17</v>
      </c>
      <c r="C21" s="66"/>
      <c r="D21" s="31">
        <f>D26+D30+D40+D44+D56</f>
        <v>260952.9</v>
      </c>
      <c r="E21" s="31">
        <f>E26+E30+E40+E44+E56</f>
        <v>254543.5</v>
      </c>
      <c r="F21" s="33">
        <f>F26+F30+F40+F44+F56</f>
        <v>0</v>
      </c>
      <c r="G21" s="33">
        <f t="shared" si="0"/>
        <v>260952.9</v>
      </c>
      <c r="H21" s="33">
        <f>H26+H30+H40+H44+H56</f>
        <v>0</v>
      </c>
      <c r="I21" s="33">
        <f>E21+H21</f>
        <v>254543.5</v>
      </c>
      <c r="J21" s="33">
        <f>J26+J30+J40+J44+J56</f>
        <v>0</v>
      </c>
      <c r="K21" s="33">
        <f t="shared" si="2"/>
        <v>260952.9</v>
      </c>
      <c r="L21" s="33">
        <f>L26+L30+L40+L44+L56</f>
        <v>0</v>
      </c>
      <c r="M21" s="33">
        <f>I21+L21</f>
        <v>254543.5</v>
      </c>
      <c r="N21" s="33">
        <f>N26+N30+N40+N44+N56</f>
        <v>0</v>
      </c>
      <c r="O21" s="33">
        <f t="shared" si="4"/>
        <v>260952.9</v>
      </c>
      <c r="P21" s="33">
        <f>P26+P30+P40+P44+P56</f>
        <v>0</v>
      </c>
      <c r="Q21" s="33">
        <f>M21+P21</f>
        <v>254543.5</v>
      </c>
      <c r="R21" s="33">
        <f>R26+R30+R40+R44+R56</f>
        <v>0</v>
      </c>
      <c r="S21" s="33">
        <f t="shared" si="6"/>
        <v>260952.9</v>
      </c>
      <c r="T21" s="33">
        <f>T26+T30+T40+T44+T56</f>
        <v>0</v>
      </c>
      <c r="U21" s="33">
        <f>Q21+T21</f>
        <v>254543.5</v>
      </c>
      <c r="V21" s="33">
        <f>V26+V30+V40+V44+V56+V48+V64</f>
        <v>104704.454</v>
      </c>
      <c r="W21" s="33">
        <f t="shared" si="8"/>
        <v>365657.35399999999</v>
      </c>
      <c r="X21" s="33">
        <f>X26+X30+X40+X44+X56+X48+X64</f>
        <v>198600</v>
      </c>
      <c r="Y21" s="33">
        <f>U21+X21</f>
        <v>453143.5</v>
      </c>
      <c r="Z21" s="33">
        <f>Z26+Z30+Z40+Z44+Z56+Z48+Z64+Z52</f>
        <v>31777.315999999999</v>
      </c>
      <c r="AA21" s="33">
        <f t="shared" ref="AA21:AA23" si="10">W21+Z21</f>
        <v>397434.67</v>
      </c>
      <c r="AB21" s="33">
        <f>AB26+AB30+AB40+AB44+AB56+AB48+AB64</f>
        <v>-18248</v>
      </c>
      <c r="AC21" s="33">
        <f>Y21+AB21</f>
        <v>434895.5</v>
      </c>
      <c r="AD21" s="33">
        <f>AD26+AD30+AD40+AD44+AD56+AD48+AD64+AD52+AD34</f>
        <v>0</v>
      </c>
      <c r="AE21" s="33">
        <f t="shared" ref="AE21:AE23" si="11">AA21+AD21</f>
        <v>397434.67</v>
      </c>
      <c r="AF21" s="33">
        <f>AF26+AF30+AF40+AF44+AF56+AF48+AF64</f>
        <v>0</v>
      </c>
      <c r="AG21" s="33">
        <f>AC21+AF21</f>
        <v>434895.5</v>
      </c>
      <c r="AH21" s="32">
        <f>AH26+AH30+AH40+AH44+AH56+AH48+AH64+AH52+AH34</f>
        <v>0</v>
      </c>
      <c r="AI21" s="67">
        <f t="shared" ref="AI21" si="12">AE21+AH21</f>
        <v>397434.67</v>
      </c>
      <c r="AJ21" s="32">
        <f>AJ26+AJ30+AJ40+AJ44+AJ56+AJ48+AJ64</f>
        <v>0</v>
      </c>
      <c r="AK21" s="67">
        <f>AG21+AJ21</f>
        <v>434895.5</v>
      </c>
      <c r="AL21" s="4"/>
      <c r="AM21" s="4"/>
    </row>
    <row r="22" spans="1:41" s="4" customFormat="1" hidden="1" x14ac:dyDescent="0.35">
      <c r="A22" s="2"/>
      <c r="B22" s="23" t="s">
        <v>40</v>
      </c>
      <c r="C22" s="5"/>
      <c r="D22" s="31"/>
      <c r="E22" s="31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>
        <f>AD35</f>
        <v>0</v>
      </c>
      <c r="AE22" s="33"/>
      <c r="AF22" s="33"/>
      <c r="AG22" s="33"/>
      <c r="AH22" s="32">
        <f>AH35</f>
        <v>0</v>
      </c>
      <c r="AI22" s="33"/>
      <c r="AJ22" s="32"/>
      <c r="AK22" s="33"/>
      <c r="AM22" s="4">
        <v>0</v>
      </c>
    </row>
    <row r="23" spans="1:41" ht="54" x14ac:dyDescent="0.35">
      <c r="A23" s="64" t="s">
        <v>110</v>
      </c>
      <c r="B23" s="69" t="s">
        <v>83</v>
      </c>
      <c r="C23" s="70" t="s">
        <v>84</v>
      </c>
      <c r="D23" s="31">
        <f>D25+D26</f>
        <v>73922.8</v>
      </c>
      <c r="E23" s="31">
        <f>E25+E26</f>
        <v>212363</v>
      </c>
      <c r="F23" s="33"/>
      <c r="G23" s="33">
        <f t="shared" si="0"/>
        <v>73922.8</v>
      </c>
      <c r="H23" s="33"/>
      <c r="I23" s="33">
        <f t="shared" si="1"/>
        <v>212363</v>
      </c>
      <c r="J23" s="33"/>
      <c r="K23" s="33">
        <f t="shared" si="2"/>
        <v>73922.8</v>
      </c>
      <c r="L23" s="33"/>
      <c r="M23" s="33">
        <f t="shared" ref="M23" si="13">I23+L23</f>
        <v>212363</v>
      </c>
      <c r="N23" s="33"/>
      <c r="O23" s="33">
        <f t="shared" si="4"/>
        <v>73922.8</v>
      </c>
      <c r="P23" s="33"/>
      <c r="Q23" s="33">
        <f t="shared" ref="Q23" si="14">M23+P23</f>
        <v>212363</v>
      </c>
      <c r="R23" s="33"/>
      <c r="S23" s="33">
        <f t="shared" si="6"/>
        <v>73922.8</v>
      </c>
      <c r="T23" s="33"/>
      <c r="U23" s="33">
        <f t="shared" ref="U23" si="15">Q23+T23</f>
        <v>212363</v>
      </c>
      <c r="V23" s="33"/>
      <c r="W23" s="33">
        <f t="shared" si="8"/>
        <v>73922.8</v>
      </c>
      <c r="X23" s="33"/>
      <c r="Y23" s="33">
        <f t="shared" ref="Y23" si="16">U23+X23</f>
        <v>212363</v>
      </c>
      <c r="Z23" s="33"/>
      <c r="AA23" s="33">
        <f t="shared" si="10"/>
        <v>73922.8</v>
      </c>
      <c r="AB23" s="33"/>
      <c r="AC23" s="33">
        <f t="shared" ref="AC23" si="17">Y23+AB23</f>
        <v>212363</v>
      </c>
      <c r="AD23" s="33"/>
      <c r="AE23" s="33">
        <f t="shared" si="11"/>
        <v>73922.8</v>
      </c>
      <c r="AF23" s="33"/>
      <c r="AG23" s="33">
        <f t="shared" ref="AG23" si="18">AC23+AF23</f>
        <v>212363</v>
      </c>
      <c r="AH23" s="32"/>
      <c r="AI23" s="67">
        <f t="shared" ref="AI23" si="19">AE23+AH23</f>
        <v>73922.8</v>
      </c>
      <c r="AJ23" s="32"/>
      <c r="AK23" s="67">
        <f t="shared" ref="AK23" si="20">AG23+AJ23</f>
        <v>212363</v>
      </c>
      <c r="AL23" s="4"/>
      <c r="AM23" s="4"/>
    </row>
    <row r="24" spans="1:41" x14ac:dyDescent="0.35">
      <c r="A24" s="64"/>
      <c r="B24" s="68" t="s">
        <v>82</v>
      </c>
      <c r="C24" s="70"/>
      <c r="D24" s="31"/>
      <c r="E24" s="31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2"/>
      <c r="AI24" s="67"/>
      <c r="AJ24" s="32"/>
      <c r="AK24" s="67"/>
      <c r="AL24" s="4"/>
      <c r="AM24" s="4"/>
    </row>
    <row r="25" spans="1:41" s="4" customFormat="1" hidden="1" x14ac:dyDescent="0.35">
      <c r="A25" s="2"/>
      <c r="B25" s="10" t="s">
        <v>10</v>
      </c>
      <c r="C25" s="14"/>
      <c r="D25" s="34">
        <v>73922.8</v>
      </c>
      <c r="E25" s="34">
        <v>85091.3</v>
      </c>
      <c r="F25" s="46"/>
      <c r="G25" s="33">
        <f t="shared" si="0"/>
        <v>73922.8</v>
      </c>
      <c r="H25" s="46"/>
      <c r="I25" s="33">
        <f t="shared" si="1"/>
        <v>85091.3</v>
      </c>
      <c r="J25" s="46"/>
      <c r="K25" s="33">
        <f t="shared" si="2"/>
        <v>73922.8</v>
      </c>
      <c r="L25" s="46"/>
      <c r="M25" s="33">
        <f t="shared" ref="M25:M27" si="21">I25+L25</f>
        <v>85091.3</v>
      </c>
      <c r="N25" s="46"/>
      <c r="O25" s="33">
        <f t="shared" ref="O25:O27" si="22">K25+N25</f>
        <v>73922.8</v>
      </c>
      <c r="P25" s="46"/>
      <c r="Q25" s="33">
        <f t="shared" ref="Q25:Q27" si="23">M25+P25</f>
        <v>85091.3</v>
      </c>
      <c r="R25" s="46"/>
      <c r="S25" s="33">
        <f t="shared" ref="S25:S27" si="24">O25+R25</f>
        <v>73922.8</v>
      </c>
      <c r="T25" s="46"/>
      <c r="U25" s="33">
        <f t="shared" ref="U25:U27" si="25">Q25+T25</f>
        <v>85091.3</v>
      </c>
      <c r="V25" s="46"/>
      <c r="W25" s="33">
        <f t="shared" ref="W25:W27" si="26">S25+V25</f>
        <v>73922.8</v>
      </c>
      <c r="X25" s="46"/>
      <c r="Y25" s="33">
        <f t="shared" ref="Y25:Y27" si="27">U25+X25</f>
        <v>85091.3</v>
      </c>
      <c r="Z25" s="46"/>
      <c r="AA25" s="33">
        <f t="shared" ref="AA25:AA27" si="28">W25+Z25</f>
        <v>73922.8</v>
      </c>
      <c r="AB25" s="46"/>
      <c r="AC25" s="33">
        <f t="shared" ref="AC25:AC27" si="29">Y25+AB25</f>
        <v>85091.3</v>
      </c>
      <c r="AD25" s="46"/>
      <c r="AE25" s="33">
        <f t="shared" ref="AE25:AE27" si="30">AA25+AD25</f>
        <v>73922.8</v>
      </c>
      <c r="AF25" s="46"/>
      <c r="AG25" s="33">
        <f t="shared" ref="AG25:AG27" si="31">AC25+AF25</f>
        <v>85091.3</v>
      </c>
      <c r="AH25" s="35"/>
      <c r="AI25" s="33">
        <f t="shared" ref="AI25:AI27" si="32">AE25+AH25</f>
        <v>73922.8</v>
      </c>
      <c r="AJ25" s="35"/>
      <c r="AK25" s="33">
        <f t="shared" ref="AK25:AK27" si="33">AG25+AJ25</f>
        <v>85091.3</v>
      </c>
      <c r="AL25" s="4" t="s">
        <v>85</v>
      </c>
      <c r="AM25" s="4">
        <v>0</v>
      </c>
    </row>
    <row r="26" spans="1:41" x14ac:dyDescent="0.35">
      <c r="A26" s="64"/>
      <c r="B26" s="71" t="s">
        <v>17</v>
      </c>
      <c r="C26" s="70"/>
      <c r="D26" s="31">
        <v>0</v>
      </c>
      <c r="E26" s="31">
        <v>127271.7</v>
      </c>
      <c r="F26" s="33"/>
      <c r="G26" s="33">
        <f t="shared" si="0"/>
        <v>0</v>
      </c>
      <c r="H26" s="33"/>
      <c r="I26" s="33">
        <f t="shared" si="1"/>
        <v>127271.7</v>
      </c>
      <c r="J26" s="33"/>
      <c r="K26" s="33">
        <f t="shared" si="2"/>
        <v>0</v>
      </c>
      <c r="L26" s="33"/>
      <c r="M26" s="33">
        <f t="shared" si="21"/>
        <v>127271.7</v>
      </c>
      <c r="N26" s="33"/>
      <c r="O26" s="33">
        <f t="shared" si="22"/>
        <v>0</v>
      </c>
      <c r="P26" s="33"/>
      <c r="Q26" s="33">
        <f t="shared" si="23"/>
        <v>127271.7</v>
      </c>
      <c r="R26" s="33"/>
      <c r="S26" s="33">
        <f t="shared" si="24"/>
        <v>0</v>
      </c>
      <c r="T26" s="33"/>
      <c r="U26" s="33">
        <f t="shared" si="25"/>
        <v>127271.7</v>
      </c>
      <c r="V26" s="33"/>
      <c r="W26" s="33">
        <f t="shared" si="26"/>
        <v>0</v>
      </c>
      <c r="X26" s="33"/>
      <c r="Y26" s="33">
        <f t="shared" si="27"/>
        <v>127271.7</v>
      </c>
      <c r="Z26" s="33"/>
      <c r="AA26" s="33">
        <f t="shared" si="28"/>
        <v>0</v>
      </c>
      <c r="AB26" s="33"/>
      <c r="AC26" s="33">
        <f t="shared" si="29"/>
        <v>127271.7</v>
      </c>
      <c r="AD26" s="33"/>
      <c r="AE26" s="33">
        <f t="shared" si="30"/>
        <v>0</v>
      </c>
      <c r="AF26" s="33"/>
      <c r="AG26" s="33">
        <f t="shared" si="31"/>
        <v>127271.7</v>
      </c>
      <c r="AH26" s="32"/>
      <c r="AI26" s="67">
        <f t="shared" si="32"/>
        <v>0</v>
      </c>
      <c r="AJ26" s="32"/>
      <c r="AK26" s="67">
        <f t="shared" si="33"/>
        <v>127271.7</v>
      </c>
      <c r="AL26" s="4" t="s">
        <v>178</v>
      </c>
      <c r="AM26" s="4" t="s">
        <v>179</v>
      </c>
    </row>
    <row r="27" spans="1:41" ht="57.75" customHeight="1" x14ac:dyDescent="0.35">
      <c r="A27" s="64" t="s">
        <v>112</v>
      </c>
      <c r="B27" s="68" t="s">
        <v>220</v>
      </c>
      <c r="C27" s="70" t="s">
        <v>84</v>
      </c>
      <c r="D27" s="31">
        <f>D29+D30</f>
        <v>6519</v>
      </c>
      <c r="E27" s="31">
        <f>E29+E30</f>
        <v>272037.7</v>
      </c>
      <c r="F27" s="33"/>
      <c r="G27" s="33">
        <f t="shared" si="0"/>
        <v>6519</v>
      </c>
      <c r="H27" s="33"/>
      <c r="I27" s="33">
        <f t="shared" si="1"/>
        <v>272037.7</v>
      </c>
      <c r="J27" s="33"/>
      <c r="K27" s="33">
        <f t="shared" si="2"/>
        <v>6519</v>
      </c>
      <c r="L27" s="33"/>
      <c r="M27" s="33">
        <f t="shared" si="21"/>
        <v>272037.7</v>
      </c>
      <c r="N27" s="33"/>
      <c r="O27" s="33">
        <f t="shared" si="22"/>
        <v>6519</v>
      </c>
      <c r="P27" s="33"/>
      <c r="Q27" s="33">
        <f t="shared" si="23"/>
        <v>272037.7</v>
      </c>
      <c r="R27" s="33"/>
      <c r="S27" s="33">
        <f t="shared" si="24"/>
        <v>6519</v>
      </c>
      <c r="T27" s="33"/>
      <c r="U27" s="33">
        <f t="shared" si="25"/>
        <v>272037.7</v>
      </c>
      <c r="V27" s="33"/>
      <c r="W27" s="33">
        <f t="shared" si="26"/>
        <v>6519</v>
      </c>
      <c r="X27" s="33"/>
      <c r="Y27" s="33">
        <f t="shared" si="27"/>
        <v>272037.7</v>
      </c>
      <c r="Z27" s="33"/>
      <c r="AA27" s="33">
        <f t="shared" si="28"/>
        <v>6519</v>
      </c>
      <c r="AB27" s="33"/>
      <c r="AC27" s="33">
        <f t="shared" si="29"/>
        <v>272037.7</v>
      </c>
      <c r="AD27" s="33"/>
      <c r="AE27" s="33">
        <f t="shared" si="30"/>
        <v>6519</v>
      </c>
      <c r="AF27" s="33"/>
      <c r="AG27" s="33">
        <f t="shared" si="31"/>
        <v>272037.7</v>
      </c>
      <c r="AH27" s="32"/>
      <c r="AI27" s="67">
        <f t="shared" si="32"/>
        <v>6519</v>
      </c>
      <c r="AJ27" s="32"/>
      <c r="AK27" s="67">
        <f t="shared" si="33"/>
        <v>272037.7</v>
      </c>
      <c r="AL27" s="17"/>
      <c r="AM27" s="4"/>
    </row>
    <row r="28" spans="1:41" x14ac:dyDescent="0.35">
      <c r="A28" s="64"/>
      <c r="B28" s="68" t="s">
        <v>82</v>
      </c>
      <c r="C28" s="70"/>
      <c r="D28" s="31"/>
      <c r="E28" s="31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2"/>
      <c r="AI28" s="67"/>
      <c r="AJ28" s="32"/>
      <c r="AK28" s="67"/>
      <c r="AL28" s="4"/>
      <c r="AM28" s="4"/>
    </row>
    <row r="29" spans="1:41" s="4" customFormat="1" hidden="1" x14ac:dyDescent="0.35">
      <c r="A29" s="2"/>
      <c r="B29" s="10" t="s">
        <v>10</v>
      </c>
      <c r="C29" s="12"/>
      <c r="D29" s="36">
        <v>6519</v>
      </c>
      <c r="E29" s="36">
        <v>144765.90000000002</v>
      </c>
      <c r="F29" s="36"/>
      <c r="G29" s="33">
        <f t="shared" si="0"/>
        <v>6519</v>
      </c>
      <c r="H29" s="36"/>
      <c r="I29" s="33">
        <f t="shared" si="1"/>
        <v>144765.90000000002</v>
      </c>
      <c r="J29" s="36"/>
      <c r="K29" s="33">
        <f t="shared" si="2"/>
        <v>6519</v>
      </c>
      <c r="L29" s="36"/>
      <c r="M29" s="33">
        <f t="shared" ref="M29:M37" si="34">I29+L29</f>
        <v>144765.90000000002</v>
      </c>
      <c r="N29" s="36"/>
      <c r="O29" s="33">
        <f t="shared" ref="O29:O36" si="35">K29+N29</f>
        <v>6519</v>
      </c>
      <c r="P29" s="36"/>
      <c r="Q29" s="33">
        <f t="shared" ref="Q29:Q37" si="36">M29+P29</f>
        <v>144765.90000000002</v>
      </c>
      <c r="R29" s="36"/>
      <c r="S29" s="33">
        <f t="shared" ref="S29:S36" si="37">O29+R29</f>
        <v>6519</v>
      </c>
      <c r="T29" s="36"/>
      <c r="U29" s="33">
        <f t="shared" ref="U29:U37" si="38">Q29+T29</f>
        <v>144765.90000000002</v>
      </c>
      <c r="V29" s="36"/>
      <c r="W29" s="33">
        <f t="shared" ref="W29:W36" si="39">S29+V29</f>
        <v>6519</v>
      </c>
      <c r="X29" s="36"/>
      <c r="Y29" s="33">
        <f t="shared" ref="Y29:Y37" si="40">U29+X29</f>
        <v>144765.90000000002</v>
      </c>
      <c r="Z29" s="36"/>
      <c r="AA29" s="33">
        <f t="shared" ref="AA29:AA36" si="41">W29+Z29</f>
        <v>6519</v>
      </c>
      <c r="AB29" s="36"/>
      <c r="AC29" s="33">
        <f t="shared" ref="AC29:AC37" si="42">Y29+AB29</f>
        <v>144765.90000000002</v>
      </c>
      <c r="AD29" s="36"/>
      <c r="AE29" s="33">
        <f t="shared" ref="AE29:AE36" si="43">AA29+AD29</f>
        <v>6519</v>
      </c>
      <c r="AF29" s="36"/>
      <c r="AG29" s="33">
        <f t="shared" ref="AG29:AG37" si="44">AC29+AF29</f>
        <v>144765.90000000002</v>
      </c>
      <c r="AH29" s="37"/>
      <c r="AI29" s="33">
        <f t="shared" ref="AI29:AI30" si="45">AE29+AH29</f>
        <v>6519</v>
      </c>
      <c r="AJ29" s="37"/>
      <c r="AK29" s="33">
        <f t="shared" ref="AK29:AK31" si="46">AG29+AJ29</f>
        <v>144765.90000000002</v>
      </c>
      <c r="AL29" s="4" t="s">
        <v>86</v>
      </c>
      <c r="AM29" s="4">
        <v>0</v>
      </c>
    </row>
    <row r="30" spans="1:41" x14ac:dyDescent="0.35">
      <c r="A30" s="64"/>
      <c r="B30" s="71" t="s">
        <v>17</v>
      </c>
      <c r="C30" s="70"/>
      <c r="D30" s="31">
        <v>0</v>
      </c>
      <c r="E30" s="31">
        <v>127271.8</v>
      </c>
      <c r="F30" s="33"/>
      <c r="G30" s="33">
        <f t="shared" si="0"/>
        <v>0</v>
      </c>
      <c r="H30" s="33"/>
      <c r="I30" s="33">
        <f t="shared" si="1"/>
        <v>127271.8</v>
      </c>
      <c r="J30" s="33"/>
      <c r="K30" s="33">
        <f t="shared" si="2"/>
        <v>0</v>
      </c>
      <c r="L30" s="33"/>
      <c r="M30" s="33">
        <f t="shared" si="34"/>
        <v>127271.8</v>
      </c>
      <c r="N30" s="33"/>
      <c r="O30" s="33">
        <f t="shared" si="35"/>
        <v>0</v>
      </c>
      <c r="P30" s="33"/>
      <c r="Q30" s="33">
        <f t="shared" si="36"/>
        <v>127271.8</v>
      </c>
      <c r="R30" s="33"/>
      <c r="S30" s="33">
        <f t="shared" si="37"/>
        <v>0</v>
      </c>
      <c r="T30" s="33"/>
      <c r="U30" s="33">
        <f t="shared" si="38"/>
        <v>127271.8</v>
      </c>
      <c r="V30" s="33"/>
      <c r="W30" s="33">
        <f t="shared" si="39"/>
        <v>0</v>
      </c>
      <c r="X30" s="33"/>
      <c r="Y30" s="33">
        <f t="shared" si="40"/>
        <v>127271.8</v>
      </c>
      <c r="Z30" s="33"/>
      <c r="AA30" s="33">
        <f t="shared" si="41"/>
        <v>0</v>
      </c>
      <c r="AB30" s="33"/>
      <c r="AC30" s="33">
        <f t="shared" si="42"/>
        <v>127271.8</v>
      </c>
      <c r="AD30" s="33"/>
      <c r="AE30" s="33">
        <f t="shared" si="43"/>
        <v>0</v>
      </c>
      <c r="AF30" s="33"/>
      <c r="AG30" s="33">
        <f t="shared" si="44"/>
        <v>127271.8</v>
      </c>
      <c r="AH30" s="32"/>
      <c r="AI30" s="67">
        <f t="shared" si="45"/>
        <v>0</v>
      </c>
      <c r="AJ30" s="32"/>
      <c r="AK30" s="67">
        <f t="shared" si="46"/>
        <v>127271.8</v>
      </c>
      <c r="AL30" s="4" t="s">
        <v>178</v>
      </c>
      <c r="AM30" s="4" t="s">
        <v>179</v>
      </c>
    </row>
    <row r="31" spans="1:41" ht="54" x14ac:dyDescent="0.35">
      <c r="A31" s="64" t="s">
        <v>116</v>
      </c>
      <c r="B31" s="68" t="s">
        <v>193</v>
      </c>
      <c r="C31" s="70" t="s">
        <v>84</v>
      </c>
      <c r="D31" s="31">
        <v>6378.8</v>
      </c>
      <c r="E31" s="31">
        <v>0</v>
      </c>
      <c r="F31" s="33"/>
      <c r="G31" s="33">
        <f t="shared" si="0"/>
        <v>6378.8</v>
      </c>
      <c r="H31" s="33"/>
      <c r="I31" s="33">
        <f t="shared" si="1"/>
        <v>0</v>
      </c>
      <c r="J31" s="33"/>
      <c r="K31" s="33">
        <f t="shared" si="2"/>
        <v>6378.8</v>
      </c>
      <c r="L31" s="33"/>
      <c r="M31" s="33">
        <f t="shared" si="34"/>
        <v>0</v>
      </c>
      <c r="N31" s="33"/>
      <c r="O31" s="33">
        <f t="shared" si="35"/>
        <v>6378.8</v>
      </c>
      <c r="P31" s="33"/>
      <c r="Q31" s="33">
        <f t="shared" si="36"/>
        <v>0</v>
      </c>
      <c r="R31" s="33"/>
      <c r="S31" s="33">
        <f t="shared" si="37"/>
        <v>6378.8</v>
      </c>
      <c r="T31" s="33"/>
      <c r="U31" s="33">
        <f t="shared" si="38"/>
        <v>0</v>
      </c>
      <c r="V31" s="33"/>
      <c r="W31" s="33">
        <f t="shared" si="39"/>
        <v>6378.8</v>
      </c>
      <c r="X31" s="33"/>
      <c r="Y31" s="33">
        <f t="shared" si="40"/>
        <v>0</v>
      </c>
      <c r="Z31" s="33"/>
      <c r="AA31" s="33">
        <f>AA33+AA34+AA35</f>
        <v>6378.8</v>
      </c>
      <c r="AB31" s="33"/>
      <c r="AC31" s="33">
        <f>AC33+AC34+AC35</f>
        <v>0</v>
      </c>
      <c r="AD31" s="33">
        <f>AD33+AD34+AD35</f>
        <v>0</v>
      </c>
      <c r="AE31" s="33">
        <f>AA31+AD31</f>
        <v>6378.8</v>
      </c>
      <c r="AF31" s="33">
        <f>AF33+AF34+AF35</f>
        <v>0</v>
      </c>
      <c r="AG31" s="33">
        <f t="shared" si="44"/>
        <v>0</v>
      </c>
      <c r="AH31" s="32">
        <f>AH33+AH34+AH35</f>
        <v>3147.3510000000001</v>
      </c>
      <c r="AI31" s="67">
        <f>AE31+AH31</f>
        <v>9526.1509999999998</v>
      </c>
      <c r="AJ31" s="32">
        <f>AJ33+AJ34+AJ35</f>
        <v>0</v>
      </c>
      <c r="AK31" s="67">
        <f t="shared" si="46"/>
        <v>0</v>
      </c>
      <c r="AL31" s="4"/>
      <c r="AM31" s="4"/>
    </row>
    <row r="32" spans="1:41" s="4" customFormat="1" hidden="1" x14ac:dyDescent="0.35">
      <c r="A32" s="2"/>
      <c r="B32" s="16" t="s">
        <v>82</v>
      </c>
      <c r="C32" s="56"/>
      <c r="D32" s="31"/>
      <c r="E32" s="31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2"/>
      <c r="AI32" s="33"/>
      <c r="AJ32" s="32"/>
      <c r="AK32" s="33"/>
      <c r="AM32" s="4">
        <v>0</v>
      </c>
    </row>
    <row r="33" spans="1:39" s="4" customFormat="1" hidden="1" x14ac:dyDescent="0.35">
      <c r="A33" s="2"/>
      <c r="B33" s="10" t="s">
        <v>10</v>
      </c>
      <c r="C33" s="56"/>
      <c r="D33" s="31"/>
      <c r="E33" s="31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>
        <v>6378.8</v>
      </c>
      <c r="AB33" s="33"/>
      <c r="AC33" s="33"/>
      <c r="AD33" s="33"/>
      <c r="AE33" s="33">
        <f t="shared" ref="AE33:AE35" si="47">AA33+AD33</f>
        <v>6378.8</v>
      </c>
      <c r="AF33" s="33"/>
      <c r="AG33" s="33">
        <f t="shared" si="44"/>
        <v>0</v>
      </c>
      <c r="AH33" s="32">
        <v>3147.3510000000001</v>
      </c>
      <c r="AI33" s="33">
        <f t="shared" ref="AI33:AI36" si="48">AE33+AH33</f>
        <v>9526.1509999999998</v>
      </c>
      <c r="AJ33" s="32"/>
      <c r="AK33" s="33">
        <f t="shared" ref="AK33:AK37" si="49">AG33+AJ33</f>
        <v>0</v>
      </c>
      <c r="AL33" s="4" t="s">
        <v>215</v>
      </c>
      <c r="AM33" s="4">
        <v>0</v>
      </c>
    </row>
    <row r="34" spans="1:39" s="4" customFormat="1" hidden="1" x14ac:dyDescent="0.35">
      <c r="A34" s="2"/>
      <c r="B34" s="23" t="s">
        <v>17</v>
      </c>
      <c r="C34" s="56"/>
      <c r="D34" s="31"/>
      <c r="E34" s="31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>
        <f t="shared" si="47"/>
        <v>0</v>
      </c>
      <c r="AF34" s="33"/>
      <c r="AG34" s="33">
        <f t="shared" si="44"/>
        <v>0</v>
      </c>
      <c r="AH34" s="32"/>
      <c r="AI34" s="33">
        <f t="shared" si="48"/>
        <v>0</v>
      </c>
      <c r="AJ34" s="32"/>
      <c r="AK34" s="33">
        <f t="shared" si="49"/>
        <v>0</v>
      </c>
      <c r="AL34" s="4" t="s">
        <v>216</v>
      </c>
      <c r="AM34" s="4">
        <v>0</v>
      </c>
    </row>
    <row r="35" spans="1:39" s="4" customFormat="1" hidden="1" x14ac:dyDescent="0.35">
      <c r="A35" s="2"/>
      <c r="B35" s="16" t="s">
        <v>40</v>
      </c>
      <c r="C35" s="56"/>
      <c r="D35" s="31"/>
      <c r="E35" s="31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>
        <f t="shared" si="47"/>
        <v>0</v>
      </c>
      <c r="AF35" s="33"/>
      <c r="AG35" s="33">
        <f t="shared" si="44"/>
        <v>0</v>
      </c>
      <c r="AH35" s="32"/>
      <c r="AI35" s="33">
        <f t="shared" si="48"/>
        <v>0</v>
      </c>
      <c r="AJ35" s="32"/>
      <c r="AK35" s="33">
        <f t="shared" si="49"/>
        <v>0</v>
      </c>
      <c r="AL35" s="4" t="s">
        <v>216</v>
      </c>
      <c r="AM35" s="4">
        <v>0</v>
      </c>
    </row>
    <row r="36" spans="1:39" ht="54" x14ac:dyDescent="0.35">
      <c r="A36" s="64" t="s">
        <v>114</v>
      </c>
      <c r="B36" s="68" t="s">
        <v>87</v>
      </c>
      <c r="C36" s="70" t="s">
        <v>84</v>
      </c>
      <c r="D36" s="31">
        <v>0</v>
      </c>
      <c r="E36" s="31">
        <v>6595.8</v>
      </c>
      <c r="F36" s="33"/>
      <c r="G36" s="33">
        <f t="shared" si="0"/>
        <v>0</v>
      </c>
      <c r="H36" s="33"/>
      <c r="I36" s="33">
        <f t="shared" si="1"/>
        <v>6595.8</v>
      </c>
      <c r="J36" s="33"/>
      <c r="K36" s="33">
        <f t="shared" si="2"/>
        <v>0</v>
      </c>
      <c r="L36" s="33"/>
      <c r="M36" s="33">
        <f t="shared" si="34"/>
        <v>6595.8</v>
      </c>
      <c r="N36" s="33"/>
      <c r="O36" s="33">
        <f t="shared" si="35"/>
        <v>0</v>
      </c>
      <c r="P36" s="33"/>
      <c r="Q36" s="33">
        <f t="shared" si="36"/>
        <v>6595.8</v>
      </c>
      <c r="R36" s="33"/>
      <c r="S36" s="33">
        <f t="shared" si="37"/>
        <v>0</v>
      </c>
      <c r="T36" s="33"/>
      <c r="U36" s="33">
        <f t="shared" si="38"/>
        <v>6595.8</v>
      </c>
      <c r="V36" s="33"/>
      <c r="W36" s="33">
        <f t="shared" si="39"/>
        <v>0</v>
      </c>
      <c r="X36" s="33"/>
      <c r="Y36" s="33">
        <f t="shared" si="40"/>
        <v>6595.8</v>
      </c>
      <c r="Z36" s="33"/>
      <c r="AA36" s="33">
        <f t="shared" si="41"/>
        <v>0</v>
      </c>
      <c r="AB36" s="33"/>
      <c r="AC36" s="33">
        <f t="shared" si="42"/>
        <v>6595.8</v>
      </c>
      <c r="AD36" s="33"/>
      <c r="AE36" s="33">
        <f t="shared" si="43"/>
        <v>0</v>
      </c>
      <c r="AF36" s="33"/>
      <c r="AG36" s="33">
        <f t="shared" si="44"/>
        <v>6595.8</v>
      </c>
      <c r="AH36" s="32"/>
      <c r="AI36" s="67">
        <f t="shared" si="48"/>
        <v>0</v>
      </c>
      <c r="AJ36" s="32"/>
      <c r="AK36" s="67">
        <f t="shared" si="49"/>
        <v>6595.8</v>
      </c>
      <c r="AL36" s="4" t="s">
        <v>88</v>
      </c>
      <c r="AM36" s="4"/>
    </row>
    <row r="37" spans="1:39" ht="54" x14ac:dyDescent="0.35">
      <c r="A37" s="64" t="s">
        <v>111</v>
      </c>
      <c r="B37" s="71" t="s">
        <v>223</v>
      </c>
      <c r="C37" s="72" t="s">
        <v>36</v>
      </c>
      <c r="D37" s="31">
        <f>D39+D40</f>
        <v>97772.3</v>
      </c>
      <c r="E37" s="31">
        <f>E39+E40</f>
        <v>0</v>
      </c>
      <c r="F37" s="33"/>
      <c r="G37" s="33">
        <f t="shared" si="0"/>
        <v>97772.3</v>
      </c>
      <c r="H37" s="33"/>
      <c r="I37" s="33">
        <f t="shared" si="1"/>
        <v>0</v>
      </c>
      <c r="J37" s="33">
        <f>J39+J40</f>
        <v>-16924.7</v>
      </c>
      <c r="K37" s="33">
        <f>G37+J37</f>
        <v>80847.600000000006</v>
      </c>
      <c r="L37" s="33"/>
      <c r="M37" s="33">
        <f t="shared" si="34"/>
        <v>0</v>
      </c>
      <c r="N37" s="33">
        <f>N39+N40</f>
        <v>0</v>
      </c>
      <c r="O37" s="33">
        <f>K37+N37</f>
        <v>80847.600000000006</v>
      </c>
      <c r="P37" s="33"/>
      <c r="Q37" s="33">
        <f t="shared" si="36"/>
        <v>0</v>
      </c>
      <c r="R37" s="33">
        <f>R39+R40</f>
        <v>0</v>
      </c>
      <c r="S37" s="33">
        <f>O37+R37</f>
        <v>80847.600000000006</v>
      </c>
      <c r="T37" s="33"/>
      <c r="U37" s="33">
        <f t="shared" si="38"/>
        <v>0</v>
      </c>
      <c r="V37" s="33">
        <f>V39+V40</f>
        <v>0</v>
      </c>
      <c r="W37" s="33">
        <f>S37+V37</f>
        <v>80847.600000000006</v>
      </c>
      <c r="X37" s="33"/>
      <c r="Y37" s="33">
        <f t="shared" si="40"/>
        <v>0</v>
      </c>
      <c r="Z37" s="33">
        <f>Z39+Z40</f>
        <v>0</v>
      </c>
      <c r="AA37" s="33">
        <f>W37+Z37</f>
        <v>80847.600000000006</v>
      </c>
      <c r="AB37" s="33"/>
      <c r="AC37" s="33">
        <f t="shared" si="42"/>
        <v>0</v>
      </c>
      <c r="AD37" s="33">
        <f>AD39+AD40</f>
        <v>0</v>
      </c>
      <c r="AE37" s="33">
        <f>AA37+AD37</f>
        <v>80847.600000000006</v>
      </c>
      <c r="AF37" s="33"/>
      <c r="AG37" s="33">
        <f t="shared" si="44"/>
        <v>0</v>
      </c>
      <c r="AH37" s="32">
        <f>AH39+AH40</f>
        <v>-26365.995999999999</v>
      </c>
      <c r="AI37" s="67">
        <f>AE37+AH37</f>
        <v>54481.604000000007</v>
      </c>
      <c r="AJ37" s="32"/>
      <c r="AK37" s="67">
        <f t="shared" si="49"/>
        <v>0</v>
      </c>
      <c r="AL37" s="4" t="s">
        <v>89</v>
      </c>
      <c r="AM37" s="4"/>
    </row>
    <row r="38" spans="1:39" x14ac:dyDescent="0.35">
      <c r="A38" s="64"/>
      <c r="B38" s="68" t="s">
        <v>82</v>
      </c>
      <c r="C38" s="70"/>
      <c r="D38" s="31"/>
      <c r="E38" s="31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2"/>
      <c r="AI38" s="67"/>
      <c r="AJ38" s="32"/>
      <c r="AK38" s="67"/>
      <c r="AL38" s="4"/>
      <c r="AM38" s="4"/>
    </row>
    <row r="39" spans="1:39" s="4" customFormat="1" hidden="1" x14ac:dyDescent="0.35">
      <c r="A39" s="2"/>
      <c r="B39" s="10" t="s">
        <v>10</v>
      </c>
      <c r="C39" s="14"/>
      <c r="D39" s="34">
        <v>91362.900000000009</v>
      </c>
      <c r="E39" s="34">
        <v>0</v>
      </c>
      <c r="F39" s="46"/>
      <c r="G39" s="33">
        <f t="shared" si="0"/>
        <v>91362.900000000009</v>
      </c>
      <c r="H39" s="46"/>
      <c r="I39" s="33">
        <f t="shared" si="1"/>
        <v>0</v>
      </c>
      <c r="J39" s="46">
        <v>-16924.7</v>
      </c>
      <c r="K39" s="33">
        <f t="shared" si="2"/>
        <v>74438.200000000012</v>
      </c>
      <c r="L39" s="46"/>
      <c r="M39" s="33">
        <f t="shared" ref="M39:M41" si="50">I39+L39</f>
        <v>0</v>
      </c>
      <c r="N39" s="46"/>
      <c r="O39" s="33">
        <f t="shared" ref="O39:O41" si="51">K39+N39</f>
        <v>74438.200000000012</v>
      </c>
      <c r="P39" s="46"/>
      <c r="Q39" s="33">
        <f t="shared" ref="Q39:Q41" si="52">M39+P39</f>
        <v>0</v>
      </c>
      <c r="R39" s="46"/>
      <c r="S39" s="33">
        <f t="shared" ref="S39:S41" si="53">O39+R39</f>
        <v>74438.200000000012</v>
      </c>
      <c r="T39" s="46"/>
      <c r="U39" s="33">
        <f t="shared" ref="U39:U41" si="54">Q39+T39</f>
        <v>0</v>
      </c>
      <c r="V39" s="46"/>
      <c r="W39" s="33">
        <f t="shared" ref="W39:W41" si="55">S39+V39</f>
        <v>74438.200000000012</v>
      </c>
      <c r="X39" s="46"/>
      <c r="Y39" s="33">
        <f t="shared" ref="Y39:Y41" si="56">U39+X39</f>
        <v>0</v>
      </c>
      <c r="Z39" s="46"/>
      <c r="AA39" s="33">
        <f t="shared" ref="AA39:AA41" si="57">W39+Z39</f>
        <v>74438.200000000012</v>
      </c>
      <c r="AB39" s="46"/>
      <c r="AC39" s="33">
        <f t="shared" ref="AC39:AC41" si="58">Y39+AB39</f>
        <v>0</v>
      </c>
      <c r="AD39" s="46"/>
      <c r="AE39" s="33">
        <f t="shared" ref="AE39:AE41" si="59">AA39+AD39</f>
        <v>74438.200000000012</v>
      </c>
      <c r="AF39" s="46"/>
      <c r="AG39" s="33">
        <f t="shared" ref="AG39:AG41" si="60">AC39+AF39</f>
        <v>0</v>
      </c>
      <c r="AH39" s="35">
        <v>-26365.995999999999</v>
      </c>
      <c r="AI39" s="33">
        <f t="shared" ref="AI39:AI41" si="61">AE39+AH39</f>
        <v>48072.204000000012</v>
      </c>
      <c r="AJ39" s="35"/>
      <c r="AK39" s="33">
        <f t="shared" ref="AK39:AK41" si="62">AG39+AJ39</f>
        <v>0</v>
      </c>
      <c r="AL39" s="4" t="s">
        <v>89</v>
      </c>
      <c r="AM39" s="4">
        <v>0</v>
      </c>
    </row>
    <row r="40" spans="1:39" x14ac:dyDescent="0.35">
      <c r="A40" s="64"/>
      <c r="B40" s="71" t="s">
        <v>17</v>
      </c>
      <c r="C40" s="70"/>
      <c r="D40" s="31">
        <v>6409.4</v>
      </c>
      <c r="E40" s="31">
        <v>0</v>
      </c>
      <c r="F40" s="33"/>
      <c r="G40" s="33">
        <f t="shared" si="0"/>
        <v>6409.4</v>
      </c>
      <c r="H40" s="33"/>
      <c r="I40" s="33">
        <f t="shared" si="1"/>
        <v>0</v>
      </c>
      <c r="J40" s="33"/>
      <c r="K40" s="33">
        <f t="shared" si="2"/>
        <v>6409.4</v>
      </c>
      <c r="L40" s="33"/>
      <c r="M40" s="33">
        <f t="shared" si="50"/>
        <v>0</v>
      </c>
      <c r="N40" s="33"/>
      <c r="O40" s="33">
        <f t="shared" si="51"/>
        <v>6409.4</v>
      </c>
      <c r="P40" s="33"/>
      <c r="Q40" s="33">
        <f t="shared" si="52"/>
        <v>0</v>
      </c>
      <c r="R40" s="33"/>
      <c r="S40" s="33">
        <f t="shared" si="53"/>
        <v>6409.4</v>
      </c>
      <c r="T40" s="33"/>
      <c r="U40" s="33">
        <f t="shared" si="54"/>
        <v>0</v>
      </c>
      <c r="V40" s="33"/>
      <c r="W40" s="33">
        <f t="shared" si="55"/>
        <v>6409.4</v>
      </c>
      <c r="X40" s="33"/>
      <c r="Y40" s="33">
        <f t="shared" si="56"/>
        <v>0</v>
      </c>
      <c r="Z40" s="33"/>
      <c r="AA40" s="33">
        <f t="shared" si="57"/>
        <v>6409.4</v>
      </c>
      <c r="AB40" s="33"/>
      <c r="AC40" s="33">
        <f t="shared" si="58"/>
        <v>0</v>
      </c>
      <c r="AD40" s="33"/>
      <c r="AE40" s="33">
        <f t="shared" si="59"/>
        <v>6409.4</v>
      </c>
      <c r="AF40" s="33"/>
      <c r="AG40" s="33">
        <f t="shared" si="60"/>
        <v>0</v>
      </c>
      <c r="AH40" s="32"/>
      <c r="AI40" s="67">
        <f t="shared" si="61"/>
        <v>6409.4</v>
      </c>
      <c r="AJ40" s="32"/>
      <c r="AK40" s="67">
        <f t="shared" si="62"/>
        <v>0</v>
      </c>
      <c r="AL40" s="4" t="s">
        <v>180</v>
      </c>
      <c r="AM40" s="4"/>
    </row>
    <row r="41" spans="1:39" ht="54" x14ac:dyDescent="0.35">
      <c r="A41" s="64" t="s">
        <v>115</v>
      </c>
      <c r="B41" s="71" t="s">
        <v>174</v>
      </c>
      <c r="C41" s="72" t="s">
        <v>36</v>
      </c>
      <c r="D41" s="31">
        <f>D43+D44</f>
        <v>153434.20000000001</v>
      </c>
      <c r="E41" s="31">
        <f>E43+E44</f>
        <v>57737.7</v>
      </c>
      <c r="F41" s="33"/>
      <c r="G41" s="33">
        <f t="shared" si="0"/>
        <v>153434.20000000001</v>
      </c>
      <c r="H41" s="33"/>
      <c r="I41" s="33">
        <f t="shared" si="1"/>
        <v>57737.7</v>
      </c>
      <c r="J41" s="33"/>
      <c r="K41" s="33">
        <f t="shared" si="2"/>
        <v>153434.20000000001</v>
      </c>
      <c r="L41" s="33"/>
      <c r="M41" s="33">
        <f t="shared" si="50"/>
        <v>57737.7</v>
      </c>
      <c r="N41" s="33"/>
      <c r="O41" s="33">
        <f t="shared" si="51"/>
        <v>153434.20000000001</v>
      </c>
      <c r="P41" s="33"/>
      <c r="Q41" s="33">
        <f t="shared" si="52"/>
        <v>57737.7</v>
      </c>
      <c r="R41" s="33"/>
      <c r="S41" s="33">
        <f t="shared" si="53"/>
        <v>153434.20000000001</v>
      </c>
      <c r="T41" s="33"/>
      <c r="U41" s="33">
        <f t="shared" si="54"/>
        <v>57737.7</v>
      </c>
      <c r="V41" s="33"/>
      <c r="W41" s="33">
        <f t="shared" si="55"/>
        <v>153434.20000000001</v>
      </c>
      <c r="X41" s="33"/>
      <c r="Y41" s="33">
        <f t="shared" si="56"/>
        <v>57737.7</v>
      </c>
      <c r="Z41" s="33"/>
      <c r="AA41" s="33">
        <f t="shared" si="57"/>
        <v>153434.20000000001</v>
      </c>
      <c r="AB41" s="33"/>
      <c r="AC41" s="33">
        <f t="shared" si="58"/>
        <v>57737.7</v>
      </c>
      <c r="AD41" s="33"/>
      <c r="AE41" s="33">
        <f t="shared" si="59"/>
        <v>153434.20000000001</v>
      </c>
      <c r="AF41" s="33"/>
      <c r="AG41" s="33">
        <f t="shared" si="60"/>
        <v>57737.7</v>
      </c>
      <c r="AH41" s="32"/>
      <c r="AI41" s="67">
        <f t="shared" si="61"/>
        <v>153434.20000000001</v>
      </c>
      <c r="AJ41" s="32"/>
      <c r="AK41" s="67">
        <f t="shared" si="62"/>
        <v>57737.7</v>
      </c>
      <c r="AL41" s="17"/>
      <c r="AM41" s="4"/>
    </row>
    <row r="42" spans="1:39" x14ac:dyDescent="0.35">
      <c r="A42" s="64"/>
      <c r="B42" s="68" t="s">
        <v>82</v>
      </c>
      <c r="C42" s="72"/>
      <c r="D42" s="31"/>
      <c r="E42" s="31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2"/>
      <c r="AI42" s="67"/>
      <c r="AJ42" s="32"/>
      <c r="AK42" s="67"/>
      <c r="AL42" s="17"/>
      <c r="AM42" s="4"/>
    </row>
    <row r="43" spans="1:39" s="4" customFormat="1" hidden="1" x14ac:dyDescent="0.35">
      <c r="A43" s="2"/>
      <c r="B43" s="10" t="s">
        <v>10</v>
      </c>
      <c r="C43" s="13"/>
      <c r="D43" s="34">
        <v>38359.300000000017</v>
      </c>
      <c r="E43" s="34">
        <v>57737.7</v>
      </c>
      <c r="F43" s="46"/>
      <c r="G43" s="33">
        <f t="shared" si="0"/>
        <v>38359.300000000017</v>
      </c>
      <c r="H43" s="46"/>
      <c r="I43" s="33">
        <f t="shared" si="1"/>
        <v>57737.7</v>
      </c>
      <c r="J43" s="46"/>
      <c r="K43" s="33">
        <f t="shared" si="2"/>
        <v>38359.300000000017</v>
      </c>
      <c r="L43" s="46"/>
      <c r="M43" s="33">
        <f t="shared" ref="M43:M53" si="63">I43+L43</f>
        <v>57737.7</v>
      </c>
      <c r="N43" s="46"/>
      <c r="O43" s="33">
        <f t="shared" ref="O43:O53" si="64">K43+N43</f>
        <v>38359.300000000017</v>
      </c>
      <c r="P43" s="46"/>
      <c r="Q43" s="33">
        <f t="shared" ref="Q43:Q53" si="65">M43+P43</f>
        <v>57737.7</v>
      </c>
      <c r="R43" s="46"/>
      <c r="S43" s="33">
        <f t="shared" ref="S43:S53" si="66">O43+R43</f>
        <v>38359.300000000017</v>
      </c>
      <c r="T43" s="46"/>
      <c r="U43" s="33">
        <f t="shared" ref="U43:U53" si="67">Q43+T43</f>
        <v>57737.7</v>
      </c>
      <c r="V43" s="46"/>
      <c r="W43" s="33">
        <f t="shared" ref="W43:W53" si="68">S43+V43</f>
        <v>38359.300000000017</v>
      </c>
      <c r="X43" s="46"/>
      <c r="Y43" s="33">
        <f t="shared" ref="Y43:Y53" si="69">U43+X43</f>
        <v>57737.7</v>
      </c>
      <c r="Z43" s="46"/>
      <c r="AA43" s="33">
        <f t="shared" ref="AA43:AA44" si="70">W43+Z43</f>
        <v>38359.300000000017</v>
      </c>
      <c r="AB43" s="46"/>
      <c r="AC43" s="33">
        <f t="shared" ref="AC43:AC45" si="71">Y43+AB43</f>
        <v>57737.7</v>
      </c>
      <c r="AD43" s="46"/>
      <c r="AE43" s="33">
        <f t="shared" ref="AE43:AE44" si="72">AA43+AD43</f>
        <v>38359.300000000017</v>
      </c>
      <c r="AF43" s="46"/>
      <c r="AG43" s="33">
        <f t="shared" ref="AG43:AG45" si="73">AC43+AF43</f>
        <v>57737.7</v>
      </c>
      <c r="AH43" s="35"/>
      <c r="AI43" s="33">
        <f t="shared" ref="AI43:AI44" si="74">AE43+AH43</f>
        <v>38359.300000000017</v>
      </c>
      <c r="AJ43" s="35"/>
      <c r="AK43" s="33">
        <f t="shared" ref="AK43:AK45" si="75">AG43+AJ43</f>
        <v>57737.7</v>
      </c>
      <c r="AL43" s="17" t="s">
        <v>181</v>
      </c>
      <c r="AM43" s="4">
        <v>0</v>
      </c>
    </row>
    <row r="44" spans="1:39" x14ac:dyDescent="0.35">
      <c r="A44" s="64"/>
      <c r="B44" s="71" t="s">
        <v>17</v>
      </c>
      <c r="C44" s="72"/>
      <c r="D44" s="31">
        <v>115074.9</v>
      </c>
      <c r="E44" s="31">
        <v>0</v>
      </c>
      <c r="F44" s="33"/>
      <c r="G44" s="33">
        <f t="shared" si="0"/>
        <v>115074.9</v>
      </c>
      <c r="H44" s="33"/>
      <c r="I44" s="33">
        <f t="shared" si="1"/>
        <v>0</v>
      </c>
      <c r="J44" s="33"/>
      <c r="K44" s="33">
        <f t="shared" si="2"/>
        <v>115074.9</v>
      </c>
      <c r="L44" s="33"/>
      <c r="M44" s="33">
        <f t="shared" si="63"/>
        <v>0</v>
      </c>
      <c r="N44" s="33"/>
      <c r="O44" s="33">
        <f t="shared" si="64"/>
        <v>115074.9</v>
      </c>
      <c r="P44" s="33"/>
      <c r="Q44" s="33">
        <f t="shared" si="65"/>
        <v>0</v>
      </c>
      <c r="R44" s="33"/>
      <c r="S44" s="33">
        <f t="shared" si="66"/>
        <v>115074.9</v>
      </c>
      <c r="T44" s="33"/>
      <c r="U44" s="33">
        <f t="shared" si="67"/>
        <v>0</v>
      </c>
      <c r="V44" s="33"/>
      <c r="W44" s="33">
        <f t="shared" si="68"/>
        <v>115074.9</v>
      </c>
      <c r="X44" s="33"/>
      <c r="Y44" s="33">
        <f t="shared" si="69"/>
        <v>0</v>
      </c>
      <c r="Z44" s="33"/>
      <c r="AA44" s="33">
        <f t="shared" si="70"/>
        <v>115074.9</v>
      </c>
      <c r="AB44" s="33"/>
      <c r="AC44" s="33">
        <f t="shared" si="71"/>
        <v>0</v>
      </c>
      <c r="AD44" s="33"/>
      <c r="AE44" s="33">
        <f t="shared" si="72"/>
        <v>115074.9</v>
      </c>
      <c r="AF44" s="33"/>
      <c r="AG44" s="33">
        <f t="shared" si="73"/>
        <v>0</v>
      </c>
      <c r="AH44" s="32"/>
      <c r="AI44" s="67">
        <f t="shared" si="74"/>
        <v>115074.9</v>
      </c>
      <c r="AJ44" s="32"/>
      <c r="AK44" s="67">
        <f t="shared" si="75"/>
        <v>0</v>
      </c>
      <c r="AL44" s="4" t="s">
        <v>180</v>
      </c>
      <c r="AM44" s="4"/>
    </row>
    <row r="45" spans="1:39" ht="54" x14ac:dyDescent="0.35">
      <c r="A45" s="64" t="s">
        <v>113</v>
      </c>
      <c r="B45" s="71" t="s">
        <v>90</v>
      </c>
      <c r="C45" s="72" t="s">
        <v>36</v>
      </c>
      <c r="D45" s="31">
        <f>D47</f>
        <v>244335.9</v>
      </c>
      <c r="E45" s="31">
        <v>0</v>
      </c>
      <c r="F45" s="33"/>
      <c r="G45" s="33">
        <f>D45+F45</f>
        <v>244335.9</v>
      </c>
      <c r="H45" s="33"/>
      <c r="I45" s="33">
        <f t="shared" si="1"/>
        <v>0</v>
      </c>
      <c r="J45" s="33">
        <f>J47</f>
        <v>-21098.799999999999</v>
      </c>
      <c r="K45" s="33">
        <f>G45+J45</f>
        <v>223237.1</v>
      </c>
      <c r="L45" s="33"/>
      <c r="M45" s="33">
        <f t="shared" si="63"/>
        <v>0</v>
      </c>
      <c r="N45" s="33"/>
      <c r="O45" s="33">
        <f t="shared" si="64"/>
        <v>223237.1</v>
      </c>
      <c r="P45" s="33"/>
      <c r="Q45" s="33">
        <f t="shared" si="65"/>
        <v>0</v>
      </c>
      <c r="R45" s="33">
        <v>-47128.044999999998</v>
      </c>
      <c r="S45" s="33">
        <f t="shared" si="66"/>
        <v>176109.05499999999</v>
      </c>
      <c r="T45" s="33"/>
      <c r="U45" s="33">
        <f t="shared" si="67"/>
        <v>0</v>
      </c>
      <c r="V45" s="33">
        <f>V47+V48</f>
        <v>0</v>
      </c>
      <c r="W45" s="33">
        <f>S45+V45</f>
        <v>176109.05499999999</v>
      </c>
      <c r="X45" s="33"/>
      <c r="Y45" s="33">
        <f t="shared" si="69"/>
        <v>0</v>
      </c>
      <c r="Z45" s="33">
        <f>Z47+Z48</f>
        <v>0</v>
      </c>
      <c r="AA45" s="33">
        <f>W45+Z45</f>
        <v>176109.05499999999</v>
      </c>
      <c r="AB45" s="33"/>
      <c r="AC45" s="33">
        <f t="shared" si="71"/>
        <v>0</v>
      </c>
      <c r="AD45" s="33">
        <f>AD47+AD48</f>
        <v>0</v>
      </c>
      <c r="AE45" s="33">
        <f>AA45+AD45</f>
        <v>176109.05499999999</v>
      </c>
      <c r="AF45" s="33"/>
      <c r="AG45" s="33">
        <f t="shared" si="73"/>
        <v>0</v>
      </c>
      <c r="AH45" s="32">
        <f>AH47+AH48</f>
        <v>26365.995999999999</v>
      </c>
      <c r="AI45" s="67">
        <f>AE45+AH45</f>
        <v>202475.05099999998</v>
      </c>
      <c r="AJ45" s="32"/>
      <c r="AK45" s="67">
        <f t="shared" si="75"/>
        <v>0</v>
      </c>
      <c r="AL45" s="17"/>
      <c r="AM45" s="4"/>
    </row>
    <row r="46" spans="1:39" x14ac:dyDescent="0.35">
      <c r="A46" s="64"/>
      <c r="B46" s="68" t="s">
        <v>82</v>
      </c>
      <c r="C46" s="72"/>
      <c r="D46" s="31"/>
      <c r="E46" s="31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2"/>
      <c r="AI46" s="67"/>
      <c r="AJ46" s="32"/>
      <c r="AK46" s="67"/>
      <c r="AL46" s="17"/>
      <c r="AM46" s="4"/>
    </row>
    <row r="47" spans="1:39" s="4" customFormat="1" hidden="1" x14ac:dyDescent="0.35">
      <c r="A47" s="2"/>
      <c r="B47" s="10" t="s">
        <v>10</v>
      </c>
      <c r="C47" s="13"/>
      <c r="D47" s="31">
        <v>244335.9</v>
      </c>
      <c r="E47" s="31">
        <v>0</v>
      </c>
      <c r="F47" s="33"/>
      <c r="G47" s="33">
        <f t="shared" ref="G47" si="76">D47+F47</f>
        <v>244335.9</v>
      </c>
      <c r="H47" s="33"/>
      <c r="I47" s="33"/>
      <c r="J47" s="33">
        <v>-21098.799999999999</v>
      </c>
      <c r="K47" s="33">
        <f>G47+J47</f>
        <v>223237.1</v>
      </c>
      <c r="L47" s="33"/>
      <c r="M47" s="33"/>
      <c r="N47" s="33"/>
      <c r="O47" s="33">
        <f>K47+N47</f>
        <v>223237.1</v>
      </c>
      <c r="P47" s="33"/>
      <c r="Q47" s="33"/>
      <c r="R47" s="33">
        <v>-47128.044999999998</v>
      </c>
      <c r="S47" s="33">
        <f>O47+R47</f>
        <v>176109.05499999999</v>
      </c>
      <c r="T47" s="33"/>
      <c r="U47" s="33"/>
      <c r="V47" s="33">
        <f>-176109.055+71404.601</f>
        <v>-104704.454</v>
      </c>
      <c r="W47" s="33">
        <f>S47+V47</f>
        <v>71404.600999999995</v>
      </c>
      <c r="X47" s="33"/>
      <c r="Y47" s="33">
        <f>U47+X47</f>
        <v>0</v>
      </c>
      <c r="Z47" s="33"/>
      <c r="AA47" s="33">
        <f>W47+Z47</f>
        <v>71404.600999999995</v>
      </c>
      <c r="AB47" s="33"/>
      <c r="AC47" s="33">
        <f>Y47+AB47</f>
        <v>0</v>
      </c>
      <c r="AD47" s="33"/>
      <c r="AE47" s="33">
        <f>AA47+AD47</f>
        <v>71404.600999999995</v>
      </c>
      <c r="AF47" s="33"/>
      <c r="AG47" s="33">
        <f>AC47+AF47</f>
        <v>0</v>
      </c>
      <c r="AH47" s="32">
        <v>26365.995999999999</v>
      </c>
      <c r="AI47" s="33">
        <f>AE47+AH47</f>
        <v>97770.596999999994</v>
      </c>
      <c r="AJ47" s="32"/>
      <c r="AK47" s="33">
        <f>AG47+AJ47</f>
        <v>0</v>
      </c>
      <c r="AL47" s="17" t="s">
        <v>205</v>
      </c>
      <c r="AM47" s="4">
        <v>0</v>
      </c>
    </row>
    <row r="48" spans="1:39" x14ac:dyDescent="0.35">
      <c r="A48" s="64"/>
      <c r="B48" s="71" t="s">
        <v>17</v>
      </c>
      <c r="C48" s="72"/>
      <c r="D48" s="31"/>
      <c r="E48" s="31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>
        <v>104704.454</v>
      </c>
      <c r="W48" s="33">
        <f t="shared" ref="W48" si="77">S48+V48</f>
        <v>104704.454</v>
      </c>
      <c r="X48" s="33"/>
      <c r="Y48" s="33">
        <f t="shared" si="69"/>
        <v>0</v>
      </c>
      <c r="Z48" s="33"/>
      <c r="AA48" s="33">
        <f t="shared" ref="AA48:AA53" si="78">W48+Z48</f>
        <v>104704.454</v>
      </c>
      <c r="AB48" s="33"/>
      <c r="AC48" s="33">
        <f t="shared" ref="AC48:AC53" si="79">Y48+AB48</f>
        <v>0</v>
      </c>
      <c r="AD48" s="33"/>
      <c r="AE48" s="33">
        <f t="shared" ref="AE48:AE49" si="80">AA48+AD48</f>
        <v>104704.454</v>
      </c>
      <c r="AF48" s="33"/>
      <c r="AG48" s="33">
        <f t="shared" ref="AG48:AG49" si="81">AC48+AF48</f>
        <v>0</v>
      </c>
      <c r="AH48" s="32"/>
      <c r="AI48" s="67">
        <f t="shared" ref="AI48:AI49" si="82">AE48+AH48</f>
        <v>104704.454</v>
      </c>
      <c r="AJ48" s="32"/>
      <c r="AK48" s="67">
        <f t="shared" ref="AK48:AK49" si="83">AG48+AJ48</f>
        <v>0</v>
      </c>
      <c r="AL48" s="17" t="s">
        <v>204</v>
      </c>
      <c r="AM48" s="4"/>
    </row>
    <row r="49" spans="1:39" ht="36" x14ac:dyDescent="0.35">
      <c r="A49" s="64" t="s">
        <v>117</v>
      </c>
      <c r="B49" s="71" t="s">
        <v>90</v>
      </c>
      <c r="C49" s="72" t="s">
        <v>15</v>
      </c>
      <c r="D49" s="31"/>
      <c r="E49" s="31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>
        <f>Z51+Z52</f>
        <v>31777.315999999999</v>
      </c>
      <c r="AA49" s="33">
        <f t="shared" si="78"/>
        <v>31777.315999999999</v>
      </c>
      <c r="AB49" s="33"/>
      <c r="AC49" s="33">
        <f t="shared" si="79"/>
        <v>0</v>
      </c>
      <c r="AD49" s="33">
        <f>AD51+AD52</f>
        <v>0</v>
      </c>
      <c r="AE49" s="33">
        <f t="shared" si="80"/>
        <v>31777.315999999999</v>
      </c>
      <c r="AF49" s="33"/>
      <c r="AG49" s="33">
        <f t="shared" si="81"/>
        <v>0</v>
      </c>
      <c r="AH49" s="32">
        <f>AH51+AH52</f>
        <v>0</v>
      </c>
      <c r="AI49" s="67">
        <f t="shared" si="82"/>
        <v>31777.315999999999</v>
      </c>
      <c r="AJ49" s="32"/>
      <c r="AK49" s="67">
        <f t="shared" si="83"/>
        <v>0</v>
      </c>
      <c r="AL49" s="17"/>
      <c r="AM49" s="4"/>
    </row>
    <row r="50" spans="1:39" x14ac:dyDescent="0.35">
      <c r="A50" s="64"/>
      <c r="B50" s="68" t="s">
        <v>82</v>
      </c>
      <c r="C50" s="72"/>
      <c r="D50" s="31"/>
      <c r="E50" s="31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2"/>
      <c r="AI50" s="67"/>
      <c r="AJ50" s="32"/>
      <c r="AK50" s="67"/>
      <c r="AL50" s="17"/>
      <c r="AM50" s="4"/>
    </row>
    <row r="51" spans="1:39" s="4" customFormat="1" hidden="1" x14ac:dyDescent="0.35">
      <c r="A51" s="2"/>
      <c r="B51" s="10" t="s">
        <v>10</v>
      </c>
      <c r="C51" s="13"/>
      <c r="D51" s="31"/>
      <c r="E51" s="31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>
        <f t="shared" si="78"/>
        <v>0</v>
      </c>
      <c r="AB51" s="33"/>
      <c r="AC51" s="33">
        <f t="shared" si="79"/>
        <v>0</v>
      </c>
      <c r="AD51" s="33"/>
      <c r="AE51" s="33">
        <f t="shared" ref="AE51:AE53" si="84">AA51+AD51</f>
        <v>0</v>
      </c>
      <c r="AF51" s="33"/>
      <c r="AG51" s="33">
        <f t="shared" ref="AG51:AG53" si="85">AC51+AF51</f>
        <v>0</v>
      </c>
      <c r="AH51" s="32"/>
      <c r="AI51" s="33">
        <f t="shared" ref="AI51:AI53" si="86">AE51+AH51</f>
        <v>0</v>
      </c>
      <c r="AJ51" s="32"/>
      <c r="AK51" s="33">
        <f t="shared" ref="AK51:AK53" si="87">AG51+AJ51</f>
        <v>0</v>
      </c>
      <c r="AL51" s="17" t="s">
        <v>205</v>
      </c>
      <c r="AM51" s="4">
        <v>0</v>
      </c>
    </row>
    <row r="52" spans="1:39" x14ac:dyDescent="0.35">
      <c r="A52" s="64"/>
      <c r="B52" s="71" t="s">
        <v>17</v>
      </c>
      <c r="C52" s="72"/>
      <c r="D52" s="31"/>
      <c r="E52" s="31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>
        <v>31777.315999999999</v>
      </c>
      <c r="AA52" s="33">
        <f t="shared" si="78"/>
        <v>31777.315999999999</v>
      </c>
      <c r="AB52" s="33"/>
      <c r="AC52" s="33">
        <f t="shared" si="79"/>
        <v>0</v>
      </c>
      <c r="AD52" s="33"/>
      <c r="AE52" s="33">
        <f t="shared" si="84"/>
        <v>31777.315999999999</v>
      </c>
      <c r="AF52" s="33"/>
      <c r="AG52" s="33">
        <f t="shared" si="85"/>
        <v>0</v>
      </c>
      <c r="AH52" s="32"/>
      <c r="AI52" s="67">
        <f t="shared" si="86"/>
        <v>31777.315999999999</v>
      </c>
      <c r="AJ52" s="32"/>
      <c r="AK52" s="67">
        <f t="shared" si="87"/>
        <v>0</v>
      </c>
      <c r="AL52" s="17" t="s">
        <v>204</v>
      </c>
      <c r="AM52" s="4"/>
    </row>
    <row r="53" spans="1:39" ht="54" x14ac:dyDescent="0.35">
      <c r="A53" s="64" t="s">
        <v>118</v>
      </c>
      <c r="B53" s="71" t="s">
        <v>91</v>
      </c>
      <c r="C53" s="72" t="s">
        <v>36</v>
      </c>
      <c r="D53" s="31">
        <f>D55+D56</f>
        <v>192166.3</v>
      </c>
      <c r="E53" s="31">
        <f>E55+E56</f>
        <v>242733.3</v>
      </c>
      <c r="F53" s="33"/>
      <c r="G53" s="33">
        <f t="shared" si="0"/>
        <v>192166.3</v>
      </c>
      <c r="H53" s="33"/>
      <c r="I53" s="33">
        <f t="shared" si="1"/>
        <v>242733.3</v>
      </c>
      <c r="J53" s="33"/>
      <c r="K53" s="33">
        <f t="shared" si="2"/>
        <v>192166.3</v>
      </c>
      <c r="L53" s="33"/>
      <c r="M53" s="33">
        <f t="shared" si="63"/>
        <v>242733.3</v>
      </c>
      <c r="N53" s="33"/>
      <c r="O53" s="33">
        <f t="shared" si="64"/>
        <v>192166.3</v>
      </c>
      <c r="P53" s="33"/>
      <c r="Q53" s="33">
        <f t="shared" si="65"/>
        <v>242733.3</v>
      </c>
      <c r="R53" s="33"/>
      <c r="S53" s="33">
        <f t="shared" si="66"/>
        <v>192166.3</v>
      </c>
      <c r="T53" s="33"/>
      <c r="U53" s="33">
        <f t="shared" si="67"/>
        <v>242733.3</v>
      </c>
      <c r="V53" s="33"/>
      <c r="W53" s="33">
        <f t="shared" si="68"/>
        <v>192166.3</v>
      </c>
      <c r="X53" s="33"/>
      <c r="Y53" s="33">
        <f t="shared" si="69"/>
        <v>242733.3</v>
      </c>
      <c r="Z53" s="33"/>
      <c r="AA53" s="33">
        <f t="shared" si="78"/>
        <v>192166.3</v>
      </c>
      <c r="AB53" s="33"/>
      <c r="AC53" s="33">
        <f t="shared" si="79"/>
        <v>242733.3</v>
      </c>
      <c r="AD53" s="33"/>
      <c r="AE53" s="33">
        <f t="shared" si="84"/>
        <v>192166.3</v>
      </c>
      <c r="AF53" s="33"/>
      <c r="AG53" s="33">
        <f t="shared" si="85"/>
        <v>242733.3</v>
      </c>
      <c r="AH53" s="32"/>
      <c r="AI53" s="67">
        <f t="shared" si="86"/>
        <v>192166.3</v>
      </c>
      <c r="AJ53" s="32"/>
      <c r="AK53" s="67">
        <f t="shared" si="87"/>
        <v>242733.3</v>
      </c>
      <c r="AL53" s="17"/>
      <c r="AM53" s="4"/>
    </row>
    <row r="54" spans="1:39" x14ac:dyDescent="0.35">
      <c r="A54" s="64"/>
      <c r="B54" s="68" t="s">
        <v>82</v>
      </c>
      <c r="C54" s="72"/>
      <c r="D54" s="31"/>
      <c r="E54" s="31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2"/>
      <c r="AI54" s="67"/>
      <c r="AJ54" s="32"/>
      <c r="AK54" s="67"/>
      <c r="AL54" s="17"/>
      <c r="AM54" s="4"/>
    </row>
    <row r="55" spans="1:39" s="4" customFormat="1" hidden="1" x14ac:dyDescent="0.35">
      <c r="A55" s="2"/>
      <c r="B55" s="10" t="s">
        <v>10</v>
      </c>
      <c r="C55" s="13"/>
      <c r="D55" s="34">
        <v>52697.699999999983</v>
      </c>
      <c r="E55" s="34">
        <v>242733.3</v>
      </c>
      <c r="F55" s="46"/>
      <c r="G55" s="33">
        <f t="shared" si="0"/>
        <v>52697.699999999983</v>
      </c>
      <c r="H55" s="46"/>
      <c r="I55" s="33">
        <f t="shared" si="1"/>
        <v>242733.3</v>
      </c>
      <c r="J55" s="46"/>
      <c r="K55" s="33">
        <f t="shared" si="2"/>
        <v>52697.699999999983</v>
      </c>
      <c r="L55" s="46"/>
      <c r="M55" s="33">
        <f t="shared" ref="M55:M67" si="88">I55+L55</f>
        <v>242733.3</v>
      </c>
      <c r="N55" s="46"/>
      <c r="O55" s="33">
        <f t="shared" ref="O55:O67" si="89">K55+N55</f>
        <v>52697.699999999983</v>
      </c>
      <c r="P55" s="46"/>
      <c r="Q55" s="33">
        <f t="shared" ref="Q55:Q67" si="90">M55+P55</f>
        <v>242733.3</v>
      </c>
      <c r="R55" s="46"/>
      <c r="S55" s="33">
        <f t="shared" ref="S55:S67" si="91">O55+R55</f>
        <v>52697.699999999983</v>
      </c>
      <c r="T55" s="46"/>
      <c r="U55" s="33">
        <f t="shared" ref="U55:U67" si="92">Q55+T55</f>
        <v>242733.3</v>
      </c>
      <c r="V55" s="46"/>
      <c r="W55" s="33">
        <f t="shared" ref="W55:W67" si="93">S55+V55</f>
        <v>52697.699999999983</v>
      </c>
      <c r="X55" s="46"/>
      <c r="Y55" s="33">
        <f t="shared" ref="Y55:Y67" si="94">U55+X55</f>
        <v>242733.3</v>
      </c>
      <c r="Z55" s="46"/>
      <c r="AA55" s="33">
        <f t="shared" ref="AA55:AA61" si="95">W55+Z55</f>
        <v>52697.699999999983</v>
      </c>
      <c r="AB55" s="46"/>
      <c r="AC55" s="33">
        <f t="shared" ref="AC55:AC61" si="96">Y55+AB55</f>
        <v>242733.3</v>
      </c>
      <c r="AD55" s="46"/>
      <c r="AE55" s="33">
        <f t="shared" ref="AE55:AE61" si="97">AA55+AD55</f>
        <v>52697.699999999983</v>
      </c>
      <c r="AF55" s="46"/>
      <c r="AG55" s="33">
        <f t="shared" ref="AG55:AG61" si="98">AC55+AF55</f>
        <v>242733.3</v>
      </c>
      <c r="AH55" s="35"/>
      <c r="AI55" s="33">
        <f t="shared" ref="AI55:AI61" si="99">AE55+AH55</f>
        <v>52697.699999999983</v>
      </c>
      <c r="AJ55" s="35"/>
      <c r="AK55" s="33">
        <f t="shared" ref="AK55:AK61" si="100">AG55+AJ55</f>
        <v>242733.3</v>
      </c>
      <c r="AL55" s="17" t="s">
        <v>92</v>
      </c>
      <c r="AM55" s="4">
        <v>0</v>
      </c>
    </row>
    <row r="56" spans="1:39" x14ac:dyDescent="0.35">
      <c r="A56" s="64"/>
      <c r="B56" s="71" t="s">
        <v>17</v>
      </c>
      <c r="C56" s="72"/>
      <c r="D56" s="31">
        <v>139468.6</v>
      </c>
      <c r="E56" s="31">
        <v>0</v>
      </c>
      <c r="F56" s="33"/>
      <c r="G56" s="33">
        <f t="shared" si="0"/>
        <v>139468.6</v>
      </c>
      <c r="H56" s="33"/>
      <c r="I56" s="33">
        <f t="shared" si="1"/>
        <v>0</v>
      </c>
      <c r="J56" s="33"/>
      <c r="K56" s="33">
        <f t="shared" si="2"/>
        <v>139468.6</v>
      </c>
      <c r="L56" s="33"/>
      <c r="M56" s="33">
        <f t="shared" si="88"/>
        <v>0</v>
      </c>
      <c r="N56" s="33"/>
      <c r="O56" s="33">
        <f t="shared" si="89"/>
        <v>139468.6</v>
      </c>
      <c r="P56" s="33"/>
      <c r="Q56" s="33">
        <f t="shared" si="90"/>
        <v>0</v>
      </c>
      <c r="R56" s="33"/>
      <c r="S56" s="33">
        <f t="shared" si="91"/>
        <v>139468.6</v>
      </c>
      <c r="T56" s="33"/>
      <c r="U56" s="33">
        <f t="shared" si="92"/>
        <v>0</v>
      </c>
      <c r="V56" s="33"/>
      <c r="W56" s="33">
        <f t="shared" si="93"/>
        <v>139468.6</v>
      </c>
      <c r="X56" s="33"/>
      <c r="Y56" s="33">
        <f t="shared" si="94"/>
        <v>0</v>
      </c>
      <c r="Z56" s="33"/>
      <c r="AA56" s="33">
        <f t="shared" si="95"/>
        <v>139468.6</v>
      </c>
      <c r="AB56" s="33"/>
      <c r="AC56" s="33">
        <f t="shared" si="96"/>
        <v>0</v>
      </c>
      <c r="AD56" s="33"/>
      <c r="AE56" s="33">
        <f t="shared" si="97"/>
        <v>139468.6</v>
      </c>
      <c r="AF56" s="33"/>
      <c r="AG56" s="33">
        <f t="shared" si="98"/>
        <v>0</v>
      </c>
      <c r="AH56" s="32"/>
      <c r="AI56" s="67">
        <f t="shared" si="99"/>
        <v>139468.6</v>
      </c>
      <c r="AJ56" s="32"/>
      <c r="AK56" s="67">
        <f t="shared" si="100"/>
        <v>0</v>
      </c>
      <c r="AL56" s="4" t="s">
        <v>180</v>
      </c>
      <c r="AM56" s="4"/>
    </row>
    <row r="57" spans="1:39" ht="39" customHeight="1" x14ac:dyDescent="0.35">
      <c r="A57" s="64" t="s">
        <v>119</v>
      </c>
      <c r="B57" s="71" t="s">
        <v>93</v>
      </c>
      <c r="C57" s="72" t="s">
        <v>15</v>
      </c>
      <c r="D57" s="31">
        <v>16000</v>
      </c>
      <c r="E57" s="31">
        <v>0</v>
      </c>
      <c r="F57" s="33"/>
      <c r="G57" s="33">
        <f t="shared" si="0"/>
        <v>16000</v>
      </c>
      <c r="H57" s="33"/>
      <c r="I57" s="33">
        <f t="shared" si="1"/>
        <v>0</v>
      </c>
      <c r="J57" s="33"/>
      <c r="K57" s="33">
        <f t="shared" si="2"/>
        <v>16000</v>
      </c>
      <c r="L57" s="33"/>
      <c r="M57" s="33">
        <f t="shared" si="88"/>
        <v>0</v>
      </c>
      <c r="N57" s="33"/>
      <c r="O57" s="33">
        <f t="shared" si="89"/>
        <v>16000</v>
      </c>
      <c r="P57" s="33"/>
      <c r="Q57" s="33">
        <f t="shared" si="90"/>
        <v>0</v>
      </c>
      <c r="R57" s="33"/>
      <c r="S57" s="33">
        <f t="shared" si="91"/>
        <v>16000</v>
      </c>
      <c r="T57" s="33"/>
      <c r="U57" s="33">
        <f t="shared" si="92"/>
        <v>0</v>
      </c>
      <c r="V57" s="33"/>
      <c r="W57" s="33">
        <f t="shared" si="93"/>
        <v>16000</v>
      </c>
      <c r="X57" s="33"/>
      <c r="Y57" s="33">
        <f t="shared" si="94"/>
        <v>0</v>
      </c>
      <c r="Z57" s="33"/>
      <c r="AA57" s="33">
        <f t="shared" si="95"/>
        <v>16000</v>
      </c>
      <c r="AB57" s="33"/>
      <c r="AC57" s="33">
        <f t="shared" si="96"/>
        <v>0</v>
      </c>
      <c r="AD57" s="33"/>
      <c r="AE57" s="33">
        <f t="shared" si="97"/>
        <v>16000</v>
      </c>
      <c r="AF57" s="33"/>
      <c r="AG57" s="33">
        <f t="shared" si="98"/>
        <v>0</v>
      </c>
      <c r="AH57" s="32"/>
      <c r="AI57" s="67">
        <f t="shared" si="99"/>
        <v>16000</v>
      </c>
      <c r="AJ57" s="32"/>
      <c r="AK57" s="67">
        <f t="shared" si="100"/>
        <v>0</v>
      </c>
      <c r="AL57" s="18" t="s">
        <v>94</v>
      </c>
      <c r="AM57" s="4"/>
    </row>
    <row r="58" spans="1:39" ht="39" customHeight="1" x14ac:dyDescent="0.35">
      <c r="A58" s="64" t="s">
        <v>120</v>
      </c>
      <c r="B58" s="71" t="s">
        <v>95</v>
      </c>
      <c r="C58" s="72" t="s">
        <v>15</v>
      </c>
      <c r="D58" s="31">
        <v>622.9</v>
      </c>
      <c r="E58" s="31">
        <v>16000</v>
      </c>
      <c r="F58" s="33"/>
      <c r="G58" s="33">
        <f t="shared" si="0"/>
        <v>622.9</v>
      </c>
      <c r="H58" s="33"/>
      <c r="I58" s="33">
        <f t="shared" si="1"/>
        <v>16000</v>
      </c>
      <c r="J58" s="33"/>
      <c r="K58" s="33">
        <f t="shared" si="2"/>
        <v>622.9</v>
      </c>
      <c r="L58" s="33"/>
      <c r="M58" s="33">
        <f t="shared" si="88"/>
        <v>16000</v>
      </c>
      <c r="N58" s="33"/>
      <c r="O58" s="33">
        <f t="shared" si="89"/>
        <v>622.9</v>
      </c>
      <c r="P58" s="33"/>
      <c r="Q58" s="33">
        <f t="shared" si="90"/>
        <v>16000</v>
      </c>
      <c r="R58" s="33"/>
      <c r="S58" s="33">
        <f t="shared" si="91"/>
        <v>622.9</v>
      </c>
      <c r="T58" s="33"/>
      <c r="U58" s="33">
        <f t="shared" si="92"/>
        <v>16000</v>
      </c>
      <c r="V58" s="33"/>
      <c r="W58" s="33">
        <f t="shared" si="93"/>
        <v>622.9</v>
      </c>
      <c r="X58" s="33"/>
      <c r="Y58" s="33">
        <f t="shared" si="94"/>
        <v>16000</v>
      </c>
      <c r="Z58" s="33"/>
      <c r="AA58" s="33">
        <f t="shared" si="95"/>
        <v>622.9</v>
      </c>
      <c r="AB58" s="33"/>
      <c r="AC58" s="33">
        <f t="shared" si="96"/>
        <v>16000</v>
      </c>
      <c r="AD58" s="33"/>
      <c r="AE58" s="33">
        <f t="shared" si="97"/>
        <v>622.9</v>
      </c>
      <c r="AF58" s="33"/>
      <c r="AG58" s="33">
        <f t="shared" si="98"/>
        <v>16000</v>
      </c>
      <c r="AH58" s="32"/>
      <c r="AI58" s="67">
        <f t="shared" si="99"/>
        <v>622.9</v>
      </c>
      <c r="AJ58" s="32"/>
      <c r="AK58" s="67">
        <f t="shared" si="100"/>
        <v>16000</v>
      </c>
      <c r="AL58" s="17" t="s">
        <v>96</v>
      </c>
      <c r="AM58" s="4"/>
    </row>
    <row r="59" spans="1:39" ht="39" customHeight="1" x14ac:dyDescent="0.35">
      <c r="A59" s="64" t="s">
        <v>121</v>
      </c>
      <c r="B59" s="71" t="s">
        <v>161</v>
      </c>
      <c r="C59" s="72" t="s">
        <v>15</v>
      </c>
      <c r="D59" s="31">
        <v>16000</v>
      </c>
      <c r="E59" s="31">
        <v>0</v>
      </c>
      <c r="F59" s="33"/>
      <c r="G59" s="33">
        <f t="shared" si="0"/>
        <v>16000</v>
      </c>
      <c r="H59" s="33"/>
      <c r="I59" s="33">
        <f t="shared" si="1"/>
        <v>0</v>
      </c>
      <c r="J59" s="33"/>
      <c r="K59" s="33">
        <f t="shared" si="2"/>
        <v>16000</v>
      </c>
      <c r="L59" s="33"/>
      <c r="M59" s="33">
        <f t="shared" si="88"/>
        <v>0</v>
      </c>
      <c r="N59" s="33"/>
      <c r="O59" s="33">
        <f t="shared" si="89"/>
        <v>16000</v>
      </c>
      <c r="P59" s="33"/>
      <c r="Q59" s="33">
        <f t="shared" si="90"/>
        <v>0</v>
      </c>
      <c r="R59" s="33"/>
      <c r="S59" s="33">
        <f t="shared" si="91"/>
        <v>16000</v>
      </c>
      <c r="T59" s="33"/>
      <c r="U59" s="33">
        <f t="shared" si="92"/>
        <v>0</v>
      </c>
      <c r="V59" s="33"/>
      <c r="W59" s="33">
        <f t="shared" si="93"/>
        <v>16000</v>
      </c>
      <c r="X59" s="33"/>
      <c r="Y59" s="33">
        <f t="shared" si="94"/>
        <v>0</v>
      </c>
      <c r="Z59" s="33"/>
      <c r="AA59" s="33">
        <f t="shared" si="95"/>
        <v>16000</v>
      </c>
      <c r="AB59" s="33"/>
      <c r="AC59" s="33">
        <f t="shared" si="96"/>
        <v>0</v>
      </c>
      <c r="AD59" s="33"/>
      <c r="AE59" s="33">
        <f t="shared" si="97"/>
        <v>16000</v>
      </c>
      <c r="AF59" s="33"/>
      <c r="AG59" s="33">
        <f t="shared" si="98"/>
        <v>0</v>
      </c>
      <c r="AH59" s="32"/>
      <c r="AI59" s="67">
        <f t="shared" si="99"/>
        <v>16000</v>
      </c>
      <c r="AJ59" s="32"/>
      <c r="AK59" s="67">
        <f t="shared" si="100"/>
        <v>0</v>
      </c>
      <c r="AL59" s="17" t="s">
        <v>97</v>
      </c>
      <c r="AM59" s="4"/>
    </row>
    <row r="60" spans="1:39" ht="59.25" customHeight="1" x14ac:dyDescent="0.35">
      <c r="A60" s="64" t="s">
        <v>122</v>
      </c>
      <c r="B60" s="71" t="s">
        <v>192</v>
      </c>
      <c r="C60" s="72" t="s">
        <v>36</v>
      </c>
      <c r="D60" s="31"/>
      <c r="E60" s="31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>
        <v>7133.51</v>
      </c>
      <c r="S60" s="33">
        <f t="shared" si="91"/>
        <v>7133.51</v>
      </c>
      <c r="T60" s="33"/>
      <c r="U60" s="33">
        <f t="shared" si="92"/>
        <v>0</v>
      </c>
      <c r="V60" s="33"/>
      <c r="W60" s="33">
        <f t="shared" si="93"/>
        <v>7133.51</v>
      </c>
      <c r="X60" s="33"/>
      <c r="Y60" s="33">
        <f t="shared" si="94"/>
        <v>0</v>
      </c>
      <c r="Z60" s="33"/>
      <c r="AA60" s="33">
        <f t="shared" si="95"/>
        <v>7133.51</v>
      </c>
      <c r="AB60" s="33"/>
      <c r="AC60" s="33">
        <f t="shared" si="96"/>
        <v>0</v>
      </c>
      <c r="AD60" s="33"/>
      <c r="AE60" s="33">
        <f t="shared" si="97"/>
        <v>7133.51</v>
      </c>
      <c r="AF60" s="33"/>
      <c r="AG60" s="33">
        <f t="shared" si="98"/>
        <v>0</v>
      </c>
      <c r="AH60" s="32"/>
      <c r="AI60" s="67">
        <f t="shared" si="99"/>
        <v>7133.51</v>
      </c>
      <c r="AJ60" s="32"/>
      <c r="AK60" s="67">
        <f t="shared" si="100"/>
        <v>0</v>
      </c>
      <c r="AL60" s="49">
        <v>2420141300</v>
      </c>
      <c r="AM60" s="4"/>
    </row>
    <row r="61" spans="1:39" ht="54" x14ac:dyDescent="0.35">
      <c r="A61" s="64" t="s">
        <v>123</v>
      </c>
      <c r="B61" s="68" t="s">
        <v>207</v>
      </c>
      <c r="C61" s="72" t="s">
        <v>36</v>
      </c>
      <c r="D61" s="31"/>
      <c r="E61" s="31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>
        <f>V63+V64</f>
        <v>174623.63</v>
      </c>
      <c r="W61" s="33">
        <f t="shared" si="93"/>
        <v>174623.63</v>
      </c>
      <c r="X61" s="33">
        <f>X63+X64</f>
        <v>307126.40899999999</v>
      </c>
      <c r="Y61" s="33">
        <f t="shared" si="94"/>
        <v>307126.40899999999</v>
      </c>
      <c r="Z61" s="33">
        <f>Z63+Z64</f>
        <v>0</v>
      </c>
      <c r="AA61" s="33">
        <f t="shared" si="95"/>
        <v>174623.63</v>
      </c>
      <c r="AB61" s="33">
        <f>AB63+AB64</f>
        <v>-18248</v>
      </c>
      <c r="AC61" s="33">
        <f t="shared" si="96"/>
        <v>288878.40899999999</v>
      </c>
      <c r="AD61" s="33">
        <f>AD63+AD64</f>
        <v>0</v>
      </c>
      <c r="AE61" s="33">
        <f t="shared" si="97"/>
        <v>174623.63</v>
      </c>
      <c r="AF61" s="33">
        <f>AF63+AF64</f>
        <v>0</v>
      </c>
      <c r="AG61" s="33">
        <f t="shared" si="98"/>
        <v>288878.40899999999</v>
      </c>
      <c r="AH61" s="32">
        <f>AH63+AH64</f>
        <v>0</v>
      </c>
      <c r="AI61" s="67">
        <f t="shared" si="99"/>
        <v>174623.63</v>
      </c>
      <c r="AJ61" s="32">
        <f>AJ63+AJ64</f>
        <v>0</v>
      </c>
      <c r="AK61" s="67">
        <f t="shared" si="100"/>
        <v>288878.40899999999</v>
      </c>
      <c r="AL61" s="17"/>
      <c r="AM61" s="4"/>
    </row>
    <row r="62" spans="1:39" x14ac:dyDescent="0.35">
      <c r="A62" s="64"/>
      <c r="B62" s="68" t="s">
        <v>82</v>
      </c>
      <c r="C62" s="72"/>
      <c r="D62" s="31"/>
      <c r="E62" s="31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2"/>
      <c r="AI62" s="67"/>
      <c r="AJ62" s="32"/>
      <c r="AK62" s="67"/>
      <c r="AL62" s="17"/>
      <c r="AM62" s="4"/>
    </row>
    <row r="63" spans="1:39" s="4" customFormat="1" hidden="1" x14ac:dyDescent="0.35">
      <c r="A63" s="2"/>
      <c r="B63" s="10" t="s">
        <v>10</v>
      </c>
      <c r="C63" s="13"/>
      <c r="D63" s="31"/>
      <c r="E63" s="31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>
        <f>98179.714+76443.916</f>
        <v>174623.63</v>
      </c>
      <c r="W63" s="33">
        <f t="shared" si="93"/>
        <v>174623.63</v>
      </c>
      <c r="X63" s="33">
        <v>108526.409</v>
      </c>
      <c r="Y63" s="33">
        <f t="shared" si="94"/>
        <v>108526.409</v>
      </c>
      <c r="Z63" s="33"/>
      <c r="AA63" s="33">
        <f t="shared" ref="AA63:AA67" si="101">W63+Z63</f>
        <v>174623.63</v>
      </c>
      <c r="AB63" s="33">
        <f>-18992.816+18992.816</f>
        <v>0</v>
      </c>
      <c r="AC63" s="33">
        <f t="shared" ref="AC63:AC67" si="102">Y63+AB63</f>
        <v>108526.409</v>
      </c>
      <c r="AD63" s="33"/>
      <c r="AE63" s="33">
        <f t="shared" ref="AE63:AE67" si="103">AA63+AD63</f>
        <v>174623.63</v>
      </c>
      <c r="AF63" s="33">
        <f>-18992.816+18992.816</f>
        <v>0</v>
      </c>
      <c r="AG63" s="33">
        <f t="shared" ref="AG63:AG67" si="104">AC63+AF63</f>
        <v>108526.409</v>
      </c>
      <c r="AH63" s="32"/>
      <c r="AI63" s="33">
        <f t="shared" ref="AI63:AI67" si="105">AE63+AH63</f>
        <v>174623.63</v>
      </c>
      <c r="AJ63" s="32">
        <f>-18992.816+18992.816</f>
        <v>0</v>
      </c>
      <c r="AK63" s="33">
        <f t="shared" ref="AK63:AK67" si="106">AG63+AJ63</f>
        <v>108526.409</v>
      </c>
      <c r="AL63" s="17" t="s">
        <v>206</v>
      </c>
      <c r="AM63" s="4">
        <v>0</v>
      </c>
    </row>
    <row r="64" spans="1:39" x14ac:dyDescent="0.35">
      <c r="A64" s="64"/>
      <c r="B64" s="71" t="s">
        <v>17</v>
      </c>
      <c r="C64" s="72"/>
      <c r="D64" s="31"/>
      <c r="E64" s="31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>
        <f t="shared" si="93"/>
        <v>0</v>
      </c>
      <c r="X64" s="33">
        <v>198600</v>
      </c>
      <c r="Y64" s="33">
        <f t="shared" si="94"/>
        <v>198600</v>
      </c>
      <c r="Z64" s="33"/>
      <c r="AA64" s="33">
        <f t="shared" si="101"/>
        <v>0</v>
      </c>
      <c r="AB64" s="33">
        <v>-18248</v>
      </c>
      <c r="AC64" s="33">
        <f t="shared" si="102"/>
        <v>180352</v>
      </c>
      <c r="AD64" s="33"/>
      <c r="AE64" s="33">
        <f t="shared" si="103"/>
        <v>0</v>
      </c>
      <c r="AF64" s="33"/>
      <c r="AG64" s="33">
        <f t="shared" si="104"/>
        <v>180352</v>
      </c>
      <c r="AH64" s="32"/>
      <c r="AI64" s="67">
        <f t="shared" si="105"/>
        <v>0</v>
      </c>
      <c r="AJ64" s="32"/>
      <c r="AK64" s="67">
        <f t="shared" si="106"/>
        <v>180352</v>
      </c>
      <c r="AL64" s="17" t="s">
        <v>204</v>
      </c>
      <c r="AM64" s="4"/>
    </row>
    <row r="65" spans="1:41" ht="54" x14ac:dyDescent="0.35">
      <c r="A65" s="64" t="s">
        <v>125</v>
      </c>
      <c r="B65" s="68" t="s">
        <v>217</v>
      </c>
      <c r="C65" s="72" t="s">
        <v>36</v>
      </c>
      <c r="D65" s="31"/>
      <c r="E65" s="31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>
        <v>10333.299999999999</v>
      </c>
      <c r="W65" s="33">
        <f t="shared" si="93"/>
        <v>10333.299999999999</v>
      </c>
      <c r="X65" s="33"/>
      <c r="Y65" s="33">
        <f t="shared" si="94"/>
        <v>0</v>
      </c>
      <c r="Z65" s="33"/>
      <c r="AA65" s="33">
        <f t="shared" si="101"/>
        <v>10333.299999999999</v>
      </c>
      <c r="AB65" s="33"/>
      <c r="AC65" s="33">
        <f t="shared" si="102"/>
        <v>0</v>
      </c>
      <c r="AD65" s="33"/>
      <c r="AE65" s="33">
        <f t="shared" si="103"/>
        <v>10333.299999999999</v>
      </c>
      <c r="AF65" s="33"/>
      <c r="AG65" s="33">
        <f t="shared" si="104"/>
        <v>0</v>
      </c>
      <c r="AH65" s="32"/>
      <c r="AI65" s="67">
        <f t="shared" si="105"/>
        <v>10333.299999999999</v>
      </c>
      <c r="AJ65" s="32"/>
      <c r="AK65" s="67">
        <f t="shared" si="106"/>
        <v>0</v>
      </c>
      <c r="AL65" s="49">
        <v>2420142110</v>
      </c>
      <c r="AM65" s="4"/>
    </row>
    <row r="66" spans="1:41" ht="36" x14ac:dyDescent="0.35">
      <c r="A66" s="64" t="s">
        <v>126</v>
      </c>
      <c r="B66" s="68" t="s">
        <v>222</v>
      </c>
      <c r="C66" s="72" t="s">
        <v>15</v>
      </c>
      <c r="D66" s="31"/>
      <c r="E66" s="31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2">
        <v>14500</v>
      </c>
      <c r="AI66" s="67">
        <f t="shared" si="105"/>
        <v>14500</v>
      </c>
      <c r="AJ66" s="32"/>
      <c r="AK66" s="67">
        <f t="shared" si="106"/>
        <v>0</v>
      </c>
      <c r="AL66" s="49">
        <v>2420241550</v>
      </c>
      <c r="AM66" s="4"/>
    </row>
    <row r="67" spans="1:41" x14ac:dyDescent="0.35">
      <c r="A67" s="64"/>
      <c r="B67" s="68" t="s">
        <v>162</v>
      </c>
      <c r="C67" s="70"/>
      <c r="D67" s="38">
        <f>D69+D70+D71</f>
        <v>1142227</v>
      </c>
      <c r="E67" s="38">
        <f>E69+E70+E71</f>
        <v>1136063.2</v>
      </c>
      <c r="F67" s="38">
        <f>F69+F70+F71</f>
        <v>11124.4</v>
      </c>
      <c r="G67" s="30">
        <f t="shared" si="0"/>
        <v>1153351.3999999999</v>
      </c>
      <c r="H67" s="38">
        <f>H69+H70+H71</f>
        <v>7475.1</v>
      </c>
      <c r="I67" s="30">
        <f t="shared" si="1"/>
        <v>1143538.3</v>
      </c>
      <c r="J67" s="38">
        <f>J69+J70+J71</f>
        <v>38023.5</v>
      </c>
      <c r="K67" s="30">
        <f t="shared" si="2"/>
        <v>1191374.8999999999</v>
      </c>
      <c r="L67" s="38">
        <f>L69+L70+L71</f>
        <v>0</v>
      </c>
      <c r="M67" s="30">
        <f t="shared" si="88"/>
        <v>1143538.3</v>
      </c>
      <c r="N67" s="38">
        <f>N69+N70+N71</f>
        <v>-10381.799999999999</v>
      </c>
      <c r="O67" s="30">
        <f t="shared" si="89"/>
        <v>1180993.0999999999</v>
      </c>
      <c r="P67" s="38">
        <f>P69+P70+P71</f>
        <v>0</v>
      </c>
      <c r="Q67" s="30">
        <f t="shared" si="90"/>
        <v>1143538.3</v>
      </c>
      <c r="R67" s="38">
        <f>R69+R70+R71</f>
        <v>0</v>
      </c>
      <c r="S67" s="30">
        <f t="shared" si="91"/>
        <v>1180993.0999999999</v>
      </c>
      <c r="T67" s="38">
        <f>T69+T70+T71</f>
        <v>0</v>
      </c>
      <c r="U67" s="30">
        <f t="shared" si="92"/>
        <v>1143538.3</v>
      </c>
      <c r="V67" s="38">
        <f>V69+V70+V71</f>
        <v>-90000</v>
      </c>
      <c r="W67" s="30">
        <f t="shared" si="93"/>
        <v>1090993.0999999999</v>
      </c>
      <c r="X67" s="38">
        <f>X69+X70+X71</f>
        <v>0</v>
      </c>
      <c r="Y67" s="30">
        <f t="shared" si="94"/>
        <v>1143538.3</v>
      </c>
      <c r="Z67" s="38">
        <f>Z69+Z70+Z71</f>
        <v>0</v>
      </c>
      <c r="AA67" s="30">
        <f t="shared" si="101"/>
        <v>1090993.0999999999</v>
      </c>
      <c r="AB67" s="38">
        <f>AB69+AB70+AB71</f>
        <v>0</v>
      </c>
      <c r="AC67" s="30">
        <f t="shared" si="102"/>
        <v>1143538.3</v>
      </c>
      <c r="AD67" s="38">
        <f>AD69+AD70+AD71</f>
        <v>0</v>
      </c>
      <c r="AE67" s="30">
        <f t="shared" si="103"/>
        <v>1090993.0999999999</v>
      </c>
      <c r="AF67" s="38">
        <f>AF69+AF70+AF71</f>
        <v>0</v>
      </c>
      <c r="AG67" s="30">
        <f t="shared" si="104"/>
        <v>1143538.3</v>
      </c>
      <c r="AH67" s="38">
        <f>AH69+AH70+AH71</f>
        <v>0</v>
      </c>
      <c r="AI67" s="67">
        <f t="shared" si="105"/>
        <v>1090993.0999999999</v>
      </c>
      <c r="AJ67" s="38">
        <f>AJ69+AJ70+AJ71</f>
        <v>0</v>
      </c>
      <c r="AK67" s="67">
        <f t="shared" si="106"/>
        <v>1143538.3</v>
      </c>
      <c r="AL67" s="9"/>
      <c r="AM67" s="9"/>
      <c r="AN67" s="9"/>
      <c r="AO67" s="9"/>
    </row>
    <row r="68" spans="1:41" x14ac:dyDescent="0.35">
      <c r="A68" s="64"/>
      <c r="B68" s="65" t="s">
        <v>9</v>
      </c>
      <c r="C68" s="70"/>
      <c r="D68" s="39"/>
      <c r="E68" s="39"/>
      <c r="F68" s="39"/>
      <c r="G68" s="33"/>
      <c r="H68" s="39"/>
      <c r="I68" s="33"/>
      <c r="J68" s="39"/>
      <c r="K68" s="33"/>
      <c r="L68" s="39"/>
      <c r="M68" s="33"/>
      <c r="N68" s="39"/>
      <c r="O68" s="33"/>
      <c r="P68" s="39"/>
      <c r="Q68" s="33"/>
      <c r="R68" s="39"/>
      <c r="S68" s="33"/>
      <c r="T68" s="39"/>
      <c r="U68" s="33"/>
      <c r="V68" s="39"/>
      <c r="W68" s="33"/>
      <c r="X68" s="39"/>
      <c r="Y68" s="33"/>
      <c r="Z68" s="39"/>
      <c r="AA68" s="33"/>
      <c r="AB68" s="39"/>
      <c r="AC68" s="33"/>
      <c r="AD68" s="39"/>
      <c r="AE68" s="33"/>
      <c r="AF68" s="39"/>
      <c r="AG68" s="33"/>
      <c r="AH68" s="40"/>
      <c r="AI68" s="67"/>
      <c r="AJ68" s="40"/>
      <c r="AK68" s="67"/>
      <c r="AL68" s="4"/>
      <c r="AM68" s="4"/>
    </row>
    <row r="69" spans="1:41" s="4" customFormat="1" hidden="1" x14ac:dyDescent="0.35">
      <c r="A69" s="2"/>
      <c r="B69" s="11" t="s">
        <v>10</v>
      </c>
      <c r="C69" s="7"/>
      <c r="D69" s="36">
        <f>D72+D73+D74+D75+D76+D77</f>
        <v>899943</v>
      </c>
      <c r="E69" s="36">
        <f>E72+E73+E74+E75+E76+E77</f>
        <v>879045.7</v>
      </c>
      <c r="F69" s="36">
        <f>F72+F73+F74+F75+F76+F77</f>
        <v>11124.4</v>
      </c>
      <c r="G69" s="33">
        <f t="shared" si="0"/>
        <v>911067.4</v>
      </c>
      <c r="H69" s="36">
        <f>H72+H73+H74+H75+H76+H77</f>
        <v>7475.1</v>
      </c>
      <c r="I69" s="33">
        <f t="shared" si="1"/>
        <v>886520.79999999993</v>
      </c>
      <c r="J69" s="36">
        <f>J72+J73+J74+J75+J76+J77+J84+J85+J86</f>
        <v>38023.5</v>
      </c>
      <c r="K69" s="33">
        <f t="shared" si="2"/>
        <v>949090.9</v>
      </c>
      <c r="L69" s="36">
        <f>L72+L73+L74+L75+L76+L77</f>
        <v>0</v>
      </c>
      <c r="M69" s="33">
        <f t="shared" ref="M69:M78" si="107">I69+L69</f>
        <v>886520.79999999993</v>
      </c>
      <c r="N69" s="36">
        <f>N72+N73+N74+N75+N76+N77+N84+N85+N86</f>
        <v>-10381.799999999999</v>
      </c>
      <c r="O69" s="33">
        <f t="shared" ref="O69:O78" si="108">K69+N69</f>
        <v>938709.1</v>
      </c>
      <c r="P69" s="36">
        <f>P72+P73+P74+P75+P76+P77</f>
        <v>0</v>
      </c>
      <c r="Q69" s="33">
        <f t="shared" ref="Q69:Q78" si="109">M69+P69</f>
        <v>886520.79999999993</v>
      </c>
      <c r="R69" s="36">
        <f>R72+R73+R74+R75+R76+R77+R84+R85+R86</f>
        <v>0</v>
      </c>
      <c r="S69" s="33">
        <f t="shared" ref="S69:S78" si="110">O69+R69</f>
        <v>938709.1</v>
      </c>
      <c r="T69" s="36">
        <f>T72+T73+T74+T75+T76+T77</f>
        <v>0</v>
      </c>
      <c r="U69" s="33">
        <f t="shared" ref="U69:U78" si="111">Q69+T69</f>
        <v>886520.79999999993</v>
      </c>
      <c r="V69" s="36">
        <f>V72+V73+V74+V75+V76+V77+V84+V85+V86</f>
        <v>-90000</v>
      </c>
      <c r="W69" s="33">
        <f t="shared" ref="W69:W78" si="112">S69+V69</f>
        <v>848709.1</v>
      </c>
      <c r="X69" s="36">
        <f>X72+X73+X74+X75+X76+X77</f>
        <v>0</v>
      </c>
      <c r="Y69" s="33">
        <f t="shared" ref="Y69:Y78" si="113">U69+X69</f>
        <v>886520.79999999993</v>
      </c>
      <c r="Z69" s="36">
        <f>Z72+Z73+Z74+Z75+Z76+Z77+Z84+Z85+Z86</f>
        <v>0</v>
      </c>
      <c r="AA69" s="33">
        <f t="shared" ref="AA69:AA78" si="114">W69+Z69</f>
        <v>848709.1</v>
      </c>
      <c r="AB69" s="36">
        <f>AB72+AB73+AB74+AB75+AB76+AB77</f>
        <v>0</v>
      </c>
      <c r="AC69" s="33">
        <f t="shared" ref="AC69:AC78" si="115">Y69+AB69</f>
        <v>886520.79999999993</v>
      </c>
      <c r="AD69" s="36">
        <f>AD72+AD73+AD74+AD75+AD76+AD77+AD84+AD85+AD86</f>
        <v>0</v>
      </c>
      <c r="AE69" s="33">
        <f t="shared" ref="AE69:AE78" si="116">AA69+AD69</f>
        <v>848709.1</v>
      </c>
      <c r="AF69" s="36">
        <f>AF72+AF73+AF74+AF75+AF76+AF77</f>
        <v>0</v>
      </c>
      <c r="AG69" s="33">
        <f t="shared" ref="AG69:AG78" si="117">AC69+AF69</f>
        <v>886520.79999999993</v>
      </c>
      <c r="AH69" s="37">
        <f>AH72+AH73+AH74+AH75+AH76+AH77+AH84+AH85+AH86</f>
        <v>0</v>
      </c>
      <c r="AI69" s="33">
        <f t="shared" ref="AI69" si="118">AE69+AH69</f>
        <v>848709.1</v>
      </c>
      <c r="AJ69" s="37">
        <f>AJ72+AJ73+AJ74+AJ75+AJ76+AJ77</f>
        <v>0</v>
      </c>
      <c r="AK69" s="33">
        <f t="shared" ref="AK69:AK78" si="119">AG69+AJ69</f>
        <v>886520.79999999993</v>
      </c>
      <c r="AM69" s="4">
        <v>0</v>
      </c>
    </row>
    <row r="70" spans="1:41" x14ac:dyDescent="0.35">
      <c r="A70" s="64"/>
      <c r="B70" s="68" t="s">
        <v>17</v>
      </c>
      <c r="C70" s="70"/>
      <c r="D70" s="39">
        <f>D83</f>
        <v>187214.6</v>
      </c>
      <c r="E70" s="39">
        <f>E83</f>
        <v>196663.2</v>
      </c>
      <c r="F70" s="39">
        <f>F83</f>
        <v>0</v>
      </c>
      <c r="G70" s="33">
        <f t="shared" si="0"/>
        <v>187214.6</v>
      </c>
      <c r="H70" s="39">
        <f>H83</f>
        <v>0</v>
      </c>
      <c r="I70" s="33">
        <f t="shared" si="1"/>
        <v>196663.2</v>
      </c>
      <c r="J70" s="39">
        <f>J83</f>
        <v>0</v>
      </c>
      <c r="K70" s="33">
        <f t="shared" si="2"/>
        <v>187214.6</v>
      </c>
      <c r="L70" s="39">
        <f>L83</f>
        <v>0</v>
      </c>
      <c r="M70" s="33">
        <f t="shared" si="107"/>
        <v>196663.2</v>
      </c>
      <c r="N70" s="39">
        <f>N83</f>
        <v>0</v>
      </c>
      <c r="O70" s="33">
        <f t="shared" si="108"/>
        <v>187214.6</v>
      </c>
      <c r="P70" s="39">
        <f>P83</f>
        <v>0</v>
      </c>
      <c r="Q70" s="33">
        <f t="shared" si="109"/>
        <v>196663.2</v>
      </c>
      <c r="R70" s="39">
        <f>R83</f>
        <v>0</v>
      </c>
      <c r="S70" s="33">
        <f t="shared" si="110"/>
        <v>187214.6</v>
      </c>
      <c r="T70" s="39">
        <f>T83</f>
        <v>0</v>
      </c>
      <c r="U70" s="33">
        <f t="shared" si="111"/>
        <v>196663.2</v>
      </c>
      <c r="V70" s="39">
        <f>V83</f>
        <v>0</v>
      </c>
      <c r="W70" s="33">
        <f t="shared" si="112"/>
        <v>187214.6</v>
      </c>
      <c r="X70" s="39">
        <f>X83</f>
        <v>0</v>
      </c>
      <c r="Y70" s="33">
        <f t="shared" si="113"/>
        <v>196663.2</v>
      </c>
      <c r="Z70" s="39">
        <f>Z83</f>
        <v>0</v>
      </c>
      <c r="AA70" s="33">
        <f t="shared" si="114"/>
        <v>187214.6</v>
      </c>
      <c r="AB70" s="39">
        <f>AB83</f>
        <v>0</v>
      </c>
      <c r="AC70" s="33">
        <f t="shared" si="115"/>
        <v>196663.2</v>
      </c>
      <c r="AD70" s="39">
        <f>AD83</f>
        <v>0</v>
      </c>
      <c r="AE70" s="33">
        <f>AA70+AD70</f>
        <v>187214.6</v>
      </c>
      <c r="AF70" s="39">
        <f>AF83</f>
        <v>0</v>
      </c>
      <c r="AG70" s="33">
        <f t="shared" si="117"/>
        <v>196663.2</v>
      </c>
      <c r="AH70" s="40">
        <f>AH83</f>
        <v>0</v>
      </c>
      <c r="AI70" s="67">
        <f>AE70+AH70</f>
        <v>187214.6</v>
      </c>
      <c r="AJ70" s="40">
        <f>AJ83</f>
        <v>0</v>
      </c>
      <c r="AK70" s="67">
        <f t="shared" si="119"/>
        <v>196663.2</v>
      </c>
      <c r="AL70" s="4"/>
      <c r="AM70" s="4"/>
    </row>
    <row r="71" spans="1:41" x14ac:dyDescent="0.35">
      <c r="A71" s="64"/>
      <c r="B71" s="68" t="s">
        <v>40</v>
      </c>
      <c r="C71" s="70"/>
      <c r="D71" s="39">
        <f>D80</f>
        <v>55069.4</v>
      </c>
      <c r="E71" s="39">
        <f>E80</f>
        <v>60354.3</v>
      </c>
      <c r="F71" s="39">
        <f>F80</f>
        <v>0</v>
      </c>
      <c r="G71" s="33">
        <f t="shared" si="0"/>
        <v>55069.4</v>
      </c>
      <c r="H71" s="39">
        <f>H80</f>
        <v>0</v>
      </c>
      <c r="I71" s="33">
        <f t="shared" si="1"/>
        <v>60354.3</v>
      </c>
      <c r="J71" s="39">
        <f>J80</f>
        <v>0</v>
      </c>
      <c r="K71" s="33">
        <f t="shared" si="2"/>
        <v>55069.4</v>
      </c>
      <c r="L71" s="39">
        <f>L80</f>
        <v>0</v>
      </c>
      <c r="M71" s="33">
        <f t="shared" si="107"/>
        <v>60354.3</v>
      </c>
      <c r="N71" s="39">
        <f>N80</f>
        <v>0</v>
      </c>
      <c r="O71" s="33">
        <f t="shared" si="108"/>
        <v>55069.4</v>
      </c>
      <c r="P71" s="39">
        <f>P80</f>
        <v>0</v>
      </c>
      <c r="Q71" s="33">
        <f t="shared" si="109"/>
        <v>60354.3</v>
      </c>
      <c r="R71" s="39">
        <f>R80</f>
        <v>0</v>
      </c>
      <c r="S71" s="33">
        <f t="shared" si="110"/>
        <v>55069.4</v>
      </c>
      <c r="T71" s="39">
        <f>T80</f>
        <v>0</v>
      </c>
      <c r="U71" s="33">
        <f t="shared" si="111"/>
        <v>60354.3</v>
      </c>
      <c r="V71" s="39">
        <f>V80</f>
        <v>0</v>
      </c>
      <c r="W71" s="33">
        <f t="shared" si="112"/>
        <v>55069.4</v>
      </c>
      <c r="X71" s="39">
        <f>X80</f>
        <v>0</v>
      </c>
      <c r="Y71" s="33">
        <f t="shared" si="113"/>
        <v>60354.3</v>
      </c>
      <c r="Z71" s="39">
        <f>Z80</f>
        <v>0</v>
      </c>
      <c r="AA71" s="33">
        <f t="shared" si="114"/>
        <v>55069.4</v>
      </c>
      <c r="AB71" s="39">
        <f>AB80</f>
        <v>0</v>
      </c>
      <c r="AC71" s="33">
        <f t="shared" si="115"/>
        <v>60354.3</v>
      </c>
      <c r="AD71" s="39">
        <f>AD80</f>
        <v>0</v>
      </c>
      <c r="AE71" s="33">
        <f t="shared" si="116"/>
        <v>55069.4</v>
      </c>
      <c r="AF71" s="39">
        <f>AF80</f>
        <v>0</v>
      </c>
      <c r="AG71" s="33">
        <f t="shared" si="117"/>
        <v>60354.3</v>
      </c>
      <c r="AH71" s="40">
        <f>AH80</f>
        <v>0</v>
      </c>
      <c r="AI71" s="67">
        <f t="shared" ref="AI71:AI78" si="120">AE71+AH71</f>
        <v>55069.4</v>
      </c>
      <c r="AJ71" s="40">
        <f>AJ80</f>
        <v>0</v>
      </c>
      <c r="AK71" s="67">
        <f t="shared" si="119"/>
        <v>60354.3</v>
      </c>
      <c r="AL71" s="4"/>
      <c r="AM71" s="4"/>
    </row>
    <row r="72" spans="1:41" ht="72" x14ac:dyDescent="0.35">
      <c r="A72" s="64" t="s">
        <v>127</v>
      </c>
      <c r="B72" s="68" t="s">
        <v>27</v>
      </c>
      <c r="C72" s="72" t="s">
        <v>4</v>
      </c>
      <c r="D72" s="39">
        <v>134500</v>
      </c>
      <c r="E72" s="39">
        <v>156206.79999999999</v>
      </c>
      <c r="F72" s="39"/>
      <c r="G72" s="33">
        <f t="shared" si="0"/>
        <v>134500</v>
      </c>
      <c r="H72" s="39"/>
      <c r="I72" s="33">
        <f t="shared" si="1"/>
        <v>156206.79999999999</v>
      </c>
      <c r="J72" s="39"/>
      <c r="K72" s="33">
        <f t="shared" si="2"/>
        <v>134500</v>
      </c>
      <c r="L72" s="39"/>
      <c r="M72" s="33">
        <f t="shared" si="107"/>
        <v>156206.79999999999</v>
      </c>
      <c r="N72" s="39"/>
      <c r="O72" s="33">
        <f t="shared" si="108"/>
        <v>134500</v>
      </c>
      <c r="P72" s="39"/>
      <c r="Q72" s="33">
        <f t="shared" si="109"/>
        <v>156206.79999999999</v>
      </c>
      <c r="R72" s="39"/>
      <c r="S72" s="33">
        <f t="shared" si="110"/>
        <v>134500</v>
      </c>
      <c r="T72" s="39"/>
      <c r="U72" s="33">
        <f t="shared" si="111"/>
        <v>156206.79999999999</v>
      </c>
      <c r="V72" s="39">
        <v>-90000</v>
      </c>
      <c r="W72" s="33">
        <f t="shared" si="112"/>
        <v>44500</v>
      </c>
      <c r="X72" s="39"/>
      <c r="Y72" s="33">
        <f t="shared" si="113"/>
        <v>156206.79999999999</v>
      </c>
      <c r="Z72" s="39"/>
      <c r="AA72" s="33">
        <f t="shared" si="114"/>
        <v>44500</v>
      </c>
      <c r="AB72" s="39"/>
      <c r="AC72" s="33">
        <f t="shared" si="115"/>
        <v>156206.79999999999</v>
      </c>
      <c r="AD72" s="39"/>
      <c r="AE72" s="33">
        <f t="shared" si="116"/>
        <v>44500</v>
      </c>
      <c r="AF72" s="39"/>
      <c r="AG72" s="33">
        <f t="shared" si="117"/>
        <v>156206.79999999999</v>
      </c>
      <c r="AH72" s="40"/>
      <c r="AI72" s="67">
        <f t="shared" si="120"/>
        <v>44500</v>
      </c>
      <c r="AJ72" s="40"/>
      <c r="AK72" s="67">
        <f t="shared" si="119"/>
        <v>156206.79999999999</v>
      </c>
      <c r="AL72" s="4" t="s">
        <v>29</v>
      </c>
      <c r="AM72" s="4"/>
    </row>
    <row r="73" spans="1:41" ht="72" x14ac:dyDescent="0.35">
      <c r="A73" s="64" t="s">
        <v>128</v>
      </c>
      <c r="B73" s="68" t="s">
        <v>28</v>
      </c>
      <c r="C73" s="72" t="s">
        <v>4</v>
      </c>
      <c r="D73" s="39">
        <v>97555.4</v>
      </c>
      <c r="E73" s="39">
        <v>52469</v>
      </c>
      <c r="F73" s="39"/>
      <c r="G73" s="33">
        <f t="shared" si="0"/>
        <v>97555.4</v>
      </c>
      <c r="H73" s="39"/>
      <c r="I73" s="33">
        <f t="shared" si="1"/>
        <v>52469</v>
      </c>
      <c r="J73" s="39"/>
      <c r="K73" s="33">
        <f t="shared" si="2"/>
        <v>97555.4</v>
      </c>
      <c r="L73" s="39"/>
      <c r="M73" s="33">
        <f t="shared" si="107"/>
        <v>52469</v>
      </c>
      <c r="N73" s="39"/>
      <c r="O73" s="33">
        <f t="shared" si="108"/>
        <v>97555.4</v>
      </c>
      <c r="P73" s="39"/>
      <c r="Q73" s="33">
        <f t="shared" si="109"/>
        <v>52469</v>
      </c>
      <c r="R73" s="39"/>
      <c r="S73" s="33">
        <f t="shared" si="110"/>
        <v>97555.4</v>
      </c>
      <c r="T73" s="39"/>
      <c r="U73" s="33">
        <f t="shared" si="111"/>
        <v>52469</v>
      </c>
      <c r="V73" s="39"/>
      <c r="W73" s="33">
        <f t="shared" si="112"/>
        <v>97555.4</v>
      </c>
      <c r="X73" s="39"/>
      <c r="Y73" s="33">
        <f t="shared" si="113"/>
        <v>52469</v>
      </c>
      <c r="Z73" s="39"/>
      <c r="AA73" s="33">
        <f t="shared" si="114"/>
        <v>97555.4</v>
      </c>
      <c r="AB73" s="39"/>
      <c r="AC73" s="33">
        <f t="shared" si="115"/>
        <v>52469</v>
      </c>
      <c r="AD73" s="39"/>
      <c r="AE73" s="33">
        <f t="shared" si="116"/>
        <v>97555.4</v>
      </c>
      <c r="AF73" s="39"/>
      <c r="AG73" s="33">
        <f t="shared" si="117"/>
        <v>52469</v>
      </c>
      <c r="AH73" s="40"/>
      <c r="AI73" s="67">
        <f t="shared" si="120"/>
        <v>97555.4</v>
      </c>
      <c r="AJ73" s="40"/>
      <c r="AK73" s="67">
        <f t="shared" si="119"/>
        <v>52469</v>
      </c>
      <c r="AL73" s="4" t="s">
        <v>30</v>
      </c>
      <c r="AM73" s="4"/>
    </row>
    <row r="74" spans="1:41" ht="72" x14ac:dyDescent="0.35">
      <c r="A74" s="64" t="s">
        <v>129</v>
      </c>
      <c r="B74" s="68" t="s">
        <v>31</v>
      </c>
      <c r="C74" s="72" t="s">
        <v>4</v>
      </c>
      <c r="D74" s="39">
        <v>9847.7000000000007</v>
      </c>
      <c r="E74" s="39">
        <v>0</v>
      </c>
      <c r="F74" s="39"/>
      <c r="G74" s="33">
        <f t="shared" si="0"/>
        <v>9847.7000000000007</v>
      </c>
      <c r="H74" s="39"/>
      <c r="I74" s="33">
        <f t="shared" si="1"/>
        <v>0</v>
      </c>
      <c r="J74" s="39"/>
      <c r="K74" s="33">
        <f t="shared" si="2"/>
        <v>9847.7000000000007</v>
      </c>
      <c r="L74" s="39"/>
      <c r="M74" s="33">
        <f t="shared" si="107"/>
        <v>0</v>
      </c>
      <c r="N74" s="39"/>
      <c r="O74" s="33">
        <f t="shared" si="108"/>
        <v>9847.7000000000007</v>
      </c>
      <c r="P74" s="39"/>
      <c r="Q74" s="33">
        <f t="shared" si="109"/>
        <v>0</v>
      </c>
      <c r="R74" s="39"/>
      <c r="S74" s="33">
        <f t="shared" si="110"/>
        <v>9847.7000000000007</v>
      </c>
      <c r="T74" s="39"/>
      <c r="U74" s="33">
        <f t="shared" si="111"/>
        <v>0</v>
      </c>
      <c r="V74" s="39"/>
      <c r="W74" s="33">
        <f t="shared" si="112"/>
        <v>9847.7000000000007</v>
      </c>
      <c r="X74" s="39"/>
      <c r="Y74" s="33">
        <f t="shared" si="113"/>
        <v>0</v>
      </c>
      <c r="Z74" s="39"/>
      <c r="AA74" s="33">
        <f t="shared" si="114"/>
        <v>9847.7000000000007</v>
      </c>
      <c r="AB74" s="39"/>
      <c r="AC74" s="33">
        <f t="shared" si="115"/>
        <v>0</v>
      </c>
      <c r="AD74" s="39"/>
      <c r="AE74" s="33">
        <f t="shared" si="116"/>
        <v>9847.7000000000007</v>
      </c>
      <c r="AF74" s="39"/>
      <c r="AG74" s="33">
        <f t="shared" si="117"/>
        <v>0</v>
      </c>
      <c r="AH74" s="40"/>
      <c r="AI74" s="67">
        <f t="shared" si="120"/>
        <v>9847.7000000000007</v>
      </c>
      <c r="AJ74" s="40"/>
      <c r="AK74" s="67">
        <f t="shared" si="119"/>
        <v>0</v>
      </c>
      <c r="AL74" s="4" t="s">
        <v>32</v>
      </c>
      <c r="AM74" s="4"/>
    </row>
    <row r="75" spans="1:41" ht="72" x14ac:dyDescent="0.35">
      <c r="A75" s="64" t="s">
        <v>130</v>
      </c>
      <c r="B75" s="68" t="s">
        <v>33</v>
      </c>
      <c r="C75" s="72" t="s">
        <v>4</v>
      </c>
      <c r="D75" s="31">
        <v>23113.599999999999</v>
      </c>
      <c r="E75" s="31">
        <v>0</v>
      </c>
      <c r="F75" s="33">
        <v>11124.4</v>
      </c>
      <c r="G75" s="33">
        <f t="shared" si="0"/>
        <v>34238</v>
      </c>
      <c r="H75" s="33">
        <v>7475.1</v>
      </c>
      <c r="I75" s="33">
        <f t="shared" si="1"/>
        <v>7475.1</v>
      </c>
      <c r="J75" s="33"/>
      <c r="K75" s="33">
        <f t="shared" si="2"/>
        <v>34238</v>
      </c>
      <c r="L75" s="33"/>
      <c r="M75" s="33">
        <f t="shared" si="107"/>
        <v>7475.1</v>
      </c>
      <c r="N75" s="33"/>
      <c r="O75" s="33">
        <f t="shared" si="108"/>
        <v>34238</v>
      </c>
      <c r="P75" s="33"/>
      <c r="Q75" s="33">
        <f t="shared" si="109"/>
        <v>7475.1</v>
      </c>
      <c r="R75" s="33"/>
      <c r="S75" s="33">
        <f t="shared" si="110"/>
        <v>34238</v>
      </c>
      <c r="T75" s="33"/>
      <c r="U75" s="33">
        <f t="shared" si="111"/>
        <v>7475.1</v>
      </c>
      <c r="V75" s="33"/>
      <c r="W75" s="33">
        <f t="shared" si="112"/>
        <v>34238</v>
      </c>
      <c r="X75" s="33"/>
      <c r="Y75" s="33">
        <f t="shared" si="113"/>
        <v>7475.1</v>
      </c>
      <c r="Z75" s="33"/>
      <c r="AA75" s="33">
        <f t="shared" si="114"/>
        <v>34238</v>
      </c>
      <c r="AB75" s="33"/>
      <c r="AC75" s="33">
        <f t="shared" si="115"/>
        <v>7475.1</v>
      </c>
      <c r="AD75" s="33"/>
      <c r="AE75" s="33">
        <f t="shared" si="116"/>
        <v>34238</v>
      </c>
      <c r="AF75" s="33"/>
      <c r="AG75" s="33">
        <f t="shared" si="117"/>
        <v>7475.1</v>
      </c>
      <c r="AH75" s="32"/>
      <c r="AI75" s="67">
        <f t="shared" si="120"/>
        <v>34238</v>
      </c>
      <c r="AJ75" s="32"/>
      <c r="AK75" s="67">
        <f t="shared" si="119"/>
        <v>7475.1</v>
      </c>
      <c r="AL75" s="4" t="s">
        <v>34</v>
      </c>
      <c r="AM75" s="4"/>
    </row>
    <row r="76" spans="1:41" ht="54" x14ac:dyDescent="0.35">
      <c r="A76" s="64" t="s">
        <v>131</v>
      </c>
      <c r="B76" s="68" t="s">
        <v>38</v>
      </c>
      <c r="C76" s="72" t="s">
        <v>5</v>
      </c>
      <c r="D76" s="31">
        <v>299526.3</v>
      </c>
      <c r="E76" s="31">
        <v>670369.9</v>
      </c>
      <c r="F76" s="33"/>
      <c r="G76" s="33">
        <f t="shared" si="0"/>
        <v>299526.3</v>
      </c>
      <c r="H76" s="33"/>
      <c r="I76" s="33">
        <f t="shared" si="1"/>
        <v>670369.9</v>
      </c>
      <c r="J76" s="33">
        <f>-40323.9</f>
        <v>-40323.9</v>
      </c>
      <c r="K76" s="33">
        <f t="shared" si="2"/>
        <v>259202.4</v>
      </c>
      <c r="L76" s="33"/>
      <c r="M76" s="33">
        <f t="shared" si="107"/>
        <v>670369.9</v>
      </c>
      <c r="N76" s="33">
        <v>-10381.799999999999</v>
      </c>
      <c r="O76" s="33">
        <f t="shared" si="108"/>
        <v>248820.6</v>
      </c>
      <c r="P76" s="33"/>
      <c r="Q76" s="33">
        <f t="shared" si="109"/>
        <v>670369.9</v>
      </c>
      <c r="R76" s="33"/>
      <c r="S76" s="33">
        <f t="shared" si="110"/>
        <v>248820.6</v>
      </c>
      <c r="T76" s="33"/>
      <c r="U76" s="33">
        <f t="shared" si="111"/>
        <v>670369.9</v>
      </c>
      <c r="V76" s="33"/>
      <c r="W76" s="33">
        <f t="shared" si="112"/>
        <v>248820.6</v>
      </c>
      <c r="X76" s="33"/>
      <c r="Y76" s="33">
        <f t="shared" si="113"/>
        <v>670369.9</v>
      </c>
      <c r="Z76" s="33"/>
      <c r="AA76" s="33">
        <f t="shared" si="114"/>
        <v>248820.6</v>
      </c>
      <c r="AB76" s="33"/>
      <c r="AC76" s="33">
        <f t="shared" si="115"/>
        <v>670369.9</v>
      </c>
      <c r="AD76" s="33"/>
      <c r="AE76" s="33">
        <f t="shared" si="116"/>
        <v>248820.6</v>
      </c>
      <c r="AF76" s="33"/>
      <c r="AG76" s="33">
        <f t="shared" si="117"/>
        <v>670369.9</v>
      </c>
      <c r="AH76" s="32"/>
      <c r="AI76" s="67">
        <f t="shared" si="120"/>
        <v>248820.6</v>
      </c>
      <c r="AJ76" s="32"/>
      <c r="AK76" s="67">
        <f t="shared" si="119"/>
        <v>670369.9</v>
      </c>
      <c r="AL76" s="4" t="s">
        <v>164</v>
      </c>
      <c r="AM76" s="4"/>
    </row>
    <row r="77" spans="1:41" ht="54" x14ac:dyDescent="0.35">
      <c r="A77" s="64" t="s">
        <v>132</v>
      </c>
      <c r="B77" s="68" t="s">
        <v>35</v>
      </c>
      <c r="C77" s="72" t="s">
        <v>36</v>
      </c>
      <c r="D77" s="31">
        <v>335400</v>
      </c>
      <c r="E77" s="31">
        <v>0</v>
      </c>
      <c r="F77" s="33"/>
      <c r="G77" s="33">
        <f t="shared" si="0"/>
        <v>335400</v>
      </c>
      <c r="H77" s="33"/>
      <c r="I77" s="33">
        <f t="shared" si="1"/>
        <v>0</v>
      </c>
      <c r="J77" s="33"/>
      <c r="K77" s="33">
        <f t="shared" si="2"/>
        <v>335400</v>
      </c>
      <c r="L77" s="33"/>
      <c r="M77" s="33">
        <f t="shared" si="107"/>
        <v>0</v>
      </c>
      <c r="N77" s="33"/>
      <c r="O77" s="33">
        <f t="shared" si="108"/>
        <v>335400</v>
      </c>
      <c r="P77" s="33"/>
      <c r="Q77" s="33">
        <f t="shared" si="109"/>
        <v>0</v>
      </c>
      <c r="R77" s="33"/>
      <c r="S77" s="33">
        <f t="shared" si="110"/>
        <v>335400</v>
      </c>
      <c r="T77" s="33"/>
      <c r="U77" s="33">
        <f t="shared" si="111"/>
        <v>0</v>
      </c>
      <c r="V77" s="33"/>
      <c r="W77" s="33">
        <f t="shared" si="112"/>
        <v>335400</v>
      </c>
      <c r="X77" s="33"/>
      <c r="Y77" s="33">
        <f t="shared" si="113"/>
        <v>0</v>
      </c>
      <c r="Z77" s="33"/>
      <c r="AA77" s="33">
        <f t="shared" si="114"/>
        <v>335400</v>
      </c>
      <c r="AB77" s="33"/>
      <c r="AC77" s="33">
        <f t="shared" si="115"/>
        <v>0</v>
      </c>
      <c r="AD77" s="33"/>
      <c r="AE77" s="33">
        <f t="shared" si="116"/>
        <v>335400</v>
      </c>
      <c r="AF77" s="33"/>
      <c r="AG77" s="33">
        <f t="shared" si="117"/>
        <v>0</v>
      </c>
      <c r="AH77" s="32"/>
      <c r="AI77" s="67">
        <f t="shared" si="120"/>
        <v>335400</v>
      </c>
      <c r="AJ77" s="32"/>
      <c r="AK77" s="67">
        <f t="shared" si="119"/>
        <v>0</v>
      </c>
      <c r="AL77" s="4" t="s">
        <v>37</v>
      </c>
      <c r="AM77" s="4"/>
    </row>
    <row r="78" spans="1:41" ht="54" x14ac:dyDescent="0.35">
      <c r="A78" s="64" t="s">
        <v>133</v>
      </c>
      <c r="B78" s="68" t="s">
        <v>39</v>
      </c>
      <c r="C78" s="68" t="s">
        <v>5</v>
      </c>
      <c r="D78" s="31">
        <f>D80</f>
        <v>55069.4</v>
      </c>
      <c r="E78" s="31">
        <f>E80</f>
        <v>60354.3</v>
      </c>
      <c r="F78" s="33">
        <f>F80</f>
        <v>0</v>
      </c>
      <c r="G78" s="33">
        <f t="shared" si="0"/>
        <v>55069.4</v>
      </c>
      <c r="H78" s="33">
        <f>H80</f>
        <v>0</v>
      </c>
      <c r="I78" s="33">
        <f t="shared" si="1"/>
        <v>60354.3</v>
      </c>
      <c r="J78" s="33">
        <f>J80</f>
        <v>0</v>
      </c>
      <c r="K78" s="33">
        <f t="shared" si="2"/>
        <v>55069.4</v>
      </c>
      <c r="L78" s="33">
        <f>L80</f>
        <v>0</v>
      </c>
      <c r="M78" s="33">
        <f t="shared" si="107"/>
        <v>60354.3</v>
      </c>
      <c r="N78" s="33">
        <f>N80</f>
        <v>0</v>
      </c>
      <c r="O78" s="33">
        <f t="shared" si="108"/>
        <v>55069.4</v>
      </c>
      <c r="P78" s="33">
        <f>P80</f>
        <v>0</v>
      </c>
      <c r="Q78" s="33">
        <f t="shared" si="109"/>
        <v>60354.3</v>
      </c>
      <c r="R78" s="33">
        <f>R80</f>
        <v>0</v>
      </c>
      <c r="S78" s="33">
        <f t="shared" si="110"/>
        <v>55069.4</v>
      </c>
      <c r="T78" s="33">
        <f>T80</f>
        <v>0</v>
      </c>
      <c r="U78" s="33">
        <f t="shared" si="111"/>
        <v>60354.3</v>
      </c>
      <c r="V78" s="33">
        <f>V80</f>
        <v>0</v>
      </c>
      <c r="W78" s="33">
        <f t="shared" si="112"/>
        <v>55069.4</v>
      </c>
      <c r="X78" s="33">
        <f>X80</f>
        <v>0</v>
      </c>
      <c r="Y78" s="33">
        <f t="shared" si="113"/>
        <v>60354.3</v>
      </c>
      <c r="Z78" s="33">
        <f>Z80</f>
        <v>0</v>
      </c>
      <c r="AA78" s="33">
        <f t="shared" si="114"/>
        <v>55069.4</v>
      </c>
      <c r="AB78" s="33">
        <f>AB80</f>
        <v>0</v>
      </c>
      <c r="AC78" s="33">
        <f t="shared" si="115"/>
        <v>60354.3</v>
      </c>
      <c r="AD78" s="33">
        <f>AD80</f>
        <v>0</v>
      </c>
      <c r="AE78" s="33">
        <f t="shared" si="116"/>
        <v>55069.4</v>
      </c>
      <c r="AF78" s="33">
        <f>AF80</f>
        <v>0</v>
      </c>
      <c r="AG78" s="33">
        <f t="shared" si="117"/>
        <v>60354.3</v>
      </c>
      <c r="AH78" s="32">
        <f>AH80</f>
        <v>0</v>
      </c>
      <c r="AI78" s="67">
        <f t="shared" si="120"/>
        <v>55069.4</v>
      </c>
      <c r="AJ78" s="32">
        <f>AJ80</f>
        <v>0</v>
      </c>
      <c r="AK78" s="67">
        <f t="shared" si="119"/>
        <v>60354.3</v>
      </c>
      <c r="AL78" s="4" t="s">
        <v>42</v>
      </c>
      <c r="AM78" s="4"/>
    </row>
    <row r="79" spans="1:41" x14ac:dyDescent="0.35">
      <c r="A79" s="64"/>
      <c r="B79" s="68" t="s">
        <v>9</v>
      </c>
      <c r="C79" s="72"/>
      <c r="D79" s="31"/>
      <c r="E79" s="31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2"/>
      <c r="AI79" s="67"/>
      <c r="AJ79" s="32"/>
      <c r="AK79" s="67"/>
      <c r="AL79" s="4"/>
      <c r="AM79" s="4"/>
    </row>
    <row r="80" spans="1:41" x14ac:dyDescent="0.35">
      <c r="A80" s="64"/>
      <c r="B80" s="68" t="s">
        <v>40</v>
      </c>
      <c r="C80" s="72"/>
      <c r="D80" s="31">
        <v>55069.4</v>
      </c>
      <c r="E80" s="31">
        <v>60354.3</v>
      </c>
      <c r="F80" s="33"/>
      <c r="G80" s="33">
        <f t="shared" si="0"/>
        <v>55069.4</v>
      </c>
      <c r="H80" s="33"/>
      <c r="I80" s="33">
        <f t="shared" si="1"/>
        <v>60354.3</v>
      </c>
      <c r="J80" s="33"/>
      <c r="K80" s="33">
        <f t="shared" si="2"/>
        <v>55069.4</v>
      </c>
      <c r="L80" s="33"/>
      <c r="M80" s="33">
        <f t="shared" ref="M80:M81" si="121">I80+L80</f>
        <v>60354.3</v>
      </c>
      <c r="N80" s="33"/>
      <c r="O80" s="33">
        <f t="shared" ref="O80:O81" si="122">K80+N80</f>
        <v>55069.4</v>
      </c>
      <c r="P80" s="33"/>
      <c r="Q80" s="33">
        <f t="shared" ref="Q80:Q81" si="123">M80+P80</f>
        <v>60354.3</v>
      </c>
      <c r="R80" s="33"/>
      <c r="S80" s="33">
        <f t="shared" ref="S80:S81" si="124">O80+R80</f>
        <v>55069.4</v>
      </c>
      <c r="T80" s="33"/>
      <c r="U80" s="33">
        <f t="shared" ref="U80:U81" si="125">Q80+T80</f>
        <v>60354.3</v>
      </c>
      <c r="V80" s="33"/>
      <c r="W80" s="33">
        <f t="shared" ref="W80:W81" si="126">S80+V80</f>
        <v>55069.4</v>
      </c>
      <c r="X80" s="33"/>
      <c r="Y80" s="33">
        <f t="shared" ref="Y80:Y81" si="127">U80+X80</f>
        <v>60354.3</v>
      </c>
      <c r="Z80" s="33"/>
      <c r="AA80" s="33">
        <f t="shared" ref="AA80:AA81" si="128">W80+Z80</f>
        <v>55069.4</v>
      </c>
      <c r="AB80" s="33"/>
      <c r="AC80" s="33">
        <f t="shared" ref="AC80:AC81" si="129">Y80+AB80</f>
        <v>60354.3</v>
      </c>
      <c r="AD80" s="33"/>
      <c r="AE80" s="33">
        <f t="shared" ref="AE80:AE81" si="130">AA80+AD80</f>
        <v>55069.4</v>
      </c>
      <c r="AF80" s="33"/>
      <c r="AG80" s="33">
        <f t="shared" ref="AG80:AG81" si="131">AC80+AF80</f>
        <v>60354.3</v>
      </c>
      <c r="AH80" s="32"/>
      <c r="AI80" s="67">
        <f t="shared" ref="AI80:AI81" si="132">AE80+AH80</f>
        <v>55069.4</v>
      </c>
      <c r="AJ80" s="32"/>
      <c r="AK80" s="67">
        <f t="shared" ref="AK80:AK81" si="133">AG80+AJ80</f>
        <v>60354.3</v>
      </c>
      <c r="AL80" s="4"/>
      <c r="AM80" s="4"/>
    </row>
    <row r="81" spans="1:41" ht="108" x14ac:dyDescent="0.35">
      <c r="A81" s="64" t="s">
        <v>134</v>
      </c>
      <c r="B81" s="68" t="s">
        <v>41</v>
      </c>
      <c r="C81" s="72" t="s">
        <v>5</v>
      </c>
      <c r="D81" s="31">
        <f>D83</f>
        <v>187214.6</v>
      </c>
      <c r="E81" s="31">
        <f>E83</f>
        <v>196663.2</v>
      </c>
      <c r="F81" s="33">
        <f>F83</f>
        <v>0</v>
      </c>
      <c r="G81" s="33">
        <f t="shared" si="0"/>
        <v>187214.6</v>
      </c>
      <c r="H81" s="33">
        <f>H83</f>
        <v>0</v>
      </c>
      <c r="I81" s="33">
        <f t="shared" si="1"/>
        <v>196663.2</v>
      </c>
      <c r="J81" s="33">
        <f>J83</f>
        <v>0</v>
      </c>
      <c r="K81" s="33">
        <f t="shared" si="2"/>
        <v>187214.6</v>
      </c>
      <c r="L81" s="33">
        <f>L83</f>
        <v>0</v>
      </c>
      <c r="M81" s="33">
        <f t="shared" si="121"/>
        <v>196663.2</v>
      </c>
      <c r="N81" s="33">
        <f>N83</f>
        <v>0</v>
      </c>
      <c r="O81" s="33">
        <f t="shared" si="122"/>
        <v>187214.6</v>
      </c>
      <c r="P81" s="33">
        <f>P83</f>
        <v>0</v>
      </c>
      <c r="Q81" s="33">
        <f t="shared" si="123"/>
        <v>196663.2</v>
      </c>
      <c r="R81" s="33">
        <f>R83</f>
        <v>0</v>
      </c>
      <c r="S81" s="33">
        <f t="shared" si="124"/>
        <v>187214.6</v>
      </c>
      <c r="T81" s="33">
        <f>T83</f>
        <v>0</v>
      </c>
      <c r="U81" s="33">
        <f t="shared" si="125"/>
        <v>196663.2</v>
      </c>
      <c r="V81" s="33">
        <f>V83</f>
        <v>0</v>
      </c>
      <c r="W81" s="33">
        <f t="shared" si="126"/>
        <v>187214.6</v>
      </c>
      <c r="X81" s="33">
        <f>X83</f>
        <v>0</v>
      </c>
      <c r="Y81" s="33">
        <f t="shared" si="127"/>
        <v>196663.2</v>
      </c>
      <c r="Z81" s="33">
        <f>Z83</f>
        <v>0</v>
      </c>
      <c r="AA81" s="33">
        <f t="shared" si="128"/>
        <v>187214.6</v>
      </c>
      <c r="AB81" s="33">
        <f>AB83</f>
        <v>0</v>
      </c>
      <c r="AC81" s="33">
        <f t="shared" si="129"/>
        <v>196663.2</v>
      </c>
      <c r="AD81" s="33">
        <f>AD83</f>
        <v>0</v>
      </c>
      <c r="AE81" s="33">
        <f t="shared" si="130"/>
        <v>187214.6</v>
      </c>
      <c r="AF81" s="33">
        <f>AF83</f>
        <v>0</v>
      </c>
      <c r="AG81" s="33">
        <f t="shared" si="131"/>
        <v>196663.2</v>
      </c>
      <c r="AH81" s="32">
        <f>AH83</f>
        <v>0</v>
      </c>
      <c r="AI81" s="67">
        <f t="shared" si="132"/>
        <v>187214.6</v>
      </c>
      <c r="AJ81" s="32">
        <f>AJ83</f>
        <v>0</v>
      </c>
      <c r="AK81" s="67">
        <f t="shared" si="133"/>
        <v>196663.2</v>
      </c>
      <c r="AL81" s="4" t="s">
        <v>43</v>
      </c>
      <c r="AM81" s="4"/>
    </row>
    <row r="82" spans="1:41" x14ac:dyDescent="0.35">
      <c r="A82" s="64"/>
      <c r="B82" s="68" t="s">
        <v>9</v>
      </c>
      <c r="C82" s="72"/>
      <c r="D82" s="31"/>
      <c r="E82" s="31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2"/>
      <c r="AI82" s="67"/>
      <c r="AJ82" s="32"/>
      <c r="AK82" s="67"/>
      <c r="AL82" s="4"/>
      <c r="AM82" s="4"/>
    </row>
    <row r="83" spans="1:41" x14ac:dyDescent="0.35">
      <c r="A83" s="64"/>
      <c r="B83" s="68" t="s">
        <v>17</v>
      </c>
      <c r="C83" s="72"/>
      <c r="D83" s="31">
        <v>187214.6</v>
      </c>
      <c r="E83" s="31">
        <v>196663.2</v>
      </c>
      <c r="F83" s="33"/>
      <c r="G83" s="33">
        <f t="shared" si="0"/>
        <v>187214.6</v>
      </c>
      <c r="H83" s="33"/>
      <c r="I83" s="33">
        <f t="shared" si="1"/>
        <v>196663.2</v>
      </c>
      <c r="J83" s="33"/>
      <c r="K83" s="33">
        <f t="shared" si="2"/>
        <v>187214.6</v>
      </c>
      <c r="L83" s="33"/>
      <c r="M83" s="33">
        <f t="shared" ref="M83:M87" si="134">I83+L83</f>
        <v>196663.2</v>
      </c>
      <c r="N83" s="33"/>
      <c r="O83" s="33">
        <f t="shared" ref="O83:O87" si="135">K83+N83</f>
        <v>187214.6</v>
      </c>
      <c r="P83" s="33"/>
      <c r="Q83" s="33">
        <f t="shared" ref="Q83:Q87" si="136">M83+P83</f>
        <v>196663.2</v>
      </c>
      <c r="R83" s="33"/>
      <c r="S83" s="33">
        <f t="shared" ref="S83:S87" si="137">O83+R83</f>
        <v>187214.6</v>
      </c>
      <c r="T83" s="33"/>
      <c r="U83" s="33">
        <f t="shared" ref="U83:U87" si="138">Q83+T83</f>
        <v>196663.2</v>
      </c>
      <c r="V83" s="33"/>
      <c r="W83" s="33">
        <f t="shared" ref="W83:W87" si="139">S83+V83</f>
        <v>187214.6</v>
      </c>
      <c r="X83" s="33"/>
      <c r="Y83" s="33">
        <f t="shared" ref="Y83:Y87" si="140">U83+X83</f>
        <v>196663.2</v>
      </c>
      <c r="Z83" s="33"/>
      <c r="AA83" s="33">
        <f t="shared" ref="AA83:AA86" si="141">W83+Z83</f>
        <v>187214.6</v>
      </c>
      <c r="AB83" s="33"/>
      <c r="AC83" s="33">
        <f t="shared" ref="AC83:AC87" si="142">Y83+AB83</f>
        <v>196663.2</v>
      </c>
      <c r="AD83" s="33"/>
      <c r="AE83" s="33">
        <f t="shared" ref="AE83:AE86" si="143">AA83+AD83</f>
        <v>187214.6</v>
      </c>
      <c r="AF83" s="33"/>
      <c r="AG83" s="33">
        <f t="shared" ref="AG83:AG87" si="144">AC83+AF83</f>
        <v>196663.2</v>
      </c>
      <c r="AH83" s="32"/>
      <c r="AI83" s="67">
        <f t="shared" ref="AI83:AI86" si="145">AE83+AH83</f>
        <v>187214.6</v>
      </c>
      <c r="AJ83" s="32"/>
      <c r="AK83" s="67">
        <f t="shared" ref="AK83:AK87" si="146">AG83+AJ83</f>
        <v>196663.2</v>
      </c>
      <c r="AL83" s="4"/>
      <c r="AM83" s="4"/>
    </row>
    <row r="84" spans="1:41" ht="72" x14ac:dyDescent="0.35">
      <c r="A84" s="64" t="s">
        <v>135</v>
      </c>
      <c r="B84" s="68" t="s">
        <v>188</v>
      </c>
      <c r="C84" s="72" t="s">
        <v>4</v>
      </c>
      <c r="D84" s="31"/>
      <c r="E84" s="31"/>
      <c r="F84" s="33"/>
      <c r="G84" s="33"/>
      <c r="H84" s="33"/>
      <c r="I84" s="33"/>
      <c r="J84" s="33">
        <v>34448</v>
      </c>
      <c r="K84" s="33">
        <f t="shared" si="2"/>
        <v>34448</v>
      </c>
      <c r="L84" s="33"/>
      <c r="M84" s="33">
        <f t="shared" si="134"/>
        <v>0</v>
      </c>
      <c r="N84" s="33"/>
      <c r="O84" s="33">
        <f t="shared" si="135"/>
        <v>34448</v>
      </c>
      <c r="P84" s="33"/>
      <c r="Q84" s="33">
        <f t="shared" si="136"/>
        <v>0</v>
      </c>
      <c r="R84" s="33"/>
      <c r="S84" s="33">
        <f t="shared" si="137"/>
        <v>34448</v>
      </c>
      <c r="T84" s="33"/>
      <c r="U84" s="33">
        <f t="shared" si="138"/>
        <v>0</v>
      </c>
      <c r="V84" s="33"/>
      <c r="W84" s="33">
        <f t="shared" si="139"/>
        <v>34448</v>
      </c>
      <c r="X84" s="33"/>
      <c r="Y84" s="33">
        <f t="shared" si="140"/>
        <v>0</v>
      </c>
      <c r="Z84" s="33"/>
      <c r="AA84" s="33">
        <f t="shared" si="141"/>
        <v>34448</v>
      </c>
      <c r="AB84" s="33"/>
      <c r="AC84" s="33">
        <f t="shared" si="142"/>
        <v>0</v>
      </c>
      <c r="AD84" s="33"/>
      <c r="AE84" s="33">
        <f t="shared" si="143"/>
        <v>34448</v>
      </c>
      <c r="AF84" s="33"/>
      <c r="AG84" s="33">
        <f t="shared" si="144"/>
        <v>0</v>
      </c>
      <c r="AH84" s="32"/>
      <c r="AI84" s="67">
        <f t="shared" si="145"/>
        <v>34448</v>
      </c>
      <c r="AJ84" s="32"/>
      <c r="AK84" s="67">
        <f t="shared" si="146"/>
        <v>0</v>
      </c>
      <c r="AL84" s="21">
        <v>1710141090</v>
      </c>
      <c r="AM84" s="4"/>
    </row>
    <row r="85" spans="1:41" ht="72" x14ac:dyDescent="0.35">
      <c r="A85" s="64" t="s">
        <v>136</v>
      </c>
      <c r="B85" s="68" t="s">
        <v>189</v>
      </c>
      <c r="C85" s="72" t="s">
        <v>4</v>
      </c>
      <c r="D85" s="31"/>
      <c r="E85" s="31"/>
      <c r="F85" s="33"/>
      <c r="G85" s="33"/>
      <c r="H85" s="33"/>
      <c r="I85" s="33"/>
      <c r="J85" s="33">
        <v>30419.7</v>
      </c>
      <c r="K85" s="33">
        <f t="shared" si="2"/>
        <v>30419.7</v>
      </c>
      <c r="L85" s="33"/>
      <c r="M85" s="33">
        <f t="shared" si="134"/>
        <v>0</v>
      </c>
      <c r="N85" s="33"/>
      <c r="O85" s="33">
        <f t="shared" si="135"/>
        <v>30419.7</v>
      </c>
      <c r="P85" s="33"/>
      <c r="Q85" s="33">
        <f t="shared" si="136"/>
        <v>0</v>
      </c>
      <c r="R85" s="33"/>
      <c r="S85" s="33">
        <f t="shared" si="137"/>
        <v>30419.7</v>
      </c>
      <c r="T85" s="33"/>
      <c r="U85" s="33">
        <f t="shared" si="138"/>
        <v>0</v>
      </c>
      <c r="V85" s="33"/>
      <c r="W85" s="33">
        <f t="shared" si="139"/>
        <v>30419.7</v>
      </c>
      <c r="X85" s="33"/>
      <c r="Y85" s="33">
        <f t="shared" si="140"/>
        <v>0</v>
      </c>
      <c r="Z85" s="33"/>
      <c r="AA85" s="33">
        <f t="shared" si="141"/>
        <v>30419.7</v>
      </c>
      <c r="AB85" s="33"/>
      <c r="AC85" s="33">
        <f t="shared" si="142"/>
        <v>0</v>
      </c>
      <c r="AD85" s="33"/>
      <c r="AE85" s="33">
        <f t="shared" si="143"/>
        <v>30419.7</v>
      </c>
      <c r="AF85" s="33"/>
      <c r="AG85" s="33">
        <f t="shared" si="144"/>
        <v>0</v>
      </c>
      <c r="AH85" s="32"/>
      <c r="AI85" s="67">
        <f t="shared" si="145"/>
        <v>30419.7</v>
      </c>
      <c r="AJ85" s="32"/>
      <c r="AK85" s="67">
        <f t="shared" si="146"/>
        <v>0</v>
      </c>
      <c r="AL85" s="21">
        <v>1710141210</v>
      </c>
      <c r="AM85" s="4"/>
    </row>
    <row r="86" spans="1:41" ht="72" x14ac:dyDescent="0.35">
      <c r="A86" s="64" t="s">
        <v>137</v>
      </c>
      <c r="B86" s="68" t="s">
        <v>190</v>
      </c>
      <c r="C86" s="72" t="s">
        <v>4</v>
      </c>
      <c r="D86" s="31"/>
      <c r="E86" s="31"/>
      <c r="F86" s="33"/>
      <c r="G86" s="33"/>
      <c r="H86" s="33"/>
      <c r="I86" s="33"/>
      <c r="J86" s="33">
        <v>13479.7</v>
      </c>
      <c r="K86" s="33">
        <f t="shared" si="2"/>
        <v>13479.7</v>
      </c>
      <c r="L86" s="33"/>
      <c r="M86" s="33">
        <f t="shared" si="134"/>
        <v>0</v>
      </c>
      <c r="N86" s="33"/>
      <c r="O86" s="33">
        <f t="shared" si="135"/>
        <v>13479.7</v>
      </c>
      <c r="P86" s="33"/>
      <c r="Q86" s="33">
        <f t="shared" si="136"/>
        <v>0</v>
      </c>
      <c r="R86" s="33"/>
      <c r="S86" s="33">
        <f t="shared" si="137"/>
        <v>13479.7</v>
      </c>
      <c r="T86" s="33"/>
      <c r="U86" s="33">
        <f t="shared" si="138"/>
        <v>0</v>
      </c>
      <c r="V86" s="33"/>
      <c r="W86" s="33">
        <f t="shared" si="139"/>
        <v>13479.7</v>
      </c>
      <c r="X86" s="33"/>
      <c r="Y86" s="33">
        <f t="shared" si="140"/>
        <v>0</v>
      </c>
      <c r="Z86" s="33"/>
      <c r="AA86" s="33">
        <f t="shared" si="141"/>
        <v>13479.7</v>
      </c>
      <c r="AB86" s="33"/>
      <c r="AC86" s="33">
        <f t="shared" si="142"/>
        <v>0</v>
      </c>
      <c r="AD86" s="33"/>
      <c r="AE86" s="33">
        <f t="shared" si="143"/>
        <v>13479.7</v>
      </c>
      <c r="AF86" s="33"/>
      <c r="AG86" s="33">
        <f t="shared" si="144"/>
        <v>0</v>
      </c>
      <c r="AH86" s="32"/>
      <c r="AI86" s="67">
        <f t="shared" si="145"/>
        <v>13479.7</v>
      </c>
      <c r="AJ86" s="32"/>
      <c r="AK86" s="67">
        <f t="shared" si="146"/>
        <v>0</v>
      </c>
      <c r="AL86" s="21">
        <v>1710141220</v>
      </c>
      <c r="AM86" s="4"/>
    </row>
    <row r="87" spans="1:41" x14ac:dyDescent="0.35">
      <c r="A87" s="64"/>
      <c r="B87" s="68" t="s">
        <v>6</v>
      </c>
      <c r="C87" s="70"/>
      <c r="D87" s="38">
        <f>D89</f>
        <v>154879.20000000001</v>
      </c>
      <c r="E87" s="38">
        <f>E89</f>
        <v>35500</v>
      </c>
      <c r="F87" s="38">
        <f>F89</f>
        <v>25000</v>
      </c>
      <c r="G87" s="30">
        <f t="shared" si="0"/>
        <v>179879.2</v>
      </c>
      <c r="H87" s="38">
        <f>H89</f>
        <v>25000</v>
      </c>
      <c r="I87" s="30">
        <f t="shared" si="1"/>
        <v>60500</v>
      </c>
      <c r="J87" s="38">
        <f>J89</f>
        <v>0</v>
      </c>
      <c r="K87" s="30">
        <f t="shared" si="2"/>
        <v>179879.2</v>
      </c>
      <c r="L87" s="38">
        <f>L89</f>
        <v>0</v>
      </c>
      <c r="M87" s="30">
        <f t="shared" si="134"/>
        <v>60500</v>
      </c>
      <c r="N87" s="38">
        <f>N89</f>
        <v>0</v>
      </c>
      <c r="O87" s="30">
        <f t="shared" si="135"/>
        <v>179879.2</v>
      </c>
      <c r="P87" s="38">
        <f>P89</f>
        <v>0</v>
      </c>
      <c r="Q87" s="30">
        <f t="shared" si="136"/>
        <v>60500</v>
      </c>
      <c r="R87" s="38">
        <f>R89</f>
        <v>22491.524000000001</v>
      </c>
      <c r="S87" s="30">
        <f t="shared" si="137"/>
        <v>202370.72400000002</v>
      </c>
      <c r="T87" s="38">
        <f>T89</f>
        <v>0</v>
      </c>
      <c r="U87" s="30">
        <f t="shared" si="138"/>
        <v>60500</v>
      </c>
      <c r="V87" s="38">
        <f>V89+V90</f>
        <v>169867</v>
      </c>
      <c r="W87" s="30">
        <f t="shared" si="139"/>
        <v>372237.72400000005</v>
      </c>
      <c r="X87" s="38">
        <f>X89</f>
        <v>0</v>
      </c>
      <c r="Y87" s="30">
        <f t="shared" si="140"/>
        <v>60500</v>
      </c>
      <c r="Z87" s="38">
        <f>Z89+Z90</f>
        <v>0</v>
      </c>
      <c r="AA87" s="30">
        <f>W87+Z87</f>
        <v>372237.72400000005</v>
      </c>
      <c r="AB87" s="38">
        <f>AB89</f>
        <v>0</v>
      </c>
      <c r="AC87" s="30">
        <f t="shared" si="142"/>
        <v>60500</v>
      </c>
      <c r="AD87" s="38">
        <f>AD89+AD90</f>
        <v>-5903.0889999999999</v>
      </c>
      <c r="AE87" s="30">
        <f>AA87+AD87</f>
        <v>366334.63500000007</v>
      </c>
      <c r="AF87" s="38">
        <f>AF89</f>
        <v>0</v>
      </c>
      <c r="AG87" s="30">
        <f t="shared" si="144"/>
        <v>60500</v>
      </c>
      <c r="AH87" s="38">
        <f>AH89+AH90</f>
        <v>0</v>
      </c>
      <c r="AI87" s="67">
        <f>AE87+AH87</f>
        <v>366334.63500000007</v>
      </c>
      <c r="AJ87" s="38">
        <f>AJ89</f>
        <v>0</v>
      </c>
      <c r="AK87" s="67">
        <f t="shared" si="146"/>
        <v>60500</v>
      </c>
      <c r="AL87" s="9"/>
      <c r="AM87" s="9"/>
      <c r="AN87" s="9"/>
      <c r="AO87" s="9"/>
    </row>
    <row r="88" spans="1:41" x14ac:dyDescent="0.35">
      <c r="A88" s="64"/>
      <c r="B88" s="66" t="s">
        <v>9</v>
      </c>
      <c r="C88" s="70"/>
      <c r="D88" s="41"/>
      <c r="E88" s="41"/>
      <c r="F88" s="36"/>
      <c r="G88" s="33"/>
      <c r="H88" s="36"/>
      <c r="I88" s="33"/>
      <c r="J88" s="36"/>
      <c r="K88" s="33"/>
      <c r="L88" s="36"/>
      <c r="M88" s="33"/>
      <c r="N88" s="36"/>
      <c r="O88" s="33"/>
      <c r="P88" s="36"/>
      <c r="Q88" s="33"/>
      <c r="R88" s="36"/>
      <c r="S88" s="33"/>
      <c r="T88" s="36"/>
      <c r="U88" s="33"/>
      <c r="V88" s="36"/>
      <c r="W88" s="33"/>
      <c r="X88" s="36"/>
      <c r="Y88" s="33"/>
      <c r="Z88" s="36"/>
      <c r="AA88" s="33"/>
      <c r="AB88" s="36"/>
      <c r="AC88" s="33"/>
      <c r="AD88" s="36"/>
      <c r="AE88" s="33"/>
      <c r="AF88" s="36"/>
      <c r="AG88" s="33"/>
      <c r="AH88" s="37"/>
      <c r="AI88" s="67"/>
      <c r="AJ88" s="37"/>
      <c r="AK88" s="67"/>
      <c r="AL88" s="4"/>
      <c r="AM88" s="4"/>
    </row>
    <row r="89" spans="1:41" s="4" customFormat="1" hidden="1" x14ac:dyDescent="0.35">
      <c r="A89" s="2"/>
      <c r="B89" s="11" t="s">
        <v>10</v>
      </c>
      <c r="C89" s="7"/>
      <c r="D89" s="41">
        <f>D91+D92+D93+D94+D95+D96+D97+D98</f>
        <v>154879.20000000001</v>
      </c>
      <c r="E89" s="41">
        <f>E91+E92+E93+E94+E95+E96+E97+E98</f>
        <v>35500</v>
      </c>
      <c r="F89" s="36">
        <f>F91+F92+F93+F94+F95+F96+F97+F98</f>
        <v>25000</v>
      </c>
      <c r="G89" s="33">
        <f t="shared" si="0"/>
        <v>179879.2</v>
      </c>
      <c r="H89" s="36">
        <f>H91+H92+H93+H94+H95+H96+H97+H98</f>
        <v>25000</v>
      </c>
      <c r="I89" s="33">
        <f t="shared" si="1"/>
        <v>60500</v>
      </c>
      <c r="J89" s="36">
        <f>J91+J92+J93+J94+J95+J96+J97+J98</f>
        <v>0</v>
      </c>
      <c r="K89" s="33">
        <f t="shared" si="2"/>
        <v>179879.2</v>
      </c>
      <c r="L89" s="36">
        <f>L91+L92+L93+L94+L95+L96+L97+L98</f>
        <v>0</v>
      </c>
      <c r="M89" s="33">
        <f t="shared" ref="M89:M104" si="147">I89+L89</f>
        <v>60500</v>
      </c>
      <c r="N89" s="36">
        <f>N91+N92+N93+N94+N95+N96+N97+N98</f>
        <v>0</v>
      </c>
      <c r="O89" s="33">
        <f t="shared" ref="O89:O104" si="148">K89+N89</f>
        <v>179879.2</v>
      </c>
      <c r="P89" s="36">
        <f>P91+P92+P93+P94+P95+P96+P97+P98</f>
        <v>0</v>
      </c>
      <c r="Q89" s="33">
        <f t="shared" ref="Q89:Q104" si="149">M89+P89</f>
        <v>60500</v>
      </c>
      <c r="R89" s="36">
        <f>R91+R92+R93+R94+R95+R96+R97+R98+R99</f>
        <v>22491.524000000001</v>
      </c>
      <c r="S89" s="33">
        <f t="shared" ref="S89:S104" si="150">O89+R89</f>
        <v>202370.72400000002</v>
      </c>
      <c r="T89" s="36">
        <f>T91+T92+T93+T94+T95+T96+T97+T98</f>
        <v>0</v>
      </c>
      <c r="U89" s="33">
        <f t="shared" ref="U89:U104" si="151">Q89+T89</f>
        <v>60500</v>
      </c>
      <c r="V89" s="36">
        <f>V91+V92+V93+V94+V95+V96+V97+V98+V99+V102</f>
        <v>34867</v>
      </c>
      <c r="W89" s="33">
        <f t="shared" ref="W89:W104" si="152">S89+V89</f>
        <v>237237.72400000002</v>
      </c>
      <c r="X89" s="36">
        <f>X91+X92+X93+X94+X95+X96+X97+X98</f>
        <v>0</v>
      </c>
      <c r="Y89" s="33">
        <f t="shared" ref="Y89:Y104" si="153">U89+X89</f>
        <v>60500</v>
      </c>
      <c r="Z89" s="36">
        <f>Z91+Z92+Z93+Z94+Z95+Z96+Z97+Z98+Z99+Z102</f>
        <v>0</v>
      </c>
      <c r="AA89" s="33">
        <f t="shared" ref="AA89" si="154">W89+Z89</f>
        <v>237237.72400000002</v>
      </c>
      <c r="AB89" s="36">
        <f>AB91+AB92+AB93+AB94+AB95+AB96+AB97+AB98</f>
        <v>0</v>
      </c>
      <c r="AC89" s="33">
        <f t="shared" ref="AC89" si="155">Y89+AB89</f>
        <v>60500</v>
      </c>
      <c r="AD89" s="36">
        <f>AD91+AD92+AD93+AD94+AD95+AD96+AD97+AD98+AD99+AD102</f>
        <v>-5903.0889999999999</v>
      </c>
      <c r="AE89" s="33">
        <f t="shared" ref="AE89" si="156">AA89+AD89</f>
        <v>231334.63500000001</v>
      </c>
      <c r="AF89" s="36">
        <f>AF91+AF92+AF93+AF94+AF95+AF96+AF97+AF98</f>
        <v>0</v>
      </c>
      <c r="AG89" s="33">
        <f t="shared" ref="AG89:AG90" si="157">AC89+AF89</f>
        <v>60500</v>
      </c>
      <c r="AH89" s="37">
        <f>AH91+AH92+AH93+AH94+AH95+AH96+AH97+AH98+AH99+AH102</f>
        <v>0</v>
      </c>
      <c r="AI89" s="33">
        <f t="shared" ref="AI89" si="158">AE89+AH89</f>
        <v>231334.63500000001</v>
      </c>
      <c r="AJ89" s="37">
        <f>AJ91+AJ92+AJ93+AJ94+AJ95+AJ96+AJ97+AJ98</f>
        <v>0</v>
      </c>
      <c r="AK89" s="33">
        <f t="shared" ref="AK89:AK100" si="159">AG89+AJ89</f>
        <v>60500</v>
      </c>
      <c r="AM89" s="4">
        <v>0</v>
      </c>
    </row>
    <row r="90" spans="1:41" x14ac:dyDescent="0.35">
      <c r="A90" s="64"/>
      <c r="B90" s="68" t="s">
        <v>17</v>
      </c>
      <c r="C90" s="70"/>
      <c r="D90" s="41"/>
      <c r="E90" s="41"/>
      <c r="F90" s="36"/>
      <c r="G90" s="33"/>
      <c r="H90" s="36"/>
      <c r="I90" s="33"/>
      <c r="J90" s="36"/>
      <c r="K90" s="33"/>
      <c r="L90" s="36"/>
      <c r="M90" s="33"/>
      <c r="N90" s="36"/>
      <c r="O90" s="33"/>
      <c r="P90" s="36"/>
      <c r="Q90" s="33"/>
      <c r="R90" s="36"/>
      <c r="S90" s="33"/>
      <c r="T90" s="36"/>
      <c r="U90" s="33"/>
      <c r="V90" s="36">
        <f>V103</f>
        <v>135000</v>
      </c>
      <c r="W90" s="33">
        <f t="shared" si="152"/>
        <v>135000</v>
      </c>
      <c r="X90" s="36"/>
      <c r="Y90" s="33"/>
      <c r="Z90" s="36">
        <f>Z103</f>
        <v>0</v>
      </c>
      <c r="AA90" s="33">
        <f>W90+Z90</f>
        <v>135000</v>
      </c>
      <c r="AB90" s="36"/>
      <c r="AC90" s="33"/>
      <c r="AD90" s="36">
        <f>AD103</f>
        <v>0</v>
      </c>
      <c r="AE90" s="33">
        <f>AA90+AD90</f>
        <v>135000</v>
      </c>
      <c r="AF90" s="36"/>
      <c r="AG90" s="33">
        <f t="shared" si="157"/>
        <v>0</v>
      </c>
      <c r="AH90" s="37">
        <f>AH103</f>
        <v>0</v>
      </c>
      <c r="AI90" s="67">
        <f>AE90+AH90</f>
        <v>135000</v>
      </c>
      <c r="AJ90" s="37"/>
      <c r="AK90" s="67">
        <f t="shared" si="159"/>
        <v>0</v>
      </c>
      <c r="AL90" s="4"/>
      <c r="AM90" s="4"/>
    </row>
    <row r="91" spans="1:41" ht="54" x14ac:dyDescent="0.35">
      <c r="A91" s="64" t="s">
        <v>138</v>
      </c>
      <c r="B91" s="68" t="s">
        <v>57</v>
      </c>
      <c r="C91" s="73" t="s">
        <v>7</v>
      </c>
      <c r="D91" s="31">
        <v>35500</v>
      </c>
      <c r="E91" s="31">
        <v>35500</v>
      </c>
      <c r="F91" s="33">
        <v>25000</v>
      </c>
      <c r="G91" s="33">
        <f t="shared" si="0"/>
        <v>60500</v>
      </c>
      <c r="H91" s="33">
        <v>25000</v>
      </c>
      <c r="I91" s="33">
        <f t="shared" si="1"/>
        <v>60500</v>
      </c>
      <c r="J91" s="33"/>
      <c r="K91" s="33">
        <f t="shared" si="2"/>
        <v>60500</v>
      </c>
      <c r="L91" s="33"/>
      <c r="M91" s="33">
        <f t="shared" si="147"/>
        <v>60500</v>
      </c>
      <c r="N91" s="33"/>
      <c r="O91" s="33">
        <f t="shared" si="148"/>
        <v>60500</v>
      </c>
      <c r="P91" s="33"/>
      <c r="Q91" s="33">
        <f t="shared" si="149"/>
        <v>60500</v>
      </c>
      <c r="R91" s="33"/>
      <c r="S91" s="33">
        <f t="shared" si="150"/>
        <v>60500</v>
      </c>
      <c r="T91" s="33"/>
      <c r="U91" s="33">
        <f t="shared" si="151"/>
        <v>60500</v>
      </c>
      <c r="V91" s="33">
        <v>-20000</v>
      </c>
      <c r="W91" s="33">
        <f t="shared" si="152"/>
        <v>40500</v>
      </c>
      <c r="X91" s="33"/>
      <c r="Y91" s="33">
        <f t="shared" si="153"/>
        <v>60500</v>
      </c>
      <c r="Z91" s="33"/>
      <c r="AA91" s="33">
        <f t="shared" ref="AA91:AA100" si="160">W91+Z91</f>
        <v>40500</v>
      </c>
      <c r="AB91" s="33"/>
      <c r="AC91" s="33">
        <f t="shared" ref="AC91:AC100" si="161">Y91+AB91</f>
        <v>60500</v>
      </c>
      <c r="AD91" s="33">
        <f>-1924.82-1948.907</f>
        <v>-3873.7269999999999</v>
      </c>
      <c r="AE91" s="33">
        <f t="shared" ref="AE91:AE100" si="162">AA91+AD91</f>
        <v>36626.273000000001</v>
      </c>
      <c r="AF91" s="33"/>
      <c r="AG91" s="33">
        <f t="shared" ref="AG91:AG100" si="163">AC91+AF91</f>
        <v>60500</v>
      </c>
      <c r="AH91" s="32"/>
      <c r="AI91" s="67">
        <f t="shared" ref="AI91:AI100" si="164">AE91+AH91</f>
        <v>36626.273000000001</v>
      </c>
      <c r="AJ91" s="32"/>
      <c r="AK91" s="67">
        <f t="shared" si="159"/>
        <v>60500</v>
      </c>
      <c r="AL91" s="21">
        <v>1020200000</v>
      </c>
      <c r="AM91" s="4"/>
    </row>
    <row r="92" spans="1:41" ht="54" x14ac:dyDescent="0.35">
      <c r="A92" s="64" t="s">
        <v>139</v>
      </c>
      <c r="B92" s="68" t="s">
        <v>171</v>
      </c>
      <c r="C92" s="73" t="s">
        <v>7</v>
      </c>
      <c r="D92" s="31">
        <v>7611.3</v>
      </c>
      <c r="E92" s="31">
        <v>0</v>
      </c>
      <c r="F92" s="33"/>
      <c r="G92" s="33">
        <f t="shared" si="0"/>
        <v>7611.3</v>
      </c>
      <c r="H92" s="33"/>
      <c r="I92" s="33">
        <f t="shared" si="1"/>
        <v>0</v>
      </c>
      <c r="J92" s="33"/>
      <c r="K92" s="33">
        <f t="shared" si="2"/>
        <v>7611.3</v>
      </c>
      <c r="L92" s="33"/>
      <c r="M92" s="33">
        <f t="shared" si="147"/>
        <v>0</v>
      </c>
      <c r="N92" s="33"/>
      <c r="O92" s="33">
        <f t="shared" si="148"/>
        <v>7611.3</v>
      </c>
      <c r="P92" s="33"/>
      <c r="Q92" s="33">
        <f t="shared" si="149"/>
        <v>0</v>
      </c>
      <c r="R92" s="33"/>
      <c r="S92" s="33">
        <f t="shared" si="150"/>
        <v>7611.3</v>
      </c>
      <c r="T92" s="33"/>
      <c r="U92" s="33">
        <f t="shared" si="151"/>
        <v>0</v>
      </c>
      <c r="V92" s="33"/>
      <c r="W92" s="33">
        <f t="shared" si="152"/>
        <v>7611.3</v>
      </c>
      <c r="X92" s="33"/>
      <c r="Y92" s="33">
        <f t="shared" si="153"/>
        <v>0</v>
      </c>
      <c r="Z92" s="33"/>
      <c r="AA92" s="33">
        <f t="shared" si="160"/>
        <v>7611.3</v>
      </c>
      <c r="AB92" s="33"/>
      <c r="AC92" s="33">
        <f t="shared" si="161"/>
        <v>0</v>
      </c>
      <c r="AD92" s="33"/>
      <c r="AE92" s="33">
        <f t="shared" si="162"/>
        <v>7611.3</v>
      </c>
      <c r="AF92" s="33"/>
      <c r="AG92" s="33">
        <f t="shared" si="163"/>
        <v>0</v>
      </c>
      <c r="AH92" s="32"/>
      <c r="AI92" s="67">
        <f t="shared" si="164"/>
        <v>7611.3</v>
      </c>
      <c r="AJ92" s="32"/>
      <c r="AK92" s="67">
        <f t="shared" si="159"/>
        <v>0</v>
      </c>
      <c r="AL92" s="20">
        <v>1110541750</v>
      </c>
      <c r="AM92" s="4"/>
    </row>
    <row r="93" spans="1:41" ht="54" x14ac:dyDescent="0.35">
      <c r="A93" s="64" t="s">
        <v>140</v>
      </c>
      <c r="B93" s="68" t="s">
        <v>58</v>
      </c>
      <c r="C93" s="73" t="s">
        <v>7</v>
      </c>
      <c r="D93" s="31">
        <v>2877.8</v>
      </c>
      <c r="E93" s="31">
        <v>0</v>
      </c>
      <c r="F93" s="33"/>
      <c r="G93" s="33">
        <f t="shared" si="0"/>
        <v>2877.8</v>
      </c>
      <c r="H93" s="33"/>
      <c r="I93" s="33">
        <f t="shared" si="1"/>
        <v>0</v>
      </c>
      <c r="J93" s="33"/>
      <c r="K93" s="33">
        <f t="shared" si="2"/>
        <v>2877.8</v>
      </c>
      <c r="L93" s="33"/>
      <c r="M93" s="33">
        <f t="shared" si="147"/>
        <v>0</v>
      </c>
      <c r="N93" s="33"/>
      <c r="O93" s="33">
        <f t="shared" si="148"/>
        <v>2877.8</v>
      </c>
      <c r="P93" s="33"/>
      <c r="Q93" s="33">
        <f t="shared" si="149"/>
        <v>0</v>
      </c>
      <c r="R93" s="33"/>
      <c r="S93" s="33">
        <f t="shared" si="150"/>
        <v>2877.8</v>
      </c>
      <c r="T93" s="33"/>
      <c r="U93" s="33">
        <f t="shared" si="151"/>
        <v>0</v>
      </c>
      <c r="V93" s="33"/>
      <c r="W93" s="33">
        <f t="shared" si="152"/>
        <v>2877.8</v>
      </c>
      <c r="X93" s="33"/>
      <c r="Y93" s="33">
        <f t="shared" si="153"/>
        <v>0</v>
      </c>
      <c r="Z93" s="33"/>
      <c r="AA93" s="33">
        <f t="shared" si="160"/>
        <v>2877.8</v>
      </c>
      <c r="AB93" s="33"/>
      <c r="AC93" s="33">
        <f t="shared" si="161"/>
        <v>0</v>
      </c>
      <c r="AD93" s="33">
        <f>-478.237-226.825</f>
        <v>-705.06200000000001</v>
      </c>
      <c r="AE93" s="33">
        <f t="shared" si="162"/>
        <v>2172.7380000000003</v>
      </c>
      <c r="AF93" s="33"/>
      <c r="AG93" s="33">
        <f t="shared" si="163"/>
        <v>0</v>
      </c>
      <c r="AH93" s="32"/>
      <c r="AI93" s="67">
        <f t="shared" si="164"/>
        <v>2172.7380000000003</v>
      </c>
      <c r="AJ93" s="32"/>
      <c r="AK93" s="67">
        <f t="shared" si="159"/>
        <v>0</v>
      </c>
      <c r="AL93" s="20" t="s">
        <v>60</v>
      </c>
      <c r="AM93" s="4"/>
    </row>
    <row r="94" spans="1:41" ht="54" x14ac:dyDescent="0.35">
      <c r="A94" s="64" t="s">
        <v>141</v>
      </c>
      <c r="B94" s="68" t="s">
        <v>59</v>
      </c>
      <c r="C94" s="73" t="s">
        <v>7</v>
      </c>
      <c r="D94" s="31">
        <v>3309.4</v>
      </c>
      <c r="E94" s="31">
        <v>0</v>
      </c>
      <c r="F94" s="33"/>
      <c r="G94" s="33">
        <f t="shared" si="0"/>
        <v>3309.4</v>
      </c>
      <c r="H94" s="33"/>
      <c r="I94" s="33">
        <f t="shared" si="1"/>
        <v>0</v>
      </c>
      <c r="J94" s="33"/>
      <c r="K94" s="33">
        <f t="shared" si="2"/>
        <v>3309.4</v>
      </c>
      <c r="L94" s="33"/>
      <c r="M94" s="33">
        <f t="shared" si="147"/>
        <v>0</v>
      </c>
      <c r="N94" s="33"/>
      <c r="O94" s="33">
        <f t="shared" si="148"/>
        <v>3309.4</v>
      </c>
      <c r="P94" s="33"/>
      <c r="Q94" s="33">
        <f t="shared" si="149"/>
        <v>0</v>
      </c>
      <c r="R94" s="33"/>
      <c r="S94" s="33">
        <f t="shared" si="150"/>
        <v>3309.4</v>
      </c>
      <c r="T94" s="33"/>
      <c r="U94" s="33">
        <f t="shared" si="151"/>
        <v>0</v>
      </c>
      <c r="V94" s="33"/>
      <c r="W94" s="33">
        <f t="shared" si="152"/>
        <v>3309.4</v>
      </c>
      <c r="X94" s="33"/>
      <c r="Y94" s="33">
        <f t="shared" si="153"/>
        <v>0</v>
      </c>
      <c r="Z94" s="33"/>
      <c r="AA94" s="33">
        <f t="shared" si="160"/>
        <v>3309.4</v>
      </c>
      <c r="AB94" s="33"/>
      <c r="AC94" s="33">
        <f t="shared" si="161"/>
        <v>0</v>
      </c>
      <c r="AD94" s="33"/>
      <c r="AE94" s="33">
        <f t="shared" si="162"/>
        <v>3309.4</v>
      </c>
      <c r="AF94" s="33"/>
      <c r="AG94" s="33">
        <f t="shared" si="163"/>
        <v>0</v>
      </c>
      <c r="AH94" s="32"/>
      <c r="AI94" s="67">
        <f t="shared" si="164"/>
        <v>3309.4</v>
      </c>
      <c r="AJ94" s="32"/>
      <c r="AK94" s="67">
        <f t="shared" si="159"/>
        <v>0</v>
      </c>
      <c r="AL94" s="20" t="s">
        <v>61</v>
      </c>
      <c r="AM94" s="4"/>
    </row>
    <row r="95" spans="1:41" ht="54" x14ac:dyDescent="0.35">
      <c r="A95" s="64" t="s">
        <v>124</v>
      </c>
      <c r="B95" s="68" t="s">
        <v>62</v>
      </c>
      <c r="C95" s="73" t="s">
        <v>7</v>
      </c>
      <c r="D95" s="31">
        <v>1820.1</v>
      </c>
      <c r="E95" s="31">
        <v>0</v>
      </c>
      <c r="F95" s="33"/>
      <c r="G95" s="33">
        <f t="shared" si="0"/>
        <v>1820.1</v>
      </c>
      <c r="H95" s="33"/>
      <c r="I95" s="33">
        <f t="shared" si="1"/>
        <v>0</v>
      </c>
      <c r="J95" s="33"/>
      <c r="K95" s="33">
        <f t="shared" si="2"/>
        <v>1820.1</v>
      </c>
      <c r="L95" s="33"/>
      <c r="M95" s="33">
        <f t="shared" si="147"/>
        <v>0</v>
      </c>
      <c r="N95" s="33"/>
      <c r="O95" s="33">
        <f t="shared" si="148"/>
        <v>1820.1</v>
      </c>
      <c r="P95" s="33"/>
      <c r="Q95" s="33">
        <f t="shared" si="149"/>
        <v>0</v>
      </c>
      <c r="R95" s="33"/>
      <c r="S95" s="33">
        <f t="shared" si="150"/>
        <v>1820.1</v>
      </c>
      <c r="T95" s="33"/>
      <c r="U95" s="33">
        <f t="shared" si="151"/>
        <v>0</v>
      </c>
      <c r="V95" s="33"/>
      <c r="W95" s="33">
        <f t="shared" si="152"/>
        <v>1820.1</v>
      </c>
      <c r="X95" s="33"/>
      <c r="Y95" s="33">
        <f t="shared" si="153"/>
        <v>0</v>
      </c>
      <c r="Z95" s="33"/>
      <c r="AA95" s="33">
        <f t="shared" si="160"/>
        <v>1820.1</v>
      </c>
      <c r="AB95" s="33"/>
      <c r="AC95" s="33">
        <f t="shared" si="161"/>
        <v>0</v>
      </c>
      <c r="AD95" s="33"/>
      <c r="AE95" s="33">
        <f t="shared" si="162"/>
        <v>1820.1</v>
      </c>
      <c r="AF95" s="33"/>
      <c r="AG95" s="33">
        <f t="shared" si="163"/>
        <v>0</v>
      </c>
      <c r="AH95" s="32"/>
      <c r="AI95" s="67">
        <f t="shared" si="164"/>
        <v>1820.1</v>
      </c>
      <c r="AJ95" s="32"/>
      <c r="AK95" s="67">
        <f t="shared" si="159"/>
        <v>0</v>
      </c>
      <c r="AL95" s="20" t="s">
        <v>63</v>
      </c>
      <c r="AM95" s="4"/>
    </row>
    <row r="96" spans="1:41" ht="54" x14ac:dyDescent="0.35">
      <c r="A96" s="64" t="s">
        <v>142</v>
      </c>
      <c r="B96" s="68" t="s">
        <v>64</v>
      </c>
      <c r="C96" s="73" t="s">
        <v>7</v>
      </c>
      <c r="D96" s="31">
        <v>2956.7</v>
      </c>
      <c r="E96" s="31">
        <v>0</v>
      </c>
      <c r="F96" s="33"/>
      <c r="G96" s="33">
        <f t="shared" si="0"/>
        <v>2956.7</v>
      </c>
      <c r="H96" s="33"/>
      <c r="I96" s="33">
        <f t="shared" si="1"/>
        <v>0</v>
      </c>
      <c r="J96" s="33"/>
      <c r="K96" s="33">
        <f t="shared" si="2"/>
        <v>2956.7</v>
      </c>
      <c r="L96" s="33"/>
      <c r="M96" s="33">
        <f t="shared" si="147"/>
        <v>0</v>
      </c>
      <c r="N96" s="33"/>
      <c r="O96" s="33">
        <f t="shared" si="148"/>
        <v>2956.7</v>
      </c>
      <c r="P96" s="33"/>
      <c r="Q96" s="33">
        <f t="shared" si="149"/>
        <v>0</v>
      </c>
      <c r="R96" s="33"/>
      <c r="S96" s="33">
        <f t="shared" si="150"/>
        <v>2956.7</v>
      </c>
      <c r="T96" s="33"/>
      <c r="U96" s="33">
        <f t="shared" si="151"/>
        <v>0</v>
      </c>
      <c r="V96" s="33"/>
      <c r="W96" s="33">
        <f t="shared" si="152"/>
        <v>2956.7</v>
      </c>
      <c r="X96" s="33"/>
      <c r="Y96" s="33">
        <f t="shared" si="153"/>
        <v>0</v>
      </c>
      <c r="Z96" s="33"/>
      <c r="AA96" s="33">
        <f t="shared" si="160"/>
        <v>2956.7</v>
      </c>
      <c r="AB96" s="33"/>
      <c r="AC96" s="33">
        <f t="shared" si="161"/>
        <v>0</v>
      </c>
      <c r="AD96" s="33">
        <v>2000</v>
      </c>
      <c r="AE96" s="33">
        <f t="shared" si="162"/>
        <v>4956.7</v>
      </c>
      <c r="AF96" s="33"/>
      <c r="AG96" s="33">
        <f t="shared" si="163"/>
        <v>0</v>
      </c>
      <c r="AH96" s="32"/>
      <c r="AI96" s="67">
        <f t="shared" si="164"/>
        <v>4956.7</v>
      </c>
      <c r="AJ96" s="32"/>
      <c r="AK96" s="67">
        <f t="shared" si="159"/>
        <v>0</v>
      </c>
      <c r="AL96" s="18" t="s">
        <v>65</v>
      </c>
      <c r="AM96" s="4"/>
    </row>
    <row r="97" spans="1:41" ht="54" x14ac:dyDescent="0.35">
      <c r="A97" s="64" t="s">
        <v>143</v>
      </c>
      <c r="B97" s="68" t="s">
        <v>66</v>
      </c>
      <c r="C97" s="73" t="s">
        <v>7</v>
      </c>
      <c r="D97" s="31">
        <v>93360.4</v>
      </c>
      <c r="E97" s="31">
        <v>0</v>
      </c>
      <c r="F97" s="33"/>
      <c r="G97" s="33">
        <f t="shared" si="0"/>
        <v>93360.4</v>
      </c>
      <c r="H97" s="33"/>
      <c r="I97" s="33">
        <f t="shared" si="1"/>
        <v>0</v>
      </c>
      <c r="J97" s="33"/>
      <c r="K97" s="33">
        <f t="shared" si="2"/>
        <v>93360.4</v>
      </c>
      <c r="L97" s="33"/>
      <c r="M97" s="33">
        <f t="shared" si="147"/>
        <v>0</v>
      </c>
      <c r="N97" s="33"/>
      <c r="O97" s="33">
        <f t="shared" si="148"/>
        <v>93360.4</v>
      </c>
      <c r="P97" s="33"/>
      <c r="Q97" s="33">
        <f t="shared" si="149"/>
        <v>0</v>
      </c>
      <c r="R97" s="33"/>
      <c r="S97" s="33">
        <f t="shared" si="150"/>
        <v>93360.4</v>
      </c>
      <c r="T97" s="33"/>
      <c r="U97" s="33">
        <f t="shared" si="151"/>
        <v>0</v>
      </c>
      <c r="V97" s="33">
        <v>-30000</v>
      </c>
      <c r="W97" s="33">
        <f t="shared" si="152"/>
        <v>63360.399999999994</v>
      </c>
      <c r="X97" s="33"/>
      <c r="Y97" s="33">
        <f t="shared" si="153"/>
        <v>0</v>
      </c>
      <c r="Z97" s="33"/>
      <c r="AA97" s="33">
        <f t="shared" si="160"/>
        <v>63360.399999999994</v>
      </c>
      <c r="AB97" s="33"/>
      <c r="AC97" s="33">
        <f t="shared" si="161"/>
        <v>0</v>
      </c>
      <c r="AD97" s="33">
        <v>-3324.3</v>
      </c>
      <c r="AE97" s="33">
        <f t="shared" si="162"/>
        <v>60036.099999999991</v>
      </c>
      <c r="AF97" s="33"/>
      <c r="AG97" s="33">
        <f t="shared" si="163"/>
        <v>0</v>
      </c>
      <c r="AH97" s="32"/>
      <c r="AI97" s="67">
        <f t="shared" si="164"/>
        <v>60036.099999999991</v>
      </c>
      <c r="AJ97" s="32"/>
      <c r="AK97" s="67">
        <f t="shared" si="159"/>
        <v>0</v>
      </c>
      <c r="AL97" s="18" t="s">
        <v>67</v>
      </c>
      <c r="AM97" s="4"/>
    </row>
    <row r="98" spans="1:41" ht="54" x14ac:dyDescent="0.35">
      <c r="A98" s="64" t="s">
        <v>144</v>
      </c>
      <c r="B98" s="68" t="s">
        <v>68</v>
      </c>
      <c r="C98" s="73" t="s">
        <v>7</v>
      </c>
      <c r="D98" s="31">
        <v>7443.5</v>
      </c>
      <c r="E98" s="31">
        <v>0</v>
      </c>
      <c r="F98" s="33"/>
      <c r="G98" s="33">
        <f t="shared" si="0"/>
        <v>7443.5</v>
      </c>
      <c r="H98" s="33"/>
      <c r="I98" s="33">
        <f t="shared" si="1"/>
        <v>0</v>
      </c>
      <c r="J98" s="33"/>
      <c r="K98" s="33">
        <f t="shared" si="2"/>
        <v>7443.5</v>
      </c>
      <c r="L98" s="33"/>
      <c r="M98" s="33">
        <f t="shared" si="147"/>
        <v>0</v>
      </c>
      <c r="N98" s="33"/>
      <c r="O98" s="33">
        <f t="shared" si="148"/>
        <v>7443.5</v>
      </c>
      <c r="P98" s="33"/>
      <c r="Q98" s="33">
        <f t="shared" si="149"/>
        <v>0</v>
      </c>
      <c r="R98" s="33"/>
      <c r="S98" s="33">
        <f t="shared" si="150"/>
        <v>7443.5</v>
      </c>
      <c r="T98" s="33"/>
      <c r="U98" s="33">
        <f t="shared" si="151"/>
        <v>0</v>
      </c>
      <c r="V98" s="33"/>
      <c r="W98" s="33">
        <f t="shared" si="152"/>
        <v>7443.5</v>
      </c>
      <c r="X98" s="33"/>
      <c r="Y98" s="33">
        <f t="shared" si="153"/>
        <v>0</v>
      </c>
      <c r="Z98" s="33"/>
      <c r="AA98" s="33">
        <f t="shared" si="160"/>
        <v>7443.5</v>
      </c>
      <c r="AB98" s="33"/>
      <c r="AC98" s="33">
        <f t="shared" si="161"/>
        <v>0</v>
      </c>
      <c r="AD98" s="33"/>
      <c r="AE98" s="33">
        <f t="shared" si="162"/>
        <v>7443.5</v>
      </c>
      <c r="AF98" s="33"/>
      <c r="AG98" s="33">
        <f t="shared" si="163"/>
        <v>0</v>
      </c>
      <c r="AH98" s="32"/>
      <c r="AI98" s="67">
        <f t="shared" si="164"/>
        <v>7443.5</v>
      </c>
      <c r="AJ98" s="32"/>
      <c r="AK98" s="67">
        <f t="shared" si="159"/>
        <v>0</v>
      </c>
      <c r="AL98" s="20" t="s">
        <v>69</v>
      </c>
      <c r="AM98" s="4"/>
    </row>
    <row r="99" spans="1:41" ht="54" x14ac:dyDescent="0.35">
      <c r="A99" s="64" t="s">
        <v>145</v>
      </c>
      <c r="B99" s="68" t="s">
        <v>209</v>
      </c>
      <c r="C99" s="73" t="s">
        <v>7</v>
      </c>
      <c r="D99" s="31"/>
      <c r="E99" s="31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>
        <v>22491.524000000001</v>
      </c>
      <c r="S99" s="33">
        <f t="shared" si="150"/>
        <v>22491.524000000001</v>
      </c>
      <c r="T99" s="33"/>
      <c r="U99" s="33">
        <f t="shared" si="151"/>
        <v>0</v>
      </c>
      <c r="V99" s="33"/>
      <c r="W99" s="33">
        <f t="shared" si="152"/>
        <v>22491.524000000001</v>
      </c>
      <c r="X99" s="33"/>
      <c r="Y99" s="33">
        <f t="shared" si="153"/>
        <v>0</v>
      </c>
      <c r="Z99" s="33"/>
      <c r="AA99" s="33">
        <f t="shared" si="160"/>
        <v>22491.524000000001</v>
      </c>
      <c r="AB99" s="33"/>
      <c r="AC99" s="33">
        <f t="shared" si="161"/>
        <v>0</v>
      </c>
      <c r="AD99" s="33"/>
      <c r="AE99" s="33">
        <f t="shared" si="162"/>
        <v>22491.524000000001</v>
      </c>
      <c r="AF99" s="33"/>
      <c r="AG99" s="33">
        <f t="shared" si="163"/>
        <v>0</v>
      </c>
      <c r="AH99" s="32"/>
      <c r="AI99" s="67">
        <f t="shared" si="164"/>
        <v>22491.524000000001</v>
      </c>
      <c r="AJ99" s="32"/>
      <c r="AK99" s="67">
        <f t="shared" si="159"/>
        <v>0</v>
      </c>
      <c r="AL99" s="20">
        <v>1110541780</v>
      </c>
      <c r="AM99" s="4"/>
    </row>
    <row r="100" spans="1:41" ht="54" x14ac:dyDescent="0.35">
      <c r="A100" s="64" t="s">
        <v>146</v>
      </c>
      <c r="B100" s="68" t="s">
        <v>208</v>
      </c>
      <c r="C100" s="73" t="s">
        <v>7</v>
      </c>
      <c r="D100" s="31"/>
      <c r="E100" s="31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>
        <f>V102+V103</f>
        <v>219867</v>
      </c>
      <c r="W100" s="33">
        <f t="shared" si="152"/>
        <v>219867</v>
      </c>
      <c r="X100" s="33"/>
      <c r="Y100" s="33">
        <f t="shared" si="153"/>
        <v>0</v>
      </c>
      <c r="Z100" s="33">
        <f>Z102+Z103</f>
        <v>0</v>
      </c>
      <c r="AA100" s="33">
        <f t="shared" si="160"/>
        <v>219867</v>
      </c>
      <c r="AB100" s="33"/>
      <c r="AC100" s="33">
        <f t="shared" si="161"/>
        <v>0</v>
      </c>
      <c r="AD100" s="33">
        <f>AD102+AD103</f>
        <v>0</v>
      </c>
      <c r="AE100" s="33">
        <f t="shared" si="162"/>
        <v>219867</v>
      </c>
      <c r="AF100" s="33"/>
      <c r="AG100" s="33">
        <f t="shared" si="163"/>
        <v>0</v>
      </c>
      <c r="AH100" s="32">
        <f>AH102+AH103</f>
        <v>0</v>
      </c>
      <c r="AI100" s="67">
        <f t="shared" si="164"/>
        <v>219867</v>
      </c>
      <c r="AJ100" s="32"/>
      <c r="AK100" s="67">
        <f t="shared" si="159"/>
        <v>0</v>
      </c>
      <c r="AL100" s="20"/>
      <c r="AM100" s="4"/>
    </row>
    <row r="101" spans="1:41" x14ac:dyDescent="0.35">
      <c r="A101" s="64"/>
      <c r="B101" s="65" t="s">
        <v>9</v>
      </c>
      <c r="C101" s="73"/>
      <c r="D101" s="31"/>
      <c r="E101" s="31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2"/>
      <c r="AI101" s="67"/>
      <c r="AJ101" s="32"/>
      <c r="AK101" s="67"/>
      <c r="AL101" s="20"/>
      <c r="AM101" s="4"/>
    </row>
    <row r="102" spans="1:41" s="4" customFormat="1" hidden="1" x14ac:dyDescent="0.35">
      <c r="A102" s="2"/>
      <c r="B102" s="52" t="s">
        <v>10</v>
      </c>
      <c r="C102" s="15"/>
      <c r="D102" s="31"/>
      <c r="E102" s="31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>
        <f>33750+51117</f>
        <v>84867</v>
      </c>
      <c r="W102" s="33">
        <f t="shared" si="152"/>
        <v>84867</v>
      </c>
      <c r="X102" s="33"/>
      <c r="Y102" s="33">
        <f t="shared" si="153"/>
        <v>0</v>
      </c>
      <c r="Z102" s="33"/>
      <c r="AA102" s="33">
        <f t="shared" ref="AA102:AA104" si="165">W102+Z102</f>
        <v>84867</v>
      </c>
      <c r="AB102" s="33"/>
      <c r="AC102" s="33">
        <f t="shared" ref="AC102:AC104" si="166">Y102+AB102</f>
        <v>0</v>
      </c>
      <c r="AD102" s="33"/>
      <c r="AE102" s="33">
        <f t="shared" ref="AE102:AE104" si="167">AA102+AD102</f>
        <v>84867</v>
      </c>
      <c r="AF102" s="33"/>
      <c r="AG102" s="33">
        <f t="shared" ref="AG102:AG104" si="168">AC102+AF102</f>
        <v>0</v>
      </c>
      <c r="AH102" s="32"/>
      <c r="AI102" s="33">
        <f t="shared" ref="AI102:AI104" si="169">AE102+AH102</f>
        <v>84867</v>
      </c>
      <c r="AJ102" s="32"/>
      <c r="AK102" s="33">
        <f t="shared" ref="AK102:AK104" si="170">AG102+AJ102</f>
        <v>0</v>
      </c>
      <c r="AL102" s="20" t="s">
        <v>200</v>
      </c>
      <c r="AM102" s="4">
        <v>0</v>
      </c>
    </row>
    <row r="103" spans="1:41" x14ac:dyDescent="0.35">
      <c r="A103" s="64"/>
      <c r="B103" s="68" t="s">
        <v>17</v>
      </c>
      <c r="C103" s="73"/>
      <c r="D103" s="31"/>
      <c r="E103" s="31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>
        <v>135000</v>
      </c>
      <c r="W103" s="33">
        <f t="shared" si="152"/>
        <v>135000</v>
      </c>
      <c r="X103" s="33"/>
      <c r="Y103" s="33">
        <f t="shared" si="153"/>
        <v>0</v>
      </c>
      <c r="Z103" s="33"/>
      <c r="AA103" s="33">
        <f t="shared" si="165"/>
        <v>135000</v>
      </c>
      <c r="AB103" s="33"/>
      <c r="AC103" s="33">
        <f t="shared" si="166"/>
        <v>0</v>
      </c>
      <c r="AD103" s="33"/>
      <c r="AE103" s="33">
        <f t="shared" si="167"/>
        <v>135000</v>
      </c>
      <c r="AF103" s="33"/>
      <c r="AG103" s="33">
        <f t="shared" si="168"/>
        <v>0</v>
      </c>
      <c r="AH103" s="32"/>
      <c r="AI103" s="67">
        <f t="shared" si="169"/>
        <v>135000</v>
      </c>
      <c r="AJ103" s="32"/>
      <c r="AK103" s="67">
        <f t="shared" si="170"/>
        <v>0</v>
      </c>
      <c r="AL103" s="20" t="s">
        <v>199</v>
      </c>
      <c r="AM103" s="4"/>
    </row>
    <row r="104" spans="1:41" x14ac:dyDescent="0.35">
      <c r="A104" s="64"/>
      <c r="B104" s="68" t="s">
        <v>8</v>
      </c>
      <c r="C104" s="70"/>
      <c r="D104" s="30">
        <f>D106+D107</f>
        <v>1467661.1</v>
      </c>
      <c r="E104" s="30">
        <f>E106+E107</f>
        <v>1643956.6</v>
      </c>
      <c r="F104" s="30">
        <f>F106+F107</f>
        <v>1.8189894035458565E-12</v>
      </c>
      <c r="G104" s="30">
        <f t="shared" si="0"/>
        <v>1467661.1</v>
      </c>
      <c r="H104" s="30">
        <f>H106+H107</f>
        <v>-3.637978807091713E-12</v>
      </c>
      <c r="I104" s="30">
        <f t="shared" si="1"/>
        <v>1643956.6</v>
      </c>
      <c r="J104" s="30">
        <f>J106+J107</f>
        <v>0</v>
      </c>
      <c r="K104" s="30">
        <f t="shared" si="2"/>
        <v>1467661.1</v>
      </c>
      <c r="L104" s="30">
        <f>L106+L107</f>
        <v>0</v>
      </c>
      <c r="M104" s="30">
        <f t="shared" si="147"/>
        <v>1643956.6</v>
      </c>
      <c r="N104" s="30">
        <f>N106+N107</f>
        <v>0</v>
      </c>
      <c r="O104" s="30">
        <f t="shared" si="148"/>
        <v>1467661.1</v>
      </c>
      <c r="P104" s="30">
        <f>P106+P107</f>
        <v>0</v>
      </c>
      <c r="Q104" s="30">
        <f t="shared" si="149"/>
        <v>1643956.6</v>
      </c>
      <c r="R104" s="30">
        <f>R106+R107</f>
        <v>0</v>
      </c>
      <c r="S104" s="30">
        <f t="shared" si="150"/>
        <v>1467661.1</v>
      </c>
      <c r="T104" s="30">
        <f>T106+T107</f>
        <v>0</v>
      </c>
      <c r="U104" s="30">
        <f t="shared" si="151"/>
        <v>1643956.6</v>
      </c>
      <c r="V104" s="30">
        <f>V106+V107</f>
        <v>200532.3</v>
      </c>
      <c r="W104" s="30">
        <f t="shared" si="152"/>
        <v>1668193.4000000001</v>
      </c>
      <c r="X104" s="30">
        <f>X106+X107</f>
        <v>0</v>
      </c>
      <c r="Y104" s="30">
        <f t="shared" si="153"/>
        <v>1643956.6</v>
      </c>
      <c r="Z104" s="30">
        <f>Z106+Z107</f>
        <v>0</v>
      </c>
      <c r="AA104" s="30">
        <f t="shared" si="165"/>
        <v>1668193.4000000001</v>
      </c>
      <c r="AB104" s="30">
        <f>AB106+AB107</f>
        <v>0</v>
      </c>
      <c r="AC104" s="30">
        <f t="shared" si="166"/>
        <v>1643956.6</v>
      </c>
      <c r="AD104" s="30">
        <f>AD106+AD107</f>
        <v>18135.043000000001</v>
      </c>
      <c r="AE104" s="30">
        <f t="shared" si="167"/>
        <v>1686328.4430000002</v>
      </c>
      <c r="AF104" s="30">
        <f>AF106+AF107</f>
        <v>0</v>
      </c>
      <c r="AG104" s="30">
        <f t="shared" si="168"/>
        <v>1643956.6</v>
      </c>
      <c r="AH104" s="30">
        <f>AH106+AH107</f>
        <v>17756.599999999999</v>
      </c>
      <c r="AI104" s="67">
        <f t="shared" si="169"/>
        <v>1704085.0430000003</v>
      </c>
      <c r="AJ104" s="30">
        <f>AJ106+AJ107</f>
        <v>0</v>
      </c>
      <c r="AK104" s="67">
        <f t="shared" si="170"/>
        <v>1643956.6</v>
      </c>
      <c r="AL104" s="9"/>
      <c r="AM104" s="9"/>
      <c r="AN104" s="9"/>
      <c r="AO104" s="9"/>
    </row>
    <row r="105" spans="1:41" x14ac:dyDescent="0.35">
      <c r="A105" s="64"/>
      <c r="B105" s="65" t="s">
        <v>9</v>
      </c>
      <c r="C105" s="74"/>
      <c r="D105" s="31"/>
      <c r="E105" s="31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2"/>
      <c r="AI105" s="67"/>
      <c r="AJ105" s="32"/>
      <c r="AK105" s="67"/>
      <c r="AL105" s="4"/>
      <c r="AM105" s="4"/>
    </row>
    <row r="106" spans="1:41" s="4" customFormat="1" hidden="1" x14ac:dyDescent="0.35">
      <c r="A106" s="2"/>
      <c r="B106" s="11" t="s">
        <v>10</v>
      </c>
      <c r="C106" s="3"/>
      <c r="D106" s="34">
        <f>D110+D114+D118+D122+D126+D130+D134+D136</f>
        <v>441915.29999999993</v>
      </c>
      <c r="E106" s="34">
        <f>E110+E114+E118+E122+E126+E130+E134+E136</f>
        <v>458956.6</v>
      </c>
      <c r="F106" s="46">
        <f>F110++F114+F118+F122+F126+F130+F134+F136</f>
        <v>1.8189894035458565E-12</v>
      </c>
      <c r="G106" s="33">
        <f t="shared" si="0"/>
        <v>441915.29999999993</v>
      </c>
      <c r="H106" s="46">
        <f>H110+H114+H118+H122+H126+H130+H134+H136</f>
        <v>-3.637978807091713E-12</v>
      </c>
      <c r="I106" s="33">
        <f t="shared" si="1"/>
        <v>458956.6</v>
      </c>
      <c r="J106" s="46">
        <f>J110++J114+J118+J122+J126+J130+J134+J136</f>
        <v>0</v>
      </c>
      <c r="K106" s="33">
        <f t="shared" si="2"/>
        <v>441915.29999999993</v>
      </c>
      <c r="L106" s="46">
        <f>L110+L114+L118+L122+L126+L130+L134+L136</f>
        <v>0</v>
      </c>
      <c r="M106" s="33">
        <f t="shared" ref="M106:M108" si="171">I106+L106</f>
        <v>458956.6</v>
      </c>
      <c r="N106" s="46">
        <f>N110++N114+N118+N122+N126+N130+N134+N136</f>
        <v>0</v>
      </c>
      <c r="O106" s="33">
        <f t="shared" ref="O106:O108" si="172">K106+N106</f>
        <v>441915.29999999993</v>
      </c>
      <c r="P106" s="46">
        <f>P110+P114+P118+P122+P126+P130+P134+P136</f>
        <v>0</v>
      </c>
      <c r="Q106" s="33">
        <f t="shared" ref="Q106:Q108" si="173">M106+P106</f>
        <v>458956.6</v>
      </c>
      <c r="R106" s="46">
        <f>R110++R114+R118+R122+R126+R130+R134+R136</f>
        <v>0</v>
      </c>
      <c r="S106" s="33">
        <f t="shared" ref="S106:S108" si="174">O106+R106</f>
        <v>441915.29999999993</v>
      </c>
      <c r="T106" s="46">
        <f>T110+T114+T118+T122+T126+T130+T134+T136</f>
        <v>0</v>
      </c>
      <c r="U106" s="33">
        <f t="shared" ref="U106:U108" si="175">Q106+T106</f>
        <v>458956.6</v>
      </c>
      <c r="V106" s="46">
        <f>V110++V114+V118+V122+V126+V130+V134+V136</f>
        <v>50133</v>
      </c>
      <c r="W106" s="33">
        <f t="shared" ref="W106:W108" si="176">S106+V106</f>
        <v>492048.29999999993</v>
      </c>
      <c r="X106" s="46">
        <f>X110+X114+X118+X122+X126+X130+X134+X136</f>
        <v>0</v>
      </c>
      <c r="Y106" s="33">
        <f t="shared" ref="Y106:Y108" si="177">U106+X106</f>
        <v>458956.6</v>
      </c>
      <c r="Z106" s="46">
        <f>Z110++Z114+Z118+Z122+Z126+Z130+Z134+Z136</f>
        <v>0</v>
      </c>
      <c r="AA106" s="33">
        <f t="shared" ref="AA106:AA108" si="178">W106+Z106</f>
        <v>492048.29999999993</v>
      </c>
      <c r="AB106" s="46">
        <f>AB110+AB114+AB118+AB122+AB126+AB130+AB134+AB136</f>
        <v>0</v>
      </c>
      <c r="AC106" s="33">
        <f t="shared" ref="AC106:AC108" si="179">Y106+AB106</f>
        <v>458956.6</v>
      </c>
      <c r="AD106" s="46">
        <f>AD110++AD114+AD118+AD122+AD126+AD130+AD134+AD136+AD137</f>
        <v>18135.043000000001</v>
      </c>
      <c r="AE106" s="33">
        <f t="shared" ref="AE106:AE108" si="180">AA106+AD106</f>
        <v>510183.34299999994</v>
      </c>
      <c r="AF106" s="46">
        <f>AF110+AF114+AF118+AF122+AF126+AF130+AF134+AF136</f>
        <v>0</v>
      </c>
      <c r="AG106" s="33">
        <f t="shared" ref="AG106:AG108" si="181">AC106+AF106</f>
        <v>458956.6</v>
      </c>
      <c r="AH106" s="35">
        <f>AH110++AH114+AH118+AH122+AH126+AH130+AH134+AH136+AH137</f>
        <v>17756.599999999999</v>
      </c>
      <c r="AI106" s="33">
        <f t="shared" ref="AI106:AI108" si="182">AE106+AH106</f>
        <v>527939.94299999997</v>
      </c>
      <c r="AJ106" s="35">
        <f>AJ110+AJ114+AJ118+AJ122+AJ126+AJ130+AJ134+AJ136</f>
        <v>0</v>
      </c>
      <c r="AK106" s="33">
        <f t="shared" ref="AK106:AK108" si="183">AG106+AJ106</f>
        <v>458956.6</v>
      </c>
      <c r="AM106" s="4">
        <v>0</v>
      </c>
    </row>
    <row r="107" spans="1:41" x14ac:dyDescent="0.35">
      <c r="A107" s="64"/>
      <c r="B107" s="68" t="s">
        <v>44</v>
      </c>
      <c r="C107" s="74"/>
      <c r="D107" s="31">
        <f>D111+D115+D119+D123+D127+D131+D135</f>
        <v>1025745.8</v>
      </c>
      <c r="E107" s="31">
        <f>E111+E115+E119+E123+E127+E131+E135</f>
        <v>1185000</v>
      </c>
      <c r="F107" s="33">
        <f>F111+F115+F119+F123+F127+F131+F135</f>
        <v>0</v>
      </c>
      <c r="G107" s="33">
        <f t="shared" si="0"/>
        <v>1025745.8</v>
      </c>
      <c r="H107" s="33">
        <f>H111+H115+H119+H123+H127+H131+H135</f>
        <v>0</v>
      </c>
      <c r="I107" s="33">
        <f t="shared" si="1"/>
        <v>1185000</v>
      </c>
      <c r="J107" s="33">
        <f>J111+J115+J119+J123+J127+J131+J135</f>
        <v>0</v>
      </c>
      <c r="K107" s="33">
        <f t="shared" si="2"/>
        <v>1025745.8</v>
      </c>
      <c r="L107" s="33">
        <f>L111+L115+L119+L123+L127+L131+L135</f>
        <v>0</v>
      </c>
      <c r="M107" s="33">
        <f t="shared" si="171"/>
        <v>1185000</v>
      </c>
      <c r="N107" s="33">
        <f>N111+N115+N119+N123+N127+N131+N135</f>
        <v>0</v>
      </c>
      <c r="O107" s="33">
        <f t="shared" si="172"/>
        <v>1025745.8</v>
      </c>
      <c r="P107" s="33">
        <f>P111+P115+P119+P123+P127+P131+P135</f>
        <v>0</v>
      </c>
      <c r="Q107" s="33">
        <f t="shared" si="173"/>
        <v>1185000</v>
      </c>
      <c r="R107" s="33">
        <f>R111+R115+R119+R123+R127+R131+R135</f>
        <v>0</v>
      </c>
      <c r="S107" s="33">
        <f t="shared" si="174"/>
        <v>1025745.8</v>
      </c>
      <c r="T107" s="33">
        <f>T111+T115+T119+T123+T127+T131+T135</f>
        <v>0</v>
      </c>
      <c r="U107" s="33">
        <f t="shared" si="175"/>
        <v>1185000</v>
      </c>
      <c r="V107" s="33">
        <f>V111+V115+V119+V123+V127+V131+V135</f>
        <v>150399.29999999999</v>
      </c>
      <c r="W107" s="33">
        <f t="shared" si="176"/>
        <v>1176145.1000000001</v>
      </c>
      <c r="X107" s="33">
        <f>X111+X115+X119+X123+X127+X131+X135</f>
        <v>0</v>
      </c>
      <c r="Y107" s="33">
        <f t="shared" si="177"/>
        <v>1185000</v>
      </c>
      <c r="Z107" s="33">
        <f>Z111+Z115+Z119+Z123+Z127+Z131+Z135</f>
        <v>0</v>
      </c>
      <c r="AA107" s="33">
        <f t="shared" si="178"/>
        <v>1176145.1000000001</v>
      </c>
      <c r="AB107" s="33">
        <f>AB111+AB115+AB119+AB123+AB127+AB131+AB135</f>
        <v>0</v>
      </c>
      <c r="AC107" s="33">
        <f t="shared" si="179"/>
        <v>1185000</v>
      </c>
      <c r="AD107" s="33">
        <f>AD111+AD115+AD119+AD123+AD127+AD131+AD135</f>
        <v>0</v>
      </c>
      <c r="AE107" s="33">
        <f t="shared" si="180"/>
        <v>1176145.1000000001</v>
      </c>
      <c r="AF107" s="33">
        <f>AF111+AF115+AF119+AF123+AF127+AF131+AF135</f>
        <v>0</v>
      </c>
      <c r="AG107" s="33">
        <f t="shared" si="181"/>
        <v>1185000</v>
      </c>
      <c r="AH107" s="32">
        <f>AH111+AH115+AH119+AH123+AH127+AH131+AH135</f>
        <v>0</v>
      </c>
      <c r="AI107" s="67">
        <f t="shared" si="182"/>
        <v>1176145.1000000001</v>
      </c>
      <c r="AJ107" s="32">
        <f>AJ111+AJ115+AJ119+AJ123+AJ127+AJ131+AJ135</f>
        <v>0</v>
      </c>
      <c r="AK107" s="67">
        <f t="shared" si="183"/>
        <v>1185000</v>
      </c>
      <c r="AL107" s="4"/>
      <c r="AM107" s="4"/>
    </row>
    <row r="108" spans="1:41" ht="54" x14ac:dyDescent="0.35">
      <c r="A108" s="64" t="s">
        <v>147</v>
      </c>
      <c r="B108" s="68" t="s">
        <v>45</v>
      </c>
      <c r="C108" s="73" t="s">
        <v>7</v>
      </c>
      <c r="D108" s="31">
        <f>D110+D111</f>
        <v>261623.4</v>
      </c>
      <c r="E108" s="31">
        <f>E110+E111</f>
        <v>0</v>
      </c>
      <c r="F108" s="33">
        <f>F110+F111</f>
        <v>0</v>
      </c>
      <c r="G108" s="33">
        <f t="shared" si="0"/>
        <v>261623.4</v>
      </c>
      <c r="H108" s="33">
        <f>H110+H111</f>
        <v>0</v>
      </c>
      <c r="I108" s="33">
        <f t="shared" si="1"/>
        <v>0</v>
      </c>
      <c r="J108" s="33">
        <f>J110+J111</f>
        <v>0</v>
      </c>
      <c r="K108" s="33">
        <f t="shared" si="2"/>
        <v>261623.4</v>
      </c>
      <c r="L108" s="33">
        <f>L110+L111</f>
        <v>0</v>
      </c>
      <c r="M108" s="33">
        <f t="shared" si="171"/>
        <v>0</v>
      </c>
      <c r="N108" s="33">
        <f>N110+N111</f>
        <v>0</v>
      </c>
      <c r="O108" s="33">
        <f t="shared" si="172"/>
        <v>261623.4</v>
      </c>
      <c r="P108" s="33">
        <f>P110+P111</f>
        <v>0</v>
      </c>
      <c r="Q108" s="33">
        <f t="shared" si="173"/>
        <v>0</v>
      </c>
      <c r="R108" s="33">
        <f>R110+R111</f>
        <v>0</v>
      </c>
      <c r="S108" s="33">
        <f t="shared" si="174"/>
        <v>261623.4</v>
      </c>
      <c r="T108" s="33">
        <f>T110+T111</f>
        <v>0</v>
      </c>
      <c r="U108" s="33">
        <f t="shared" si="175"/>
        <v>0</v>
      </c>
      <c r="V108" s="33">
        <f>V110+V111</f>
        <v>200532.3</v>
      </c>
      <c r="W108" s="33">
        <f t="shared" si="176"/>
        <v>462155.69999999995</v>
      </c>
      <c r="X108" s="33">
        <f>X110+X111</f>
        <v>0</v>
      </c>
      <c r="Y108" s="33">
        <f t="shared" si="177"/>
        <v>0</v>
      </c>
      <c r="Z108" s="33">
        <f>Z110+Z111</f>
        <v>0</v>
      </c>
      <c r="AA108" s="33">
        <f t="shared" si="178"/>
        <v>462155.69999999995</v>
      </c>
      <c r="AB108" s="33">
        <f>AB110+AB111</f>
        <v>0</v>
      </c>
      <c r="AC108" s="33">
        <f t="shared" si="179"/>
        <v>0</v>
      </c>
      <c r="AD108" s="33">
        <f>AD110+AD111</f>
        <v>0</v>
      </c>
      <c r="AE108" s="33">
        <f t="shared" si="180"/>
        <v>462155.69999999995</v>
      </c>
      <c r="AF108" s="33">
        <f>AF110+AF111</f>
        <v>0</v>
      </c>
      <c r="AG108" s="33">
        <f t="shared" si="181"/>
        <v>0</v>
      </c>
      <c r="AH108" s="32">
        <f>AH110+AH111</f>
        <v>0</v>
      </c>
      <c r="AI108" s="67">
        <f t="shared" si="182"/>
        <v>462155.69999999995</v>
      </c>
      <c r="AJ108" s="32">
        <f>AJ110+AJ111</f>
        <v>0</v>
      </c>
      <c r="AK108" s="67">
        <f t="shared" si="183"/>
        <v>0</v>
      </c>
      <c r="AL108" s="4"/>
      <c r="AM108" s="4"/>
    </row>
    <row r="109" spans="1:41" x14ac:dyDescent="0.35">
      <c r="A109" s="64"/>
      <c r="B109" s="68" t="s">
        <v>9</v>
      </c>
      <c r="C109" s="74"/>
      <c r="D109" s="31"/>
      <c r="E109" s="31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2"/>
      <c r="AI109" s="67"/>
      <c r="AJ109" s="32"/>
      <c r="AK109" s="67"/>
      <c r="AL109" s="4"/>
      <c r="AM109" s="4"/>
    </row>
    <row r="110" spans="1:41" s="4" customFormat="1" hidden="1" x14ac:dyDescent="0.35">
      <c r="A110" s="2"/>
      <c r="B110" s="14" t="s">
        <v>10</v>
      </c>
      <c r="C110" s="3"/>
      <c r="D110" s="34">
        <v>65405.9</v>
      </c>
      <c r="E110" s="34">
        <v>0</v>
      </c>
      <c r="F110" s="46"/>
      <c r="G110" s="33">
        <f t="shared" si="0"/>
        <v>65405.9</v>
      </c>
      <c r="H110" s="46"/>
      <c r="I110" s="33">
        <f t="shared" si="1"/>
        <v>0</v>
      </c>
      <c r="J110" s="46"/>
      <c r="K110" s="33">
        <f t="shared" si="2"/>
        <v>65405.9</v>
      </c>
      <c r="L110" s="46"/>
      <c r="M110" s="33">
        <f t="shared" ref="M110:M112" si="184">I110+L110</f>
        <v>0</v>
      </c>
      <c r="N110" s="46"/>
      <c r="O110" s="33">
        <f t="shared" ref="O110:O112" si="185">K110+N110</f>
        <v>65405.9</v>
      </c>
      <c r="P110" s="46"/>
      <c r="Q110" s="33">
        <f t="shared" ref="Q110:Q112" si="186">M110+P110</f>
        <v>0</v>
      </c>
      <c r="R110" s="46"/>
      <c r="S110" s="33">
        <f t="shared" ref="S110:S112" si="187">O110+R110</f>
        <v>65405.9</v>
      </c>
      <c r="T110" s="46"/>
      <c r="U110" s="33">
        <f t="shared" ref="U110:U112" si="188">Q110+T110</f>
        <v>0</v>
      </c>
      <c r="V110" s="46">
        <v>50133</v>
      </c>
      <c r="W110" s="33">
        <f t="shared" ref="W110:W112" si="189">S110+V110</f>
        <v>115538.9</v>
      </c>
      <c r="X110" s="46"/>
      <c r="Y110" s="33">
        <f t="shared" ref="Y110:Y112" si="190">U110+X110</f>
        <v>0</v>
      </c>
      <c r="Z110" s="46"/>
      <c r="AA110" s="33">
        <f t="shared" ref="AA110:AA112" si="191">W110+Z110</f>
        <v>115538.9</v>
      </c>
      <c r="AB110" s="46"/>
      <c r="AC110" s="33">
        <f t="shared" ref="AC110:AC112" si="192">Y110+AB110</f>
        <v>0</v>
      </c>
      <c r="AD110" s="46"/>
      <c r="AE110" s="33">
        <f t="shared" ref="AE110:AE112" si="193">AA110+AD110</f>
        <v>115538.9</v>
      </c>
      <c r="AF110" s="46"/>
      <c r="AG110" s="33">
        <f t="shared" ref="AG110:AG112" si="194">AC110+AF110</f>
        <v>0</v>
      </c>
      <c r="AH110" s="35"/>
      <c r="AI110" s="33">
        <f t="shared" ref="AI110:AI112" si="195">AE110+AH110</f>
        <v>115538.9</v>
      </c>
      <c r="AJ110" s="35"/>
      <c r="AK110" s="33">
        <f t="shared" ref="AK110:AK112" si="196">AG110+AJ110</f>
        <v>0</v>
      </c>
      <c r="AL110" s="4" t="s">
        <v>46</v>
      </c>
      <c r="AM110" s="4">
        <v>0</v>
      </c>
    </row>
    <row r="111" spans="1:41" x14ac:dyDescent="0.35">
      <c r="A111" s="64"/>
      <c r="B111" s="68" t="s">
        <v>44</v>
      </c>
      <c r="C111" s="74"/>
      <c r="D111" s="31">
        <v>196217.5</v>
      </c>
      <c r="E111" s="31">
        <v>0</v>
      </c>
      <c r="F111" s="33"/>
      <c r="G111" s="33">
        <f t="shared" ref="G111:G174" si="197">D111+F111</f>
        <v>196217.5</v>
      </c>
      <c r="H111" s="33"/>
      <c r="I111" s="33">
        <f t="shared" ref="I111:I174" si="198">E111+H111</f>
        <v>0</v>
      </c>
      <c r="J111" s="33"/>
      <c r="K111" s="33">
        <f t="shared" ref="K111:K174" si="199">G111+J111</f>
        <v>196217.5</v>
      </c>
      <c r="L111" s="33"/>
      <c r="M111" s="33">
        <f t="shared" si="184"/>
        <v>0</v>
      </c>
      <c r="N111" s="33"/>
      <c r="O111" s="33">
        <f t="shared" si="185"/>
        <v>196217.5</v>
      </c>
      <c r="P111" s="33"/>
      <c r="Q111" s="33">
        <f t="shared" si="186"/>
        <v>0</v>
      </c>
      <c r="R111" s="33"/>
      <c r="S111" s="33">
        <f t="shared" si="187"/>
        <v>196217.5</v>
      </c>
      <c r="T111" s="33"/>
      <c r="U111" s="33">
        <f t="shared" si="188"/>
        <v>0</v>
      </c>
      <c r="V111" s="33">
        <v>150399.29999999999</v>
      </c>
      <c r="W111" s="33">
        <f t="shared" si="189"/>
        <v>346616.8</v>
      </c>
      <c r="X111" s="33"/>
      <c r="Y111" s="33">
        <f t="shared" si="190"/>
        <v>0</v>
      </c>
      <c r="Z111" s="33"/>
      <c r="AA111" s="33">
        <f t="shared" si="191"/>
        <v>346616.8</v>
      </c>
      <c r="AB111" s="33"/>
      <c r="AC111" s="33">
        <f t="shared" si="192"/>
        <v>0</v>
      </c>
      <c r="AD111" s="33"/>
      <c r="AE111" s="33">
        <f t="shared" si="193"/>
        <v>346616.8</v>
      </c>
      <c r="AF111" s="33"/>
      <c r="AG111" s="33">
        <f t="shared" si="194"/>
        <v>0</v>
      </c>
      <c r="AH111" s="32"/>
      <c r="AI111" s="67">
        <f t="shared" si="195"/>
        <v>346616.8</v>
      </c>
      <c r="AJ111" s="32"/>
      <c r="AK111" s="67">
        <f t="shared" si="196"/>
        <v>0</v>
      </c>
      <c r="AL111" s="4" t="s">
        <v>177</v>
      </c>
      <c r="AM111" s="17"/>
    </row>
    <row r="112" spans="1:41" ht="54" x14ac:dyDescent="0.35">
      <c r="A112" s="64" t="s">
        <v>148</v>
      </c>
      <c r="B112" s="68" t="s">
        <v>47</v>
      </c>
      <c r="C112" s="73" t="s">
        <v>7</v>
      </c>
      <c r="D112" s="31">
        <f>D114+D115</f>
        <v>100000</v>
      </c>
      <c r="E112" s="31">
        <f>E114+E115</f>
        <v>150000</v>
      </c>
      <c r="F112" s="33">
        <f>F114+F115</f>
        <v>32500</v>
      </c>
      <c r="G112" s="33">
        <f t="shared" si="197"/>
        <v>132500</v>
      </c>
      <c r="H112" s="33">
        <f>H114+H115</f>
        <v>-32500</v>
      </c>
      <c r="I112" s="33">
        <f t="shared" si="198"/>
        <v>117500</v>
      </c>
      <c r="J112" s="33">
        <f>J114+J115</f>
        <v>97500</v>
      </c>
      <c r="K112" s="33">
        <f t="shared" si="199"/>
        <v>230000</v>
      </c>
      <c r="L112" s="33">
        <f>L114+L115</f>
        <v>-97500</v>
      </c>
      <c r="M112" s="33">
        <f t="shared" si="184"/>
        <v>20000</v>
      </c>
      <c r="N112" s="33">
        <f>N114+N115</f>
        <v>0</v>
      </c>
      <c r="O112" s="33">
        <f t="shared" si="185"/>
        <v>230000</v>
      </c>
      <c r="P112" s="33">
        <f>P114+P115</f>
        <v>0</v>
      </c>
      <c r="Q112" s="33">
        <f t="shared" si="186"/>
        <v>20000</v>
      </c>
      <c r="R112" s="33">
        <f>R114+R115</f>
        <v>0</v>
      </c>
      <c r="S112" s="33">
        <f t="shared" si="187"/>
        <v>230000</v>
      </c>
      <c r="T112" s="33">
        <f>T114+T115</f>
        <v>0</v>
      </c>
      <c r="U112" s="33">
        <f t="shared" si="188"/>
        <v>20000</v>
      </c>
      <c r="V112" s="33">
        <f>V114+V115</f>
        <v>0</v>
      </c>
      <c r="W112" s="33">
        <f t="shared" si="189"/>
        <v>230000</v>
      </c>
      <c r="X112" s="33">
        <f>X114+X115</f>
        <v>0</v>
      </c>
      <c r="Y112" s="33">
        <f t="shared" si="190"/>
        <v>20000</v>
      </c>
      <c r="Z112" s="33">
        <f>Z114+Z115</f>
        <v>0</v>
      </c>
      <c r="AA112" s="33">
        <f t="shared" si="191"/>
        <v>230000</v>
      </c>
      <c r="AB112" s="33">
        <f>AB114+AB115</f>
        <v>0</v>
      </c>
      <c r="AC112" s="33">
        <f t="shared" si="192"/>
        <v>20000</v>
      </c>
      <c r="AD112" s="33">
        <f>AD114+AD115</f>
        <v>0</v>
      </c>
      <c r="AE112" s="33">
        <f t="shared" si="193"/>
        <v>230000</v>
      </c>
      <c r="AF112" s="33">
        <f>AF114+AF115</f>
        <v>0</v>
      </c>
      <c r="AG112" s="33">
        <f t="shared" si="194"/>
        <v>20000</v>
      </c>
      <c r="AH112" s="32">
        <f>AH114+AH115</f>
        <v>0</v>
      </c>
      <c r="AI112" s="67">
        <f t="shared" si="195"/>
        <v>230000</v>
      </c>
      <c r="AJ112" s="32">
        <f>AJ114+AJ115</f>
        <v>0</v>
      </c>
      <c r="AK112" s="67">
        <f t="shared" si="196"/>
        <v>20000</v>
      </c>
      <c r="AL112" s="17"/>
      <c r="AM112" s="4"/>
    </row>
    <row r="113" spans="1:39" x14ac:dyDescent="0.35">
      <c r="A113" s="64"/>
      <c r="B113" s="68" t="s">
        <v>9</v>
      </c>
      <c r="C113" s="74"/>
      <c r="D113" s="31"/>
      <c r="E113" s="31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2"/>
      <c r="AI113" s="67"/>
      <c r="AJ113" s="32"/>
      <c r="AK113" s="67"/>
      <c r="AL113" s="4"/>
      <c r="AM113" s="4"/>
    </row>
    <row r="114" spans="1:39" s="4" customFormat="1" hidden="1" x14ac:dyDescent="0.35">
      <c r="A114" s="2"/>
      <c r="B114" s="14" t="s">
        <v>10</v>
      </c>
      <c r="C114" s="3"/>
      <c r="D114" s="34">
        <v>25000</v>
      </c>
      <c r="E114" s="34">
        <v>37500</v>
      </c>
      <c r="F114" s="46">
        <v>32500</v>
      </c>
      <c r="G114" s="33">
        <f t="shared" si="197"/>
        <v>57500</v>
      </c>
      <c r="H114" s="46">
        <v>-32500</v>
      </c>
      <c r="I114" s="33">
        <f t="shared" si="198"/>
        <v>5000</v>
      </c>
      <c r="J114" s="46"/>
      <c r="K114" s="33">
        <f t="shared" si="199"/>
        <v>57500</v>
      </c>
      <c r="L114" s="46"/>
      <c r="M114" s="33">
        <f t="shared" ref="M114:M116" si="200">I114+L114</f>
        <v>5000</v>
      </c>
      <c r="N114" s="46"/>
      <c r="O114" s="33">
        <f t="shared" ref="O114:O116" si="201">K114+N114</f>
        <v>57500</v>
      </c>
      <c r="P114" s="46"/>
      <c r="Q114" s="33">
        <f t="shared" ref="Q114:Q116" si="202">M114+P114</f>
        <v>5000</v>
      </c>
      <c r="R114" s="46"/>
      <c r="S114" s="33">
        <f t="shared" ref="S114:S116" si="203">O114+R114</f>
        <v>57500</v>
      </c>
      <c r="T114" s="46"/>
      <c r="U114" s="33">
        <f t="shared" ref="U114:U116" si="204">Q114+T114</f>
        <v>5000</v>
      </c>
      <c r="V114" s="46"/>
      <c r="W114" s="33">
        <f t="shared" ref="W114:W116" si="205">S114+V114</f>
        <v>57500</v>
      </c>
      <c r="X114" s="46"/>
      <c r="Y114" s="33">
        <f t="shared" ref="Y114:Y116" si="206">U114+X114</f>
        <v>5000</v>
      </c>
      <c r="Z114" s="46"/>
      <c r="AA114" s="33">
        <f t="shared" ref="AA114:AA116" si="207">W114+Z114</f>
        <v>57500</v>
      </c>
      <c r="AB114" s="46"/>
      <c r="AC114" s="33">
        <f t="shared" ref="AC114:AC116" si="208">Y114+AB114</f>
        <v>5000</v>
      </c>
      <c r="AD114" s="46"/>
      <c r="AE114" s="33">
        <f t="shared" ref="AE114:AE116" si="209">AA114+AD114</f>
        <v>57500</v>
      </c>
      <c r="AF114" s="46"/>
      <c r="AG114" s="33">
        <f t="shared" ref="AG114:AG116" si="210">AC114+AF114</f>
        <v>5000</v>
      </c>
      <c r="AH114" s="35"/>
      <c r="AI114" s="33">
        <f t="shared" ref="AI114:AI116" si="211">AE114+AH114</f>
        <v>57500</v>
      </c>
      <c r="AJ114" s="35"/>
      <c r="AK114" s="33">
        <f t="shared" ref="AK114:AK116" si="212">AG114+AJ114</f>
        <v>5000</v>
      </c>
      <c r="AL114" s="18" t="s">
        <v>165</v>
      </c>
      <c r="AM114" s="4">
        <v>0</v>
      </c>
    </row>
    <row r="115" spans="1:39" x14ac:dyDescent="0.35">
      <c r="A115" s="64"/>
      <c r="B115" s="68" t="s">
        <v>44</v>
      </c>
      <c r="C115" s="74"/>
      <c r="D115" s="31">
        <v>75000</v>
      </c>
      <c r="E115" s="31">
        <v>112500</v>
      </c>
      <c r="F115" s="33"/>
      <c r="G115" s="33">
        <f t="shared" si="197"/>
        <v>75000</v>
      </c>
      <c r="H115" s="33"/>
      <c r="I115" s="33">
        <f t="shared" si="198"/>
        <v>112500</v>
      </c>
      <c r="J115" s="33">
        <v>97500</v>
      </c>
      <c r="K115" s="33">
        <f t="shared" si="199"/>
        <v>172500</v>
      </c>
      <c r="L115" s="33">
        <v>-97500</v>
      </c>
      <c r="M115" s="33">
        <f t="shared" si="200"/>
        <v>15000</v>
      </c>
      <c r="N115" s="33"/>
      <c r="O115" s="33">
        <f t="shared" si="201"/>
        <v>172500</v>
      </c>
      <c r="P115" s="33"/>
      <c r="Q115" s="33">
        <f t="shared" si="202"/>
        <v>15000</v>
      </c>
      <c r="R115" s="33"/>
      <c r="S115" s="33">
        <f t="shared" si="203"/>
        <v>172500</v>
      </c>
      <c r="T115" s="33"/>
      <c r="U115" s="33">
        <f t="shared" si="204"/>
        <v>15000</v>
      </c>
      <c r="V115" s="33"/>
      <c r="W115" s="33">
        <f t="shared" si="205"/>
        <v>172500</v>
      </c>
      <c r="X115" s="33"/>
      <c r="Y115" s="33">
        <f t="shared" si="206"/>
        <v>15000</v>
      </c>
      <c r="Z115" s="33"/>
      <c r="AA115" s="33">
        <f t="shared" si="207"/>
        <v>172500</v>
      </c>
      <c r="AB115" s="33"/>
      <c r="AC115" s="33">
        <f t="shared" si="208"/>
        <v>15000</v>
      </c>
      <c r="AD115" s="33"/>
      <c r="AE115" s="33">
        <f t="shared" si="209"/>
        <v>172500</v>
      </c>
      <c r="AF115" s="33"/>
      <c r="AG115" s="33">
        <f t="shared" si="210"/>
        <v>15000</v>
      </c>
      <c r="AH115" s="32"/>
      <c r="AI115" s="67">
        <f t="shared" si="211"/>
        <v>172500</v>
      </c>
      <c r="AJ115" s="32"/>
      <c r="AK115" s="67">
        <f t="shared" si="212"/>
        <v>15000</v>
      </c>
      <c r="AL115" s="4" t="s">
        <v>177</v>
      </c>
      <c r="AM115" s="4"/>
    </row>
    <row r="116" spans="1:39" ht="54" x14ac:dyDescent="0.35">
      <c r="A116" s="64" t="s">
        <v>149</v>
      </c>
      <c r="B116" s="68" t="s">
        <v>48</v>
      </c>
      <c r="C116" s="73" t="s">
        <v>7</v>
      </c>
      <c r="D116" s="31">
        <f>D118+D119</f>
        <v>900337.7</v>
      </c>
      <c r="E116" s="31">
        <f>E118+E119</f>
        <v>873366.1</v>
      </c>
      <c r="F116" s="33">
        <f>F118+F119</f>
        <v>-60268.474999999999</v>
      </c>
      <c r="G116" s="33">
        <f t="shared" si="197"/>
        <v>840069.22499999998</v>
      </c>
      <c r="H116" s="33">
        <f>H118+H119</f>
        <v>60268.45</v>
      </c>
      <c r="I116" s="33">
        <f t="shared" si="198"/>
        <v>933634.54999999993</v>
      </c>
      <c r="J116" s="33">
        <f>J118+J119</f>
        <v>-180805.42499999999</v>
      </c>
      <c r="K116" s="33">
        <f t="shared" si="199"/>
        <v>659263.80000000005</v>
      </c>
      <c r="L116" s="33">
        <f>L118+L119</f>
        <v>180805.35</v>
      </c>
      <c r="M116" s="33">
        <f t="shared" si="200"/>
        <v>1114439.8999999999</v>
      </c>
      <c r="N116" s="33">
        <f>N118+N119</f>
        <v>0</v>
      </c>
      <c r="O116" s="33">
        <f t="shared" si="201"/>
        <v>659263.80000000005</v>
      </c>
      <c r="P116" s="33">
        <f>P118+P119</f>
        <v>0</v>
      </c>
      <c r="Q116" s="33">
        <f t="shared" si="202"/>
        <v>1114439.8999999999</v>
      </c>
      <c r="R116" s="33">
        <f>R118+R119</f>
        <v>0</v>
      </c>
      <c r="S116" s="33">
        <f t="shared" si="203"/>
        <v>659263.80000000005</v>
      </c>
      <c r="T116" s="33">
        <f>T118+T119</f>
        <v>0</v>
      </c>
      <c r="U116" s="33">
        <f t="shared" si="204"/>
        <v>1114439.8999999999</v>
      </c>
      <c r="V116" s="33">
        <f>V118+V119</f>
        <v>0</v>
      </c>
      <c r="W116" s="33">
        <f t="shared" si="205"/>
        <v>659263.80000000005</v>
      </c>
      <c r="X116" s="33">
        <f>X118+X119</f>
        <v>0</v>
      </c>
      <c r="Y116" s="33">
        <f t="shared" si="206"/>
        <v>1114439.8999999999</v>
      </c>
      <c r="Z116" s="33">
        <f>Z118+Z119</f>
        <v>0</v>
      </c>
      <c r="AA116" s="33">
        <f t="shared" si="207"/>
        <v>659263.80000000005</v>
      </c>
      <c r="AB116" s="33">
        <f>AB118+AB119</f>
        <v>0</v>
      </c>
      <c r="AC116" s="33">
        <f t="shared" si="208"/>
        <v>1114439.8999999999</v>
      </c>
      <c r="AD116" s="33">
        <f>AD118+AD119</f>
        <v>0</v>
      </c>
      <c r="AE116" s="33">
        <f t="shared" si="209"/>
        <v>659263.80000000005</v>
      </c>
      <c r="AF116" s="33">
        <f>AF118+AF119</f>
        <v>0</v>
      </c>
      <c r="AG116" s="33">
        <f t="shared" si="210"/>
        <v>1114439.8999999999</v>
      </c>
      <c r="AH116" s="32">
        <f>AH118+AH119</f>
        <v>0</v>
      </c>
      <c r="AI116" s="67">
        <f t="shared" si="211"/>
        <v>659263.80000000005</v>
      </c>
      <c r="AJ116" s="32">
        <f>AJ118+AJ119</f>
        <v>0</v>
      </c>
      <c r="AK116" s="67">
        <f t="shared" si="212"/>
        <v>1114439.8999999999</v>
      </c>
      <c r="AL116" s="17"/>
      <c r="AM116" s="4"/>
    </row>
    <row r="117" spans="1:39" x14ac:dyDescent="0.35">
      <c r="A117" s="64"/>
      <c r="B117" s="68" t="s">
        <v>9</v>
      </c>
      <c r="C117" s="74"/>
      <c r="D117" s="31"/>
      <c r="E117" s="31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2"/>
      <c r="AI117" s="67"/>
      <c r="AJ117" s="32"/>
      <c r="AK117" s="67"/>
      <c r="AL117" s="4"/>
      <c r="AM117" s="4"/>
    </row>
    <row r="118" spans="1:39" s="4" customFormat="1" hidden="1" x14ac:dyDescent="0.35">
      <c r="A118" s="2"/>
      <c r="B118" s="14" t="s">
        <v>10</v>
      </c>
      <c r="C118" s="3"/>
      <c r="D118" s="34">
        <v>225084.39999999991</v>
      </c>
      <c r="E118" s="34">
        <v>218341.5</v>
      </c>
      <c r="F118" s="46">
        <v>-60268.474999999999</v>
      </c>
      <c r="G118" s="33">
        <f t="shared" si="197"/>
        <v>164815.9249999999</v>
      </c>
      <c r="H118" s="46">
        <v>60268.45</v>
      </c>
      <c r="I118" s="33">
        <f t="shared" si="198"/>
        <v>278609.95</v>
      </c>
      <c r="J118" s="46"/>
      <c r="K118" s="33">
        <f t="shared" si="199"/>
        <v>164815.9249999999</v>
      </c>
      <c r="L118" s="46"/>
      <c r="M118" s="33">
        <f t="shared" ref="M118:M120" si="213">I118+L118</f>
        <v>278609.95</v>
      </c>
      <c r="N118" s="46"/>
      <c r="O118" s="33">
        <f t="shared" ref="O118:O120" si="214">K118+N118</f>
        <v>164815.9249999999</v>
      </c>
      <c r="P118" s="46"/>
      <c r="Q118" s="33">
        <f t="shared" ref="Q118:Q120" si="215">M118+P118</f>
        <v>278609.95</v>
      </c>
      <c r="R118" s="46"/>
      <c r="S118" s="33">
        <f t="shared" ref="S118:S120" si="216">O118+R118</f>
        <v>164815.9249999999</v>
      </c>
      <c r="T118" s="46"/>
      <c r="U118" s="33">
        <f t="shared" ref="U118:U120" si="217">Q118+T118</f>
        <v>278609.95</v>
      </c>
      <c r="V118" s="46"/>
      <c r="W118" s="33">
        <f t="shared" ref="W118:W120" si="218">S118+V118</f>
        <v>164815.9249999999</v>
      </c>
      <c r="X118" s="46"/>
      <c r="Y118" s="33">
        <f t="shared" ref="Y118:Y120" si="219">U118+X118</f>
        <v>278609.95</v>
      </c>
      <c r="Z118" s="46"/>
      <c r="AA118" s="33">
        <f t="shared" ref="AA118:AA120" si="220">W118+Z118</f>
        <v>164815.9249999999</v>
      </c>
      <c r="AB118" s="46"/>
      <c r="AC118" s="33">
        <f t="shared" ref="AC118:AC120" si="221">Y118+AB118</f>
        <v>278609.95</v>
      </c>
      <c r="AD118" s="46"/>
      <c r="AE118" s="33">
        <f t="shared" ref="AE118:AE120" si="222">AA118+AD118</f>
        <v>164815.9249999999</v>
      </c>
      <c r="AF118" s="46"/>
      <c r="AG118" s="33">
        <f t="shared" ref="AG118:AG120" si="223">AC118+AF118</f>
        <v>278609.95</v>
      </c>
      <c r="AH118" s="35"/>
      <c r="AI118" s="33">
        <f t="shared" ref="AI118:AI120" si="224">AE118+AH118</f>
        <v>164815.9249999999</v>
      </c>
      <c r="AJ118" s="35"/>
      <c r="AK118" s="33">
        <f t="shared" ref="AK118:AK120" si="225">AG118+AJ118</f>
        <v>278609.95</v>
      </c>
      <c r="AL118" s="18" t="s">
        <v>166</v>
      </c>
      <c r="AM118" s="4">
        <v>0</v>
      </c>
    </row>
    <row r="119" spans="1:39" x14ac:dyDescent="0.35">
      <c r="A119" s="64"/>
      <c r="B119" s="65" t="s">
        <v>44</v>
      </c>
      <c r="C119" s="74"/>
      <c r="D119" s="31">
        <v>675253.3</v>
      </c>
      <c r="E119" s="31">
        <v>655024.6</v>
      </c>
      <c r="F119" s="33"/>
      <c r="G119" s="33">
        <f t="shared" si="197"/>
        <v>675253.3</v>
      </c>
      <c r="H119" s="33"/>
      <c r="I119" s="33">
        <f t="shared" si="198"/>
        <v>655024.6</v>
      </c>
      <c r="J119" s="33">
        <v>-180805.42499999999</v>
      </c>
      <c r="K119" s="33">
        <f t="shared" si="199"/>
        <v>494447.87500000006</v>
      </c>
      <c r="L119" s="33">
        <v>180805.35</v>
      </c>
      <c r="M119" s="33">
        <f t="shared" si="213"/>
        <v>835829.95</v>
      </c>
      <c r="N119" s="33"/>
      <c r="O119" s="33">
        <f t="shared" si="214"/>
        <v>494447.87500000006</v>
      </c>
      <c r="P119" s="33"/>
      <c r="Q119" s="33">
        <f t="shared" si="215"/>
        <v>835829.95</v>
      </c>
      <c r="R119" s="33"/>
      <c r="S119" s="33">
        <f t="shared" si="216"/>
        <v>494447.87500000006</v>
      </c>
      <c r="T119" s="33"/>
      <c r="U119" s="33">
        <f t="shared" si="217"/>
        <v>835829.95</v>
      </c>
      <c r="V119" s="33"/>
      <c r="W119" s="33">
        <f t="shared" si="218"/>
        <v>494447.87500000006</v>
      </c>
      <c r="X119" s="33"/>
      <c r="Y119" s="33">
        <f t="shared" si="219"/>
        <v>835829.95</v>
      </c>
      <c r="Z119" s="33"/>
      <c r="AA119" s="33">
        <f t="shared" si="220"/>
        <v>494447.87500000006</v>
      </c>
      <c r="AB119" s="33"/>
      <c r="AC119" s="33">
        <f t="shared" si="221"/>
        <v>835829.95</v>
      </c>
      <c r="AD119" s="33"/>
      <c r="AE119" s="33">
        <f t="shared" si="222"/>
        <v>494447.87500000006</v>
      </c>
      <c r="AF119" s="33"/>
      <c r="AG119" s="33">
        <f t="shared" si="223"/>
        <v>835829.95</v>
      </c>
      <c r="AH119" s="32"/>
      <c r="AI119" s="67">
        <f t="shared" si="224"/>
        <v>494447.87500000006</v>
      </c>
      <c r="AJ119" s="32"/>
      <c r="AK119" s="67">
        <f t="shared" si="225"/>
        <v>835829.95</v>
      </c>
      <c r="AL119" s="4" t="s">
        <v>177</v>
      </c>
      <c r="AM119" s="4"/>
    </row>
    <row r="120" spans="1:39" ht="54" x14ac:dyDescent="0.35">
      <c r="A120" s="64" t="s">
        <v>150</v>
      </c>
      <c r="B120" s="68" t="s">
        <v>49</v>
      </c>
      <c r="C120" s="73" t="s">
        <v>7</v>
      </c>
      <c r="D120" s="31">
        <f>D122+D123</f>
        <v>0</v>
      </c>
      <c r="E120" s="31">
        <f>E122+E123</f>
        <v>130000</v>
      </c>
      <c r="F120" s="33">
        <f>F122+F123</f>
        <v>0</v>
      </c>
      <c r="G120" s="33">
        <f t="shared" si="197"/>
        <v>0</v>
      </c>
      <c r="H120" s="33">
        <f>H122+H123</f>
        <v>0</v>
      </c>
      <c r="I120" s="33">
        <f t="shared" si="198"/>
        <v>130000</v>
      </c>
      <c r="J120" s="33">
        <f>J122+J123</f>
        <v>0</v>
      </c>
      <c r="K120" s="33">
        <f t="shared" si="199"/>
        <v>0</v>
      </c>
      <c r="L120" s="33">
        <f>L122+L123</f>
        <v>0</v>
      </c>
      <c r="M120" s="33">
        <f t="shared" si="213"/>
        <v>130000</v>
      </c>
      <c r="N120" s="33">
        <f>N122+N123</f>
        <v>0</v>
      </c>
      <c r="O120" s="33">
        <f t="shared" si="214"/>
        <v>0</v>
      </c>
      <c r="P120" s="33">
        <f>P122+P123</f>
        <v>0</v>
      </c>
      <c r="Q120" s="33">
        <f t="shared" si="215"/>
        <v>130000</v>
      </c>
      <c r="R120" s="33">
        <f>R122+R123</f>
        <v>0</v>
      </c>
      <c r="S120" s="33">
        <f t="shared" si="216"/>
        <v>0</v>
      </c>
      <c r="T120" s="33">
        <f>T122+T123</f>
        <v>0</v>
      </c>
      <c r="U120" s="33">
        <f t="shared" si="217"/>
        <v>130000</v>
      </c>
      <c r="V120" s="33">
        <f>V122+V123</f>
        <v>0</v>
      </c>
      <c r="W120" s="33">
        <f t="shared" si="218"/>
        <v>0</v>
      </c>
      <c r="X120" s="33">
        <f>X122+X123</f>
        <v>0</v>
      </c>
      <c r="Y120" s="33">
        <f t="shared" si="219"/>
        <v>130000</v>
      </c>
      <c r="Z120" s="33">
        <f>Z122+Z123</f>
        <v>0</v>
      </c>
      <c r="AA120" s="33">
        <f t="shared" si="220"/>
        <v>0</v>
      </c>
      <c r="AB120" s="33">
        <f>AB122+AB123</f>
        <v>0</v>
      </c>
      <c r="AC120" s="33">
        <f t="shared" si="221"/>
        <v>130000</v>
      </c>
      <c r="AD120" s="33">
        <f>AD122+AD123</f>
        <v>0</v>
      </c>
      <c r="AE120" s="33">
        <f t="shared" si="222"/>
        <v>0</v>
      </c>
      <c r="AF120" s="33">
        <f>AF122+AF123</f>
        <v>0</v>
      </c>
      <c r="AG120" s="33">
        <f t="shared" si="223"/>
        <v>130000</v>
      </c>
      <c r="AH120" s="32">
        <f>AH122+AH123</f>
        <v>0</v>
      </c>
      <c r="AI120" s="67">
        <f t="shared" si="224"/>
        <v>0</v>
      </c>
      <c r="AJ120" s="32">
        <f>AJ122+AJ123</f>
        <v>0</v>
      </c>
      <c r="AK120" s="67">
        <f t="shared" si="225"/>
        <v>130000</v>
      </c>
      <c r="AL120" s="17"/>
      <c r="AM120" s="17"/>
    </row>
    <row r="121" spans="1:39" x14ac:dyDescent="0.35">
      <c r="A121" s="64"/>
      <c r="B121" s="68" t="s">
        <v>9</v>
      </c>
      <c r="C121" s="74"/>
      <c r="D121" s="31"/>
      <c r="E121" s="31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2"/>
      <c r="AI121" s="67"/>
      <c r="AJ121" s="32"/>
      <c r="AK121" s="67"/>
      <c r="AL121" s="4"/>
      <c r="AM121" s="4"/>
    </row>
    <row r="122" spans="1:39" s="4" customFormat="1" hidden="1" x14ac:dyDescent="0.35">
      <c r="A122" s="2"/>
      <c r="B122" s="14" t="s">
        <v>10</v>
      </c>
      <c r="C122" s="3"/>
      <c r="D122" s="34">
        <v>0</v>
      </c>
      <c r="E122" s="34">
        <v>32500</v>
      </c>
      <c r="F122" s="46"/>
      <c r="G122" s="33">
        <f t="shared" si="197"/>
        <v>0</v>
      </c>
      <c r="H122" s="46"/>
      <c r="I122" s="33">
        <f t="shared" si="198"/>
        <v>32500</v>
      </c>
      <c r="J122" s="46"/>
      <c r="K122" s="33">
        <f t="shared" si="199"/>
        <v>0</v>
      </c>
      <c r="L122" s="46"/>
      <c r="M122" s="33">
        <f t="shared" ref="M122:M124" si="226">I122+L122</f>
        <v>32500</v>
      </c>
      <c r="N122" s="46"/>
      <c r="O122" s="33">
        <f t="shared" ref="O122:O124" si="227">K122+N122</f>
        <v>0</v>
      </c>
      <c r="P122" s="46"/>
      <c r="Q122" s="33">
        <f t="shared" ref="Q122:Q124" si="228">M122+P122</f>
        <v>32500</v>
      </c>
      <c r="R122" s="46"/>
      <c r="S122" s="33">
        <f t="shared" ref="S122:S124" si="229">O122+R122</f>
        <v>0</v>
      </c>
      <c r="T122" s="46"/>
      <c r="U122" s="33">
        <f t="shared" ref="U122:U124" si="230">Q122+T122</f>
        <v>32500</v>
      </c>
      <c r="V122" s="46"/>
      <c r="W122" s="33">
        <f t="shared" ref="W122:W124" si="231">S122+V122</f>
        <v>0</v>
      </c>
      <c r="X122" s="46"/>
      <c r="Y122" s="33">
        <f t="shared" ref="Y122:Y124" si="232">U122+X122</f>
        <v>32500</v>
      </c>
      <c r="Z122" s="46"/>
      <c r="AA122" s="33">
        <f t="shared" ref="AA122:AA124" si="233">W122+Z122</f>
        <v>0</v>
      </c>
      <c r="AB122" s="46"/>
      <c r="AC122" s="33">
        <f t="shared" ref="AC122:AC124" si="234">Y122+AB122</f>
        <v>32500</v>
      </c>
      <c r="AD122" s="46"/>
      <c r="AE122" s="33">
        <f t="shared" ref="AE122:AE124" si="235">AA122+AD122</f>
        <v>0</v>
      </c>
      <c r="AF122" s="46"/>
      <c r="AG122" s="33">
        <f t="shared" ref="AG122:AG124" si="236">AC122+AF122</f>
        <v>32500</v>
      </c>
      <c r="AH122" s="35"/>
      <c r="AI122" s="33">
        <f t="shared" ref="AI122:AI124" si="237">AE122+AH122</f>
        <v>0</v>
      </c>
      <c r="AJ122" s="35"/>
      <c r="AK122" s="33">
        <f t="shared" ref="AK122:AK124" si="238">AG122+AJ122</f>
        <v>32500</v>
      </c>
      <c r="AL122" s="18" t="s">
        <v>50</v>
      </c>
      <c r="AM122" s="4">
        <v>0</v>
      </c>
    </row>
    <row r="123" spans="1:39" x14ac:dyDescent="0.35">
      <c r="A123" s="64"/>
      <c r="B123" s="68" t="s">
        <v>44</v>
      </c>
      <c r="C123" s="74"/>
      <c r="D123" s="31">
        <v>0</v>
      </c>
      <c r="E123" s="31">
        <v>97500</v>
      </c>
      <c r="F123" s="33"/>
      <c r="G123" s="33">
        <f t="shared" si="197"/>
        <v>0</v>
      </c>
      <c r="H123" s="33"/>
      <c r="I123" s="33">
        <f t="shared" si="198"/>
        <v>97500</v>
      </c>
      <c r="J123" s="33"/>
      <c r="K123" s="33">
        <f t="shared" si="199"/>
        <v>0</v>
      </c>
      <c r="L123" s="33"/>
      <c r="M123" s="33">
        <f t="shared" si="226"/>
        <v>97500</v>
      </c>
      <c r="N123" s="33"/>
      <c r="O123" s="33">
        <f t="shared" si="227"/>
        <v>0</v>
      </c>
      <c r="P123" s="33"/>
      <c r="Q123" s="33">
        <f t="shared" si="228"/>
        <v>97500</v>
      </c>
      <c r="R123" s="33"/>
      <c r="S123" s="33">
        <f t="shared" si="229"/>
        <v>0</v>
      </c>
      <c r="T123" s="33"/>
      <c r="U123" s="33">
        <f t="shared" si="230"/>
        <v>97500</v>
      </c>
      <c r="V123" s="33"/>
      <c r="W123" s="33">
        <f t="shared" si="231"/>
        <v>0</v>
      </c>
      <c r="X123" s="33"/>
      <c r="Y123" s="33">
        <f t="shared" si="232"/>
        <v>97500</v>
      </c>
      <c r="Z123" s="33"/>
      <c r="AA123" s="33">
        <f t="shared" si="233"/>
        <v>0</v>
      </c>
      <c r="AB123" s="33"/>
      <c r="AC123" s="33">
        <f t="shared" si="234"/>
        <v>97500</v>
      </c>
      <c r="AD123" s="33"/>
      <c r="AE123" s="33">
        <f t="shared" si="235"/>
        <v>0</v>
      </c>
      <c r="AF123" s="33"/>
      <c r="AG123" s="33">
        <f t="shared" si="236"/>
        <v>97500</v>
      </c>
      <c r="AH123" s="32"/>
      <c r="AI123" s="67">
        <f t="shared" si="237"/>
        <v>0</v>
      </c>
      <c r="AJ123" s="32"/>
      <c r="AK123" s="67">
        <f t="shared" si="238"/>
        <v>97500</v>
      </c>
      <c r="AL123" s="4" t="s">
        <v>177</v>
      </c>
      <c r="AM123" s="4"/>
    </row>
    <row r="124" spans="1:39" ht="54" x14ac:dyDescent="0.35">
      <c r="A124" s="64" t="s">
        <v>151</v>
      </c>
      <c r="B124" s="68" t="s">
        <v>51</v>
      </c>
      <c r="C124" s="73" t="s">
        <v>7</v>
      </c>
      <c r="D124" s="31">
        <f>D126+D127</f>
        <v>45700</v>
      </c>
      <c r="E124" s="31">
        <f>E126+E127</f>
        <v>126633.9</v>
      </c>
      <c r="F124" s="33">
        <f>F126+F127</f>
        <v>25329.424999999999</v>
      </c>
      <c r="G124" s="33">
        <f t="shared" si="197"/>
        <v>71029.425000000003</v>
      </c>
      <c r="H124" s="33">
        <f>H126+H127</f>
        <v>-25329.45</v>
      </c>
      <c r="I124" s="33">
        <f t="shared" si="198"/>
        <v>101304.45</v>
      </c>
      <c r="J124" s="33">
        <f>J126+J127</f>
        <v>75988.274999999994</v>
      </c>
      <c r="K124" s="33">
        <f t="shared" si="199"/>
        <v>147017.70000000001</v>
      </c>
      <c r="L124" s="33">
        <f>L126+L127</f>
        <v>-75988.25</v>
      </c>
      <c r="M124" s="33">
        <f t="shared" si="226"/>
        <v>25316.199999999997</v>
      </c>
      <c r="N124" s="33">
        <f>N126+N127</f>
        <v>0</v>
      </c>
      <c r="O124" s="33">
        <f t="shared" si="227"/>
        <v>147017.70000000001</v>
      </c>
      <c r="P124" s="33">
        <f>P126+P127</f>
        <v>0</v>
      </c>
      <c r="Q124" s="33">
        <f t="shared" si="228"/>
        <v>25316.199999999997</v>
      </c>
      <c r="R124" s="33">
        <f>R126+R127</f>
        <v>0</v>
      </c>
      <c r="S124" s="33">
        <f t="shared" si="229"/>
        <v>147017.70000000001</v>
      </c>
      <c r="T124" s="33">
        <f>T126+T127</f>
        <v>0</v>
      </c>
      <c r="U124" s="33">
        <f t="shared" si="230"/>
        <v>25316.199999999997</v>
      </c>
      <c r="V124" s="33">
        <f>V126+V127</f>
        <v>0</v>
      </c>
      <c r="W124" s="33">
        <f t="shared" si="231"/>
        <v>147017.70000000001</v>
      </c>
      <c r="X124" s="33">
        <f>X126+X127</f>
        <v>0</v>
      </c>
      <c r="Y124" s="33">
        <f t="shared" si="232"/>
        <v>25316.199999999997</v>
      </c>
      <c r="Z124" s="33">
        <f>Z126+Z127</f>
        <v>0</v>
      </c>
      <c r="AA124" s="33">
        <f t="shared" si="233"/>
        <v>147017.70000000001</v>
      </c>
      <c r="AB124" s="33">
        <f>AB126+AB127</f>
        <v>0</v>
      </c>
      <c r="AC124" s="33">
        <f t="shared" si="234"/>
        <v>25316.199999999997</v>
      </c>
      <c r="AD124" s="33">
        <f>AD126+AD127</f>
        <v>0</v>
      </c>
      <c r="AE124" s="33">
        <f t="shared" si="235"/>
        <v>147017.70000000001</v>
      </c>
      <c r="AF124" s="33">
        <f>AF126+AF127</f>
        <v>0</v>
      </c>
      <c r="AG124" s="33">
        <f t="shared" si="236"/>
        <v>25316.199999999997</v>
      </c>
      <c r="AH124" s="32">
        <f>AH126+AH127</f>
        <v>0</v>
      </c>
      <c r="AI124" s="67">
        <f t="shared" si="237"/>
        <v>147017.70000000001</v>
      </c>
      <c r="AJ124" s="32">
        <f>AJ126+AJ127</f>
        <v>0</v>
      </c>
      <c r="AK124" s="67">
        <f t="shared" si="238"/>
        <v>25316.199999999997</v>
      </c>
      <c r="AL124" s="4"/>
      <c r="AM124" s="4"/>
    </row>
    <row r="125" spans="1:39" x14ac:dyDescent="0.35">
      <c r="A125" s="64"/>
      <c r="B125" s="68" t="s">
        <v>9</v>
      </c>
      <c r="C125" s="74"/>
      <c r="D125" s="31"/>
      <c r="E125" s="31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2"/>
      <c r="AI125" s="67"/>
      <c r="AJ125" s="32"/>
      <c r="AK125" s="67"/>
      <c r="AL125" s="4"/>
      <c r="AM125" s="4"/>
    </row>
    <row r="126" spans="1:39" s="4" customFormat="1" hidden="1" x14ac:dyDescent="0.35">
      <c r="A126" s="2"/>
      <c r="B126" s="14" t="s">
        <v>10</v>
      </c>
      <c r="C126" s="3"/>
      <c r="D126" s="34">
        <v>11425</v>
      </c>
      <c r="E126" s="34">
        <v>31658.5</v>
      </c>
      <c r="F126" s="46">
        <v>25329.424999999999</v>
      </c>
      <c r="G126" s="33">
        <f t="shared" si="197"/>
        <v>36754.425000000003</v>
      </c>
      <c r="H126" s="46">
        <v>-25329.45</v>
      </c>
      <c r="I126" s="33">
        <f t="shared" si="198"/>
        <v>6329.0499999999993</v>
      </c>
      <c r="J126" s="46"/>
      <c r="K126" s="33">
        <f t="shared" si="199"/>
        <v>36754.425000000003</v>
      </c>
      <c r="L126" s="46"/>
      <c r="M126" s="33">
        <f t="shared" ref="M126:M128" si="239">I126+L126</f>
        <v>6329.0499999999993</v>
      </c>
      <c r="N126" s="46"/>
      <c r="O126" s="33">
        <f t="shared" ref="O126:O128" si="240">K126+N126</f>
        <v>36754.425000000003</v>
      </c>
      <c r="P126" s="46"/>
      <c r="Q126" s="33">
        <f t="shared" ref="Q126:Q128" si="241">M126+P126</f>
        <v>6329.0499999999993</v>
      </c>
      <c r="R126" s="46"/>
      <c r="S126" s="33">
        <f t="shared" ref="S126:S128" si="242">O126+R126</f>
        <v>36754.425000000003</v>
      </c>
      <c r="T126" s="46"/>
      <c r="U126" s="33">
        <f t="shared" ref="U126:U128" si="243">Q126+T126</f>
        <v>6329.0499999999993</v>
      </c>
      <c r="V126" s="46"/>
      <c r="W126" s="33">
        <f t="shared" ref="W126:W128" si="244">S126+V126</f>
        <v>36754.425000000003</v>
      </c>
      <c r="X126" s="46"/>
      <c r="Y126" s="33">
        <f t="shared" ref="Y126:Y128" si="245">U126+X126</f>
        <v>6329.0499999999993</v>
      </c>
      <c r="Z126" s="46"/>
      <c r="AA126" s="33">
        <f t="shared" ref="AA126:AA128" si="246">W126+Z126</f>
        <v>36754.425000000003</v>
      </c>
      <c r="AB126" s="46"/>
      <c r="AC126" s="33">
        <f t="shared" ref="AC126:AC128" si="247">Y126+AB126</f>
        <v>6329.0499999999993</v>
      </c>
      <c r="AD126" s="46"/>
      <c r="AE126" s="33">
        <f t="shared" ref="AE126:AE128" si="248">AA126+AD126</f>
        <v>36754.425000000003</v>
      </c>
      <c r="AF126" s="46"/>
      <c r="AG126" s="33">
        <f t="shared" ref="AG126:AG128" si="249">AC126+AF126</f>
        <v>6329.0499999999993</v>
      </c>
      <c r="AH126" s="35"/>
      <c r="AI126" s="33">
        <f t="shared" ref="AI126:AI128" si="250">AE126+AH126</f>
        <v>36754.425000000003</v>
      </c>
      <c r="AJ126" s="35"/>
      <c r="AK126" s="33">
        <f t="shared" ref="AK126:AK128" si="251">AG126+AJ126</f>
        <v>6329.0499999999993</v>
      </c>
      <c r="AL126" s="19" t="s">
        <v>52</v>
      </c>
      <c r="AM126" s="4">
        <v>0</v>
      </c>
    </row>
    <row r="127" spans="1:39" x14ac:dyDescent="0.35">
      <c r="A127" s="64"/>
      <c r="B127" s="68" t="s">
        <v>44</v>
      </c>
      <c r="C127" s="74"/>
      <c r="D127" s="31">
        <v>34275</v>
      </c>
      <c r="E127" s="31">
        <v>94975.4</v>
      </c>
      <c r="F127" s="33"/>
      <c r="G127" s="33">
        <f t="shared" si="197"/>
        <v>34275</v>
      </c>
      <c r="H127" s="33"/>
      <c r="I127" s="33">
        <f t="shared" si="198"/>
        <v>94975.4</v>
      </c>
      <c r="J127" s="33">
        <v>75988.274999999994</v>
      </c>
      <c r="K127" s="33">
        <f t="shared" si="199"/>
        <v>110263.27499999999</v>
      </c>
      <c r="L127" s="33">
        <v>-75988.25</v>
      </c>
      <c r="M127" s="33">
        <f t="shared" si="239"/>
        <v>18987.149999999994</v>
      </c>
      <c r="N127" s="33"/>
      <c r="O127" s="33">
        <f t="shared" si="240"/>
        <v>110263.27499999999</v>
      </c>
      <c r="P127" s="33"/>
      <c r="Q127" s="33">
        <f t="shared" si="241"/>
        <v>18987.149999999994</v>
      </c>
      <c r="R127" s="33"/>
      <c r="S127" s="33">
        <f t="shared" si="242"/>
        <v>110263.27499999999</v>
      </c>
      <c r="T127" s="33"/>
      <c r="U127" s="33">
        <f t="shared" si="243"/>
        <v>18987.149999999994</v>
      </c>
      <c r="V127" s="33"/>
      <c r="W127" s="33">
        <f t="shared" si="244"/>
        <v>110263.27499999999</v>
      </c>
      <c r="X127" s="33"/>
      <c r="Y127" s="33">
        <f t="shared" si="245"/>
        <v>18987.149999999994</v>
      </c>
      <c r="Z127" s="33"/>
      <c r="AA127" s="33">
        <f t="shared" si="246"/>
        <v>110263.27499999999</v>
      </c>
      <c r="AB127" s="33"/>
      <c r="AC127" s="33">
        <f t="shared" si="247"/>
        <v>18987.149999999994</v>
      </c>
      <c r="AD127" s="33"/>
      <c r="AE127" s="33">
        <f t="shared" si="248"/>
        <v>110263.27499999999</v>
      </c>
      <c r="AF127" s="33"/>
      <c r="AG127" s="33">
        <f t="shared" si="249"/>
        <v>18987.149999999994</v>
      </c>
      <c r="AH127" s="32"/>
      <c r="AI127" s="67">
        <f t="shared" si="250"/>
        <v>110263.27499999999</v>
      </c>
      <c r="AJ127" s="32"/>
      <c r="AK127" s="67">
        <f t="shared" si="251"/>
        <v>18987.149999999994</v>
      </c>
      <c r="AL127" s="4" t="s">
        <v>177</v>
      </c>
      <c r="AM127" s="4"/>
    </row>
    <row r="128" spans="1:39" ht="54" x14ac:dyDescent="0.35">
      <c r="A128" s="64" t="s">
        <v>152</v>
      </c>
      <c r="B128" s="68" t="s">
        <v>53</v>
      </c>
      <c r="C128" s="73" t="s">
        <v>7</v>
      </c>
      <c r="D128" s="31">
        <f>D130+D131</f>
        <v>60000</v>
      </c>
      <c r="E128" s="31">
        <f>E130+E131</f>
        <v>250000</v>
      </c>
      <c r="F128" s="33">
        <f>F130+F131</f>
        <v>-10418.299999999999</v>
      </c>
      <c r="G128" s="33">
        <f t="shared" si="197"/>
        <v>49581.7</v>
      </c>
      <c r="H128" s="33">
        <f>H130+H131</f>
        <v>10061</v>
      </c>
      <c r="I128" s="33">
        <f t="shared" si="198"/>
        <v>260061</v>
      </c>
      <c r="J128" s="33">
        <f>J130+J131</f>
        <v>-31254.9</v>
      </c>
      <c r="K128" s="33">
        <f t="shared" si="199"/>
        <v>18326.799999999996</v>
      </c>
      <c r="L128" s="33">
        <f>L130+L131</f>
        <v>30182.9</v>
      </c>
      <c r="M128" s="33">
        <f t="shared" si="239"/>
        <v>290243.90000000002</v>
      </c>
      <c r="N128" s="33">
        <f>N130+N131</f>
        <v>0</v>
      </c>
      <c r="O128" s="33">
        <f t="shared" si="240"/>
        <v>18326.799999999996</v>
      </c>
      <c r="P128" s="33">
        <f>P130+P131</f>
        <v>0</v>
      </c>
      <c r="Q128" s="33">
        <f t="shared" si="241"/>
        <v>290243.90000000002</v>
      </c>
      <c r="R128" s="33">
        <f>R130+R131</f>
        <v>0</v>
      </c>
      <c r="S128" s="33">
        <f t="shared" si="242"/>
        <v>18326.799999999996</v>
      </c>
      <c r="T128" s="33">
        <f>T130+T131</f>
        <v>0</v>
      </c>
      <c r="U128" s="33">
        <f t="shared" si="243"/>
        <v>290243.90000000002</v>
      </c>
      <c r="V128" s="33">
        <f>V130+V131</f>
        <v>0</v>
      </c>
      <c r="W128" s="33">
        <f t="shared" si="244"/>
        <v>18326.799999999996</v>
      </c>
      <c r="X128" s="33">
        <f>X130+X131</f>
        <v>0</v>
      </c>
      <c r="Y128" s="33">
        <f t="shared" si="245"/>
        <v>290243.90000000002</v>
      </c>
      <c r="Z128" s="33">
        <f>Z130+Z131</f>
        <v>0</v>
      </c>
      <c r="AA128" s="33">
        <f t="shared" si="246"/>
        <v>18326.799999999996</v>
      </c>
      <c r="AB128" s="33">
        <f>AB130+AB131</f>
        <v>0</v>
      </c>
      <c r="AC128" s="33">
        <f t="shared" si="247"/>
        <v>290243.90000000002</v>
      </c>
      <c r="AD128" s="33">
        <f>AD130+AD131</f>
        <v>0</v>
      </c>
      <c r="AE128" s="33">
        <f t="shared" si="248"/>
        <v>18326.799999999996</v>
      </c>
      <c r="AF128" s="33">
        <f>AF130+AF131</f>
        <v>0</v>
      </c>
      <c r="AG128" s="33">
        <f t="shared" si="249"/>
        <v>290243.90000000002</v>
      </c>
      <c r="AH128" s="32">
        <f>AH130+AH131</f>
        <v>0</v>
      </c>
      <c r="AI128" s="67">
        <f t="shared" si="250"/>
        <v>18326.799999999996</v>
      </c>
      <c r="AJ128" s="32">
        <f>AJ130+AJ131</f>
        <v>0</v>
      </c>
      <c r="AK128" s="67">
        <f t="shared" si="251"/>
        <v>290243.90000000002</v>
      </c>
      <c r="AL128" s="4"/>
      <c r="AM128" s="4"/>
    </row>
    <row r="129" spans="1:41" x14ac:dyDescent="0.35">
      <c r="A129" s="64"/>
      <c r="B129" s="68" t="s">
        <v>9</v>
      </c>
      <c r="C129" s="73"/>
      <c r="D129" s="31"/>
      <c r="E129" s="31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2"/>
      <c r="AI129" s="67"/>
      <c r="AJ129" s="32"/>
      <c r="AK129" s="67"/>
      <c r="AL129" s="4"/>
      <c r="AM129" s="4"/>
    </row>
    <row r="130" spans="1:41" s="4" customFormat="1" hidden="1" x14ac:dyDescent="0.35">
      <c r="A130" s="2"/>
      <c r="B130" s="14" t="s">
        <v>10</v>
      </c>
      <c r="C130" s="15"/>
      <c r="D130" s="34">
        <v>15000</v>
      </c>
      <c r="E130" s="34">
        <v>62500</v>
      </c>
      <c r="F130" s="46">
        <v>-10418.299999999999</v>
      </c>
      <c r="G130" s="33">
        <f t="shared" si="197"/>
        <v>4581.7000000000007</v>
      </c>
      <c r="H130" s="46">
        <v>10061</v>
      </c>
      <c r="I130" s="33">
        <f t="shared" si="198"/>
        <v>72561</v>
      </c>
      <c r="J130" s="46"/>
      <c r="K130" s="33">
        <f t="shared" si="199"/>
        <v>4581.7000000000007</v>
      </c>
      <c r="L130" s="46"/>
      <c r="M130" s="33">
        <f t="shared" ref="M130:M132" si="252">I130+L130</f>
        <v>72561</v>
      </c>
      <c r="N130" s="46"/>
      <c r="O130" s="33">
        <f t="shared" ref="O130:O132" si="253">K130+N130</f>
        <v>4581.7000000000007</v>
      </c>
      <c r="P130" s="46"/>
      <c r="Q130" s="33">
        <f t="shared" ref="Q130:Q132" si="254">M130+P130</f>
        <v>72561</v>
      </c>
      <c r="R130" s="46"/>
      <c r="S130" s="33">
        <f t="shared" ref="S130:S132" si="255">O130+R130</f>
        <v>4581.7000000000007</v>
      </c>
      <c r="T130" s="46"/>
      <c r="U130" s="33">
        <f t="shared" ref="U130:U132" si="256">Q130+T130</f>
        <v>72561</v>
      </c>
      <c r="V130" s="46"/>
      <c r="W130" s="33">
        <f t="shared" ref="W130:W132" si="257">S130+V130</f>
        <v>4581.7000000000007</v>
      </c>
      <c r="X130" s="46"/>
      <c r="Y130" s="33">
        <f t="shared" ref="Y130:Y132" si="258">U130+X130</f>
        <v>72561</v>
      </c>
      <c r="Z130" s="46"/>
      <c r="AA130" s="33">
        <f t="shared" ref="AA130:AA132" si="259">W130+Z130</f>
        <v>4581.7000000000007</v>
      </c>
      <c r="AB130" s="46"/>
      <c r="AC130" s="33">
        <f t="shared" ref="AC130:AC132" si="260">Y130+AB130</f>
        <v>72561</v>
      </c>
      <c r="AD130" s="46"/>
      <c r="AE130" s="33">
        <f t="shared" ref="AE130:AE132" si="261">AA130+AD130</f>
        <v>4581.7000000000007</v>
      </c>
      <c r="AF130" s="46"/>
      <c r="AG130" s="33">
        <f t="shared" ref="AG130:AG132" si="262">AC130+AF130</f>
        <v>72561</v>
      </c>
      <c r="AH130" s="35"/>
      <c r="AI130" s="33">
        <f t="shared" ref="AI130:AI132" si="263">AE130+AH130</f>
        <v>4581.7000000000007</v>
      </c>
      <c r="AJ130" s="35"/>
      <c r="AK130" s="33">
        <f t="shared" ref="AK130:AK132" si="264">AG130+AJ130</f>
        <v>72561</v>
      </c>
      <c r="AL130" s="18" t="s">
        <v>54</v>
      </c>
      <c r="AM130" s="4">
        <v>0</v>
      </c>
    </row>
    <row r="131" spans="1:41" x14ac:dyDescent="0.35">
      <c r="A131" s="64"/>
      <c r="B131" s="68" t="s">
        <v>44</v>
      </c>
      <c r="C131" s="73"/>
      <c r="D131" s="31">
        <v>45000</v>
      </c>
      <c r="E131" s="31">
        <v>187500</v>
      </c>
      <c r="F131" s="33"/>
      <c r="G131" s="33">
        <f t="shared" si="197"/>
        <v>45000</v>
      </c>
      <c r="H131" s="33"/>
      <c r="I131" s="33">
        <f t="shared" si="198"/>
        <v>187500</v>
      </c>
      <c r="J131" s="33">
        <v>-31254.9</v>
      </c>
      <c r="K131" s="33">
        <f t="shared" si="199"/>
        <v>13745.099999999999</v>
      </c>
      <c r="L131" s="33">
        <v>30182.9</v>
      </c>
      <c r="M131" s="33">
        <f t="shared" si="252"/>
        <v>217682.9</v>
      </c>
      <c r="N131" s="33"/>
      <c r="O131" s="33">
        <f t="shared" si="253"/>
        <v>13745.099999999999</v>
      </c>
      <c r="P131" s="33"/>
      <c r="Q131" s="33">
        <f t="shared" si="254"/>
        <v>217682.9</v>
      </c>
      <c r="R131" s="33"/>
      <c r="S131" s="33">
        <f t="shared" si="255"/>
        <v>13745.099999999999</v>
      </c>
      <c r="T131" s="33"/>
      <c r="U131" s="33">
        <f t="shared" si="256"/>
        <v>217682.9</v>
      </c>
      <c r="V131" s="33"/>
      <c r="W131" s="33">
        <f t="shared" si="257"/>
        <v>13745.099999999999</v>
      </c>
      <c r="X131" s="33"/>
      <c r="Y131" s="33">
        <f t="shared" si="258"/>
        <v>217682.9</v>
      </c>
      <c r="Z131" s="33"/>
      <c r="AA131" s="33">
        <f t="shared" si="259"/>
        <v>13745.099999999999</v>
      </c>
      <c r="AB131" s="33"/>
      <c r="AC131" s="33">
        <f t="shared" si="260"/>
        <v>217682.9</v>
      </c>
      <c r="AD131" s="33"/>
      <c r="AE131" s="33">
        <f t="shared" si="261"/>
        <v>13745.099999999999</v>
      </c>
      <c r="AF131" s="33"/>
      <c r="AG131" s="33">
        <f t="shared" si="262"/>
        <v>217682.9</v>
      </c>
      <c r="AH131" s="32"/>
      <c r="AI131" s="67">
        <f t="shared" si="263"/>
        <v>13745.099999999999</v>
      </c>
      <c r="AJ131" s="32"/>
      <c r="AK131" s="67">
        <f t="shared" si="264"/>
        <v>217682.9</v>
      </c>
      <c r="AL131" s="4" t="s">
        <v>177</v>
      </c>
      <c r="AM131" s="4"/>
    </row>
    <row r="132" spans="1:41" ht="54" x14ac:dyDescent="0.35">
      <c r="A132" s="64" t="s">
        <v>153</v>
      </c>
      <c r="B132" s="68" t="s">
        <v>163</v>
      </c>
      <c r="C132" s="73" t="s">
        <v>7</v>
      </c>
      <c r="D132" s="31">
        <f>D134+D135</f>
        <v>0</v>
      </c>
      <c r="E132" s="31">
        <f>E134+E135</f>
        <v>50000</v>
      </c>
      <c r="F132" s="33">
        <f>F134+F135</f>
        <v>12857.35</v>
      </c>
      <c r="G132" s="33">
        <f t="shared" si="197"/>
        <v>12857.35</v>
      </c>
      <c r="H132" s="33">
        <f>H134+H135</f>
        <v>-12500</v>
      </c>
      <c r="I132" s="33">
        <f t="shared" si="198"/>
        <v>37500</v>
      </c>
      <c r="J132" s="33">
        <f>J134+J135</f>
        <v>38572.050000000003</v>
      </c>
      <c r="K132" s="33">
        <f t="shared" si="199"/>
        <v>51429.4</v>
      </c>
      <c r="L132" s="33">
        <f>L134+L135</f>
        <v>-37500</v>
      </c>
      <c r="M132" s="33">
        <f t="shared" si="252"/>
        <v>0</v>
      </c>
      <c r="N132" s="33">
        <f>N134+N135</f>
        <v>0</v>
      </c>
      <c r="O132" s="33">
        <f t="shared" si="253"/>
        <v>51429.4</v>
      </c>
      <c r="P132" s="33">
        <f>P134+P135</f>
        <v>0</v>
      </c>
      <c r="Q132" s="33">
        <f t="shared" si="254"/>
        <v>0</v>
      </c>
      <c r="R132" s="33">
        <f>R134+R135</f>
        <v>0</v>
      </c>
      <c r="S132" s="33">
        <f t="shared" si="255"/>
        <v>51429.4</v>
      </c>
      <c r="T132" s="33">
        <f>T134+T135</f>
        <v>0</v>
      </c>
      <c r="U132" s="33">
        <f t="shared" si="256"/>
        <v>0</v>
      </c>
      <c r="V132" s="33">
        <f>V134+V135</f>
        <v>0</v>
      </c>
      <c r="W132" s="33">
        <f t="shared" si="257"/>
        <v>51429.4</v>
      </c>
      <c r="X132" s="33">
        <f>X134+X135</f>
        <v>0</v>
      </c>
      <c r="Y132" s="33">
        <f t="shared" si="258"/>
        <v>0</v>
      </c>
      <c r="Z132" s="33">
        <f>Z134+Z135</f>
        <v>0</v>
      </c>
      <c r="AA132" s="33">
        <f t="shared" si="259"/>
        <v>51429.4</v>
      </c>
      <c r="AB132" s="33">
        <f>AB134+AB135</f>
        <v>0</v>
      </c>
      <c r="AC132" s="33">
        <f t="shared" si="260"/>
        <v>0</v>
      </c>
      <c r="AD132" s="33">
        <f>AD134+AD135</f>
        <v>0</v>
      </c>
      <c r="AE132" s="33">
        <f t="shared" si="261"/>
        <v>51429.4</v>
      </c>
      <c r="AF132" s="33">
        <f>AF134+AF135</f>
        <v>0</v>
      </c>
      <c r="AG132" s="33">
        <f t="shared" si="262"/>
        <v>0</v>
      </c>
      <c r="AH132" s="32">
        <f>AH134+AH135</f>
        <v>0</v>
      </c>
      <c r="AI132" s="67">
        <f t="shared" si="263"/>
        <v>51429.4</v>
      </c>
      <c r="AJ132" s="32">
        <f>AJ134+AJ135</f>
        <v>0</v>
      </c>
      <c r="AK132" s="67">
        <f t="shared" si="264"/>
        <v>0</v>
      </c>
      <c r="AL132" s="18"/>
      <c r="AM132" s="4"/>
    </row>
    <row r="133" spans="1:41" x14ac:dyDescent="0.35">
      <c r="A133" s="64"/>
      <c r="B133" s="68" t="s">
        <v>9</v>
      </c>
      <c r="C133" s="73"/>
      <c r="D133" s="31"/>
      <c r="E133" s="31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2"/>
      <c r="AI133" s="67"/>
      <c r="AJ133" s="32"/>
      <c r="AK133" s="67"/>
      <c r="AL133" s="18"/>
      <c r="AM133" s="4"/>
    </row>
    <row r="134" spans="1:41" s="4" customFormat="1" hidden="1" x14ac:dyDescent="0.35">
      <c r="A134" s="2"/>
      <c r="B134" s="14" t="s">
        <v>10</v>
      </c>
      <c r="C134" s="15"/>
      <c r="D134" s="34">
        <v>0</v>
      </c>
      <c r="E134" s="34">
        <v>12500</v>
      </c>
      <c r="F134" s="46">
        <v>12857.35</v>
      </c>
      <c r="G134" s="33">
        <f t="shared" si="197"/>
        <v>12857.35</v>
      </c>
      <c r="H134" s="46">
        <v>-12500</v>
      </c>
      <c r="I134" s="33">
        <f t="shared" si="198"/>
        <v>0</v>
      </c>
      <c r="J134" s="46"/>
      <c r="K134" s="33">
        <f t="shared" si="199"/>
        <v>12857.35</v>
      </c>
      <c r="L134" s="46"/>
      <c r="M134" s="33">
        <f t="shared" ref="M134:M160" si="265">I134+L134</f>
        <v>0</v>
      </c>
      <c r="N134" s="46"/>
      <c r="O134" s="33">
        <f t="shared" ref="O134:O160" si="266">K134+N134</f>
        <v>12857.35</v>
      </c>
      <c r="P134" s="46"/>
      <c r="Q134" s="33">
        <f t="shared" ref="Q134:Q160" si="267">M134+P134</f>
        <v>0</v>
      </c>
      <c r="R134" s="46"/>
      <c r="S134" s="33">
        <f t="shared" ref="S134:S160" si="268">O134+R134</f>
        <v>12857.35</v>
      </c>
      <c r="T134" s="46"/>
      <c r="U134" s="33">
        <f t="shared" ref="U134:U160" si="269">Q134+T134</f>
        <v>0</v>
      </c>
      <c r="V134" s="46"/>
      <c r="W134" s="33">
        <f t="shared" ref="W134:W159" si="270">S134+V134</f>
        <v>12857.35</v>
      </c>
      <c r="X134" s="46"/>
      <c r="Y134" s="33">
        <f t="shared" ref="Y134:Y160" si="271">U134+X134</f>
        <v>0</v>
      </c>
      <c r="Z134" s="46"/>
      <c r="AA134" s="33">
        <f t="shared" ref="AA134:AA159" si="272">W134+Z134</f>
        <v>12857.35</v>
      </c>
      <c r="AB134" s="46"/>
      <c r="AC134" s="33">
        <f t="shared" ref="AC134:AC160" si="273">Y134+AB134</f>
        <v>0</v>
      </c>
      <c r="AD134" s="46"/>
      <c r="AE134" s="33">
        <f t="shared" ref="AE134:AE159" si="274">AA134+AD134</f>
        <v>12857.35</v>
      </c>
      <c r="AF134" s="46"/>
      <c r="AG134" s="33">
        <f t="shared" ref="AG134:AG160" si="275">AC134+AF134</f>
        <v>0</v>
      </c>
      <c r="AH134" s="35"/>
      <c r="AI134" s="33">
        <f t="shared" ref="AI134:AI159" si="276">AE134+AH134</f>
        <v>12857.35</v>
      </c>
      <c r="AJ134" s="35"/>
      <c r="AK134" s="33">
        <f t="shared" ref="AK134:AK160" si="277">AG134+AJ134</f>
        <v>0</v>
      </c>
      <c r="AL134" s="18" t="s">
        <v>55</v>
      </c>
      <c r="AM134" s="4">
        <v>0</v>
      </c>
    </row>
    <row r="135" spans="1:41" x14ac:dyDescent="0.35">
      <c r="A135" s="64"/>
      <c r="B135" s="68" t="s">
        <v>44</v>
      </c>
      <c r="C135" s="73"/>
      <c r="D135" s="31">
        <v>0</v>
      </c>
      <c r="E135" s="31">
        <v>37500</v>
      </c>
      <c r="F135" s="33"/>
      <c r="G135" s="33">
        <f t="shared" si="197"/>
        <v>0</v>
      </c>
      <c r="H135" s="33"/>
      <c r="I135" s="33">
        <f t="shared" si="198"/>
        <v>37500</v>
      </c>
      <c r="J135" s="33">
        <v>38572.050000000003</v>
      </c>
      <c r="K135" s="33">
        <f t="shared" si="199"/>
        <v>38572.050000000003</v>
      </c>
      <c r="L135" s="33">
        <v>-37500</v>
      </c>
      <c r="M135" s="33">
        <f t="shared" si="265"/>
        <v>0</v>
      </c>
      <c r="N135" s="33"/>
      <c r="O135" s="33">
        <f t="shared" si="266"/>
        <v>38572.050000000003</v>
      </c>
      <c r="P135" s="33"/>
      <c r="Q135" s="33">
        <f t="shared" si="267"/>
        <v>0</v>
      </c>
      <c r="R135" s="33"/>
      <c r="S135" s="33">
        <f t="shared" si="268"/>
        <v>38572.050000000003</v>
      </c>
      <c r="T135" s="33"/>
      <c r="U135" s="33">
        <f t="shared" si="269"/>
        <v>0</v>
      </c>
      <c r="V135" s="33"/>
      <c r="W135" s="33">
        <f t="shared" si="270"/>
        <v>38572.050000000003</v>
      </c>
      <c r="X135" s="33"/>
      <c r="Y135" s="33">
        <f t="shared" si="271"/>
        <v>0</v>
      </c>
      <c r="Z135" s="33"/>
      <c r="AA135" s="33">
        <f t="shared" si="272"/>
        <v>38572.050000000003</v>
      </c>
      <c r="AB135" s="33"/>
      <c r="AC135" s="33">
        <f t="shared" si="273"/>
        <v>0</v>
      </c>
      <c r="AD135" s="33"/>
      <c r="AE135" s="33">
        <f t="shared" si="274"/>
        <v>38572.050000000003</v>
      </c>
      <c r="AF135" s="33"/>
      <c r="AG135" s="33">
        <f t="shared" si="275"/>
        <v>0</v>
      </c>
      <c r="AH135" s="32"/>
      <c r="AI135" s="67">
        <f t="shared" si="276"/>
        <v>38572.050000000003</v>
      </c>
      <c r="AJ135" s="32"/>
      <c r="AK135" s="67">
        <f t="shared" si="277"/>
        <v>0</v>
      </c>
      <c r="AL135" s="4" t="s">
        <v>177</v>
      </c>
      <c r="AM135" s="4"/>
    </row>
    <row r="136" spans="1:41" ht="54" x14ac:dyDescent="0.35">
      <c r="A136" s="64" t="s">
        <v>154</v>
      </c>
      <c r="B136" s="68" t="s">
        <v>56</v>
      </c>
      <c r="C136" s="73" t="s">
        <v>7</v>
      </c>
      <c r="D136" s="31">
        <v>100000</v>
      </c>
      <c r="E136" s="31">
        <v>63956.6</v>
      </c>
      <c r="F136" s="33"/>
      <c r="G136" s="33">
        <f t="shared" si="197"/>
        <v>100000</v>
      </c>
      <c r="H136" s="33"/>
      <c r="I136" s="33">
        <f t="shared" si="198"/>
        <v>63956.6</v>
      </c>
      <c r="J136" s="33"/>
      <c r="K136" s="33">
        <f t="shared" si="199"/>
        <v>100000</v>
      </c>
      <c r="L136" s="33"/>
      <c r="M136" s="33">
        <f t="shared" si="265"/>
        <v>63956.6</v>
      </c>
      <c r="N136" s="33"/>
      <c r="O136" s="33">
        <f t="shared" si="266"/>
        <v>100000</v>
      </c>
      <c r="P136" s="33"/>
      <c r="Q136" s="33">
        <f t="shared" si="267"/>
        <v>63956.6</v>
      </c>
      <c r="R136" s="33"/>
      <c r="S136" s="33">
        <f t="shared" si="268"/>
        <v>100000</v>
      </c>
      <c r="T136" s="33"/>
      <c r="U136" s="33">
        <f t="shared" si="269"/>
        <v>63956.6</v>
      </c>
      <c r="V136" s="33"/>
      <c r="W136" s="33">
        <f t="shared" si="270"/>
        <v>100000</v>
      </c>
      <c r="X136" s="33"/>
      <c r="Y136" s="33">
        <f t="shared" si="271"/>
        <v>63956.6</v>
      </c>
      <c r="Z136" s="33"/>
      <c r="AA136" s="33">
        <f t="shared" si="272"/>
        <v>100000</v>
      </c>
      <c r="AB136" s="33"/>
      <c r="AC136" s="33">
        <f t="shared" si="273"/>
        <v>63956.6</v>
      </c>
      <c r="AD136" s="33"/>
      <c r="AE136" s="33">
        <f t="shared" si="274"/>
        <v>100000</v>
      </c>
      <c r="AF136" s="33"/>
      <c r="AG136" s="33">
        <f t="shared" si="275"/>
        <v>63956.6</v>
      </c>
      <c r="AH136" s="32">
        <v>17756.599999999999</v>
      </c>
      <c r="AI136" s="67">
        <f t="shared" si="276"/>
        <v>117756.6</v>
      </c>
      <c r="AJ136" s="32"/>
      <c r="AK136" s="67">
        <f t="shared" si="277"/>
        <v>63956.6</v>
      </c>
      <c r="AL136" s="20">
        <v>1020141480</v>
      </c>
      <c r="AM136" s="4"/>
    </row>
    <row r="137" spans="1:41" ht="54" x14ac:dyDescent="0.35">
      <c r="A137" s="64" t="s">
        <v>155</v>
      </c>
      <c r="B137" s="68" t="s">
        <v>218</v>
      </c>
      <c r="C137" s="73" t="s">
        <v>7</v>
      </c>
      <c r="D137" s="31"/>
      <c r="E137" s="31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>
        <v>18135.043000000001</v>
      </c>
      <c r="AE137" s="33">
        <f t="shared" si="274"/>
        <v>18135.043000000001</v>
      </c>
      <c r="AF137" s="33"/>
      <c r="AG137" s="33">
        <f t="shared" si="275"/>
        <v>0</v>
      </c>
      <c r="AH137" s="32"/>
      <c r="AI137" s="67">
        <f t="shared" si="276"/>
        <v>18135.043000000001</v>
      </c>
      <c r="AJ137" s="32"/>
      <c r="AK137" s="67">
        <f t="shared" si="277"/>
        <v>0</v>
      </c>
      <c r="AL137" s="20">
        <v>1020141920</v>
      </c>
      <c r="AM137" s="4"/>
    </row>
    <row r="138" spans="1:41" s="9" customFormat="1" hidden="1" x14ac:dyDescent="0.35">
      <c r="A138" s="26"/>
      <c r="B138" s="27" t="s">
        <v>160</v>
      </c>
      <c r="C138" s="28"/>
      <c r="D138" s="38">
        <f>D139+D140</f>
        <v>30500</v>
      </c>
      <c r="E138" s="38">
        <f>E139</f>
        <v>0</v>
      </c>
      <c r="F138" s="38">
        <f>F139+F140</f>
        <v>-30500</v>
      </c>
      <c r="G138" s="30">
        <f t="shared" si="197"/>
        <v>0</v>
      </c>
      <c r="H138" s="38">
        <f>H139+H140</f>
        <v>0</v>
      </c>
      <c r="I138" s="30">
        <f t="shared" si="198"/>
        <v>0</v>
      </c>
      <c r="J138" s="38">
        <f>J139+J140</f>
        <v>0</v>
      </c>
      <c r="K138" s="30">
        <f t="shared" si="199"/>
        <v>0</v>
      </c>
      <c r="L138" s="38">
        <f>L139+L140</f>
        <v>0</v>
      </c>
      <c r="M138" s="30">
        <f t="shared" si="265"/>
        <v>0</v>
      </c>
      <c r="N138" s="38">
        <f>N139+N140</f>
        <v>0</v>
      </c>
      <c r="O138" s="30">
        <f t="shared" si="266"/>
        <v>0</v>
      </c>
      <c r="P138" s="38">
        <f>P139+P140</f>
        <v>0</v>
      </c>
      <c r="Q138" s="30">
        <f t="shared" si="267"/>
        <v>0</v>
      </c>
      <c r="R138" s="38">
        <f>R139+R140</f>
        <v>0</v>
      </c>
      <c r="S138" s="30">
        <f t="shared" si="268"/>
        <v>0</v>
      </c>
      <c r="T138" s="38">
        <f>T139+T140</f>
        <v>0</v>
      </c>
      <c r="U138" s="30">
        <f t="shared" si="269"/>
        <v>0</v>
      </c>
      <c r="V138" s="38">
        <f>V139+V140</f>
        <v>0</v>
      </c>
      <c r="W138" s="30">
        <f t="shared" si="270"/>
        <v>0</v>
      </c>
      <c r="X138" s="38">
        <f>X139+X140</f>
        <v>0</v>
      </c>
      <c r="Y138" s="30">
        <f t="shared" si="271"/>
        <v>0</v>
      </c>
      <c r="Z138" s="38">
        <f>Z139+Z140</f>
        <v>0</v>
      </c>
      <c r="AA138" s="30">
        <f t="shared" si="272"/>
        <v>0</v>
      </c>
      <c r="AB138" s="38">
        <f>AB139+AB140</f>
        <v>0</v>
      </c>
      <c r="AC138" s="30">
        <f t="shared" si="273"/>
        <v>0</v>
      </c>
      <c r="AD138" s="38">
        <f>AD139+AD140</f>
        <v>0</v>
      </c>
      <c r="AE138" s="30">
        <f t="shared" si="274"/>
        <v>0</v>
      </c>
      <c r="AF138" s="38">
        <f>AF139+AF140</f>
        <v>0</v>
      </c>
      <c r="AG138" s="30">
        <f t="shared" si="275"/>
        <v>0</v>
      </c>
      <c r="AH138" s="38">
        <f>AH139+AH140</f>
        <v>0</v>
      </c>
      <c r="AI138" s="30">
        <f t="shared" si="276"/>
        <v>0</v>
      </c>
      <c r="AJ138" s="38">
        <f>AJ139+AJ140</f>
        <v>0</v>
      </c>
      <c r="AK138" s="30">
        <f t="shared" si="277"/>
        <v>0</v>
      </c>
      <c r="AM138" s="9">
        <v>0</v>
      </c>
    </row>
    <row r="139" spans="1:41" s="4" customFormat="1" ht="72" hidden="1" x14ac:dyDescent="0.35">
      <c r="A139" s="2" t="s">
        <v>145</v>
      </c>
      <c r="B139" s="16" t="s">
        <v>70</v>
      </c>
      <c r="C139" s="3" t="s">
        <v>16</v>
      </c>
      <c r="D139" s="39">
        <v>15900</v>
      </c>
      <c r="E139" s="39">
        <v>0</v>
      </c>
      <c r="F139" s="39">
        <v>-15900</v>
      </c>
      <c r="G139" s="33">
        <f t="shared" si="197"/>
        <v>0</v>
      </c>
      <c r="H139" s="39"/>
      <c r="I139" s="33">
        <f t="shared" si="198"/>
        <v>0</v>
      </c>
      <c r="J139" s="39"/>
      <c r="K139" s="33">
        <f t="shared" si="199"/>
        <v>0</v>
      </c>
      <c r="L139" s="39"/>
      <c r="M139" s="33">
        <f t="shared" si="265"/>
        <v>0</v>
      </c>
      <c r="N139" s="39"/>
      <c r="O139" s="33">
        <f t="shared" si="266"/>
        <v>0</v>
      </c>
      <c r="P139" s="39"/>
      <c r="Q139" s="33">
        <f t="shared" si="267"/>
        <v>0</v>
      </c>
      <c r="R139" s="39"/>
      <c r="S139" s="33">
        <f t="shared" si="268"/>
        <v>0</v>
      </c>
      <c r="T139" s="39"/>
      <c r="U139" s="33">
        <f t="shared" si="269"/>
        <v>0</v>
      </c>
      <c r="V139" s="39"/>
      <c r="W139" s="33">
        <f t="shared" si="270"/>
        <v>0</v>
      </c>
      <c r="X139" s="39"/>
      <c r="Y139" s="33">
        <f t="shared" si="271"/>
        <v>0</v>
      </c>
      <c r="Z139" s="39"/>
      <c r="AA139" s="33">
        <f t="shared" si="272"/>
        <v>0</v>
      </c>
      <c r="AB139" s="39"/>
      <c r="AC139" s="33">
        <f t="shared" si="273"/>
        <v>0</v>
      </c>
      <c r="AD139" s="39"/>
      <c r="AE139" s="33">
        <f t="shared" si="274"/>
        <v>0</v>
      </c>
      <c r="AF139" s="39"/>
      <c r="AG139" s="33">
        <f t="shared" si="275"/>
        <v>0</v>
      </c>
      <c r="AH139" s="40"/>
      <c r="AI139" s="33">
        <f t="shared" si="276"/>
        <v>0</v>
      </c>
      <c r="AJ139" s="40"/>
      <c r="AK139" s="33">
        <f t="shared" si="277"/>
        <v>0</v>
      </c>
      <c r="AL139" s="20" t="s">
        <v>71</v>
      </c>
      <c r="AM139" s="4">
        <v>0</v>
      </c>
    </row>
    <row r="140" spans="1:41" s="4" customFormat="1" ht="72" hidden="1" x14ac:dyDescent="0.35">
      <c r="A140" s="2" t="s">
        <v>146</v>
      </c>
      <c r="B140" s="16" t="s">
        <v>72</v>
      </c>
      <c r="C140" s="22" t="s">
        <v>16</v>
      </c>
      <c r="D140" s="31">
        <v>14600</v>
      </c>
      <c r="E140" s="31">
        <v>0</v>
      </c>
      <c r="F140" s="33">
        <v>-14600</v>
      </c>
      <c r="G140" s="33">
        <f t="shared" si="197"/>
        <v>0</v>
      </c>
      <c r="H140" s="33"/>
      <c r="I140" s="33">
        <f t="shared" si="198"/>
        <v>0</v>
      </c>
      <c r="J140" s="33"/>
      <c r="K140" s="33">
        <f t="shared" si="199"/>
        <v>0</v>
      </c>
      <c r="L140" s="33"/>
      <c r="M140" s="33">
        <f t="shared" si="265"/>
        <v>0</v>
      </c>
      <c r="N140" s="33"/>
      <c r="O140" s="33">
        <f t="shared" si="266"/>
        <v>0</v>
      </c>
      <c r="P140" s="33"/>
      <c r="Q140" s="33">
        <f t="shared" si="267"/>
        <v>0</v>
      </c>
      <c r="R140" s="33"/>
      <c r="S140" s="33">
        <f t="shared" si="268"/>
        <v>0</v>
      </c>
      <c r="T140" s="33"/>
      <c r="U140" s="33">
        <f t="shared" si="269"/>
        <v>0</v>
      </c>
      <c r="V140" s="33"/>
      <c r="W140" s="33">
        <f t="shared" si="270"/>
        <v>0</v>
      </c>
      <c r="X140" s="33"/>
      <c r="Y140" s="33">
        <f t="shared" si="271"/>
        <v>0</v>
      </c>
      <c r="Z140" s="33"/>
      <c r="AA140" s="33">
        <f t="shared" si="272"/>
        <v>0</v>
      </c>
      <c r="AB140" s="33"/>
      <c r="AC140" s="33">
        <f t="shared" si="273"/>
        <v>0</v>
      </c>
      <c r="AD140" s="33"/>
      <c r="AE140" s="33">
        <f t="shared" si="274"/>
        <v>0</v>
      </c>
      <c r="AF140" s="33"/>
      <c r="AG140" s="33">
        <f t="shared" si="275"/>
        <v>0</v>
      </c>
      <c r="AH140" s="32"/>
      <c r="AI140" s="33">
        <f t="shared" si="276"/>
        <v>0</v>
      </c>
      <c r="AJ140" s="32"/>
      <c r="AK140" s="33">
        <f t="shared" si="277"/>
        <v>0</v>
      </c>
      <c r="AL140" s="4" t="s">
        <v>73</v>
      </c>
      <c r="AM140" s="4">
        <v>0</v>
      </c>
    </row>
    <row r="141" spans="1:41" x14ac:dyDescent="0.35">
      <c r="A141" s="64"/>
      <c r="B141" s="75" t="s">
        <v>11</v>
      </c>
      <c r="C141" s="76"/>
      <c r="D141" s="38">
        <f>D145+D142+D143+D144</f>
        <v>268410.59999999998</v>
      </c>
      <c r="E141" s="38">
        <f>E145+E142+E143+E144</f>
        <v>193373.5</v>
      </c>
      <c r="F141" s="38">
        <f>F142+F143+F144+F145</f>
        <v>0</v>
      </c>
      <c r="G141" s="30">
        <f t="shared" si="197"/>
        <v>268410.59999999998</v>
      </c>
      <c r="H141" s="38">
        <f>H142+H143+H144+H145</f>
        <v>0</v>
      </c>
      <c r="I141" s="30">
        <f t="shared" si="198"/>
        <v>193373.5</v>
      </c>
      <c r="J141" s="38">
        <f>J142+J143+J144+J145</f>
        <v>0</v>
      </c>
      <c r="K141" s="30">
        <f t="shared" si="199"/>
        <v>268410.59999999998</v>
      </c>
      <c r="L141" s="38">
        <f>L142+L143+L144+L145</f>
        <v>0</v>
      </c>
      <c r="M141" s="30">
        <f t="shared" si="265"/>
        <v>193373.5</v>
      </c>
      <c r="N141" s="38">
        <f>N142+N143+N144+N145</f>
        <v>0</v>
      </c>
      <c r="O141" s="30">
        <f t="shared" si="266"/>
        <v>268410.59999999998</v>
      </c>
      <c r="P141" s="38">
        <f>P142+P143+P144+P145</f>
        <v>0</v>
      </c>
      <c r="Q141" s="30">
        <f t="shared" si="267"/>
        <v>193373.5</v>
      </c>
      <c r="R141" s="38">
        <f>R142+R143+R144+R145</f>
        <v>0</v>
      </c>
      <c r="S141" s="30">
        <f t="shared" si="268"/>
        <v>268410.59999999998</v>
      </c>
      <c r="T141" s="38">
        <f>T142+T143+T144+T145</f>
        <v>0</v>
      </c>
      <c r="U141" s="30">
        <f t="shared" si="269"/>
        <v>193373.5</v>
      </c>
      <c r="V141" s="38">
        <f>V142+V143+V144+V145</f>
        <v>-21790</v>
      </c>
      <c r="W141" s="30">
        <f t="shared" si="270"/>
        <v>246620.59999999998</v>
      </c>
      <c r="X141" s="38">
        <f>X142+X143+X144+X145</f>
        <v>-95000</v>
      </c>
      <c r="Y141" s="30">
        <f t="shared" si="271"/>
        <v>98373.5</v>
      </c>
      <c r="Z141" s="38">
        <f>Z142+Z143+Z144+Z145</f>
        <v>0</v>
      </c>
      <c r="AA141" s="30">
        <f t="shared" si="272"/>
        <v>246620.59999999998</v>
      </c>
      <c r="AB141" s="38">
        <f>AB142+AB143+AB144+AB145</f>
        <v>0</v>
      </c>
      <c r="AC141" s="30">
        <f t="shared" si="273"/>
        <v>98373.5</v>
      </c>
      <c r="AD141" s="38">
        <f>AD142+AD143+AD144+AD145</f>
        <v>0</v>
      </c>
      <c r="AE141" s="30">
        <f t="shared" si="274"/>
        <v>246620.59999999998</v>
      </c>
      <c r="AF141" s="38">
        <f>AF142+AF143+AF144+AF145</f>
        <v>0</v>
      </c>
      <c r="AG141" s="30">
        <f t="shared" si="275"/>
        <v>98373.5</v>
      </c>
      <c r="AH141" s="38">
        <f>AH142+AH143+AH144+AH145</f>
        <v>0</v>
      </c>
      <c r="AI141" s="67">
        <f t="shared" si="276"/>
        <v>246620.59999999998</v>
      </c>
      <c r="AJ141" s="38">
        <f>AJ142+AJ143+AJ144+AJ145</f>
        <v>0</v>
      </c>
      <c r="AK141" s="67">
        <f t="shared" si="277"/>
        <v>98373.5</v>
      </c>
      <c r="AL141" s="9"/>
      <c r="AM141" s="9"/>
      <c r="AN141" s="9"/>
      <c r="AO141" s="9"/>
    </row>
    <row r="142" spans="1:41" ht="54" x14ac:dyDescent="0.35">
      <c r="A142" s="64" t="s">
        <v>156</v>
      </c>
      <c r="B142" s="68" t="s">
        <v>167</v>
      </c>
      <c r="C142" s="72" t="s">
        <v>36</v>
      </c>
      <c r="D142" s="39">
        <v>53410.6</v>
      </c>
      <c r="E142" s="39">
        <v>0</v>
      </c>
      <c r="F142" s="39"/>
      <c r="G142" s="33">
        <f t="shared" si="197"/>
        <v>53410.6</v>
      </c>
      <c r="H142" s="39"/>
      <c r="I142" s="33">
        <f t="shared" si="198"/>
        <v>0</v>
      </c>
      <c r="J142" s="39"/>
      <c r="K142" s="33">
        <f t="shared" si="199"/>
        <v>53410.6</v>
      </c>
      <c r="L142" s="39"/>
      <c r="M142" s="33">
        <f t="shared" si="265"/>
        <v>0</v>
      </c>
      <c r="N142" s="39"/>
      <c r="O142" s="33">
        <f t="shared" si="266"/>
        <v>53410.6</v>
      </c>
      <c r="P142" s="39"/>
      <c r="Q142" s="33">
        <f t="shared" si="267"/>
        <v>0</v>
      </c>
      <c r="R142" s="39"/>
      <c r="S142" s="33">
        <f t="shared" si="268"/>
        <v>53410.6</v>
      </c>
      <c r="T142" s="39"/>
      <c r="U142" s="33">
        <f t="shared" si="269"/>
        <v>0</v>
      </c>
      <c r="V142" s="39"/>
      <c r="W142" s="33">
        <f t="shared" si="270"/>
        <v>53410.6</v>
      </c>
      <c r="X142" s="39"/>
      <c r="Y142" s="33">
        <f t="shared" si="271"/>
        <v>0</v>
      </c>
      <c r="Z142" s="39"/>
      <c r="AA142" s="33">
        <f t="shared" si="272"/>
        <v>53410.6</v>
      </c>
      <c r="AB142" s="39"/>
      <c r="AC142" s="33">
        <f t="shared" si="273"/>
        <v>0</v>
      </c>
      <c r="AD142" s="39"/>
      <c r="AE142" s="33">
        <f t="shared" si="274"/>
        <v>53410.6</v>
      </c>
      <c r="AF142" s="39"/>
      <c r="AG142" s="33">
        <f t="shared" si="275"/>
        <v>0</v>
      </c>
      <c r="AH142" s="40"/>
      <c r="AI142" s="67">
        <f t="shared" si="276"/>
        <v>53410.6</v>
      </c>
      <c r="AJ142" s="40"/>
      <c r="AK142" s="67">
        <f t="shared" si="277"/>
        <v>0</v>
      </c>
      <c r="AL142" s="18" t="s">
        <v>78</v>
      </c>
      <c r="AM142" s="4"/>
    </row>
    <row r="143" spans="1:41" ht="54" x14ac:dyDescent="0.35">
      <c r="A143" s="64" t="s">
        <v>157</v>
      </c>
      <c r="B143" s="68" t="s">
        <v>168</v>
      </c>
      <c r="C143" s="72" t="s">
        <v>3</v>
      </c>
      <c r="D143" s="39">
        <v>165000</v>
      </c>
      <c r="E143" s="39">
        <v>0</v>
      </c>
      <c r="F143" s="39"/>
      <c r="G143" s="33">
        <f t="shared" si="197"/>
        <v>165000</v>
      </c>
      <c r="H143" s="39"/>
      <c r="I143" s="33">
        <f t="shared" si="198"/>
        <v>0</v>
      </c>
      <c r="J143" s="39"/>
      <c r="K143" s="33">
        <f t="shared" si="199"/>
        <v>165000</v>
      </c>
      <c r="L143" s="39"/>
      <c r="M143" s="33">
        <f t="shared" si="265"/>
        <v>0</v>
      </c>
      <c r="N143" s="39"/>
      <c r="O143" s="33">
        <f t="shared" si="266"/>
        <v>165000</v>
      </c>
      <c r="P143" s="39"/>
      <c r="Q143" s="33">
        <f t="shared" si="267"/>
        <v>0</v>
      </c>
      <c r="R143" s="39"/>
      <c r="S143" s="33">
        <f t="shared" si="268"/>
        <v>165000</v>
      </c>
      <c r="T143" s="39"/>
      <c r="U143" s="33">
        <f t="shared" si="269"/>
        <v>0</v>
      </c>
      <c r="V143" s="39"/>
      <c r="W143" s="33">
        <f t="shared" si="270"/>
        <v>165000</v>
      </c>
      <c r="X143" s="39"/>
      <c r="Y143" s="33">
        <f t="shared" si="271"/>
        <v>0</v>
      </c>
      <c r="Z143" s="39"/>
      <c r="AA143" s="33">
        <f t="shared" si="272"/>
        <v>165000</v>
      </c>
      <c r="AB143" s="39"/>
      <c r="AC143" s="33">
        <f t="shared" si="273"/>
        <v>0</v>
      </c>
      <c r="AD143" s="39"/>
      <c r="AE143" s="33">
        <f t="shared" si="274"/>
        <v>165000</v>
      </c>
      <c r="AF143" s="39"/>
      <c r="AG143" s="33">
        <f t="shared" si="275"/>
        <v>0</v>
      </c>
      <c r="AH143" s="40"/>
      <c r="AI143" s="67">
        <f t="shared" si="276"/>
        <v>165000</v>
      </c>
      <c r="AJ143" s="40"/>
      <c r="AK143" s="67">
        <f t="shared" si="277"/>
        <v>0</v>
      </c>
      <c r="AL143" s="18" t="s">
        <v>79</v>
      </c>
      <c r="AM143" s="4"/>
    </row>
    <row r="144" spans="1:41" ht="54" x14ac:dyDescent="0.35">
      <c r="A144" s="64" t="s">
        <v>158</v>
      </c>
      <c r="B144" s="68" t="s">
        <v>169</v>
      </c>
      <c r="C144" s="72" t="s">
        <v>36</v>
      </c>
      <c r="D144" s="39">
        <v>26626.5</v>
      </c>
      <c r="E144" s="39">
        <v>95000</v>
      </c>
      <c r="F144" s="39"/>
      <c r="G144" s="33">
        <f t="shared" si="197"/>
        <v>26626.5</v>
      </c>
      <c r="H144" s="39"/>
      <c r="I144" s="33">
        <f t="shared" si="198"/>
        <v>95000</v>
      </c>
      <c r="J144" s="39"/>
      <c r="K144" s="33">
        <f t="shared" si="199"/>
        <v>26626.5</v>
      </c>
      <c r="L144" s="39"/>
      <c r="M144" s="33">
        <f t="shared" si="265"/>
        <v>95000</v>
      </c>
      <c r="N144" s="39"/>
      <c r="O144" s="33">
        <f t="shared" si="266"/>
        <v>26626.5</v>
      </c>
      <c r="P144" s="39"/>
      <c r="Q144" s="33">
        <f t="shared" si="267"/>
        <v>95000</v>
      </c>
      <c r="R144" s="39"/>
      <c r="S144" s="33">
        <f t="shared" si="268"/>
        <v>26626.5</v>
      </c>
      <c r="T144" s="39"/>
      <c r="U144" s="33">
        <f t="shared" si="269"/>
        <v>95000</v>
      </c>
      <c r="V144" s="39">
        <v>-21790</v>
      </c>
      <c r="W144" s="33">
        <f t="shared" si="270"/>
        <v>4836.5</v>
      </c>
      <c r="X144" s="39">
        <v>-95000</v>
      </c>
      <c r="Y144" s="33">
        <f t="shared" si="271"/>
        <v>0</v>
      </c>
      <c r="Z144" s="39"/>
      <c r="AA144" s="33">
        <f t="shared" si="272"/>
        <v>4836.5</v>
      </c>
      <c r="AB144" s="39"/>
      <c r="AC144" s="33">
        <f t="shared" si="273"/>
        <v>0</v>
      </c>
      <c r="AD144" s="39"/>
      <c r="AE144" s="33">
        <f t="shared" si="274"/>
        <v>4836.5</v>
      </c>
      <c r="AF144" s="39"/>
      <c r="AG144" s="33">
        <f t="shared" si="275"/>
        <v>0</v>
      </c>
      <c r="AH144" s="40"/>
      <c r="AI144" s="67">
        <f t="shared" si="276"/>
        <v>4836.5</v>
      </c>
      <c r="AJ144" s="40"/>
      <c r="AK144" s="67">
        <f t="shared" si="277"/>
        <v>0</v>
      </c>
      <c r="AL144" s="18" t="s">
        <v>80</v>
      </c>
      <c r="AM144" s="4"/>
    </row>
    <row r="145" spans="1:41" ht="54" x14ac:dyDescent="0.35">
      <c r="A145" s="64" t="s">
        <v>186</v>
      </c>
      <c r="B145" s="68" t="s">
        <v>170</v>
      </c>
      <c r="C145" s="72" t="s">
        <v>36</v>
      </c>
      <c r="D145" s="39">
        <v>23373.5</v>
      </c>
      <c r="E145" s="39">
        <v>98373.5</v>
      </c>
      <c r="F145" s="39"/>
      <c r="G145" s="33">
        <f t="shared" si="197"/>
        <v>23373.5</v>
      </c>
      <c r="H145" s="39"/>
      <c r="I145" s="33">
        <f t="shared" si="198"/>
        <v>98373.5</v>
      </c>
      <c r="J145" s="39"/>
      <c r="K145" s="33">
        <f t="shared" si="199"/>
        <v>23373.5</v>
      </c>
      <c r="L145" s="39"/>
      <c r="M145" s="33">
        <f t="shared" si="265"/>
        <v>98373.5</v>
      </c>
      <c r="N145" s="39"/>
      <c r="O145" s="33">
        <f t="shared" si="266"/>
        <v>23373.5</v>
      </c>
      <c r="P145" s="39"/>
      <c r="Q145" s="33">
        <f t="shared" si="267"/>
        <v>98373.5</v>
      </c>
      <c r="R145" s="39"/>
      <c r="S145" s="33">
        <f t="shared" si="268"/>
        <v>23373.5</v>
      </c>
      <c r="T145" s="39"/>
      <c r="U145" s="33">
        <f t="shared" si="269"/>
        <v>98373.5</v>
      </c>
      <c r="V145" s="39"/>
      <c r="W145" s="33">
        <f t="shared" si="270"/>
        <v>23373.5</v>
      </c>
      <c r="X145" s="39"/>
      <c r="Y145" s="33">
        <f t="shared" si="271"/>
        <v>98373.5</v>
      </c>
      <c r="Z145" s="39"/>
      <c r="AA145" s="33">
        <f t="shared" si="272"/>
        <v>23373.5</v>
      </c>
      <c r="AB145" s="39"/>
      <c r="AC145" s="33">
        <f t="shared" si="273"/>
        <v>98373.5</v>
      </c>
      <c r="AD145" s="39"/>
      <c r="AE145" s="33">
        <f t="shared" si="274"/>
        <v>23373.5</v>
      </c>
      <c r="AF145" s="39"/>
      <c r="AG145" s="33">
        <f t="shared" si="275"/>
        <v>98373.5</v>
      </c>
      <c r="AH145" s="40"/>
      <c r="AI145" s="67">
        <f t="shared" si="276"/>
        <v>23373.5</v>
      </c>
      <c r="AJ145" s="40"/>
      <c r="AK145" s="67">
        <f t="shared" si="277"/>
        <v>98373.5</v>
      </c>
      <c r="AL145" s="4" t="s">
        <v>81</v>
      </c>
      <c r="AM145" s="4"/>
    </row>
    <row r="146" spans="1:41" x14ac:dyDescent="0.35">
      <c r="A146" s="64"/>
      <c r="B146" s="68" t="s">
        <v>21</v>
      </c>
      <c r="C146" s="74"/>
      <c r="D146" s="38">
        <f>D147+D148+D149+D150+D151+D152+D153+D154+D155</f>
        <v>59933.7</v>
      </c>
      <c r="E146" s="38">
        <f>E147+E148+E149+E150+E151+E152+E153+E154+E155</f>
        <v>10038.1</v>
      </c>
      <c r="F146" s="38">
        <f>F147+F148+F149+F150+F151+F152+F153+F154+F155</f>
        <v>0</v>
      </c>
      <c r="G146" s="30">
        <f t="shared" si="197"/>
        <v>59933.7</v>
      </c>
      <c r="H146" s="38">
        <f>H147+H148+H149+H150+H151+H152+H153+H154+H155</f>
        <v>0</v>
      </c>
      <c r="I146" s="30">
        <f t="shared" si="198"/>
        <v>10038.1</v>
      </c>
      <c r="J146" s="38">
        <f>J147+J148+J149+J150+J151+J152+J153+J154+J155</f>
        <v>0</v>
      </c>
      <c r="K146" s="30">
        <f t="shared" si="199"/>
        <v>59933.7</v>
      </c>
      <c r="L146" s="38">
        <f>L147+L148+L149+L150+L151+L152+L153+L154+L155</f>
        <v>0</v>
      </c>
      <c r="M146" s="30">
        <f t="shared" si="265"/>
        <v>10038.1</v>
      </c>
      <c r="N146" s="38">
        <f>N147+N148+N149+N150+N151+N152+N153+N154+N155</f>
        <v>10381.799999999999</v>
      </c>
      <c r="O146" s="30">
        <f t="shared" si="266"/>
        <v>70315.5</v>
      </c>
      <c r="P146" s="38">
        <f>P147+P148+P149+P150+P151+P152+P153+P154+P155</f>
        <v>0</v>
      </c>
      <c r="Q146" s="30">
        <f t="shared" si="267"/>
        <v>10038.1</v>
      </c>
      <c r="R146" s="38">
        <f>R147+R148+R149+R150+R151+R152+R153+R154+R155</f>
        <v>0</v>
      </c>
      <c r="S146" s="30">
        <f t="shared" si="268"/>
        <v>70315.5</v>
      </c>
      <c r="T146" s="38">
        <f>T147+T148+T149+T150+T151+T152+T153+T154+T155</f>
        <v>0</v>
      </c>
      <c r="U146" s="30">
        <f t="shared" si="269"/>
        <v>10038.1</v>
      </c>
      <c r="V146" s="38">
        <f>V147+V148+V149+V150+V151+V152+V153+V154+V155+V156</f>
        <v>46699.25</v>
      </c>
      <c r="W146" s="30">
        <f t="shared" si="270"/>
        <v>117014.75</v>
      </c>
      <c r="X146" s="38">
        <f>X147+X148+X149+X150+X151+X152+X153+X154+X155+X156</f>
        <v>0</v>
      </c>
      <c r="Y146" s="30">
        <f t="shared" si="271"/>
        <v>10038.1</v>
      </c>
      <c r="Z146" s="38">
        <f>Z147+Z148+Z149+Z150+Z151+Z152+Z153+Z154+Z155+Z156</f>
        <v>-4158.45</v>
      </c>
      <c r="AA146" s="30">
        <f t="shared" si="272"/>
        <v>112856.3</v>
      </c>
      <c r="AB146" s="38">
        <f>AB147+AB148+AB149+AB150+AB151+AB152+AB153+AB154+AB155+AB156</f>
        <v>0</v>
      </c>
      <c r="AC146" s="30">
        <f t="shared" si="273"/>
        <v>10038.1</v>
      </c>
      <c r="AD146" s="38">
        <f>AD147+AD148+AD149+AD150+AD151+AD152+AD153+AD154+AD155+AD156</f>
        <v>0</v>
      </c>
      <c r="AE146" s="30">
        <f t="shared" si="274"/>
        <v>112856.3</v>
      </c>
      <c r="AF146" s="38">
        <f>AF147+AF148+AF149+AF150+AF151+AF152+AF153+AF154+AF155+AF156</f>
        <v>0</v>
      </c>
      <c r="AG146" s="30">
        <f t="shared" si="275"/>
        <v>10038.1</v>
      </c>
      <c r="AH146" s="38">
        <f>AH147+AH148+AH149+AH150+AH151+AH152+AH153+AH154+AH155+AH156</f>
        <v>22034.881999999998</v>
      </c>
      <c r="AI146" s="67">
        <f t="shared" si="276"/>
        <v>134891.182</v>
      </c>
      <c r="AJ146" s="38">
        <f>AJ147+AJ148+AJ149+AJ150+AJ151+AJ152+AJ153+AJ154+AJ155+AJ156</f>
        <v>0</v>
      </c>
      <c r="AK146" s="67">
        <f t="shared" si="277"/>
        <v>10038.1</v>
      </c>
      <c r="AL146" s="9"/>
      <c r="AM146" s="9"/>
      <c r="AN146" s="9"/>
      <c r="AO146" s="9"/>
    </row>
    <row r="147" spans="1:41" ht="54" x14ac:dyDescent="0.35">
      <c r="A147" s="64" t="s">
        <v>159</v>
      </c>
      <c r="B147" s="68" t="s">
        <v>98</v>
      </c>
      <c r="C147" s="72" t="s">
        <v>36</v>
      </c>
      <c r="D147" s="39">
        <v>227</v>
      </c>
      <c r="E147" s="39">
        <v>3188.9</v>
      </c>
      <c r="F147" s="39"/>
      <c r="G147" s="33">
        <f t="shared" si="197"/>
        <v>227</v>
      </c>
      <c r="H147" s="39"/>
      <c r="I147" s="33">
        <f t="shared" si="198"/>
        <v>3188.9</v>
      </c>
      <c r="J147" s="39"/>
      <c r="K147" s="33">
        <f t="shared" si="199"/>
        <v>227</v>
      </c>
      <c r="L147" s="39"/>
      <c r="M147" s="33">
        <f t="shared" si="265"/>
        <v>3188.9</v>
      </c>
      <c r="N147" s="39"/>
      <c r="O147" s="33">
        <f t="shared" si="266"/>
        <v>227</v>
      </c>
      <c r="P147" s="39"/>
      <c r="Q147" s="33">
        <f t="shared" si="267"/>
        <v>3188.9</v>
      </c>
      <c r="R147" s="39"/>
      <c r="S147" s="33">
        <f t="shared" si="268"/>
        <v>227</v>
      </c>
      <c r="T147" s="39"/>
      <c r="U147" s="33">
        <f t="shared" si="269"/>
        <v>3188.9</v>
      </c>
      <c r="V147" s="39"/>
      <c r="W147" s="33">
        <f t="shared" si="270"/>
        <v>227</v>
      </c>
      <c r="X147" s="39"/>
      <c r="Y147" s="33">
        <f t="shared" si="271"/>
        <v>3188.9</v>
      </c>
      <c r="Z147" s="39"/>
      <c r="AA147" s="33">
        <f t="shared" si="272"/>
        <v>227</v>
      </c>
      <c r="AB147" s="39"/>
      <c r="AC147" s="33">
        <f t="shared" si="273"/>
        <v>3188.9</v>
      </c>
      <c r="AD147" s="39"/>
      <c r="AE147" s="33">
        <f t="shared" si="274"/>
        <v>227</v>
      </c>
      <c r="AF147" s="39"/>
      <c r="AG147" s="33">
        <f t="shared" si="275"/>
        <v>3188.9</v>
      </c>
      <c r="AH147" s="40"/>
      <c r="AI147" s="67">
        <f t="shared" si="276"/>
        <v>227</v>
      </c>
      <c r="AJ147" s="40"/>
      <c r="AK147" s="67">
        <f t="shared" si="277"/>
        <v>3188.9</v>
      </c>
      <c r="AL147" s="4" t="s">
        <v>99</v>
      </c>
      <c r="AM147" s="4"/>
    </row>
    <row r="148" spans="1:41" ht="54" x14ac:dyDescent="0.35">
      <c r="A148" s="64" t="s">
        <v>187</v>
      </c>
      <c r="B148" s="68" t="s">
        <v>172</v>
      </c>
      <c r="C148" s="72" t="s">
        <v>36</v>
      </c>
      <c r="D148" s="39">
        <v>3084</v>
      </c>
      <c r="E148" s="39">
        <v>0</v>
      </c>
      <c r="F148" s="39"/>
      <c r="G148" s="33">
        <f t="shared" si="197"/>
        <v>3084</v>
      </c>
      <c r="H148" s="39"/>
      <c r="I148" s="33">
        <f t="shared" si="198"/>
        <v>0</v>
      </c>
      <c r="J148" s="39"/>
      <c r="K148" s="33">
        <f t="shared" si="199"/>
        <v>3084</v>
      </c>
      <c r="L148" s="39"/>
      <c r="M148" s="33">
        <f t="shared" si="265"/>
        <v>0</v>
      </c>
      <c r="N148" s="39"/>
      <c r="O148" s="33">
        <f t="shared" si="266"/>
        <v>3084</v>
      </c>
      <c r="P148" s="39"/>
      <c r="Q148" s="33">
        <f t="shared" si="267"/>
        <v>0</v>
      </c>
      <c r="R148" s="39"/>
      <c r="S148" s="33">
        <f t="shared" si="268"/>
        <v>3084</v>
      </c>
      <c r="T148" s="39"/>
      <c r="U148" s="33">
        <f t="shared" si="269"/>
        <v>0</v>
      </c>
      <c r="V148" s="39"/>
      <c r="W148" s="33">
        <f t="shared" si="270"/>
        <v>3084</v>
      </c>
      <c r="X148" s="39"/>
      <c r="Y148" s="33">
        <f t="shared" si="271"/>
        <v>0</v>
      </c>
      <c r="Z148" s="39"/>
      <c r="AA148" s="33">
        <f t="shared" si="272"/>
        <v>3084</v>
      </c>
      <c r="AB148" s="39"/>
      <c r="AC148" s="33">
        <f t="shared" si="273"/>
        <v>0</v>
      </c>
      <c r="AD148" s="39"/>
      <c r="AE148" s="33">
        <f t="shared" si="274"/>
        <v>3084</v>
      </c>
      <c r="AF148" s="39"/>
      <c r="AG148" s="33">
        <f t="shared" si="275"/>
        <v>0</v>
      </c>
      <c r="AH148" s="40"/>
      <c r="AI148" s="67">
        <f t="shared" si="276"/>
        <v>3084</v>
      </c>
      <c r="AJ148" s="40"/>
      <c r="AK148" s="67">
        <f t="shared" si="277"/>
        <v>0</v>
      </c>
      <c r="AL148" s="21">
        <v>1420341110</v>
      </c>
      <c r="AM148" s="4"/>
    </row>
    <row r="149" spans="1:41" ht="54" x14ac:dyDescent="0.35">
      <c r="A149" s="64" t="s">
        <v>195</v>
      </c>
      <c r="B149" s="68" t="s">
        <v>173</v>
      </c>
      <c r="C149" s="72" t="s">
        <v>36</v>
      </c>
      <c r="D149" s="39">
        <v>0</v>
      </c>
      <c r="E149" s="39">
        <v>235.4</v>
      </c>
      <c r="F149" s="39"/>
      <c r="G149" s="33">
        <f t="shared" si="197"/>
        <v>0</v>
      </c>
      <c r="H149" s="39"/>
      <c r="I149" s="33">
        <f t="shared" si="198"/>
        <v>235.4</v>
      </c>
      <c r="J149" s="39"/>
      <c r="K149" s="33">
        <f t="shared" si="199"/>
        <v>0</v>
      </c>
      <c r="L149" s="39"/>
      <c r="M149" s="33">
        <f t="shared" si="265"/>
        <v>235.4</v>
      </c>
      <c r="N149" s="39"/>
      <c r="O149" s="33">
        <f t="shared" si="266"/>
        <v>0</v>
      </c>
      <c r="P149" s="39"/>
      <c r="Q149" s="33">
        <f t="shared" si="267"/>
        <v>235.4</v>
      </c>
      <c r="R149" s="39"/>
      <c r="S149" s="33">
        <f t="shared" si="268"/>
        <v>0</v>
      </c>
      <c r="T149" s="39"/>
      <c r="U149" s="33">
        <f t="shared" si="269"/>
        <v>235.4</v>
      </c>
      <c r="V149" s="39"/>
      <c r="W149" s="33">
        <f t="shared" si="270"/>
        <v>0</v>
      </c>
      <c r="X149" s="39"/>
      <c r="Y149" s="33">
        <f t="shared" si="271"/>
        <v>235.4</v>
      </c>
      <c r="Z149" s="39"/>
      <c r="AA149" s="33">
        <f t="shared" si="272"/>
        <v>0</v>
      </c>
      <c r="AB149" s="39"/>
      <c r="AC149" s="33">
        <f t="shared" si="273"/>
        <v>235.4</v>
      </c>
      <c r="AD149" s="39"/>
      <c r="AE149" s="33">
        <f t="shared" si="274"/>
        <v>0</v>
      </c>
      <c r="AF149" s="39"/>
      <c r="AG149" s="33">
        <f t="shared" si="275"/>
        <v>235.4</v>
      </c>
      <c r="AH149" s="40"/>
      <c r="AI149" s="67">
        <f t="shared" si="276"/>
        <v>0</v>
      </c>
      <c r="AJ149" s="40"/>
      <c r="AK149" s="67">
        <f t="shared" si="277"/>
        <v>235.4</v>
      </c>
      <c r="AL149" s="4" t="s">
        <v>100</v>
      </c>
      <c r="AM149" s="4"/>
    </row>
    <row r="150" spans="1:41" ht="54" x14ac:dyDescent="0.35">
      <c r="A150" s="64" t="s">
        <v>196</v>
      </c>
      <c r="B150" s="68" t="s">
        <v>101</v>
      </c>
      <c r="C150" s="72" t="s">
        <v>36</v>
      </c>
      <c r="D150" s="39">
        <v>3084</v>
      </c>
      <c r="E150" s="39">
        <v>0</v>
      </c>
      <c r="F150" s="39"/>
      <c r="G150" s="33">
        <f t="shared" si="197"/>
        <v>3084</v>
      </c>
      <c r="H150" s="39"/>
      <c r="I150" s="33">
        <f t="shared" si="198"/>
        <v>0</v>
      </c>
      <c r="J150" s="39"/>
      <c r="K150" s="33">
        <f t="shared" si="199"/>
        <v>3084</v>
      </c>
      <c r="L150" s="39"/>
      <c r="M150" s="33">
        <f t="shared" si="265"/>
        <v>0</v>
      </c>
      <c r="N150" s="39"/>
      <c r="O150" s="33">
        <f t="shared" si="266"/>
        <v>3084</v>
      </c>
      <c r="P150" s="39"/>
      <c r="Q150" s="33">
        <f t="shared" si="267"/>
        <v>0</v>
      </c>
      <c r="R150" s="39"/>
      <c r="S150" s="33">
        <f t="shared" si="268"/>
        <v>3084</v>
      </c>
      <c r="T150" s="39"/>
      <c r="U150" s="33">
        <f t="shared" si="269"/>
        <v>0</v>
      </c>
      <c r="V150" s="39"/>
      <c r="W150" s="33">
        <f t="shared" si="270"/>
        <v>3084</v>
      </c>
      <c r="X150" s="39"/>
      <c r="Y150" s="33">
        <f t="shared" si="271"/>
        <v>0</v>
      </c>
      <c r="Z150" s="39"/>
      <c r="AA150" s="33">
        <f t="shared" si="272"/>
        <v>3084</v>
      </c>
      <c r="AB150" s="39"/>
      <c r="AC150" s="33">
        <f t="shared" si="273"/>
        <v>0</v>
      </c>
      <c r="AD150" s="39"/>
      <c r="AE150" s="33">
        <f t="shared" si="274"/>
        <v>3084</v>
      </c>
      <c r="AF150" s="39"/>
      <c r="AG150" s="33">
        <f t="shared" si="275"/>
        <v>0</v>
      </c>
      <c r="AH150" s="40"/>
      <c r="AI150" s="67">
        <f t="shared" si="276"/>
        <v>3084</v>
      </c>
      <c r="AJ150" s="40"/>
      <c r="AK150" s="67">
        <f t="shared" si="277"/>
        <v>0</v>
      </c>
      <c r="AL150" s="21">
        <v>1420341350</v>
      </c>
      <c r="AM150" s="4"/>
    </row>
    <row r="151" spans="1:41" ht="54" x14ac:dyDescent="0.35">
      <c r="A151" s="64" t="s">
        <v>202</v>
      </c>
      <c r="B151" s="68" t="s">
        <v>102</v>
      </c>
      <c r="C151" s="72" t="s">
        <v>36</v>
      </c>
      <c r="D151" s="39">
        <v>227.7</v>
      </c>
      <c r="E151" s="39">
        <v>3188.9</v>
      </c>
      <c r="F151" s="39"/>
      <c r="G151" s="33">
        <f t="shared" si="197"/>
        <v>227.7</v>
      </c>
      <c r="H151" s="39"/>
      <c r="I151" s="33">
        <f t="shared" si="198"/>
        <v>3188.9</v>
      </c>
      <c r="J151" s="39"/>
      <c r="K151" s="33">
        <f t="shared" si="199"/>
        <v>227.7</v>
      </c>
      <c r="L151" s="39"/>
      <c r="M151" s="33">
        <f t="shared" si="265"/>
        <v>3188.9</v>
      </c>
      <c r="N151" s="39"/>
      <c r="O151" s="33">
        <f t="shared" si="266"/>
        <v>227.7</v>
      </c>
      <c r="P151" s="39"/>
      <c r="Q151" s="33">
        <f t="shared" si="267"/>
        <v>3188.9</v>
      </c>
      <c r="R151" s="39"/>
      <c r="S151" s="33">
        <f t="shared" si="268"/>
        <v>227.7</v>
      </c>
      <c r="T151" s="39"/>
      <c r="U151" s="33">
        <f t="shared" si="269"/>
        <v>3188.9</v>
      </c>
      <c r="V151" s="39"/>
      <c r="W151" s="33">
        <f t="shared" si="270"/>
        <v>227.7</v>
      </c>
      <c r="X151" s="39"/>
      <c r="Y151" s="33">
        <f t="shared" si="271"/>
        <v>3188.9</v>
      </c>
      <c r="Z151" s="39"/>
      <c r="AA151" s="33">
        <f t="shared" si="272"/>
        <v>227.7</v>
      </c>
      <c r="AB151" s="39"/>
      <c r="AC151" s="33">
        <f t="shared" si="273"/>
        <v>3188.9</v>
      </c>
      <c r="AD151" s="39"/>
      <c r="AE151" s="33">
        <f t="shared" si="274"/>
        <v>227.7</v>
      </c>
      <c r="AF151" s="39"/>
      <c r="AG151" s="33">
        <f t="shared" si="275"/>
        <v>3188.9</v>
      </c>
      <c r="AH151" s="40"/>
      <c r="AI151" s="67">
        <f t="shared" si="276"/>
        <v>227.7</v>
      </c>
      <c r="AJ151" s="40"/>
      <c r="AK151" s="67">
        <f t="shared" si="277"/>
        <v>3188.9</v>
      </c>
      <c r="AL151" s="4" t="s">
        <v>104</v>
      </c>
      <c r="AM151" s="4"/>
    </row>
    <row r="152" spans="1:41" ht="54" x14ac:dyDescent="0.35">
      <c r="A152" s="64" t="s">
        <v>203</v>
      </c>
      <c r="B152" s="68" t="s">
        <v>103</v>
      </c>
      <c r="C152" s="72" t="s">
        <v>36</v>
      </c>
      <c r="D152" s="39">
        <v>227</v>
      </c>
      <c r="E152" s="39">
        <v>3188.9</v>
      </c>
      <c r="F152" s="39"/>
      <c r="G152" s="33">
        <f t="shared" si="197"/>
        <v>227</v>
      </c>
      <c r="H152" s="39"/>
      <c r="I152" s="33">
        <f t="shared" si="198"/>
        <v>3188.9</v>
      </c>
      <c r="J152" s="39"/>
      <c r="K152" s="33">
        <f t="shared" si="199"/>
        <v>227</v>
      </c>
      <c r="L152" s="39"/>
      <c r="M152" s="33">
        <f t="shared" si="265"/>
        <v>3188.9</v>
      </c>
      <c r="N152" s="39"/>
      <c r="O152" s="33">
        <f t="shared" si="266"/>
        <v>227</v>
      </c>
      <c r="P152" s="39"/>
      <c r="Q152" s="33">
        <f t="shared" si="267"/>
        <v>3188.9</v>
      </c>
      <c r="R152" s="39"/>
      <c r="S152" s="33">
        <f t="shared" si="268"/>
        <v>227</v>
      </c>
      <c r="T152" s="39"/>
      <c r="U152" s="33">
        <f t="shared" si="269"/>
        <v>3188.9</v>
      </c>
      <c r="V152" s="39"/>
      <c r="W152" s="33">
        <f t="shared" si="270"/>
        <v>227</v>
      </c>
      <c r="X152" s="39"/>
      <c r="Y152" s="33">
        <f t="shared" si="271"/>
        <v>3188.9</v>
      </c>
      <c r="Z152" s="39"/>
      <c r="AA152" s="33">
        <f t="shared" si="272"/>
        <v>227</v>
      </c>
      <c r="AB152" s="39"/>
      <c r="AC152" s="33">
        <f t="shared" si="273"/>
        <v>3188.9</v>
      </c>
      <c r="AD152" s="39"/>
      <c r="AE152" s="33">
        <f t="shared" si="274"/>
        <v>227</v>
      </c>
      <c r="AF152" s="39"/>
      <c r="AG152" s="33">
        <f t="shared" si="275"/>
        <v>3188.9</v>
      </c>
      <c r="AH152" s="40"/>
      <c r="AI152" s="67">
        <f t="shared" si="276"/>
        <v>227</v>
      </c>
      <c r="AJ152" s="40"/>
      <c r="AK152" s="67">
        <f t="shared" si="277"/>
        <v>3188.9</v>
      </c>
      <c r="AL152" s="4" t="s">
        <v>105</v>
      </c>
      <c r="AM152" s="4"/>
    </row>
    <row r="153" spans="1:41" ht="54" x14ac:dyDescent="0.35">
      <c r="A153" s="64" t="s">
        <v>210</v>
      </c>
      <c r="B153" s="68" t="s">
        <v>225</v>
      </c>
      <c r="C153" s="72" t="s">
        <v>36</v>
      </c>
      <c r="D153" s="39">
        <v>0</v>
      </c>
      <c r="E153" s="39">
        <v>236</v>
      </c>
      <c r="F153" s="39"/>
      <c r="G153" s="33">
        <f t="shared" si="197"/>
        <v>0</v>
      </c>
      <c r="H153" s="39"/>
      <c r="I153" s="33">
        <f t="shared" si="198"/>
        <v>236</v>
      </c>
      <c r="J153" s="39"/>
      <c r="K153" s="33">
        <f t="shared" si="199"/>
        <v>0</v>
      </c>
      <c r="L153" s="39"/>
      <c r="M153" s="33">
        <f t="shared" si="265"/>
        <v>236</v>
      </c>
      <c r="N153" s="39"/>
      <c r="O153" s="33">
        <f t="shared" si="266"/>
        <v>0</v>
      </c>
      <c r="P153" s="39"/>
      <c r="Q153" s="33">
        <f t="shared" si="267"/>
        <v>236</v>
      </c>
      <c r="R153" s="39"/>
      <c r="S153" s="33">
        <f t="shared" si="268"/>
        <v>0</v>
      </c>
      <c r="T153" s="39"/>
      <c r="U153" s="33">
        <f t="shared" si="269"/>
        <v>236</v>
      </c>
      <c r="V153" s="39"/>
      <c r="W153" s="33">
        <f t="shared" si="270"/>
        <v>0</v>
      </c>
      <c r="X153" s="39"/>
      <c r="Y153" s="33">
        <f t="shared" si="271"/>
        <v>236</v>
      </c>
      <c r="Z153" s="39"/>
      <c r="AA153" s="33">
        <f t="shared" si="272"/>
        <v>0</v>
      </c>
      <c r="AB153" s="39"/>
      <c r="AC153" s="33">
        <f t="shared" si="273"/>
        <v>236</v>
      </c>
      <c r="AD153" s="39"/>
      <c r="AE153" s="33">
        <f t="shared" si="274"/>
        <v>0</v>
      </c>
      <c r="AF153" s="39"/>
      <c r="AG153" s="33">
        <f t="shared" si="275"/>
        <v>236</v>
      </c>
      <c r="AH153" s="40"/>
      <c r="AI153" s="67">
        <f t="shared" si="276"/>
        <v>0</v>
      </c>
      <c r="AJ153" s="40"/>
      <c r="AK153" s="67">
        <f t="shared" si="277"/>
        <v>236</v>
      </c>
      <c r="AL153" s="4" t="s">
        <v>106</v>
      </c>
      <c r="AM153" s="4"/>
    </row>
    <row r="154" spans="1:41" ht="54" x14ac:dyDescent="0.35">
      <c r="A154" s="64" t="s">
        <v>211</v>
      </c>
      <c r="B154" s="68" t="s">
        <v>107</v>
      </c>
      <c r="C154" s="72" t="s">
        <v>36</v>
      </c>
      <c r="D154" s="39">
        <v>3084</v>
      </c>
      <c r="E154" s="39">
        <v>0</v>
      </c>
      <c r="F154" s="39"/>
      <c r="G154" s="33">
        <f t="shared" si="197"/>
        <v>3084</v>
      </c>
      <c r="H154" s="39"/>
      <c r="I154" s="33">
        <f t="shared" si="198"/>
        <v>0</v>
      </c>
      <c r="J154" s="39"/>
      <c r="K154" s="33">
        <f t="shared" si="199"/>
        <v>3084</v>
      </c>
      <c r="L154" s="39"/>
      <c r="M154" s="33">
        <f t="shared" si="265"/>
        <v>0</v>
      </c>
      <c r="N154" s="39"/>
      <c r="O154" s="33">
        <f t="shared" si="266"/>
        <v>3084</v>
      </c>
      <c r="P154" s="39"/>
      <c r="Q154" s="33">
        <f t="shared" si="267"/>
        <v>0</v>
      </c>
      <c r="R154" s="39"/>
      <c r="S154" s="33">
        <f t="shared" si="268"/>
        <v>3084</v>
      </c>
      <c r="T154" s="39"/>
      <c r="U154" s="33">
        <f t="shared" si="269"/>
        <v>0</v>
      </c>
      <c r="V154" s="39"/>
      <c r="W154" s="33">
        <f t="shared" si="270"/>
        <v>3084</v>
      </c>
      <c r="X154" s="39"/>
      <c r="Y154" s="33">
        <f t="shared" si="271"/>
        <v>0</v>
      </c>
      <c r="Z154" s="39"/>
      <c r="AA154" s="33">
        <f t="shared" si="272"/>
        <v>3084</v>
      </c>
      <c r="AB154" s="39"/>
      <c r="AC154" s="33">
        <f t="shared" si="273"/>
        <v>0</v>
      </c>
      <c r="AD154" s="39"/>
      <c r="AE154" s="33">
        <f t="shared" si="274"/>
        <v>3084</v>
      </c>
      <c r="AF154" s="39"/>
      <c r="AG154" s="33">
        <f t="shared" si="275"/>
        <v>0</v>
      </c>
      <c r="AH154" s="40"/>
      <c r="AI154" s="67">
        <f t="shared" si="276"/>
        <v>3084</v>
      </c>
      <c r="AJ154" s="40"/>
      <c r="AK154" s="67">
        <f t="shared" si="277"/>
        <v>0</v>
      </c>
      <c r="AL154" s="21">
        <v>1420341570</v>
      </c>
      <c r="AM154" s="4"/>
    </row>
    <row r="155" spans="1:41" ht="54" x14ac:dyDescent="0.35">
      <c r="A155" s="64" t="s">
        <v>213</v>
      </c>
      <c r="B155" s="68" t="s">
        <v>108</v>
      </c>
      <c r="C155" s="72" t="s">
        <v>19</v>
      </c>
      <c r="D155" s="39">
        <v>50000</v>
      </c>
      <c r="E155" s="39">
        <v>0</v>
      </c>
      <c r="F155" s="39"/>
      <c r="G155" s="33">
        <f t="shared" si="197"/>
        <v>50000</v>
      </c>
      <c r="H155" s="39"/>
      <c r="I155" s="33">
        <f t="shared" si="198"/>
        <v>0</v>
      </c>
      <c r="J155" s="39"/>
      <c r="K155" s="33">
        <f t="shared" si="199"/>
        <v>50000</v>
      </c>
      <c r="L155" s="47"/>
      <c r="M155" s="33">
        <f t="shared" si="265"/>
        <v>0</v>
      </c>
      <c r="N155" s="39">
        <v>10381.799999999999</v>
      </c>
      <c r="O155" s="33">
        <f t="shared" si="266"/>
        <v>60381.8</v>
      </c>
      <c r="P155" s="48"/>
      <c r="Q155" s="33">
        <f t="shared" si="267"/>
        <v>0</v>
      </c>
      <c r="R155" s="39"/>
      <c r="S155" s="33">
        <f t="shared" si="268"/>
        <v>60381.8</v>
      </c>
      <c r="T155" s="50"/>
      <c r="U155" s="33">
        <f t="shared" si="269"/>
        <v>0</v>
      </c>
      <c r="V155" s="39"/>
      <c r="W155" s="33">
        <f t="shared" si="270"/>
        <v>60381.8</v>
      </c>
      <c r="X155" s="54"/>
      <c r="Y155" s="33">
        <f t="shared" si="271"/>
        <v>0</v>
      </c>
      <c r="Z155" s="39"/>
      <c r="AA155" s="33">
        <f t="shared" si="272"/>
        <v>60381.8</v>
      </c>
      <c r="AB155" s="55"/>
      <c r="AC155" s="33">
        <f t="shared" si="273"/>
        <v>0</v>
      </c>
      <c r="AD155" s="39"/>
      <c r="AE155" s="33">
        <f t="shared" si="274"/>
        <v>60381.8</v>
      </c>
      <c r="AF155" s="57"/>
      <c r="AG155" s="33">
        <f t="shared" si="275"/>
        <v>0</v>
      </c>
      <c r="AH155" s="40">
        <v>-4965.1180000000004</v>
      </c>
      <c r="AI155" s="67">
        <f t="shared" si="276"/>
        <v>55416.682000000001</v>
      </c>
      <c r="AJ155" s="58"/>
      <c r="AK155" s="67">
        <f t="shared" si="277"/>
        <v>0</v>
      </c>
      <c r="AL155" s="18" t="s">
        <v>109</v>
      </c>
      <c r="AM155" s="4"/>
    </row>
    <row r="156" spans="1:41" ht="54" x14ac:dyDescent="0.35">
      <c r="A156" s="64" t="s">
        <v>219</v>
      </c>
      <c r="B156" s="68" t="s">
        <v>201</v>
      </c>
      <c r="C156" s="73" t="s">
        <v>7</v>
      </c>
      <c r="D156" s="39"/>
      <c r="E156" s="39"/>
      <c r="F156" s="39"/>
      <c r="G156" s="33"/>
      <c r="H156" s="39"/>
      <c r="I156" s="33"/>
      <c r="J156" s="39"/>
      <c r="K156" s="33"/>
      <c r="L156" s="51"/>
      <c r="M156" s="33"/>
      <c r="N156" s="39"/>
      <c r="O156" s="33"/>
      <c r="P156" s="51"/>
      <c r="Q156" s="33"/>
      <c r="R156" s="39"/>
      <c r="S156" s="33"/>
      <c r="T156" s="51"/>
      <c r="U156" s="33"/>
      <c r="V156" s="39">
        <v>46699.25</v>
      </c>
      <c r="W156" s="33">
        <f t="shared" si="270"/>
        <v>46699.25</v>
      </c>
      <c r="X156" s="54"/>
      <c r="Y156" s="33">
        <f t="shared" si="271"/>
        <v>0</v>
      </c>
      <c r="Z156" s="39">
        <v>-4158.45</v>
      </c>
      <c r="AA156" s="33">
        <f t="shared" si="272"/>
        <v>42540.800000000003</v>
      </c>
      <c r="AB156" s="55"/>
      <c r="AC156" s="33">
        <f t="shared" si="273"/>
        <v>0</v>
      </c>
      <c r="AD156" s="39"/>
      <c r="AE156" s="33">
        <f t="shared" si="274"/>
        <v>42540.800000000003</v>
      </c>
      <c r="AF156" s="57"/>
      <c r="AG156" s="33">
        <f t="shared" si="275"/>
        <v>0</v>
      </c>
      <c r="AH156" s="40">
        <v>27000</v>
      </c>
      <c r="AI156" s="67">
        <f t="shared" si="276"/>
        <v>69540.800000000003</v>
      </c>
      <c r="AJ156" s="58"/>
      <c r="AK156" s="67">
        <f t="shared" si="277"/>
        <v>0</v>
      </c>
      <c r="AL156" s="20">
        <v>1410241410</v>
      </c>
      <c r="AM156" s="4"/>
    </row>
    <row r="157" spans="1:41" x14ac:dyDescent="0.35">
      <c r="A157" s="64"/>
      <c r="B157" s="68" t="s">
        <v>74</v>
      </c>
      <c r="C157" s="74"/>
      <c r="D157" s="38">
        <f>D158</f>
        <v>36453</v>
      </c>
      <c r="E157" s="38">
        <f>E158</f>
        <v>0</v>
      </c>
      <c r="F157" s="38">
        <f>F158+F159</f>
        <v>0</v>
      </c>
      <c r="G157" s="30">
        <f t="shared" si="197"/>
        <v>36453</v>
      </c>
      <c r="H157" s="38">
        <f>H158+H159</f>
        <v>18208.7</v>
      </c>
      <c r="I157" s="30">
        <f t="shared" si="198"/>
        <v>18208.7</v>
      </c>
      <c r="J157" s="38">
        <f>J158+J159</f>
        <v>0</v>
      </c>
      <c r="K157" s="30">
        <f t="shared" si="199"/>
        <v>36453</v>
      </c>
      <c r="L157" s="38">
        <f>L158+L159</f>
        <v>0</v>
      </c>
      <c r="M157" s="30">
        <f t="shared" si="265"/>
        <v>18208.7</v>
      </c>
      <c r="N157" s="38">
        <f>N158+N159</f>
        <v>0</v>
      </c>
      <c r="O157" s="30">
        <f t="shared" si="266"/>
        <v>36453</v>
      </c>
      <c r="P157" s="38">
        <f>P158+P159</f>
        <v>0</v>
      </c>
      <c r="Q157" s="30">
        <f t="shared" si="267"/>
        <v>18208.7</v>
      </c>
      <c r="R157" s="38">
        <f>R158+R159</f>
        <v>0</v>
      </c>
      <c r="S157" s="30">
        <f t="shared" si="268"/>
        <v>36453</v>
      </c>
      <c r="T157" s="38">
        <f>T158+T159</f>
        <v>0</v>
      </c>
      <c r="U157" s="30">
        <f t="shared" si="269"/>
        <v>18208.7</v>
      </c>
      <c r="V157" s="38">
        <f>V158+V159</f>
        <v>0</v>
      </c>
      <c r="W157" s="30">
        <f t="shared" si="270"/>
        <v>36453</v>
      </c>
      <c r="X157" s="38">
        <f>X158+X159</f>
        <v>0</v>
      </c>
      <c r="Y157" s="30">
        <f t="shared" si="271"/>
        <v>18208.7</v>
      </c>
      <c r="Z157" s="38">
        <f>Z158+Z159</f>
        <v>0</v>
      </c>
      <c r="AA157" s="30">
        <f t="shared" si="272"/>
        <v>36453</v>
      </c>
      <c r="AB157" s="38">
        <f>AB158+AB159</f>
        <v>0</v>
      </c>
      <c r="AC157" s="30">
        <f t="shared" si="273"/>
        <v>18208.7</v>
      </c>
      <c r="AD157" s="38">
        <f>AD158+AD159</f>
        <v>0</v>
      </c>
      <c r="AE157" s="30">
        <f t="shared" si="274"/>
        <v>36453</v>
      </c>
      <c r="AF157" s="38">
        <f>AF158+AF159</f>
        <v>0</v>
      </c>
      <c r="AG157" s="30">
        <f t="shared" si="275"/>
        <v>18208.7</v>
      </c>
      <c r="AH157" s="38">
        <f>AH158+AH159</f>
        <v>0</v>
      </c>
      <c r="AI157" s="67">
        <f t="shared" si="276"/>
        <v>36453</v>
      </c>
      <c r="AJ157" s="38">
        <f>AJ158+AJ159</f>
        <v>0</v>
      </c>
      <c r="AK157" s="67">
        <f t="shared" si="277"/>
        <v>18208.7</v>
      </c>
      <c r="AL157" s="9"/>
      <c r="AM157" s="9"/>
      <c r="AN157" s="9"/>
      <c r="AO157" s="9"/>
    </row>
    <row r="158" spans="1:41" s="4" customFormat="1" ht="72" hidden="1" x14ac:dyDescent="0.35">
      <c r="A158" s="2" t="s">
        <v>159</v>
      </c>
      <c r="B158" s="16" t="s">
        <v>75</v>
      </c>
      <c r="C158" s="13" t="s">
        <v>76</v>
      </c>
      <c r="D158" s="39">
        <v>36453</v>
      </c>
      <c r="E158" s="39">
        <v>0</v>
      </c>
      <c r="F158" s="39">
        <v>-36453</v>
      </c>
      <c r="G158" s="33">
        <f t="shared" si="197"/>
        <v>0</v>
      </c>
      <c r="H158" s="39"/>
      <c r="I158" s="33">
        <f t="shared" si="198"/>
        <v>0</v>
      </c>
      <c r="J158" s="39"/>
      <c r="K158" s="33">
        <f t="shared" si="199"/>
        <v>0</v>
      </c>
      <c r="L158" s="39"/>
      <c r="M158" s="33">
        <f t="shared" si="265"/>
        <v>0</v>
      </c>
      <c r="N158" s="39"/>
      <c r="O158" s="33">
        <f t="shared" si="266"/>
        <v>0</v>
      </c>
      <c r="P158" s="39"/>
      <c r="Q158" s="33">
        <f t="shared" si="267"/>
        <v>0</v>
      </c>
      <c r="R158" s="39"/>
      <c r="S158" s="33">
        <f t="shared" si="268"/>
        <v>0</v>
      </c>
      <c r="T158" s="39"/>
      <c r="U158" s="33">
        <f t="shared" si="269"/>
        <v>0</v>
      </c>
      <c r="V158" s="39"/>
      <c r="W158" s="33">
        <f t="shared" si="270"/>
        <v>0</v>
      </c>
      <c r="X158" s="39"/>
      <c r="Y158" s="33">
        <f t="shared" si="271"/>
        <v>0</v>
      </c>
      <c r="Z158" s="39"/>
      <c r="AA158" s="33">
        <f t="shared" si="272"/>
        <v>0</v>
      </c>
      <c r="AB158" s="39"/>
      <c r="AC158" s="33">
        <f t="shared" si="273"/>
        <v>0</v>
      </c>
      <c r="AD158" s="39"/>
      <c r="AE158" s="33">
        <f t="shared" si="274"/>
        <v>0</v>
      </c>
      <c r="AF158" s="39"/>
      <c r="AG158" s="33">
        <f t="shared" si="275"/>
        <v>0</v>
      </c>
      <c r="AH158" s="40"/>
      <c r="AI158" s="33">
        <f t="shared" si="276"/>
        <v>0</v>
      </c>
      <c r="AJ158" s="40"/>
      <c r="AK158" s="33">
        <f t="shared" si="277"/>
        <v>0</v>
      </c>
      <c r="AL158" s="18" t="s">
        <v>77</v>
      </c>
      <c r="AM158" s="4">
        <v>0</v>
      </c>
    </row>
    <row r="159" spans="1:41" ht="54" x14ac:dyDescent="0.35">
      <c r="A159" s="64" t="s">
        <v>224</v>
      </c>
      <c r="B159" s="68" t="s">
        <v>194</v>
      </c>
      <c r="C159" s="72" t="s">
        <v>36</v>
      </c>
      <c r="D159" s="39"/>
      <c r="E159" s="39"/>
      <c r="F159" s="39">
        <v>36453</v>
      </c>
      <c r="G159" s="33">
        <f t="shared" si="197"/>
        <v>36453</v>
      </c>
      <c r="H159" s="39">
        <v>18208.7</v>
      </c>
      <c r="I159" s="33">
        <f t="shared" si="198"/>
        <v>18208.7</v>
      </c>
      <c r="J159" s="39"/>
      <c r="K159" s="33">
        <f t="shared" si="199"/>
        <v>36453</v>
      </c>
      <c r="L159" s="39"/>
      <c r="M159" s="33">
        <f t="shared" si="265"/>
        <v>18208.7</v>
      </c>
      <c r="N159" s="39"/>
      <c r="O159" s="33">
        <f t="shared" si="266"/>
        <v>36453</v>
      </c>
      <c r="P159" s="39"/>
      <c r="Q159" s="33">
        <f t="shared" si="267"/>
        <v>18208.7</v>
      </c>
      <c r="R159" s="39"/>
      <c r="S159" s="33">
        <f t="shared" si="268"/>
        <v>36453</v>
      </c>
      <c r="T159" s="39"/>
      <c r="U159" s="33">
        <f t="shared" si="269"/>
        <v>18208.7</v>
      </c>
      <c r="V159" s="39"/>
      <c r="W159" s="33">
        <f t="shared" si="270"/>
        <v>36453</v>
      </c>
      <c r="X159" s="39"/>
      <c r="Y159" s="33">
        <f t="shared" si="271"/>
        <v>18208.7</v>
      </c>
      <c r="Z159" s="39"/>
      <c r="AA159" s="33">
        <f t="shared" si="272"/>
        <v>36453</v>
      </c>
      <c r="AB159" s="39"/>
      <c r="AC159" s="33">
        <f t="shared" si="273"/>
        <v>18208.7</v>
      </c>
      <c r="AD159" s="39"/>
      <c r="AE159" s="33">
        <f t="shared" si="274"/>
        <v>36453</v>
      </c>
      <c r="AF159" s="39"/>
      <c r="AG159" s="33">
        <f t="shared" si="275"/>
        <v>18208.7</v>
      </c>
      <c r="AH159" s="40"/>
      <c r="AI159" s="67">
        <f t="shared" si="276"/>
        <v>36453</v>
      </c>
      <c r="AJ159" s="40"/>
      <c r="AK159" s="67">
        <f t="shared" si="277"/>
        <v>18208.7</v>
      </c>
      <c r="AL159" s="20" t="s">
        <v>77</v>
      </c>
      <c r="AM159" s="4"/>
    </row>
    <row r="160" spans="1:41" x14ac:dyDescent="0.35">
      <c r="A160" s="77"/>
      <c r="B160" s="95" t="s">
        <v>12</v>
      </c>
      <c r="C160" s="95"/>
      <c r="D160" s="39">
        <f>D18+D67+D87+D104+D141+D157+D138+D146</f>
        <v>3967216.8000000007</v>
      </c>
      <c r="E160" s="39">
        <f>E18+E67+E87+E104+E141+E157+E138+E146</f>
        <v>3826398.9</v>
      </c>
      <c r="F160" s="39">
        <f>F18+F67+F87+F104+F138+F141+F146+F157</f>
        <v>5624.4000000000015</v>
      </c>
      <c r="G160" s="33">
        <f t="shared" si="197"/>
        <v>3972841.2000000007</v>
      </c>
      <c r="H160" s="39">
        <f>H18+H67+H87+H104+H138+H141+H146+H157</f>
        <v>50683.799999999996</v>
      </c>
      <c r="I160" s="33">
        <f t="shared" si="198"/>
        <v>3877082.6999999997</v>
      </c>
      <c r="J160" s="39">
        <f>J18+J67+J87+J104+J138+J141+J146+J157</f>
        <v>0</v>
      </c>
      <c r="K160" s="33">
        <f t="shared" si="199"/>
        <v>3972841.2000000007</v>
      </c>
      <c r="L160" s="39">
        <f>L18+L67+L87+L104+L138+L141+L146+L157</f>
        <v>0</v>
      </c>
      <c r="M160" s="33">
        <f t="shared" si="265"/>
        <v>3877082.6999999997</v>
      </c>
      <c r="N160" s="39">
        <f>N18+N67+N87+N104+N138+N141+N146+N157</f>
        <v>0</v>
      </c>
      <c r="O160" s="33">
        <f t="shared" si="266"/>
        <v>3972841.2000000007</v>
      </c>
      <c r="P160" s="39">
        <f>P18+P67+P87+P104+P138+P141+P146+P157</f>
        <v>0</v>
      </c>
      <c r="Q160" s="33">
        <f t="shared" si="267"/>
        <v>3877082.6999999997</v>
      </c>
      <c r="R160" s="39">
        <f>R18+R67+R87+R104+R138+R141+R146+R157</f>
        <v>-17503.010999999995</v>
      </c>
      <c r="S160" s="33">
        <f t="shared" si="268"/>
        <v>3955338.1890000007</v>
      </c>
      <c r="T160" s="39">
        <f>T18+T67+T87+T104+T138+T141+T146+T157</f>
        <v>0</v>
      </c>
      <c r="U160" s="33">
        <f t="shared" si="269"/>
        <v>3877082.6999999997</v>
      </c>
      <c r="V160" s="39">
        <f>V18+V67+V87+V104+V138+V141+V146+V157</f>
        <v>490265.48</v>
      </c>
      <c r="W160" s="33">
        <f>S160+V160</f>
        <v>4445603.6690000007</v>
      </c>
      <c r="X160" s="39">
        <f>X18+X67+X87+X104+X138+X141+X146+X157</f>
        <v>212126.40899999999</v>
      </c>
      <c r="Y160" s="33">
        <f t="shared" si="271"/>
        <v>4089209.1089999997</v>
      </c>
      <c r="Z160" s="39">
        <f>Z18+Z67+Z87+Z104+Z138+Z141+Z146+Z157</f>
        <v>27618.865999999998</v>
      </c>
      <c r="AA160" s="33">
        <f>W160+Z160</f>
        <v>4473222.5350000011</v>
      </c>
      <c r="AB160" s="39">
        <f>AB18+AB67+AB87+AB104+AB138+AB141+AB146+AB157</f>
        <v>-18248</v>
      </c>
      <c r="AC160" s="33">
        <f t="shared" si="273"/>
        <v>4070961.1089999997</v>
      </c>
      <c r="AD160" s="39">
        <f>AD18+AD67+AD87+AD104+AD138+AD141+AD146+AD157</f>
        <v>12231.954000000002</v>
      </c>
      <c r="AE160" s="33">
        <f>AA160+AD160</f>
        <v>4485454.489000001</v>
      </c>
      <c r="AF160" s="39">
        <f>AF18+AF67+AF87+AF104+AF138+AF141+AF146+AF157</f>
        <v>0</v>
      </c>
      <c r="AG160" s="33">
        <f t="shared" si="275"/>
        <v>4070961.1089999997</v>
      </c>
      <c r="AH160" s="40">
        <f>AH18+AH67+AH87+AH104+AH138+AH141+AH146+AH157</f>
        <v>57438.832999999999</v>
      </c>
      <c r="AI160" s="67">
        <f>AE160+AH160</f>
        <v>4542893.3220000006</v>
      </c>
      <c r="AJ160" s="40">
        <f>AJ18+AJ67+AJ87+AJ104+AJ138+AJ141+AJ146+AJ157</f>
        <v>0</v>
      </c>
      <c r="AK160" s="67">
        <f t="shared" si="277"/>
        <v>4070961.1089999997</v>
      </c>
      <c r="AL160" s="4"/>
      <c r="AM160" s="4"/>
    </row>
    <row r="161" spans="1:39" x14ac:dyDescent="0.35">
      <c r="A161" s="77"/>
      <c r="B161" s="111" t="s">
        <v>13</v>
      </c>
      <c r="C161" s="112"/>
      <c r="D161" s="39"/>
      <c r="E161" s="39"/>
      <c r="F161" s="39"/>
      <c r="G161" s="33"/>
      <c r="H161" s="39"/>
      <c r="I161" s="33"/>
      <c r="J161" s="39"/>
      <c r="K161" s="33"/>
      <c r="L161" s="39"/>
      <c r="M161" s="33"/>
      <c r="N161" s="39"/>
      <c r="O161" s="33"/>
      <c r="P161" s="39"/>
      <c r="Q161" s="33"/>
      <c r="R161" s="39"/>
      <c r="S161" s="33"/>
      <c r="T161" s="39"/>
      <c r="U161" s="33"/>
      <c r="V161" s="39"/>
      <c r="W161" s="33"/>
      <c r="X161" s="39"/>
      <c r="Y161" s="33"/>
      <c r="Z161" s="39"/>
      <c r="AA161" s="33"/>
      <c r="AB161" s="39"/>
      <c r="AC161" s="33"/>
      <c r="AD161" s="39"/>
      <c r="AE161" s="33"/>
      <c r="AF161" s="39"/>
      <c r="AG161" s="33"/>
      <c r="AH161" s="40"/>
      <c r="AI161" s="67"/>
      <c r="AJ161" s="40"/>
      <c r="AK161" s="67"/>
      <c r="AL161" s="4"/>
      <c r="AM161" s="4"/>
    </row>
    <row r="162" spans="1:39" x14ac:dyDescent="0.35">
      <c r="A162" s="77"/>
      <c r="B162" s="113" t="s">
        <v>44</v>
      </c>
      <c r="C162" s="114"/>
      <c r="D162" s="39">
        <f>D107</f>
        <v>1025745.8</v>
      </c>
      <c r="E162" s="39">
        <f>E107</f>
        <v>1185000</v>
      </c>
      <c r="F162" s="39">
        <f>F107</f>
        <v>0</v>
      </c>
      <c r="G162" s="33">
        <f t="shared" si="197"/>
        <v>1025745.8</v>
      </c>
      <c r="H162" s="39">
        <f>H107</f>
        <v>0</v>
      </c>
      <c r="I162" s="33">
        <f t="shared" si="198"/>
        <v>1185000</v>
      </c>
      <c r="J162" s="39">
        <f>J107</f>
        <v>0</v>
      </c>
      <c r="K162" s="33">
        <f t="shared" si="199"/>
        <v>1025745.8</v>
      </c>
      <c r="L162" s="39">
        <f>L107</f>
        <v>0</v>
      </c>
      <c r="M162" s="33">
        <f t="shared" ref="M162:M164" si="278">I162+L162</f>
        <v>1185000</v>
      </c>
      <c r="N162" s="39">
        <f>N107</f>
        <v>0</v>
      </c>
      <c r="O162" s="33">
        <f t="shared" ref="O162:O164" si="279">K162+N162</f>
        <v>1025745.8</v>
      </c>
      <c r="P162" s="39">
        <f>P107</f>
        <v>0</v>
      </c>
      <c r="Q162" s="33">
        <f t="shared" ref="Q162:Q164" si="280">M162+P162</f>
        <v>1185000</v>
      </c>
      <c r="R162" s="39">
        <f>R107</f>
        <v>0</v>
      </c>
      <c r="S162" s="33">
        <f t="shared" ref="S162:S164" si="281">O162+R162</f>
        <v>1025745.8</v>
      </c>
      <c r="T162" s="39">
        <f>T107</f>
        <v>0</v>
      </c>
      <c r="U162" s="33">
        <f t="shared" ref="U162:U164" si="282">Q162+T162</f>
        <v>1185000</v>
      </c>
      <c r="V162" s="39">
        <f>V107</f>
        <v>150399.29999999999</v>
      </c>
      <c r="W162" s="33">
        <f t="shared" ref="W162:W164" si="283">S162+V162</f>
        <v>1176145.1000000001</v>
      </c>
      <c r="X162" s="39">
        <f>X107</f>
        <v>0</v>
      </c>
      <c r="Y162" s="33">
        <f t="shared" ref="Y162:Y164" si="284">U162+X162</f>
        <v>1185000</v>
      </c>
      <c r="Z162" s="39">
        <f>Z107</f>
        <v>0</v>
      </c>
      <c r="AA162" s="33">
        <f t="shared" ref="AA162:AA164" si="285">W162+Z162</f>
        <v>1176145.1000000001</v>
      </c>
      <c r="AB162" s="39">
        <f>AB107</f>
        <v>0</v>
      </c>
      <c r="AC162" s="33">
        <f t="shared" ref="AC162:AC164" si="286">Y162+AB162</f>
        <v>1185000</v>
      </c>
      <c r="AD162" s="39">
        <f>AD107</f>
        <v>0</v>
      </c>
      <c r="AE162" s="33">
        <f t="shared" ref="AE162:AE164" si="287">AA162+AD162</f>
        <v>1176145.1000000001</v>
      </c>
      <c r="AF162" s="39">
        <f>AF107</f>
        <v>0</v>
      </c>
      <c r="AG162" s="33">
        <f t="shared" ref="AG162:AG164" si="288">AC162+AF162</f>
        <v>1185000</v>
      </c>
      <c r="AH162" s="40">
        <f>AH107</f>
        <v>0</v>
      </c>
      <c r="AI162" s="67">
        <f t="shared" ref="AI162:AI164" si="289">AE162+AH162</f>
        <v>1176145.1000000001</v>
      </c>
      <c r="AJ162" s="40">
        <f>AJ107</f>
        <v>0</v>
      </c>
      <c r="AK162" s="67">
        <f t="shared" ref="AK162:AK164" si="290">AG162+AJ162</f>
        <v>1185000</v>
      </c>
      <c r="AL162" s="4"/>
      <c r="AM162" s="4"/>
    </row>
    <row r="163" spans="1:39" x14ac:dyDescent="0.35">
      <c r="A163" s="77"/>
      <c r="B163" s="78" t="s">
        <v>17</v>
      </c>
      <c r="C163" s="79"/>
      <c r="D163" s="39">
        <f>D21+D70</f>
        <v>448167.5</v>
      </c>
      <c r="E163" s="39">
        <f>E21+E70</f>
        <v>451206.7</v>
      </c>
      <c r="F163" s="39">
        <f>F21+F70</f>
        <v>0</v>
      </c>
      <c r="G163" s="33">
        <f t="shared" si="197"/>
        <v>448167.5</v>
      </c>
      <c r="H163" s="39">
        <f>H21+H70</f>
        <v>0</v>
      </c>
      <c r="I163" s="33">
        <f t="shared" si="198"/>
        <v>451206.7</v>
      </c>
      <c r="J163" s="39">
        <f>J21+J70</f>
        <v>0</v>
      </c>
      <c r="K163" s="33">
        <f t="shared" si="199"/>
        <v>448167.5</v>
      </c>
      <c r="L163" s="39">
        <f>L21+L70</f>
        <v>0</v>
      </c>
      <c r="M163" s="33">
        <f t="shared" si="278"/>
        <v>451206.7</v>
      </c>
      <c r="N163" s="39">
        <f>N21+N70</f>
        <v>0</v>
      </c>
      <c r="O163" s="33">
        <f t="shared" si="279"/>
        <v>448167.5</v>
      </c>
      <c r="P163" s="39">
        <f>P21+P70</f>
        <v>0</v>
      </c>
      <c r="Q163" s="33">
        <f t="shared" si="280"/>
        <v>451206.7</v>
      </c>
      <c r="R163" s="39">
        <f>R21+R70</f>
        <v>0</v>
      </c>
      <c r="S163" s="33">
        <f t="shared" si="281"/>
        <v>448167.5</v>
      </c>
      <c r="T163" s="39">
        <f>T21+T70</f>
        <v>0</v>
      </c>
      <c r="U163" s="33">
        <f t="shared" si="282"/>
        <v>451206.7</v>
      </c>
      <c r="V163" s="39">
        <f>V21+V70+V90</f>
        <v>239704.454</v>
      </c>
      <c r="W163" s="33">
        <f t="shared" si="283"/>
        <v>687871.95400000003</v>
      </c>
      <c r="X163" s="39">
        <f>X21+X70</f>
        <v>198600</v>
      </c>
      <c r="Y163" s="33">
        <f t="shared" si="284"/>
        <v>649806.69999999995</v>
      </c>
      <c r="Z163" s="39">
        <f>Z21+Z70</f>
        <v>31777.315999999999</v>
      </c>
      <c r="AA163" s="33">
        <f t="shared" si="285"/>
        <v>719649.27</v>
      </c>
      <c r="AB163" s="39">
        <f>AB21+AB70</f>
        <v>-18248</v>
      </c>
      <c r="AC163" s="33">
        <f t="shared" si="286"/>
        <v>631558.69999999995</v>
      </c>
      <c r="AD163" s="39">
        <f>AD21+AD70</f>
        <v>0</v>
      </c>
      <c r="AE163" s="33">
        <f t="shared" si="287"/>
        <v>719649.27</v>
      </c>
      <c r="AF163" s="39">
        <f>AF21+AF70</f>
        <v>0</v>
      </c>
      <c r="AG163" s="33">
        <f t="shared" si="288"/>
        <v>631558.69999999995</v>
      </c>
      <c r="AH163" s="40">
        <f>AH21+AH70</f>
        <v>0</v>
      </c>
      <c r="AI163" s="67">
        <f t="shared" si="289"/>
        <v>719649.27</v>
      </c>
      <c r="AJ163" s="40">
        <f>AJ21+AJ70</f>
        <v>0</v>
      </c>
      <c r="AK163" s="67">
        <f t="shared" si="290"/>
        <v>631558.69999999995</v>
      </c>
      <c r="AL163" s="4"/>
      <c r="AM163" s="4"/>
    </row>
    <row r="164" spans="1:39" x14ac:dyDescent="0.35">
      <c r="A164" s="77"/>
      <c r="B164" s="78" t="s">
        <v>40</v>
      </c>
      <c r="C164" s="79"/>
      <c r="D164" s="39">
        <f>D71</f>
        <v>55069.4</v>
      </c>
      <c r="E164" s="39">
        <f>E71</f>
        <v>60354.3</v>
      </c>
      <c r="F164" s="39">
        <f>F71</f>
        <v>0</v>
      </c>
      <c r="G164" s="33">
        <f t="shared" si="197"/>
        <v>55069.4</v>
      </c>
      <c r="H164" s="39">
        <f>H71</f>
        <v>0</v>
      </c>
      <c r="I164" s="33">
        <f t="shared" si="198"/>
        <v>60354.3</v>
      </c>
      <c r="J164" s="39">
        <f>J71</f>
        <v>0</v>
      </c>
      <c r="K164" s="33">
        <f t="shared" si="199"/>
        <v>55069.4</v>
      </c>
      <c r="L164" s="39">
        <f>L71</f>
        <v>0</v>
      </c>
      <c r="M164" s="33">
        <f t="shared" si="278"/>
        <v>60354.3</v>
      </c>
      <c r="N164" s="39">
        <f>N71</f>
        <v>0</v>
      </c>
      <c r="O164" s="33">
        <f t="shared" si="279"/>
        <v>55069.4</v>
      </c>
      <c r="P164" s="39">
        <f>P71</f>
        <v>0</v>
      </c>
      <c r="Q164" s="33">
        <f t="shared" si="280"/>
        <v>60354.3</v>
      </c>
      <c r="R164" s="39">
        <f>R71</f>
        <v>0</v>
      </c>
      <c r="S164" s="33">
        <f t="shared" si="281"/>
        <v>55069.4</v>
      </c>
      <c r="T164" s="39">
        <f>T71</f>
        <v>0</v>
      </c>
      <c r="U164" s="33">
        <f t="shared" si="282"/>
        <v>60354.3</v>
      </c>
      <c r="V164" s="39">
        <f>V71</f>
        <v>0</v>
      </c>
      <c r="W164" s="33">
        <f t="shared" si="283"/>
        <v>55069.4</v>
      </c>
      <c r="X164" s="39">
        <f>X71</f>
        <v>0</v>
      </c>
      <c r="Y164" s="33">
        <f t="shared" si="284"/>
        <v>60354.3</v>
      </c>
      <c r="Z164" s="39">
        <f>Z71</f>
        <v>0</v>
      </c>
      <c r="AA164" s="33">
        <f t="shared" si="285"/>
        <v>55069.4</v>
      </c>
      <c r="AB164" s="39">
        <f>AB71</f>
        <v>0</v>
      </c>
      <c r="AC164" s="33">
        <f t="shared" si="286"/>
        <v>60354.3</v>
      </c>
      <c r="AD164" s="39">
        <f>AD71</f>
        <v>0</v>
      </c>
      <c r="AE164" s="33">
        <f t="shared" si="287"/>
        <v>55069.4</v>
      </c>
      <c r="AF164" s="39">
        <f>AF71</f>
        <v>0</v>
      </c>
      <c r="AG164" s="33">
        <f t="shared" si="288"/>
        <v>60354.3</v>
      </c>
      <c r="AH164" s="40">
        <f>AH71</f>
        <v>0</v>
      </c>
      <c r="AI164" s="67">
        <f t="shared" si="289"/>
        <v>55069.4</v>
      </c>
      <c r="AJ164" s="40">
        <f>AJ71</f>
        <v>0</v>
      </c>
      <c r="AK164" s="67">
        <f t="shared" si="290"/>
        <v>60354.3</v>
      </c>
      <c r="AL164" s="4"/>
      <c r="AM164" s="4"/>
    </row>
    <row r="165" spans="1:39" x14ac:dyDescent="0.35">
      <c r="A165" s="77"/>
      <c r="B165" s="95" t="s">
        <v>14</v>
      </c>
      <c r="C165" s="95"/>
      <c r="D165" s="39"/>
      <c r="E165" s="39"/>
      <c r="F165" s="39"/>
      <c r="G165" s="33"/>
      <c r="H165" s="39"/>
      <c r="I165" s="33"/>
      <c r="J165" s="39"/>
      <c r="K165" s="33"/>
      <c r="L165" s="39"/>
      <c r="M165" s="33"/>
      <c r="N165" s="39"/>
      <c r="O165" s="33"/>
      <c r="P165" s="39"/>
      <c r="Q165" s="33"/>
      <c r="R165" s="39"/>
      <c r="S165" s="33"/>
      <c r="T165" s="39"/>
      <c r="U165" s="33"/>
      <c r="V165" s="39"/>
      <c r="W165" s="33"/>
      <c r="X165" s="39"/>
      <c r="Y165" s="33"/>
      <c r="Z165" s="39"/>
      <c r="AA165" s="33"/>
      <c r="AB165" s="39"/>
      <c r="AC165" s="33"/>
      <c r="AD165" s="39"/>
      <c r="AE165" s="33"/>
      <c r="AF165" s="39"/>
      <c r="AG165" s="33"/>
      <c r="AH165" s="40"/>
      <c r="AI165" s="67"/>
      <c r="AJ165" s="40"/>
      <c r="AK165" s="67"/>
      <c r="AL165" s="4"/>
      <c r="AM165" s="4"/>
    </row>
    <row r="166" spans="1:39" x14ac:dyDescent="0.35">
      <c r="A166" s="77"/>
      <c r="B166" s="95" t="s">
        <v>4</v>
      </c>
      <c r="C166" s="96"/>
      <c r="D166" s="39">
        <f>D72+D73+D74+D75</f>
        <v>265016.7</v>
      </c>
      <c r="E166" s="39">
        <f>E72+E73+E74+E75</f>
        <v>208675.8</v>
      </c>
      <c r="F166" s="39">
        <f>F72+F73+F74+F75</f>
        <v>11124.4</v>
      </c>
      <c r="G166" s="33">
        <f t="shared" si="197"/>
        <v>276141.10000000003</v>
      </c>
      <c r="H166" s="39">
        <f>H72+H73+H74+H75</f>
        <v>7475.1</v>
      </c>
      <c r="I166" s="33">
        <f t="shared" si="198"/>
        <v>216150.9</v>
      </c>
      <c r="J166" s="39">
        <f>J72+J73+J74+J75+J84+J85+J86</f>
        <v>78347.399999999994</v>
      </c>
      <c r="K166" s="33">
        <f t="shared" si="199"/>
        <v>354488.5</v>
      </c>
      <c r="L166" s="39">
        <f>L72+L73+L74+L75</f>
        <v>0</v>
      </c>
      <c r="M166" s="33">
        <f t="shared" ref="M166:M174" si="291">I166+L166</f>
        <v>216150.9</v>
      </c>
      <c r="N166" s="39">
        <f>N72+N73+N74+N75+N84+N85+N86</f>
        <v>0</v>
      </c>
      <c r="O166" s="33">
        <f t="shared" ref="O166:O174" si="292">K166+N166</f>
        <v>354488.5</v>
      </c>
      <c r="P166" s="39">
        <f>P72+P73+P74+P75</f>
        <v>0</v>
      </c>
      <c r="Q166" s="33">
        <f t="shared" ref="Q166:Q174" si="293">M166+P166</f>
        <v>216150.9</v>
      </c>
      <c r="R166" s="39">
        <f>R72+R73+R74+R75+R84+R85+R86</f>
        <v>0</v>
      </c>
      <c r="S166" s="33">
        <f t="shared" ref="S166:S174" si="294">O166+R166</f>
        <v>354488.5</v>
      </c>
      <c r="T166" s="39">
        <f>T72+T73+T74+T75</f>
        <v>0</v>
      </c>
      <c r="U166" s="33">
        <f t="shared" ref="U166:U174" si="295">Q166+T166</f>
        <v>216150.9</v>
      </c>
      <c r="V166" s="39">
        <f>V72+V73+V74+V75+V84+V85+V86</f>
        <v>-90000</v>
      </c>
      <c r="W166" s="33">
        <f t="shared" ref="W166:W174" si="296">S166+V166</f>
        <v>264488.5</v>
      </c>
      <c r="X166" s="39">
        <f>X72+X73+X74+X75+X84+X85+X86</f>
        <v>0</v>
      </c>
      <c r="Y166" s="33">
        <f t="shared" ref="Y166:Y174" si="297">U166+X166</f>
        <v>216150.9</v>
      </c>
      <c r="Z166" s="39">
        <f>Z72+Z73+Z74+Z75+Z84+Z85+Z86</f>
        <v>0</v>
      </c>
      <c r="AA166" s="33">
        <f t="shared" ref="AA166:AA174" si="298">W166+Z166</f>
        <v>264488.5</v>
      </c>
      <c r="AB166" s="39">
        <f>AB72+AB73+AB74+AB75+AB84+AB85+AB86</f>
        <v>0</v>
      </c>
      <c r="AC166" s="33">
        <f t="shared" ref="AC166:AC174" si="299">Y166+AB166</f>
        <v>216150.9</v>
      </c>
      <c r="AD166" s="39">
        <f>AD72+AD73+AD74+AD75+AD84+AD85+AD86</f>
        <v>0</v>
      </c>
      <c r="AE166" s="33">
        <f t="shared" ref="AE166:AE174" si="300">AA166+AD166</f>
        <v>264488.5</v>
      </c>
      <c r="AF166" s="39">
        <f>AF72+AF73+AF74+AF75+AF84+AF85+AF86</f>
        <v>0</v>
      </c>
      <c r="AG166" s="33">
        <f t="shared" ref="AG166:AG174" si="301">AC166+AF166</f>
        <v>216150.9</v>
      </c>
      <c r="AH166" s="40">
        <f>AH72+AH73+AH74+AH75+AH84+AH85+AH86</f>
        <v>0</v>
      </c>
      <c r="AI166" s="67">
        <f t="shared" ref="AI166:AI174" si="302">AE166+AH166</f>
        <v>264488.5</v>
      </c>
      <c r="AJ166" s="40">
        <f>AJ72+AJ73+AJ74+AJ75+AJ84+AJ85+AJ86</f>
        <v>0</v>
      </c>
      <c r="AK166" s="67">
        <f t="shared" ref="AK166:AK174" si="303">AG166+AJ166</f>
        <v>216150.9</v>
      </c>
      <c r="AL166" s="4"/>
      <c r="AM166" s="4"/>
    </row>
    <row r="167" spans="1:39" x14ac:dyDescent="0.35">
      <c r="A167" s="77"/>
      <c r="B167" s="95" t="s">
        <v>7</v>
      </c>
      <c r="C167" s="96"/>
      <c r="D167" s="39">
        <f>D108+D112+D116+D120+D124+D128+D132+D136+D91+D92+D93+D94+D95+D96+D97+D98</f>
        <v>1622540.3</v>
      </c>
      <c r="E167" s="39">
        <f>E108+E112+E116+E120+E124+E128+E132+E136+E91+E92+E93+E94+E95+E96+E97+E98</f>
        <v>1679456.6</v>
      </c>
      <c r="F167" s="39">
        <f>F91+F92+F93+F94+F95+F96+F97+F98+F108+F112+F116+F120+F124+F128+F132+F136</f>
        <v>25000</v>
      </c>
      <c r="G167" s="33">
        <f t="shared" si="197"/>
        <v>1647540.3</v>
      </c>
      <c r="H167" s="39">
        <f>H91+H92+H93+H94+H95+H96+H97+H98+H108+H112+H116+H120+H124+H128+H132+H136</f>
        <v>25000</v>
      </c>
      <c r="I167" s="33">
        <f t="shared" si="198"/>
        <v>1704456.6</v>
      </c>
      <c r="J167" s="39">
        <f>J91+J92+J93+J94+J95+J96+J97+J98+J108+J112+J116+J120+J124+J128+J132+J136</f>
        <v>7.2759576141834259E-12</v>
      </c>
      <c r="K167" s="33">
        <f t="shared" si="199"/>
        <v>1647540.3</v>
      </c>
      <c r="L167" s="39">
        <f>L91+L92+L93+L94+L95+L96+L97+L98+L108+L112+L116+L120+L124+L128+L132+L136</f>
        <v>7.2759576141834259E-12</v>
      </c>
      <c r="M167" s="33">
        <f t="shared" si="291"/>
        <v>1704456.6</v>
      </c>
      <c r="N167" s="39">
        <f>N91+N92+N93+N94+N95+N96+N97+N98+N108+N112+N116+N120+N124+N128+N132+N136</f>
        <v>0</v>
      </c>
      <c r="O167" s="33">
        <f t="shared" si="292"/>
        <v>1647540.3</v>
      </c>
      <c r="P167" s="39">
        <f>P91+P92+P93+P94+P95+P96+P97+P98+P108+P112+P116+P120+P124+P128+P132+P136</f>
        <v>0</v>
      </c>
      <c r="Q167" s="33">
        <f t="shared" si="293"/>
        <v>1704456.6</v>
      </c>
      <c r="R167" s="39">
        <f>R91+R92+R93+R94+R95+R96+R97+R98+R108+R112+R116+R120+R124+R128+R132+R136+R99</f>
        <v>22491.524000000001</v>
      </c>
      <c r="S167" s="33">
        <f t="shared" si="294"/>
        <v>1670031.824</v>
      </c>
      <c r="T167" s="39">
        <f>T91+T92+T93+T94+T95+T96+T97+T98+T108+T112+T116+T120+T124+T128+T132+T136</f>
        <v>0</v>
      </c>
      <c r="U167" s="33">
        <f t="shared" si="295"/>
        <v>1704456.6</v>
      </c>
      <c r="V167" s="39">
        <f>V91+V92+V93+V94+V95+V96+V97+V98+V108+V112+V116+V120+V124+V128+V132+V136+V99+V156+V100</f>
        <v>417098.55</v>
      </c>
      <c r="W167" s="33">
        <f t="shared" si="296"/>
        <v>2087130.3740000001</v>
      </c>
      <c r="X167" s="39">
        <f>X91+X92+X93+X94+X95+X96+X97+X98+X108+X112+X116+X120+X124+X128+X132+X136+X100</f>
        <v>0</v>
      </c>
      <c r="Y167" s="33">
        <f t="shared" si="297"/>
        <v>1704456.6</v>
      </c>
      <c r="Z167" s="39">
        <f>Z91+Z92+Z93+Z94+Z95+Z96+Z97+Z98+Z108+Z112+Z116+Z120+Z124+Z128+Z132+Z136+Z99+Z156+Z100</f>
        <v>-4158.45</v>
      </c>
      <c r="AA167" s="33">
        <f t="shared" si="298"/>
        <v>2082971.9240000001</v>
      </c>
      <c r="AB167" s="39">
        <f>AB91+AB92+AB93+AB94+AB95+AB96+AB97+AB98+AB108+AB112+AB116+AB120+AB124+AB128+AB132+AB136+AB100</f>
        <v>0</v>
      </c>
      <c r="AC167" s="33">
        <f t="shared" si="299"/>
        <v>1704456.6</v>
      </c>
      <c r="AD167" s="39">
        <f>AD91+AD92+AD93+AD94+AD95+AD96+AD97+AD98+AD108+AD112+AD116+AD120+AD124+AD128+AD132+AD136+AD99+AD156+AD100+AD137</f>
        <v>12231.954000000002</v>
      </c>
      <c r="AE167" s="33">
        <f t="shared" si="300"/>
        <v>2095203.878</v>
      </c>
      <c r="AF167" s="39">
        <f>AF91+AF92+AF93+AF94+AF95+AF96+AF97+AF98+AF108+AF112+AF116+AF120+AF124+AF128+AF132+AF136+AF100</f>
        <v>0</v>
      </c>
      <c r="AG167" s="33">
        <f t="shared" si="301"/>
        <v>1704456.6</v>
      </c>
      <c r="AH167" s="40">
        <f>AH91+AH92+AH93+AH94+AH95+AH96+AH97+AH98+AH108+AH112+AH116+AH120+AH124+AH128+AH132+AH136+AH99+AH156+AH100+AH137</f>
        <v>44756.6</v>
      </c>
      <c r="AI167" s="67">
        <f t="shared" si="302"/>
        <v>2139960.4780000001</v>
      </c>
      <c r="AJ167" s="40">
        <f>AJ91+AJ92+AJ93+AJ94+AJ95+AJ96+AJ97+AJ98+AJ108+AJ112+AJ116+AJ120+AJ124+AJ128+AJ132+AJ136+AJ100</f>
        <v>0</v>
      </c>
      <c r="AK167" s="67">
        <f t="shared" si="303"/>
        <v>1704456.6</v>
      </c>
      <c r="AL167" s="4"/>
      <c r="AM167" s="4"/>
    </row>
    <row r="168" spans="1:39" x14ac:dyDescent="0.35">
      <c r="A168" s="77"/>
      <c r="B168" s="95" t="s">
        <v>15</v>
      </c>
      <c r="C168" s="96"/>
      <c r="D168" s="39">
        <f>D57+D58+D59</f>
        <v>32622.9</v>
      </c>
      <c r="E168" s="39">
        <f>E57+E58+E59</f>
        <v>16000</v>
      </c>
      <c r="F168" s="39">
        <f>F57+F58+F59</f>
        <v>0</v>
      </c>
      <c r="G168" s="33">
        <f t="shared" si="197"/>
        <v>32622.9</v>
      </c>
      <c r="H168" s="39">
        <f>H57+H58+H59</f>
        <v>0</v>
      </c>
      <c r="I168" s="33">
        <f t="shared" si="198"/>
        <v>16000</v>
      </c>
      <c r="J168" s="39">
        <f>J57+J58+J59</f>
        <v>0</v>
      </c>
      <c r="K168" s="33">
        <f t="shared" si="199"/>
        <v>32622.9</v>
      </c>
      <c r="L168" s="39">
        <f>L57+L58+L59</f>
        <v>0</v>
      </c>
      <c r="M168" s="33">
        <f t="shared" si="291"/>
        <v>16000</v>
      </c>
      <c r="N168" s="39">
        <f>N57+N58+N59</f>
        <v>0</v>
      </c>
      <c r="O168" s="33">
        <f t="shared" si="292"/>
        <v>32622.9</v>
      </c>
      <c r="P168" s="39">
        <f>P57+P58+P59</f>
        <v>0</v>
      </c>
      <c r="Q168" s="33">
        <f t="shared" si="293"/>
        <v>16000</v>
      </c>
      <c r="R168" s="39">
        <f>R57+R58+R59</f>
        <v>0</v>
      </c>
      <c r="S168" s="33">
        <f t="shared" si="294"/>
        <v>32622.9</v>
      </c>
      <c r="T168" s="39">
        <f>T57+T58+T59</f>
        <v>0</v>
      </c>
      <c r="U168" s="33">
        <f t="shared" si="295"/>
        <v>16000</v>
      </c>
      <c r="V168" s="39">
        <f>V57+V58+V59</f>
        <v>0</v>
      </c>
      <c r="W168" s="33">
        <f t="shared" si="296"/>
        <v>32622.9</v>
      </c>
      <c r="X168" s="39">
        <f>X57+X58+X59</f>
        <v>0</v>
      </c>
      <c r="Y168" s="33">
        <f t="shared" si="297"/>
        <v>16000</v>
      </c>
      <c r="Z168" s="39">
        <f>Z57+Z58+Z59+Z49</f>
        <v>31777.315999999999</v>
      </c>
      <c r="AA168" s="33">
        <f t="shared" si="298"/>
        <v>64400.216</v>
      </c>
      <c r="AB168" s="39">
        <f>AB57+AB58+AB59</f>
        <v>0</v>
      </c>
      <c r="AC168" s="33">
        <f t="shared" si="299"/>
        <v>16000</v>
      </c>
      <c r="AD168" s="39">
        <f>AD57+AD58+AD59+AD49</f>
        <v>0</v>
      </c>
      <c r="AE168" s="33">
        <f t="shared" si="300"/>
        <v>64400.216</v>
      </c>
      <c r="AF168" s="39">
        <f>AF57+AF58+AF59</f>
        <v>0</v>
      </c>
      <c r="AG168" s="33">
        <f t="shared" si="301"/>
        <v>16000</v>
      </c>
      <c r="AH168" s="40">
        <f>AH57+AH58+AH59+AH49+AH66</f>
        <v>14500</v>
      </c>
      <c r="AI168" s="67">
        <f t="shared" si="302"/>
        <v>78900.216</v>
      </c>
      <c r="AJ168" s="40">
        <f>AJ57+AJ58+AJ59+AJ66</f>
        <v>0</v>
      </c>
      <c r="AK168" s="67">
        <f t="shared" si="303"/>
        <v>16000</v>
      </c>
      <c r="AL168" s="4"/>
      <c r="AM168" s="4"/>
    </row>
    <row r="169" spans="1:39" x14ac:dyDescent="0.35">
      <c r="A169" s="80"/>
      <c r="B169" s="103" t="s">
        <v>3</v>
      </c>
      <c r="C169" s="96"/>
      <c r="D169" s="39">
        <f>D143</f>
        <v>165000</v>
      </c>
      <c r="E169" s="39">
        <f>E143</f>
        <v>0</v>
      </c>
      <c r="F169" s="39">
        <f>F143</f>
        <v>0</v>
      </c>
      <c r="G169" s="33">
        <f t="shared" si="197"/>
        <v>165000</v>
      </c>
      <c r="H169" s="39">
        <f>H143</f>
        <v>0</v>
      </c>
      <c r="I169" s="33">
        <f t="shared" si="198"/>
        <v>0</v>
      </c>
      <c r="J169" s="39">
        <f>J143</f>
        <v>0</v>
      </c>
      <c r="K169" s="33">
        <f t="shared" si="199"/>
        <v>165000</v>
      </c>
      <c r="L169" s="39">
        <f>L143</f>
        <v>0</v>
      </c>
      <c r="M169" s="33">
        <f t="shared" si="291"/>
        <v>0</v>
      </c>
      <c r="N169" s="39">
        <f>N143</f>
        <v>0</v>
      </c>
      <c r="O169" s="33">
        <f t="shared" si="292"/>
        <v>165000</v>
      </c>
      <c r="P169" s="39">
        <f>P143</f>
        <v>0</v>
      </c>
      <c r="Q169" s="33">
        <f t="shared" si="293"/>
        <v>0</v>
      </c>
      <c r="R169" s="39">
        <f>R143</f>
        <v>0</v>
      </c>
      <c r="S169" s="33">
        <f t="shared" si="294"/>
        <v>165000</v>
      </c>
      <c r="T169" s="39">
        <f>T143</f>
        <v>0</v>
      </c>
      <c r="U169" s="33">
        <f t="shared" si="295"/>
        <v>0</v>
      </c>
      <c r="V169" s="39">
        <f>V143</f>
        <v>0</v>
      </c>
      <c r="W169" s="33">
        <f t="shared" si="296"/>
        <v>165000</v>
      </c>
      <c r="X169" s="39">
        <f>X143</f>
        <v>0</v>
      </c>
      <c r="Y169" s="33">
        <f t="shared" si="297"/>
        <v>0</v>
      </c>
      <c r="Z169" s="39">
        <f>Z143</f>
        <v>0</v>
      </c>
      <c r="AA169" s="33">
        <f t="shared" si="298"/>
        <v>165000</v>
      </c>
      <c r="AB169" s="39">
        <f>AB143</f>
        <v>0</v>
      </c>
      <c r="AC169" s="33">
        <f t="shared" si="299"/>
        <v>0</v>
      </c>
      <c r="AD169" s="39">
        <f>AD143</f>
        <v>0</v>
      </c>
      <c r="AE169" s="33">
        <f t="shared" si="300"/>
        <v>165000</v>
      </c>
      <c r="AF169" s="39">
        <f>AF143</f>
        <v>0</v>
      </c>
      <c r="AG169" s="33">
        <f t="shared" si="301"/>
        <v>0</v>
      </c>
      <c r="AH169" s="40">
        <f>AH143</f>
        <v>0</v>
      </c>
      <c r="AI169" s="67">
        <f t="shared" si="302"/>
        <v>165000</v>
      </c>
      <c r="AJ169" s="40">
        <f>AJ143</f>
        <v>0</v>
      </c>
      <c r="AK169" s="67">
        <f t="shared" si="303"/>
        <v>0</v>
      </c>
      <c r="AL169" s="4"/>
      <c r="AM169" s="4"/>
    </row>
    <row r="170" spans="1:39" x14ac:dyDescent="0.35">
      <c r="A170" s="64"/>
      <c r="B170" s="103" t="s">
        <v>5</v>
      </c>
      <c r="C170" s="96"/>
      <c r="D170" s="39">
        <f>D76+D78+D81</f>
        <v>541810.30000000005</v>
      </c>
      <c r="E170" s="39">
        <f>E76+E78+E81</f>
        <v>927387.40000000014</v>
      </c>
      <c r="F170" s="39">
        <f>F76+F78+F81</f>
        <v>0</v>
      </c>
      <c r="G170" s="33">
        <f t="shared" si="197"/>
        <v>541810.30000000005</v>
      </c>
      <c r="H170" s="39">
        <f>H78+H81+H76</f>
        <v>0</v>
      </c>
      <c r="I170" s="33">
        <f t="shared" si="198"/>
        <v>927387.40000000014</v>
      </c>
      <c r="J170" s="39">
        <f>J76+J78+J81</f>
        <v>-40323.9</v>
      </c>
      <c r="K170" s="33">
        <f t="shared" si="199"/>
        <v>501486.4</v>
      </c>
      <c r="L170" s="39">
        <f>L78+L81+L76</f>
        <v>0</v>
      </c>
      <c r="M170" s="33">
        <f t="shared" si="291"/>
        <v>927387.40000000014</v>
      </c>
      <c r="N170" s="39">
        <f>N76+N78+N81</f>
        <v>-10381.799999999999</v>
      </c>
      <c r="O170" s="33">
        <f t="shared" si="292"/>
        <v>491104.60000000003</v>
      </c>
      <c r="P170" s="39">
        <f>P78+P81+P76</f>
        <v>0</v>
      </c>
      <c r="Q170" s="33">
        <f t="shared" si="293"/>
        <v>927387.40000000014</v>
      </c>
      <c r="R170" s="39">
        <f>R76+R78+R81</f>
        <v>0</v>
      </c>
      <c r="S170" s="33">
        <f t="shared" si="294"/>
        <v>491104.60000000003</v>
      </c>
      <c r="T170" s="39">
        <f>T78+T81+T76</f>
        <v>0</v>
      </c>
      <c r="U170" s="33">
        <f t="shared" si="295"/>
        <v>927387.40000000014</v>
      </c>
      <c r="V170" s="39">
        <f>V76+V78+V81</f>
        <v>0</v>
      </c>
      <c r="W170" s="33">
        <f t="shared" si="296"/>
        <v>491104.60000000003</v>
      </c>
      <c r="X170" s="39">
        <f>X78+X81+X76</f>
        <v>0</v>
      </c>
      <c r="Y170" s="33">
        <f t="shared" si="297"/>
        <v>927387.40000000014</v>
      </c>
      <c r="Z170" s="39">
        <f>Z76+Z78+Z81</f>
        <v>0</v>
      </c>
      <c r="AA170" s="33">
        <f t="shared" si="298"/>
        <v>491104.60000000003</v>
      </c>
      <c r="AB170" s="39">
        <f>AB78+AB81+AB76</f>
        <v>0</v>
      </c>
      <c r="AC170" s="33">
        <f t="shared" si="299"/>
        <v>927387.40000000014</v>
      </c>
      <c r="AD170" s="39">
        <f>AD76+AD78+AD81</f>
        <v>0</v>
      </c>
      <c r="AE170" s="33">
        <f t="shared" si="300"/>
        <v>491104.60000000003</v>
      </c>
      <c r="AF170" s="39">
        <f>AF78+AF81+AF76</f>
        <v>0</v>
      </c>
      <c r="AG170" s="33">
        <f t="shared" si="301"/>
        <v>927387.40000000014</v>
      </c>
      <c r="AH170" s="40">
        <f>AH76+AH78+AH81</f>
        <v>0</v>
      </c>
      <c r="AI170" s="67">
        <f t="shared" si="302"/>
        <v>491104.60000000003</v>
      </c>
      <c r="AJ170" s="40">
        <f>AJ78+AJ81+AJ76</f>
        <v>0</v>
      </c>
      <c r="AK170" s="67">
        <f t="shared" si="303"/>
        <v>927387.40000000014</v>
      </c>
      <c r="AL170" s="4"/>
      <c r="AM170" s="4"/>
    </row>
    <row r="171" spans="1:39" s="4" customFormat="1" hidden="1" x14ac:dyDescent="0.35">
      <c r="A171" s="6"/>
      <c r="B171" s="101" t="s">
        <v>16</v>
      </c>
      <c r="C171" s="102"/>
      <c r="D171" s="39">
        <f>D139+D140</f>
        <v>30500</v>
      </c>
      <c r="E171" s="39">
        <f>E139+E140</f>
        <v>0</v>
      </c>
      <c r="F171" s="39">
        <f>F139+F140</f>
        <v>-30500</v>
      </c>
      <c r="G171" s="33">
        <f t="shared" si="197"/>
        <v>0</v>
      </c>
      <c r="H171" s="39">
        <f>H139+H140</f>
        <v>0</v>
      </c>
      <c r="I171" s="33">
        <f t="shared" si="198"/>
        <v>0</v>
      </c>
      <c r="J171" s="39">
        <f>J139+J140</f>
        <v>0</v>
      </c>
      <c r="K171" s="33">
        <f t="shared" si="199"/>
        <v>0</v>
      </c>
      <c r="L171" s="39">
        <f>L139+L140</f>
        <v>0</v>
      </c>
      <c r="M171" s="33">
        <f t="shared" si="291"/>
        <v>0</v>
      </c>
      <c r="N171" s="39">
        <f>N139+N140</f>
        <v>0</v>
      </c>
      <c r="O171" s="33">
        <f t="shared" si="292"/>
        <v>0</v>
      </c>
      <c r="P171" s="39">
        <f>P139+P140</f>
        <v>0</v>
      </c>
      <c r="Q171" s="33">
        <f t="shared" si="293"/>
        <v>0</v>
      </c>
      <c r="R171" s="39">
        <f>R139+R140</f>
        <v>0</v>
      </c>
      <c r="S171" s="33">
        <f t="shared" si="294"/>
        <v>0</v>
      </c>
      <c r="T171" s="39">
        <f>T139+T140</f>
        <v>0</v>
      </c>
      <c r="U171" s="33">
        <f t="shared" si="295"/>
        <v>0</v>
      </c>
      <c r="V171" s="39">
        <f>V139+V140</f>
        <v>0</v>
      </c>
      <c r="W171" s="33">
        <f t="shared" si="296"/>
        <v>0</v>
      </c>
      <c r="X171" s="39">
        <f>X139+X140</f>
        <v>0</v>
      </c>
      <c r="Y171" s="33">
        <f t="shared" si="297"/>
        <v>0</v>
      </c>
      <c r="Z171" s="39">
        <f>Z139+Z140</f>
        <v>0</v>
      </c>
      <c r="AA171" s="33">
        <f t="shared" si="298"/>
        <v>0</v>
      </c>
      <c r="AB171" s="39">
        <f>AB139+AB140</f>
        <v>0</v>
      </c>
      <c r="AC171" s="33">
        <f t="shared" si="299"/>
        <v>0</v>
      </c>
      <c r="AD171" s="39">
        <f>AD139+AD140</f>
        <v>0</v>
      </c>
      <c r="AE171" s="33">
        <f t="shared" si="300"/>
        <v>0</v>
      </c>
      <c r="AF171" s="39">
        <f>AF139+AF140</f>
        <v>0</v>
      </c>
      <c r="AG171" s="33">
        <f t="shared" si="301"/>
        <v>0</v>
      </c>
      <c r="AH171" s="40">
        <f>AH139+AH140</f>
        <v>0</v>
      </c>
      <c r="AI171" s="33">
        <f t="shared" si="302"/>
        <v>0</v>
      </c>
      <c r="AJ171" s="40">
        <f>AJ139+AJ140</f>
        <v>0</v>
      </c>
      <c r="AK171" s="33">
        <f t="shared" si="303"/>
        <v>0</v>
      </c>
      <c r="AM171" s="4">
        <v>0</v>
      </c>
    </row>
    <row r="172" spans="1:39" x14ac:dyDescent="0.35">
      <c r="A172" s="80"/>
      <c r="B172" s="100" t="s">
        <v>19</v>
      </c>
      <c r="C172" s="100"/>
      <c r="D172" s="39">
        <f>D155</f>
        <v>50000</v>
      </c>
      <c r="E172" s="39">
        <f>E155</f>
        <v>0</v>
      </c>
      <c r="F172" s="39">
        <f>F155</f>
        <v>0</v>
      </c>
      <c r="G172" s="33">
        <f t="shared" si="197"/>
        <v>50000</v>
      </c>
      <c r="H172" s="39">
        <f>H155</f>
        <v>0</v>
      </c>
      <c r="I172" s="33">
        <f t="shared" si="198"/>
        <v>0</v>
      </c>
      <c r="J172" s="39">
        <f>J155</f>
        <v>0</v>
      </c>
      <c r="K172" s="33">
        <f t="shared" si="199"/>
        <v>50000</v>
      </c>
      <c r="L172" s="39">
        <f>L155</f>
        <v>0</v>
      </c>
      <c r="M172" s="33">
        <f t="shared" si="291"/>
        <v>0</v>
      </c>
      <c r="N172" s="39">
        <f>N155</f>
        <v>10381.799999999999</v>
      </c>
      <c r="O172" s="33">
        <f t="shared" si="292"/>
        <v>60381.8</v>
      </c>
      <c r="P172" s="39">
        <f>P155</f>
        <v>0</v>
      </c>
      <c r="Q172" s="33">
        <f t="shared" si="293"/>
        <v>0</v>
      </c>
      <c r="R172" s="39">
        <f>R155</f>
        <v>0</v>
      </c>
      <c r="S172" s="33">
        <f t="shared" si="294"/>
        <v>60381.8</v>
      </c>
      <c r="T172" s="39">
        <f>T155</f>
        <v>0</v>
      </c>
      <c r="U172" s="33">
        <f t="shared" si="295"/>
        <v>0</v>
      </c>
      <c r="V172" s="39">
        <f>V155</f>
        <v>0</v>
      </c>
      <c r="W172" s="33">
        <f t="shared" si="296"/>
        <v>60381.8</v>
      </c>
      <c r="X172" s="39">
        <f>X155</f>
        <v>0</v>
      </c>
      <c r="Y172" s="33">
        <f t="shared" si="297"/>
        <v>0</v>
      </c>
      <c r="Z172" s="39">
        <f>Z155</f>
        <v>0</v>
      </c>
      <c r="AA172" s="33">
        <f t="shared" si="298"/>
        <v>60381.8</v>
      </c>
      <c r="AB172" s="39">
        <f>AB155</f>
        <v>0</v>
      </c>
      <c r="AC172" s="33">
        <f t="shared" si="299"/>
        <v>0</v>
      </c>
      <c r="AD172" s="39">
        <f>AD155</f>
        <v>0</v>
      </c>
      <c r="AE172" s="33">
        <f t="shared" si="300"/>
        <v>60381.8</v>
      </c>
      <c r="AF172" s="39">
        <f>AF155</f>
        <v>0</v>
      </c>
      <c r="AG172" s="33">
        <f t="shared" si="301"/>
        <v>0</v>
      </c>
      <c r="AH172" s="40">
        <f>AH155</f>
        <v>-4965.1180000000004</v>
      </c>
      <c r="AI172" s="67">
        <f t="shared" si="302"/>
        <v>55416.682000000001</v>
      </c>
      <c r="AJ172" s="40">
        <f>AJ155</f>
        <v>0</v>
      </c>
      <c r="AK172" s="67">
        <f t="shared" si="303"/>
        <v>0</v>
      </c>
      <c r="AL172" s="4"/>
      <c r="AM172" s="4"/>
    </row>
    <row r="173" spans="1:39" x14ac:dyDescent="0.35">
      <c r="A173" s="80"/>
      <c r="B173" s="100" t="s">
        <v>20</v>
      </c>
      <c r="C173" s="100"/>
      <c r="D173" s="39">
        <f>D77+D142+D144+D145+D23+D27+D31+D36+D37+D41+D45+D53+D147+D148+D149+D150+D151+D152+D153+D154</f>
        <v>1223273.5999999999</v>
      </c>
      <c r="E173" s="39">
        <f>E77+E142+E144+E145+E23+E27+E31+E36+E37+E41+E45+E53+E147+E148+E149+E150+E151+E152+E153+E154</f>
        <v>994879.10000000009</v>
      </c>
      <c r="F173" s="39">
        <f>F23+F27+F31+F36+F37+F41+F45+F53+F77+F142+F144+F145+F147+F148+F149+F150+F151+F152+F153+F154+F159</f>
        <v>36453</v>
      </c>
      <c r="G173" s="33">
        <f t="shared" si="197"/>
        <v>1259726.5999999999</v>
      </c>
      <c r="H173" s="39">
        <f>H23+H27+H31+H36+H37+H41+H45+H53+H77+H142+H144+H145+H147+H148+H149+H150+H151+H152+H153+H154+H159</f>
        <v>18208.7</v>
      </c>
      <c r="I173" s="33">
        <f t="shared" si="198"/>
        <v>1013087.8</v>
      </c>
      <c r="J173" s="39">
        <f>J23+J27+J31+J36+J37+J41+J45+J53+J77+J142+J144+J145+J147+J148+J149+J150+J151+J152+J153+J154+J159</f>
        <v>-38023.5</v>
      </c>
      <c r="K173" s="33">
        <f t="shared" si="199"/>
        <v>1221703.0999999999</v>
      </c>
      <c r="L173" s="39">
        <f>L23+L27+L31+L36+L37+L41+L45+L53+L77+L142+L144+L145+L147+L148+L149+L150+L151+L152+L153+L154+L159</f>
        <v>0</v>
      </c>
      <c r="M173" s="33">
        <f t="shared" si="291"/>
        <v>1013087.8</v>
      </c>
      <c r="N173" s="39">
        <f>N23+N27+N31+N36+N37+N41+N45+N53+N77+N142+N144+N145+N147+N148+N149+N150+N151+N152+N153+N154+N159</f>
        <v>0</v>
      </c>
      <c r="O173" s="33">
        <f t="shared" si="292"/>
        <v>1221703.0999999999</v>
      </c>
      <c r="P173" s="39">
        <f>P23+P27+P31+P36+P37+P41+P45+P53+P77+P142+P144+P145+P147+P148+P149+P150+P151+P152+P153+P154+P159</f>
        <v>0</v>
      </c>
      <c r="Q173" s="33">
        <f t="shared" si="293"/>
        <v>1013087.8</v>
      </c>
      <c r="R173" s="39">
        <f>R23+R27+R31+R36+R37+R41+R45+R53+R77+R142+R144+R145+R147+R148+R149+R150+R151+R152+R153+R154+R159+R60</f>
        <v>-39994.534999999996</v>
      </c>
      <c r="S173" s="33">
        <f t="shared" si="294"/>
        <v>1181708.5649999999</v>
      </c>
      <c r="T173" s="39">
        <f>T23+T27+T31+T36+T37+T41+T45+T53+T77+T142+T144+T145+T147+T148+T149+T150+T151+T152+T153+T154+T159</f>
        <v>0</v>
      </c>
      <c r="U173" s="33">
        <f t="shared" si="295"/>
        <v>1013087.8</v>
      </c>
      <c r="V173" s="39">
        <f>V23+V27+V31+V36+V37+V41+V45+V53+V77+V142+V144+V145+V147+V148+V149+V150+V151+V152+V153+V154+V159+V60+V61+V65</f>
        <v>163166.93</v>
      </c>
      <c r="W173" s="33">
        <f t="shared" si="296"/>
        <v>1344875.4949999999</v>
      </c>
      <c r="X173" s="39">
        <f>X23+X27+X31+X36+X37+X41+X45+X53+X77+X142+X144+X145+X147+X148+X149+X150+X151+X152+X153+X154+X159+X61</f>
        <v>212126.40899999999</v>
      </c>
      <c r="Y173" s="33">
        <f t="shared" si="297"/>
        <v>1225214.209</v>
      </c>
      <c r="Z173" s="39">
        <f>Z23+Z27+Z31+Z36+Z37+Z41+Z45+Z53+Z77+Z142+Z144+Z145+Z147+Z148+Z149+Z150+Z151+Z152+Z153+Z154+Z159+Z60+Z61+Z65</f>
        <v>0</v>
      </c>
      <c r="AA173" s="33">
        <f t="shared" si="298"/>
        <v>1344875.4949999999</v>
      </c>
      <c r="AB173" s="39">
        <f>AB23+AB27+AB31+AB36+AB37+AB41+AB45+AB53+AB77+AB142+AB144+AB145+AB147+AB148+AB149+AB150+AB151+AB152+AB153+AB154+AB159+AB61</f>
        <v>-18248</v>
      </c>
      <c r="AC173" s="33">
        <f t="shared" si="299"/>
        <v>1206966.209</v>
      </c>
      <c r="AD173" s="39">
        <f>AD23+AD27+AD31+AD36+AD37+AD41+AD45+AD53+AD77+AD142+AD144+AD145+AD147+AD148+AD149+AD150+AD151+AD152+AD153+AD154+AD159+AD60+AD61+AD65</f>
        <v>0</v>
      </c>
      <c r="AE173" s="33">
        <f t="shared" si="300"/>
        <v>1344875.4949999999</v>
      </c>
      <c r="AF173" s="39">
        <f>AF23+AF27+AF31+AF36+AF37+AF41+AF45+AF53+AF77+AF142+AF144+AF145+AF147+AF148+AF149+AF150+AF151+AF152+AF153+AF154+AF159+AF61</f>
        <v>0</v>
      </c>
      <c r="AG173" s="33">
        <f t="shared" si="301"/>
        <v>1206966.209</v>
      </c>
      <c r="AH173" s="40">
        <f>AH23+AH27+AH31+AH36+AH37+AH41+AH45+AH53+AH77+AH142+AH144+AH145+AH147+AH148+AH149+AH150+AH151+AH152+AH153+AH154+AH159+AH60+AH61+AH65</f>
        <v>3147.3509999999987</v>
      </c>
      <c r="AI173" s="67">
        <f t="shared" si="302"/>
        <v>1348022.8459999999</v>
      </c>
      <c r="AJ173" s="40">
        <f>AJ23+AJ27+AJ31+AJ36+AJ37+AJ41+AJ45+AJ53+AJ77+AJ142+AJ144+AJ145+AJ147+AJ148+AJ149+AJ150+AJ151+AJ152+AJ153+AJ154+AJ159+AJ61</f>
        <v>0</v>
      </c>
      <c r="AK173" s="67">
        <f t="shared" si="303"/>
        <v>1206966.209</v>
      </c>
      <c r="AL173" s="4"/>
      <c r="AM173" s="4"/>
    </row>
    <row r="174" spans="1:39" s="4" customFormat="1" hidden="1" x14ac:dyDescent="0.35">
      <c r="A174" s="6"/>
      <c r="B174" s="99" t="s">
        <v>76</v>
      </c>
      <c r="C174" s="99"/>
      <c r="D174" s="39">
        <f>D158</f>
        <v>36453</v>
      </c>
      <c r="E174" s="39">
        <f>E158</f>
        <v>0</v>
      </c>
      <c r="F174" s="39">
        <f>F158</f>
        <v>-36453</v>
      </c>
      <c r="G174" s="33">
        <f t="shared" si="197"/>
        <v>0</v>
      </c>
      <c r="H174" s="39">
        <f>H158</f>
        <v>0</v>
      </c>
      <c r="I174" s="33">
        <f t="shared" si="198"/>
        <v>0</v>
      </c>
      <c r="J174" s="39">
        <f>J158</f>
        <v>0</v>
      </c>
      <c r="K174" s="33">
        <f t="shared" si="199"/>
        <v>0</v>
      </c>
      <c r="L174" s="39">
        <f>L158</f>
        <v>0</v>
      </c>
      <c r="M174" s="33">
        <f t="shared" si="291"/>
        <v>0</v>
      </c>
      <c r="N174" s="39">
        <f>N158</f>
        <v>0</v>
      </c>
      <c r="O174" s="33">
        <f t="shared" si="292"/>
        <v>0</v>
      </c>
      <c r="P174" s="39">
        <f>P158</f>
        <v>0</v>
      </c>
      <c r="Q174" s="33">
        <f t="shared" si="293"/>
        <v>0</v>
      </c>
      <c r="R174" s="39">
        <f>R158</f>
        <v>0</v>
      </c>
      <c r="S174" s="33">
        <f t="shared" si="294"/>
        <v>0</v>
      </c>
      <c r="T174" s="39">
        <f>T158</f>
        <v>0</v>
      </c>
      <c r="U174" s="33">
        <f t="shared" si="295"/>
        <v>0</v>
      </c>
      <c r="V174" s="39">
        <f>V158</f>
        <v>0</v>
      </c>
      <c r="W174" s="33">
        <f t="shared" si="296"/>
        <v>0</v>
      </c>
      <c r="X174" s="39">
        <f>X158</f>
        <v>0</v>
      </c>
      <c r="Y174" s="33">
        <f t="shared" si="297"/>
        <v>0</v>
      </c>
      <c r="Z174" s="39">
        <f>Z158</f>
        <v>0</v>
      </c>
      <c r="AA174" s="33">
        <f t="shared" si="298"/>
        <v>0</v>
      </c>
      <c r="AB174" s="39">
        <f>AB158</f>
        <v>0</v>
      </c>
      <c r="AC174" s="33">
        <f t="shared" si="299"/>
        <v>0</v>
      </c>
      <c r="AD174" s="39">
        <f>AD158</f>
        <v>0</v>
      </c>
      <c r="AE174" s="33">
        <f t="shared" si="300"/>
        <v>0</v>
      </c>
      <c r="AF174" s="39">
        <f>AF158</f>
        <v>0</v>
      </c>
      <c r="AG174" s="33">
        <f t="shared" si="301"/>
        <v>0</v>
      </c>
      <c r="AH174" s="40">
        <f>AH158</f>
        <v>0</v>
      </c>
      <c r="AI174" s="33">
        <f t="shared" si="302"/>
        <v>0</v>
      </c>
      <c r="AJ174" s="40">
        <f>AJ158</f>
        <v>0</v>
      </c>
      <c r="AK174" s="33">
        <f t="shared" si="303"/>
        <v>0</v>
      </c>
      <c r="AM174" s="4">
        <v>0</v>
      </c>
    </row>
  </sheetData>
  <sheetProtection password="CF5C" sheet="1" objects="1" scenarios="1"/>
  <autoFilter ref="A17:AM174">
    <filterColumn colId="38">
      <filters>
        <filter val="софинансирование"/>
      </filters>
    </filterColumn>
  </autoFilter>
  <mergeCells count="53">
    <mergeCell ref="A11:AK11"/>
    <mergeCell ref="B165:C165"/>
    <mergeCell ref="E16:E17"/>
    <mergeCell ref="B160:C160"/>
    <mergeCell ref="B161:C161"/>
    <mergeCell ref="B162:C162"/>
    <mergeCell ref="D16:D17"/>
    <mergeCell ref="A16:A17"/>
    <mergeCell ref="C16:C17"/>
    <mergeCell ref="V16:V17"/>
    <mergeCell ref="W16:W17"/>
    <mergeCell ref="X16:X17"/>
    <mergeCell ref="M16:M17"/>
    <mergeCell ref="AH16:AH17"/>
    <mergeCell ref="R16:R17"/>
    <mergeCell ref="S16:S17"/>
    <mergeCell ref="B174:C174"/>
    <mergeCell ref="B173:C173"/>
    <mergeCell ref="B172:C172"/>
    <mergeCell ref="B171:C171"/>
    <mergeCell ref="B169:C169"/>
    <mergeCell ref="B170:C170"/>
    <mergeCell ref="L16:L17"/>
    <mergeCell ref="H16:H17"/>
    <mergeCell ref="B16:B17"/>
    <mergeCell ref="F16:F17"/>
    <mergeCell ref="G16:G17"/>
    <mergeCell ref="B168:C168"/>
    <mergeCell ref="B166:C166"/>
    <mergeCell ref="B167:C167"/>
    <mergeCell ref="J16:J17"/>
    <mergeCell ref="K16:K17"/>
    <mergeCell ref="T16:T17"/>
    <mergeCell ref="AA16:AA17"/>
    <mergeCell ref="AB16:AB17"/>
    <mergeCell ref="AC16:AC17"/>
    <mergeCell ref="AI16:AI17"/>
    <mergeCell ref="AI4:AK4"/>
    <mergeCell ref="AJ16:AJ17"/>
    <mergeCell ref="AK16:AK17"/>
    <mergeCell ref="A12:AK13"/>
    <mergeCell ref="Y16:Y17"/>
    <mergeCell ref="U16:U17"/>
    <mergeCell ref="N16:N17"/>
    <mergeCell ref="O16:O17"/>
    <mergeCell ref="P16:P17"/>
    <mergeCell ref="Q16:Q17"/>
    <mergeCell ref="AD16:AD17"/>
    <mergeCell ref="AE16:AE17"/>
    <mergeCell ref="AF16:AF17"/>
    <mergeCell ref="AG16:AG17"/>
    <mergeCell ref="Z16:Z17"/>
    <mergeCell ref="I16:I17"/>
  </mergeCells>
  <pageMargins left="0.98425196850393704" right="0.39370078740157483" top="0.54" bottom="0.78740157480314965" header="0.51181102362204722" footer="0.51181102362204722"/>
  <pageSetup paperSize="9" scale="61" fitToHeight="0" orientation="portrait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2019-2020</vt:lpstr>
      <vt:lpstr>'2019-2020'!Заголовки_для_печати</vt:lpstr>
      <vt:lpstr>'2019-2020'!Область_печати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2018-10-25T05:25:30Z</cp:lastPrinted>
  <dcterms:created xsi:type="dcterms:W3CDTF">2014-02-04T08:37:28Z</dcterms:created>
  <dcterms:modified xsi:type="dcterms:W3CDTF">2018-10-25T05:25:37Z</dcterms:modified>
</cp:coreProperties>
</file>