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Февраль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'2020-2021'!$A$15:$O$167</definedName>
    <definedName name="_xlnm.Print_Titles" localSheetId="0">'2020-2021'!$14:$15</definedName>
    <definedName name="_xlnm.Print_Area" localSheetId="0">'2020-2021'!$A:$E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" l="1"/>
  <c r="K95" i="1"/>
  <c r="L34" i="1" l="1"/>
  <c r="L164" i="1"/>
  <c r="J164" i="1"/>
  <c r="L156" i="1"/>
  <c r="J156" i="1"/>
  <c r="L154" i="1"/>
  <c r="J154" i="1"/>
  <c r="L147" i="1"/>
  <c r="J147" i="1"/>
  <c r="L144" i="1"/>
  <c r="J144" i="1"/>
  <c r="L140" i="1"/>
  <c r="J140" i="1"/>
  <c r="L136" i="1"/>
  <c r="J136" i="1"/>
  <c r="L132" i="1"/>
  <c r="J132" i="1"/>
  <c r="L128" i="1"/>
  <c r="J128" i="1"/>
  <c r="L124" i="1"/>
  <c r="J124" i="1"/>
  <c r="L120" i="1"/>
  <c r="J120" i="1"/>
  <c r="L116" i="1"/>
  <c r="J116" i="1"/>
  <c r="L112" i="1"/>
  <c r="J112" i="1"/>
  <c r="L108" i="1"/>
  <c r="J108" i="1"/>
  <c r="L104" i="1"/>
  <c r="J104" i="1"/>
  <c r="L100" i="1"/>
  <c r="J100" i="1"/>
  <c r="L99" i="1"/>
  <c r="J99" i="1"/>
  <c r="L98" i="1"/>
  <c r="J98" i="1"/>
  <c r="L90" i="1"/>
  <c r="J90" i="1"/>
  <c r="L74" i="1"/>
  <c r="J74" i="1"/>
  <c r="L71" i="1"/>
  <c r="J71" i="1"/>
  <c r="L66" i="1"/>
  <c r="J66" i="1"/>
  <c r="L52" i="1"/>
  <c r="L162" i="1" s="1"/>
  <c r="J52" i="1"/>
  <c r="J162" i="1" s="1"/>
  <c r="L51" i="1"/>
  <c r="J51" i="1"/>
  <c r="L50" i="1"/>
  <c r="J50" i="1"/>
  <c r="L39" i="1"/>
  <c r="J39" i="1"/>
  <c r="J34" i="1"/>
  <c r="L30" i="1"/>
  <c r="J30" i="1"/>
  <c r="L24" i="1"/>
  <c r="J24" i="1"/>
  <c r="L20" i="1"/>
  <c r="J20" i="1"/>
  <c r="J19" i="1"/>
  <c r="L18" i="1"/>
  <c r="J18" i="1"/>
  <c r="L167" i="1" l="1"/>
  <c r="J167" i="1"/>
  <c r="J84" i="1"/>
  <c r="L84" i="1"/>
  <c r="L96" i="1"/>
  <c r="J166" i="1"/>
  <c r="J165" i="1"/>
  <c r="L48" i="1"/>
  <c r="L165" i="1"/>
  <c r="J48" i="1"/>
  <c r="J16" i="1"/>
  <c r="J161" i="1"/>
  <c r="J96" i="1"/>
  <c r="J160" i="1"/>
  <c r="L160" i="1"/>
  <c r="L166" i="1"/>
  <c r="L19" i="1"/>
  <c r="H52" i="1"/>
  <c r="H162" i="1" s="1"/>
  <c r="F52" i="1"/>
  <c r="F162" i="1" s="1"/>
  <c r="H74" i="1"/>
  <c r="F74" i="1"/>
  <c r="I77" i="1"/>
  <c r="M77" i="1" s="1"/>
  <c r="G77" i="1"/>
  <c r="K77" i="1" s="1"/>
  <c r="J158" i="1" l="1"/>
  <c r="L16" i="1"/>
  <c r="L161" i="1"/>
  <c r="H36" i="1"/>
  <c r="L158" i="1" l="1"/>
  <c r="AA279" i="1"/>
  <c r="F19" i="1" l="1"/>
  <c r="H19" i="1"/>
  <c r="H18" i="1"/>
  <c r="F18" i="1"/>
  <c r="H41" i="1"/>
  <c r="H39" i="1" s="1"/>
  <c r="F39" i="1"/>
  <c r="E39" i="1"/>
  <c r="D39" i="1"/>
  <c r="G41" i="1"/>
  <c r="K41" i="1" s="1"/>
  <c r="G42" i="1"/>
  <c r="K42" i="1" s="1"/>
  <c r="I42" i="1"/>
  <c r="M42" i="1" s="1"/>
  <c r="H37" i="1"/>
  <c r="I41" i="1" l="1"/>
  <c r="M41" i="1" s="1"/>
  <c r="F32" i="1"/>
  <c r="F62" i="1"/>
  <c r="H50" i="1"/>
  <c r="F50" i="1"/>
  <c r="I83" i="1"/>
  <c r="M83" i="1" s="1"/>
  <c r="G83" i="1"/>
  <c r="K83" i="1" s="1"/>
  <c r="I82" i="1"/>
  <c r="M82" i="1" s="1"/>
  <c r="G82" i="1"/>
  <c r="K82" i="1" s="1"/>
  <c r="I80" i="1"/>
  <c r="M80" i="1" s="1"/>
  <c r="I81" i="1"/>
  <c r="M81" i="1" s="1"/>
  <c r="G81" i="1"/>
  <c r="K81" i="1" s="1"/>
  <c r="G80" i="1"/>
  <c r="K80" i="1" s="1"/>
  <c r="I79" i="1"/>
  <c r="M79" i="1" s="1"/>
  <c r="G79" i="1"/>
  <c r="K79" i="1" s="1"/>
  <c r="I78" i="1"/>
  <c r="M78" i="1" s="1"/>
  <c r="G78" i="1"/>
  <c r="K78" i="1" s="1"/>
  <c r="I52" i="1" l="1"/>
  <c r="M52" i="1" s="1"/>
  <c r="G52" i="1"/>
  <c r="K52" i="1" s="1"/>
  <c r="H66" i="1"/>
  <c r="F66" i="1"/>
  <c r="I70" i="1"/>
  <c r="M70" i="1" s="1"/>
  <c r="G70" i="1"/>
  <c r="K70" i="1" s="1"/>
  <c r="I22" i="1" l="1"/>
  <c r="M22" i="1" s="1"/>
  <c r="I23" i="1"/>
  <c r="M23" i="1" s="1"/>
  <c r="I26" i="1"/>
  <c r="M26" i="1" s="1"/>
  <c r="I27" i="1"/>
  <c r="M27" i="1" s="1"/>
  <c r="I28" i="1"/>
  <c r="M28" i="1" s="1"/>
  <c r="I29" i="1"/>
  <c r="M29" i="1" s="1"/>
  <c r="I32" i="1"/>
  <c r="M32" i="1" s="1"/>
  <c r="I33" i="1"/>
  <c r="M33" i="1" s="1"/>
  <c r="I36" i="1"/>
  <c r="M36" i="1" s="1"/>
  <c r="I37" i="1"/>
  <c r="M37" i="1" s="1"/>
  <c r="I38" i="1"/>
  <c r="M38" i="1" s="1"/>
  <c r="I39" i="1"/>
  <c r="M39" i="1" s="1"/>
  <c r="I43" i="1"/>
  <c r="M43" i="1" s="1"/>
  <c r="I44" i="1"/>
  <c r="M44" i="1" s="1"/>
  <c r="I45" i="1"/>
  <c r="M45" i="1" s="1"/>
  <c r="I46" i="1"/>
  <c r="M46" i="1" s="1"/>
  <c r="I47" i="1"/>
  <c r="M47" i="1" s="1"/>
  <c r="I53" i="1"/>
  <c r="M53" i="1" s="1"/>
  <c r="I54" i="1"/>
  <c r="M54" i="1" s="1"/>
  <c r="I55" i="1"/>
  <c r="M55" i="1" s="1"/>
  <c r="I56" i="1"/>
  <c r="M56" i="1" s="1"/>
  <c r="I57" i="1"/>
  <c r="M57" i="1" s="1"/>
  <c r="I58" i="1"/>
  <c r="M58" i="1" s="1"/>
  <c r="I59" i="1"/>
  <c r="M59" i="1" s="1"/>
  <c r="I60" i="1"/>
  <c r="M60" i="1" s="1"/>
  <c r="I61" i="1"/>
  <c r="M61" i="1" s="1"/>
  <c r="I62" i="1"/>
  <c r="M62" i="1" s="1"/>
  <c r="I63" i="1"/>
  <c r="M63" i="1" s="1"/>
  <c r="I64" i="1"/>
  <c r="M64" i="1" s="1"/>
  <c r="I65" i="1"/>
  <c r="M65" i="1" s="1"/>
  <c r="I68" i="1"/>
  <c r="M68" i="1" s="1"/>
  <c r="I69" i="1"/>
  <c r="M69" i="1" s="1"/>
  <c r="I73" i="1"/>
  <c r="M73" i="1" s="1"/>
  <c r="I76" i="1"/>
  <c r="M76" i="1" s="1"/>
  <c r="I85" i="1"/>
  <c r="M85" i="1" s="1"/>
  <c r="I86" i="1"/>
  <c r="M86" i="1" s="1"/>
  <c r="I87" i="1"/>
  <c r="M87" i="1" s="1"/>
  <c r="I88" i="1"/>
  <c r="M88" i="1" s="1"/>
  <c r="I89" i="1"/>
  <c r="M89" i="1" s="1"/>
  <c r="I92" i="1"/>
  <c r="M92" i="1" s="1"/>
  <c r="I93" i="1"/>
  <c r="M93" i="1" s="1"/>
  <c r="I94" i="1"/>
  <c r="M94" i="1" s="1"/>
  <c r="I102" i="1"/>
  <c r="M102" i="1" s="1"/>
  <c r="I103" i="1"/>
  <c r="M103" i="1" s="1"/>
  <c r="I106" i="1"/>
  <c r="M106" i="1" s="1"/>
  <c r="I107" i="1"/>
  <c r="M107" i="1" s="1"/>
  <c r="I110" i="1"/>
  <c r="M110" i="1" s="1"/>
  <c r="I111" i="1"/>
  <c r="M111" i="1" s="1"/>
  <c r="I114" i="1"/>
  <c r="M114" i="1" s="1"/>
  <c r="I115" i="1"/>
  <c r="M115" i="1" s="1"/>
  <c r="I118" i="1"/>
  <c r="M118" i="1" s="1"/>
  <c r="I119" i="1"/>
  <c r="M119" i="1" s="1"/>
  <c r="I122" i="1"/>
  <c r="M122" i="1" s="1"/>
  <c r="I123" i="1"/>
  <c r="M123" i="1" s="1"/>
  <c r="I126" i="1"/>
  <c r="M126" i="1" s="1"/>
  <c r="I127" i="1"/>
  <c r="M127" i="1" s="1"/>
  <c r="I130" i="1"/>
  <c r="M130" i="1" s="1"/>
  <c r="I131" i="1"/>
  <c r="M131" i="1" s="1"/>
  <c r="I134" i="1"/>
  <c r="M134" i="1" s="1"/>
  <c r="I135" i="1"/>
  <c r="M135" i="1" s="1"/>
  <c r="I138" i="1"/>
  <c r="M138" i="1" s="1"/>
  <c r="I139" i="1"/>
  <c r="M139" i="1" s="1"/>
  <c r="I142" i="1"/>
  <c r="M142" i="1" s="1"/>
  <c r="I143" i="1"/>
  <c r="M143" i="1" s="1"/>
  <c r="I145" i="1"/>
  <c r="M145" i="1" s="1"/>
  <c r="I146" i="1"/>
  <c r="M146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5" i="1"/>
  <c r="M155" i="1" s="1"/>
  <c r="I157" i="1"/>
  <c r="M157" i="1" s="1"/>
  <c r="I162" i="1"/>
  <c r="M162" i="1" s="1"/>
  <c r="H164" i="1"/>
  <c r="H156" i="1"/>
  <c r="H154" i="1"/>
  <c r="H147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9" i="1"/>
  <c r="H160" i="1" s="1"/>
  <c r="H98" i="1"/>
  <c r="H90" i="1"/>
  <c r="H84" i="1" s="1"/>
  <c r="H71" i="1"/>
  <c r="H51" i="1"/>
  <c r="H48" i="1" s="1"/>
  <c r="H34" i="1"/>
  <c r="H30" i="1"/>
  <c r="H24" i="1"/>
  <c r="H20" i="1"/>
  <c r="G22" i="1"/>
  <c r="K22" i="1" s="1"/>
  <c r="G23" i="1"/>
  <c r="K23" i="1" s="1"/>
  <c r="G26" i="1"/>
  <c r="K26" i="1" s="1"/>
  <c r="G27" i="1"/>
  <c r="K27" i="1" s="1"/>
  <c r="G28" i="1"/>
  <c r="K28" i="1" s="1"/>
  <c r="G29" i="1"/>
  <c r="K29" i="1" s="1"/>
  <c r="G32" i="1"/>
  <c r="K32" i="1" s="1"/>
  <c r="G33" i="1"/>
  <c r="K33" i="1" s="1"/>
  <c r="G36" i="1"/>
  <c r="K36" i="1" s="1"/>
  <c r="G37" i="1"/>
  <c r="K37" i="1" s="1"/>
  <c r="G38" i="1"/>
  <c r="K38" i="1" s="1"/>
  <c r="G39" i="1"/>
  <c r="K39" i="1" s="1"/>
  <c r="G43" i="1"/>
  <c r="K43" i="1" s="1"/>
  <c r="G44" i="1"/>
  <c r="K44" i="1" s="1"/>
  <c r="G45" i="1"/>
  <c r="K45" i="1" s="1"/>
  <c r="G46" i="1"/>
  <c r="K46" i="1" s="1"/>
  <c r="G47" i="1"/>
  <c r="K47" i="1" s="1"/>
  <c r="G53" i="1"/>
  <c r="K53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G64" i="1"/>
  <c r="K64" i="1" s="1"/>
  <c r="G65" i="1"/>
  <c r="K65" i="1" s="1"/>
  <c r="G68" i="1"/>
  <c r="K68" i="1" s="1"/>
  <c r="G69" i="1"/>
  <c r="K69" i="1" s="1"/>
  <c r="G73" i="1"/>
  <c r="K73" i="1" s="1"/>
  <c r="G76" i="1"/>
  <c r="K76" i="1" s="1"/>
  <c r="G85" i="1"/>
  <c r="K85" i="1" s="1"/>
  <c r="G86" i="1"/>
  <c r="K86" i="1" s="1"/>
  <c r="G87" i="1"/>
  <c r="K87" i="1" s="1"/>
  <c r="G88" i="1"/>
  <c r="K88" i="1" s="1"/>
  <c r="G89" i="1"/>
  <c r="K89" i="1" s="1"/>
  <c r="G92" i="1"/>
  <c r="K92" i="1" s="1"/>
  <c r="G93" i="1"/>
  <c r="K93" i="1" s="1"/>
  <c r="G94" i="1"/>
  <c r="K94" i="1" s="1"/>
  <c r="G102" i="1"/>
  <c r="K102" i="1" s="1"/>
  <c r="G103" i="1"/>
  <c r="K103" i="1" s="1"/>
  <c r="G106" i="1"/>
  <c r="K106" i="1" s="1"/>
  <c r="G107" i="1"/>
  <c r="K107" i="1" s="1"/>
  <c r="G110" i="1"/>
  <c r="K110" i="1" s="1"/>
  <c r="G111" i="1"/>
  <c r="K111" i="1" s="1"/>
  <c r="G114" i="1"/>
  <c r="K114" i="1" s="1"/>
  <c r="G115" i="1"/>
  <c r="K115" i="1" s="1"/>
  <c r="G118" i="1"/>
  <c r="K118" i="1" s="1"/>
  <c r="G119" i="1"/>
  <c r="K119" i="1" s="1"/>
  <c r="G122" i="1"/>
  <c r="K122" i="1" s="1"/>
  <c r="G123" i="1"/>
  <c r="K123" i="1" s="1"/>
  <c r="G126" i="1"/>
  <c r="K126" i="1" s="1"/>
  <c r="G127" i="1"/>
  <c r="K127" i="1" s="1"/>
  <c r="G130" i="1"/>
  <c r="K130" i="1" s="1"/>
  <c r="G131" i="1"/>
  <c r="K131" i="1" s="1"/>
  <c r="G134" i="1"/>
  <c r="K134" i="1" s="1"/>
  <c r="G135" i="1"/>
  <c r="K135" i="1" s="1"/>
  <c r="G138" i="1"/>
  <c r="K138" i="1" s="1"/>
  <c r="G139" i="1"/>
  <c r="K139" i="1" s="1"/>
  <c r="G142" i="1"/>
  <c r="K142" i="1" s="1"/>
  <c r="G143" i="1"/>
  <c r="K143" i="1" s="1"/>
  <c r="G145" i="1"/>
  <c r="K145" i="1" s="1"/>
  <c r="G146" i="1"/>
  <c r="K146" i="1" s="1"/>
  <c r="G148" i="1"/>
  <c r="K148" i="1" s="1"/>
  <c r="G149" i="1"/>
  <c r="K149" i="1" s="1"/>
  <c r="G150" i="1"/>
  <c r="K150" i="1" s="1"/>
  <c r="G151" i="1"/>
  <c r="K151" i="1" s="1"/>
  <c r="G152" i="1"/>
  <c r="K152" i="1" s="1"/>
  <c r="G153" i="1"/>
  <c r="K153" i="1" s="1"/>
  <c r="G155" i="1"/>
  <c r="K155" i="1" s="1"/>
  <c r="G157" i="1"/>
  <c r="K157" i="1" s="1"/>
  <c r="G162" i="1"/>
  <c r="K162" i="1" s="1"/>
  <c r="F24" i="1"/>
  <c r="F164" i="1"/>
  <c r="F156" i="1"/>
  <c r="F154" i="1"/>
  <c r="F147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9" i="1"/>
  <c r="F160" i="1" s="1"/>
  <c r="F98" i="1"/>
  <c r="F90" i="1"/>
  <c r="F71" i="1"/>
  <c r="F51" i="1"/>
  <c r="F48" i="1" s="1"/>
  <c r="F34" i="1"/>
  <c r="F30" i="1"/>
  <c r="F20" i="1"/>
  <c r="H165" i="1" l="1"/>
  <c r="F165" i="1"/>
  <c r="F161" i="1"/>
  <c r="H96" i="1"/>
  <c r="H167" i="1"/>
  <c r="H166" i="1"/>
  <c r="H161" i="1"/>
  <c r="H16" i="1"/>
  <c r="F167" i="1"/>
  <c r="F96" i="1"/>
  <c r="F84" i="1"/>
  <c r="F166" i="1"/>
  <c r="F16" i="1"/>
  <c r="E98" i="1"/>
  <c r="I98" i="1" s="1"/>
  <c r="M98" i="1" s="1"/>
  <c r="D98" i="1"/>
  <c r="G98" i="1" s="1"/>
  <c r="K98" i="1" s="1"/>
  <c r="E99" i="1"/>
  <c r="I99" i="1" s="1"/>
  <c r="M99" i="1" s="1"/>
  <c r="D99" i="1"/>
  <c r="G99" i="1" s="1"/>
  <c r="K99" i="1" s="1"/>
  <c r="H158" i="1" l="1"/>
  <c r="F158" i="1"/>
  <c r="D164" i="1"/>
  <c r="G164" i="1" s="1"/>
  <c r="K164" i="1" s="1"/>
  <c r="E164" i="1"/>
  <c r="I164" i="1" s="1"/>
  <c r="M164" i="1" s="1"/>
  <c r="E19" i="1"/>
  <c r="I19" i="1" s="1"/>
  <c r="M19" i="1" s="1"/>
  <c r="D19" i="1"/>
  <c r="G19" i="1" s="1"/>
  <c r="K19" i="1" s="1"/>
  <c r="E18" i="1"/>
  <c r="I18" i="1" s="1"/>
  <c r="M18" i="1" s="1"/>
  <c r="D18" i="1"/>
  <c r="G18" i="1" s="1"/>
  <c r="K18" i="1" s="1"/>
  <c r="E30" i="1"/>
  <c r="I30" i="1" s="1"/>
  <c r="M30" i="1" s="1"/>
  <c r="D30" i="1"/>
  <c r="G30" i="1" s="1"/>
  <c r="K30" i="1" s="1"/>
  <c r="E147" i="1" l="1"/>
  <c r="I147" i="1" s="1"/>
  <c r="M147" i="1" s="1"/>
  <c r="D147" i="1"/>
  <c r="G147" i="1" s="1"/>
  <c r="K147" i="1" s="1"/>
  <c r="E34" i="1" l="1"/>
  <c r="I34" i="1" s="1"/>
  <c r="M34" i="1" s="1"/>
  <c r="D34" i="1"/>
  <c r="G34" i="1" s="1"/>
  <c r="K34" i="1" s="1"/>
  <c r="E24" i="1"/>
  <c r="I24" i="1" s="1"/>
  <c r="M24" i="1" s="1"/>
  <c r="D24" i="1"/>
  <c r="G24" i="1" s="1"/>
  <c r="K24" i="1" s="1"/>
  <c r="E20" i="1"/>
  <c r="I20" i="1" s="1"/>
  <c r="M20" i="1" s="1"/>
  <c r="D20" i="1"/>
  <c r="G20" i="1" s="1"/>
  <c r="K20" i="1" s="1"/>
  <c r="D165" i="1" l="1"/>
  <c r="G165" i="1" s="1"/>
  <c r="K165" i="1" s="1"/>
  <c r="E165" i="1"/>
  <c r="I165" i="1" s="1"/>
  <c r="M165" i="1" s="1"/>
  <c r="E50" i="1"/>
  <c r="I50" i="1" s="1"/>
  <c r="M50" i="1" s="1"/>
  <c r="E51" i="1"/>
  <c r="I51" i="1" s="1"/>
  <c r="M51" i="1" s="1"/>
  <c r="D51" i="1"/>
  <c r="G51" i="1" s="1"/>
  <c r="K51" i="1" s="1"/>
  <c r="D50" i="1"/>
  <c r="G50" i="1" s="1"/>
  <c r="K50" i="1" s="1"/>
  <c r="E74" i="1"/>
  <c r="I74" i="1" s="1"/>
  <c r="M74" i="1" s="1"/>
  <c r="D74" i="1"/>
  <c r="G74" i="1" s="1"/>
  <c r="K74" i="1" s="1"/>
  <c r="E71" i="1"/>
  <c r="I71" i="1" s="1"/>
  <c r="M71" i="1" s="1"/>
  <c r="D71" i="1"/>
  <c r="G71" i="1" s="1"/>
  <c r="K71" i="1" s="1"/>
  <c r="E66" i="1"/>
  <c r="I66" i="1" s="1"/>
  <c r="M66" i="1" s="1"/>
  <c r="D66" i="1"/>
  <c r="G66" i="1" s="1"/>
  <c r="K66" i="1" s="1"/>
  <c r="E166" i="1" l="1"/>
  <c r="I166" i="1" s="1"/>
  <c r="M166" i="1" s="1"/>
  <c r="D166" i="1"/>
  <c r="G166" i="1" s="1"/>
  <c r="K166" i="1" s="1"/>
  <c r="E48" i="1"/>
  <c r="I48" i="1" s="1"/>
  <c r="M48" i="1" s="1"/>
  <c r="D48" i="1"/>
  <c r="G48" i="1" s="1"/>
  <c r="K48" i="1" s="1"/>
  <c r="E154" i="1" l="1"/>
  <c r="I154" i="1" s="1"/>
  <c r="M154" i="1" s="1"/>
  <c r="D154" i="1"/>
  <c r="G154" i="1" s="1"/>
  <c r="K154" i="1" s="1"/>
  <c r="E144" i="1"/>
  <c r="I144" i="1" s="1"/>
  <c r="M144" i="1" s="1"/>
  <c r="D160" i="1" l="1"/>
  <c r="G160" i="1" s="1"/>
  <c r="K160" i="1" s="1"/>
  <c r="E132" i="1" l="1"/>
  <c r="I132" i="1" s="1"/>
  <c r="M132" i="1" s="1"/>
  <c r="E140" i="1" l="1"/>
  <c r="I140" i="1" s="1"/>
  <c r="M140" i="1" s="1"/>
  <c r="D140" i="1"/>
  <c r="G140" i="1" s="1"/>
  <c r="K140" i="1" s="1"/>
  <c r="E136" i="1"/>
  <c r="I136" i="1" s="1"/>
  <c r="M136" i="1" s="1"/>
  <c r="D136" i="1"/>
  <c r="G136" i="1" s="1"/>
  <c r="K136" i="1" s="1"/>
  <c r="D132" i="1"/>
  <c r="G132" i="1" s="1"/>
  <c r="K132" i="1" s="1"/>
  <c r="E128" i="1"/>
  <c r="I128" i="1" s="1"/>
  <c r="M128" i="1" s="1"/>
  <c r="D128" i="1"/>
  <c r="G128" i="1" s="1"/>
  <c r="K128" i="1" s="1"/>
  <c r="E124" i="1"/>
  <c r="I124" i="1" s="1"/>
  <c r="M124" i="1" s="1"/>
  <c r="D124" i="1"/>
  <c r="G124" i="1" s="1"/>
  <c r="K124" i="1" s="1"/>
  <c r="D120" i="1"/>
  <c r="G120" i="1" s="1"/>
  <c r="K120" i="1" s="1"/>
  <c r="E120" i="1"/>
  <c r="I120" i="1" s="1"/>
  <c r="M120" i="1" s="1"/>
  <c r="E116" i="1"/>
  <c r="I116" i="1" s="1"/>
  <c r="M116" i="1" s="1"/>
  <c r="D116" i="1"/>
  <c r="G116" i="1" s="1"/>
  <c r="K116" i="1" s="1"/>
  <c r="E112" i="1"/>
  <c r="I112" i="1" s="1"/>
  <c r="M112" i="1" s="1"/>
  <c r="D112" i="1"/>
  <c r="G112" i="1" s="1"/>
  <c r="K112" i="1" s="1"/>
  <c r="E108" i="1"/>
  <c r="I108" i="1" s="1"/>
  <c r="M108" i="1" s="1"/>
  <c r="D108" i="1"/>
  <c r="G108" i="1" s="1"/>
  <c r="K108" i="1" s="1"/>
  <c r="E104" i="1"/>
  <c r="I104" i="1" s="1"/>
  <c r="M104" i="1" s="1"/>
  <c r="D104" i="1"/>
  <c r="G104" i="1" s="1"/>
  <c r="K104" i="1" s="1"/>
  <c r="E100" i="1"/>
  <c r="I100" i="1" s="1"/>
  <c r="M100" i="1" s="1"/>
  <c r="D100" i="1"/>
  <c r="G100" i="1" s="1"/>
  <c r="K100" i="1" s="1"/>
  <c r="E90" i="1" l="1"/>
  <c r="I90" i="1" s="1"/>
  <c r="M90" i="1" s="1"/>
  <c r="D90" i="1"/>
  <c r="G90" i="1" s="1"/>
  <c r="K90" i="1" s="1"/>
  <c r="D84" i="1" l="1"/>
  <c r="G84" i="1" s="1"/>
  <c r="K84" i="1" s="1"/>
  <c r="D167" i="1"/>
  <c r="G167" i="1" s="1"/>
  <c r="K167" i="1" s="1"/>
  <c r="E84" i="1"/>
  <c r="I84" i="1" s="1"/>
  <c r="M84" i="1" s="1"/>
  <c r="E167" i="1"/>
  <c r="I167" i="1" s="1"/>
  <c r="M167" i="1" s="1"/>
  <c r="D144" i="1"/>
  <c r="G144" i="1" s="1"/>
  <c r="K144" i="1" s="1"/>
  <c r="D161" i="1" l="1"/>
  <c r="G161" i="1" s="1"/>
  <c r="K161" i="1" s="1"/>
  <c r="E160" i="1"/>
  <c r="I160" i="1" s="1"/>
  <c r="M160" i="1" s="1"/>
  <c r="E16" i="1" l="1"/>
  <c r="I16" i="1" s="1"/>
  <c r="M16" i="1" s="1"/>
  <c r="E96" i="1"/>
  <c r="I96" i="1" s="1"/>
  <c r="M96" i="1" s="1"/>
  <c r="D96" i="1"/>
  <c r="G96" i="1" s="1"/>
  <c r="K96" i="1" s="1"/>
  <c r="E161" i="1" l="1"/>
  <c r="I161" i="1" s="1"/>
  <c r="M161" i="1" s="1"/>
  <c r="D16" i="1" l="1"/>
  <c r="G16" i="1" s="1"/>
  <c r="K16" i="1" s="1"/>
  <c r="E156" i="1" l="1"/>
  <c r="D156" i="1"/>
  <c r="D158" i="1" l="1"/>
  <c r="G156" i="1"/>
  <c r="K156" i="1" s="1"/>
  <c r="E158" i="1"/>
  <c r="I156" i="1"/>
  <c r="M156" i="1" s="1"/>
  <c r="I158" i="1" l="1"/>
  <c r="M158" i="1" s="1"/>
  <c r="G158" i="1"/>
  <c r="K158" i="1" s="1"/>
</calcChain>
</file>

<file path=xl/sharedStrings.xml><?xml version="1.0" encoding="utf-8"?>
<sst xmlns="http://schemas.openxmlformats.org/spreadsheetml/2006/main" count="364" uniqueCount="208">
  <si>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</si>
  <si>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</si>
  <si>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</si>
  <si>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</si>
  <si>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</si>
  <si>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</si>
  <si>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</si>
  <si>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</si>
  <si>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</si>
  <si>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</si>
  <si>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</si>
  <si>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</si>
  <si>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</si>
  <si>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</si>
  <si>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</si>
  <si>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</si>
  <si>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</si>
  <si>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</si>
  <si>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</si>
  <si>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</si>
  <si>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</si>
  <si>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</si>
  <si>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</si>
  <si>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</si>
  <si>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</si>
  <si>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</si>
  <si>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</si>
  <si>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</si>
  <si>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</si>
  <si>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</si>
  <si>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</si>
  <si>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</si>
  <si>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</si>
  <si>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</si>
  <si>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</si>
  <si>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</si>
  <si>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</si>
  <si>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</si>
  <si>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</si>
  <si>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</si>
  <si>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</si>
  <si>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1020143630,10201ST04V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</si>
  <si>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</si>
  <si>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</si>
  <si>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</si>
  <si>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</si>
  <si>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</si>
  <si>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</si>
  <si>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</si>
  <si>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</si>
  <si>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</si>
  <si>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</si>
  <si>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</si>
  <si>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</si>
  <si>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</si>
  <si>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</si>
  <si>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</si>
  <si>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</si>
  <si>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</si>
  <si>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</si>
  <si>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</si>
  <si>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</si>
  <si>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</si>
  <si>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</si>
  <si>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</si>
  <si>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</si>
  <si>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</si>
  <si>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</si>
  <si>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</si>
  <si>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</si>
  <si>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</si>
  <si>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</si>
  <si>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</si>
  <si>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</si>
  <si>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</si>
  <si>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</si>
  <si>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Байкальской</t>
  </si>
  <si>
    <t>0810141680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</si>
  <si>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</si>
  <si>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</si>
  <si>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</si>
  <si>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</si>
  <si>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</si>
  <si>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</si>
  <si>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</si>
  <si>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</si>
  <si>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</si>
  <si>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</si>
  <si>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</si>
  <si>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</si>
  <si>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</si>
  <si>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</si>
  <si>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</si>
  <si>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</si>
  <si>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</si>
  <si>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</si>
  <si>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</si>
  <si>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</si>
  <si>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</si>
  <si>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</si>
  <si>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</si>
  <si>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</si>
  <si>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</si>
  <si>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</si>
  <si>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</si>
  <si>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</si>
  <si>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</si>
  <si>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</si>
  <si>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</si>
  <si>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</si>
  <si>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</si>
  <si>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</si>
  <si>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</si>
  <si>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</si>
  <si>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</si>
  <si>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</si>
  <si>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</si>
  <si>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</si>
  <si>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</si>
  <si>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</si>
  <si>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</si>
  <si>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</si>
  <si>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</si>
  <si>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</si>
  <si>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</si>
  <si>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</si>
  <si>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</si>
  <si>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</si>
  <si>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</si>
  <si>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</si>
  <si>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</si>
  <si>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</si>
  <si>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</si>
  <si>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</si>
  <si>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</si>
  <si>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</si>
  <si>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</si>
  <si>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</si>
  <si>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</si>
  <si>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</si>
  <si>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</si>
  <si>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</si>
  <si>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</si>
  <si>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</si>
  <si>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</si>
  <si>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</si>
  <si>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</si>
  <si>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</si>
  <si>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</si>
  <si>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</si>
  <si>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</si>
  <si>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</si>
  <si>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</si>
  <si>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</si>
  <si>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</si>
  <si>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</si>
  <si>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</si>
  <si>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</si>
  <si>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</si>
  <si>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</si>
  <si>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</si>
  <si>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</si>
  <si>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</si>
  <si>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</si>
  <si>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</si>
  <si>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</si>
  <si>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</si>
  <si>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</si>
  <si>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</si>
  <si>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</si>
  <si>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</si>
  <si>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</si>
  <si>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</si>
  <si>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</si>
  <si>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</si>
  <si>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</si>
  <si>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</si>
  <si>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</si>
  <si>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</si>
  <si>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</si>
  <si>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</si>
  <si>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</si>
  <si>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</si>
  <si>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</si>
  <si>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</si>
  <si>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</si>
  <si>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</si>
  <si>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</si>
  <si>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</si>
  <si>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</si>
  <si>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</si>
  <si>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0810141600, 08101SР044</t>
  </si>
  <si>
    <t>08101SР040</t>
  </si>
  <si>
    <t>0810141610, 08101SР046</t>
  </si>
  <si>
    <t>08201SH070, 08201SР040</t>
  </si>
  <si>
    <t>0820142120, 08201SН072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</si>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</sst>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279"/>
  <sheetViews>
    <sheetView tabSelected="1" zoomScale="70" zoomScaleNormal="70" workbookViewId="0">
      <selection activeCell="B5" sqref="B5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9" width="17.5703125" style="17" hidden="1" customWidth="1"/>
    <col min="10" max="10" width="17.5703125" style="22" hidden="1" customWidth="1"/>
    <col min="11" max="11" width="17.5703125" style="17" customWidth="1"/>
    <col min="12" max="12" width="17.5703125" style="22" hidden="1" customWidth="1"/>
    <col min="13" max="13" width="17.5703125" style="17" customWidth="1"/>
    <col min="14" max="14" width="28.28515625" style="13" hidden="1" customWidth="1"/>
    <col min="15" max="15" width="9.42578125" style="3" hidden="1" customWidth="1"/>
    <col min="16" max="17" width="9.140625" style="3" customWidth="1"/>
    <col min="18" max="16384" width="9.140625" style="3"/>
  </cols>
  <sheetData>
    <row r="1" spans="1:15" x14ac:dyDescent="0.3">
      <c r="M1" s="17" t="s">
        <v>207</v>
      </c>
    </row>
    <row r="2" spans="1:15" x14ac:dyDescent="0.3">
      <c r="M2" s="17" t="s">
        <v>19</v>
      </c>
    </row>
    <row r="3" spans="1:15" x14ac:dyDescent="0.3">
      <c r="M3" s="17" t="s">
        <v>20</v>
      </c>
    </row>
    <row r="5" spans="1:15" x14ac:dyDescent="0.3">
      <c r="M5" s="17" t="s">
        <v>207</v>
      </c>
    </row>
    <row r="6" spans="1:15" x14ac:dyDescent="0.3">
      <c r="M6" s="17" t="s">
        <v>19</v>
      </c>
    </row>
    <row r="7" spans="1:15" x14ac:dyDescent="0.3">
      <c r="M7" s="17" t="s">
        <v>20</v>
      </c>
    </row>
    <row r="8" spans="1:15" x14ac:dyDescent="0.3">
      <c r="M8" s="17" t="s">
        <v>206</v>
      </c>
    </row>
    <row r="10" spans="1:15" ht="15.75" customHeight="1" x14ac:dyDescent="0.3">
      <c r="A10" s="56" t="s">
        <v>27</v>
      </c>
      <c r="B10" s="57"/>
      <c r="C10" s="57"/>
      <c r="D10" s="58"/>
      <c r="E10" s="58"/>
      <c r="F10" s="59"/>
      <c r="G10" s="60"/>
      <c r="H10" s="59"/>
      <c r="I10" s="60"/>
      <c r="J10" s="59"/>
      <c r="K10" s="60"/>
      <c r="L10" s="59"/>
      <c r="M10" s="60"/>
    </row>
    <row r="11" spans="1:15" ht="19.5" customHeight="1" x14ac:dyDescent="0.3">
      <c r="A11" s="56" t="s">
        <v>147</v>
      </c>
      <c r="B11" s="57"/>
      <c r="C11" s="57"/>
      <c r="D11" s="58"/>
      <c r="E11" s="58"/>
      <c r="F11" s="59"/>
      <c r="G11" s="60"/>
      <c r="H11" s="59"/>
      <c r="I11" s="60"/>
      <c r="J11" s="59"/>
      <c r="K11" s="60"/>
      <c r="L11" s="59"/>
      <c r="M11" s="60"/>
    </row>
    <row r="12" spans="1:15" x14ac:dyDescent="0.3">
      <c r="A12" s="61"/>
      <c r="B12" s="57"/>
      <c r="C12" s="57"/>
      <c r="D12" s="58"/>
      <c r="E12" s="58"/>
      <c r="F12" s="59"/>
      <c r="G12" s="60"/>
      <c r="H12" s="59"/>
      <c r="I12" s="60"/>
      <c r="J12" s="59"/>
      <c r="K12" s="60"/>
      <c r="L12" s="59"/>
      <c r="M12" s="60"/>
    </row>
    <row r="13" spans="1:15" x14ac:dyDescent="0.3">
      <c r="A13" s="5"/>
      <c r="B13" s="15"/>
      <c r="C13" s="15"/>
      <c r="M13" s="17" t="s">
        <v>18</v>
      </c>
    </row>
    <row r="14" spans="1:15" ht="18.75" customHeight="1" x14ac:dyDescent="0.3">
      <c r="A14" s="46" t="s">
        <v>0</v>
      </c>
      <c r="B14" s="46" t="s">
        <v>15</v>
      </c>
      <c r="C14" s="46" t="s">
        <v>1</v>
      </c>
      <c r="D14" s="62" t="s">
        <v>21</v>
      </c>
      <c r="E14" s="54" t="s">
        <v>73</v>
      </c>
      <c r="F14" s="54" t="s">
        <v>175</v>
      </c>
      <c r="G14" s="62" t="s">
        <v>21</v>
      </c>
      <c r="H14" s="54" t="s">
        <v>175</v>
      </c>
      <c r="I14" s="54" t="s">
        <v>73</v>
      </c>
      <c r="J14" s="52" t="s">
        <v>200</v>
      </c>
      <c r="K14" s="62" t="s">
        <v>21</v>
      </c>
      <c r="L14" s="52" t="s">
        <v>200</v>
      </c>
      <c r="M14" s="54" t="s">
        <v>73</v>
      </c>
    </row>
    <row r="15" spans="1:15" x14ac:dyDescent="0.3">
      <c r="A15" s="47"/>
      <c r="B15" s="48"/>
      <c r="C15" s="47"/>
      <c r="D15" s="63"/>
      <c r="E15" s="55"/>
      <c r="F15" s="55"/>
      <c r="G15" s="63"/>
      <c r="H15" s="55"/>
      <c r="I15" s="55"/>
      <c r="J15" s="53"/>
      <c r="K15" s="63"/>
      <c r="L15" s="53"/>
      <c r="M15" s="55"/>
    </row>
    <row r="16" spans="1:15" x14ac:dyDescent="0.3">
      <c r="A16" s="1"/>
      <c r="B16" s="9" t="s">
        <v>2</v>
      </c>
      <c r="C16" s="9"/>
      <c r="D16" s="27">
        <f>D18+D19</f>
        <v>1114157.0999999999</v>
      </c>
      <c r="E16" s="27">
        <f>E18+E19</f>
        <v>1113060.5999999999</v>
      </c>
      <c r="F16" s="28">
        <f>F18+F19</f>
        <v>38619.200000000012</v>
      </c>
      <c r="G16" s="28">
        <f>D16+F16</f>
        <v>1152776.2999999998</v>
      </c>
      <c r="H16" s="28">
        <f>H18+H19</f>
        <v>20906.099999999977</v>
      </c>
      <c r="I16" s="28">
        <f>E16+H16</f>
        <v>1133966.6999999997</v>
      </c>
      <c r="J16" s="28">
        <f>J18+J19</f>
        <v>60684.112000000001</v>
      </c>
      <c r="K16" s="31">
        <f>G16+J16</f>
        <v>1213460.4119999998</v>
      </c>
      <c r="L16" s="28">
        <f>L18+L19</f>
        <v>11499.042000000001</v>
      </c>
      <c r="M16" s="31">
        <f>I16+L16</f>
        <v>1145465.7419999996</v>
      </c>
      <c r="N16" s="24"/>
      <c r="O16" s="25"/>
    </row>
    <row r="17" spans="1:15" x14ac:dyDescent="0.3">
      <c r="A17" s="1"/>
      <c r="B17" s="9" t="s">
        <v>7</v>
      </c>
      <c r="C17" s="9"/>
      <c r="D17" s="29"/>
      <c r="E17" s="29"/>
      <c r="F17" s="31"/>
      <c r="G17" s="31"/>
      <c r="H17" s="31"/>
      <c r="I17" s="31"/>
      <c r="J17" s="30"/>
      <c r="K17" s="31"/>
      <c r="L17" s="30"/>
      <c r="M17" s="31"/>
    </row>
    <row r="18" spans="1:15" hidden="1" x14ac:dyDescent="0.3">
      <c r="A18" s="1"/>
      <c r="B18" s="6" t="s">
        <v>8</v>
      </c>
      <c r="C18" s="4"/>
      <c r="D18" s="32">
        <f>D22+D26+D28+D29+D36+D38+D43+D44+D45+D32+D39+D46+D47</f>
        <v>651873.79999999981</v>
      </c>
      <c r="E18" s="32">
        <f>E22+E26+E28+E29+E36+E38+E43+E44+E45+E32+E39+E46+E47</f>
        <v>831129.29999999993</v>
      </c>
      <c r="F18" s="34">
        <f>F22+F26+F28+F29+F36+F38+F43+F44+F45+F32+F46+F47+F41</f>
        <v>0</v>
      </c>
      <c r="G18" s="31">
        <f t="shared" ref="G18:G92" si="0">D18+F18</f>
        <v>651873.79999999981</v>
      </c>
      <c r="H18" s="34">
        <f>H22+H26+H28+H29+H36+H38+H43+H44+H45+H32+H46+H47+H41</f>
        <v>-311602.7</v>
      </c>
      <c r="I18" s="31">
        <f t="shared" ref="I18:I92" si="1">E18+H18</f>
        <v>519526.59999999992</v>
      </c>
      <c r="J18" s="33">
        <f>J22+J26+J28+J29+J36+J38+J43+J44+J45+J32+J46+J47+J41</f>
        <v>60684.112000000001</v>
      </c>
      <c r="K18" s="31">
        <f t="shared" ref="K18:K80" si="2">G18+J18</f>
        <v>712557.91199999978</v>
      </c>
      <c r="L18" s="33">
        <f>L22+L26+L28+L29+L36+L38+L43+L44+L45+L32+L46+L47+L41</f>
        <v>11499.042000000001</v>
      </c>
      <c r="M18" s="31">
        <f t="shared" ref="M18:M20" si="3">I18+L18</f>
        <v>531025.64199999988</v>
      </c>
      <c r="O18" s="3">
        <v>0</v>
      </c>
    </row>
    <row r="19" spans="1:15" x14ac:dyDescent="0.3">
      <c r="A19" s="1"/>
      <c r="B19" s="36" t="s">
        <v>14</v>
      </c>
      <c r="C19" s="9"/>
      <c r="D19" s="29">
        <f>D23+D27+D37+D33</f>
        <v>462283.30000000005</v>
      </c>
      <c r="E19" s="29">
        <f>E23+E27+E37+E33</f>
        <v>281931.3</v>
      </c>
      <c r="F19" s="31">
        <f>F23+F27+F37+F33+F42</f>
        <v>38619.200000000012</v>
      </c>
      <c r="G19" s="31">
        <f t="shared" si="0"/>
        <v>500902.50000000006</v>
      </c>
      <c r="H19" s="31">
        <f>H23+H27+H37+H33+H42</f>
        <v>332508.79999999999</v>
      </c>
      <c r="I19" s="31">
        <f t="shared" si="1"/>
        <v>614440.1</v>
      </c>
      <c r="J19" s="30">
        <f>J23+J27+J37+J33+J42</f>
        <v>0</v>
      </c>
      <c r="K19" s="31">
        <f t="shared" si="2"/>
        <v>500902.50000000006</v>
      </c>
      <c r="L19" s="30">
        <f>L23+L27+L37+L33+L42</f>
        <v>0</v>
      </c>
      <c r="M19" s="31">
        <f t="shared" si="3"/>
        <v>614440.1</v>
      </c>
    </row>
    <row r="20" spans="1:15" ht="57.75" customHeight="1" x14ac:dyDescent="0.3">
      <c r="A20" s="1" t="s">
        <v>91</v>
      </c>
      <c r="B20" s="10" t="s">
        <v>201</v>
      </c>
      <c r="C20" s="7" t="s">
        <v>46</v>
      </c>
      <c r="D20" s="29">
        <f>D22+D23</f>
        <v>210122.80000000002</v>
      </c>
      <c r="E20" s="29">
        <f>E22+E23</f>
        <v>62382</v>
      </c>
      <c r="F20" s="31">
        <f>F22+F23</f>
        <v>0</v>
      </c>
      <c r="G20" s="31">
        <f t="shared" si="0"/>
        <v>210122.80000000002</v>
      </c>
      <c r="H20" s="31">
        <f>H22+H23</f>
        <v>-7359.3</v>
      </c>
      <c r="I20" s="31">
        <f t="shared" si="1"/>
        <v>55022.7</v>
      </c>
      <c r="J20" s="30">
        <f>J22+J23</f>
        <v>0</v>
      </c>
      <c r="K20" s="31">
        <f t="shared" si="2"/>
        <v>210122.80000000002</v>
      </c>
      <c r="L20" s="30">
        <f>L22+L23</f>
        <v>0</v>
      </c>
      <c r="M20" s="31">
        <f t="shared" si="3"/>
        <v>55022.7</v>
      </c>
    </row>
    <row r="21" spans="1:15" x14ac:dyDescent="0.3">
      <c r="A21" s="1"/>
      <c r="B21" s="36" t="s">
        <v>7</v>
      </c>
      <c r="C21" s="36"/>
      <c r="D21" s="29"/>
      <c r="E21" s="29"/>
      <c r="F21" s="31"/>
      <c r="G21" s="31"/>
      <c r="H21" s="31"/>
      <c r="I21" s="31"/>
      <c r="J21" s="30"/>
      <c r="K21" s="31"/>
      <c r="L21" s="30"/>
      <c r="M21" s="31"/>
    </row>
    <row r="22" spans="1:15" hidden="1" x14ac:dyDescent="0.3">
      <c r="A22" s="1"/>
      <c r="B22" s="11" t="s">
        <v>8</v>
      </c>
      <c r="C22" s="18"/>
      <c r="D22" s="32">
        <v>55494.6</v>
      </c>
      <c r="E22" s="32">
        <v>62382</v>
      </c>
      <c r="F22" s="34"/>
      <c r="G22" s="31">
        <f t="shared" si="0"/>
        <v>55494.6</v>
      </c>
      <c r="H22" s="34">
        <v>-7359.3</v>
      </c>
      <c r="I22" s="31">
        <f t="shared" si="1"/>
        <v>55022.7</v>
      </c>
      <c r="J22" s="33"/>
      <c r="K22" s="31">
        <f t="shared" si="2"/>
        <v>55494.6</v>
      </c>
      <c r="L22" s="33"/>
      <c r="M22" s="31">
        <f t="shared" ref="M22:M24" si="4">I22+L22</f>
        <v>55022.7</v>
      </c>
      <c r="N22" s="13" t="s">
        <v>191</v>
      </c>
      <c r="O22" s="3">
        <v>0</v>
      </c>
    </row>
    <row r="23" spans="1:15" x14ac:dyDescent="0.3">
      <c r="A23" s="1"/>
      <c r="B23" s="11" t="s">
        <v>74</v>
      </c>
      <c r="C23" s="36"/>
      <c r="D23" s="29">
        <v>154628.20000000001</v>
      </c>
      <c r="E23" s="29">
        <v>0</v>
      </c>
      <c r="F23" s="31"/>
      <c r="G23" s="31">
        <f t="shared" si="0"/>
        <v>154628.20000000001</v>
      </c>
      <c r="H23" s="31">
        <v>0</v>
      </c>
      <c r="I23" s="31">
        <f t="shared" si="1"/>
        <v>0</v>
      </c>
      <c r="J23" s="30"/>
      <c r="K23" s="31">
        <f t="shared" si="2"/>
        <v>154628.20000000001</v>
      </c>
      <c r="L23" s="30">
        <v>0</v>
      </c>
      <c r="M23" s="31">
        <f t="shared" si="4"/>
        <v>0</v>
      </c>
      <c r="N23" s="13" t="s">
        <v>192</v>
      </c>
    </row>
    <row r="24" spans="1:15" ht="56.25" x14ac:dyDescent="0.3">
      <c r="A24" s="1" t="s">
        <v>95</v>
      </c>
      <c r="B24" s="11" t="s">
        <v>75</v>
      </c>
      <c r="C24" s="7" t="s">
        <v>46</v>
      </c>
      <c r="D24" s="29">
        <f>D26+D27</f>
        <v>172009.5</v>
      </c>
      <c r="E24" s="29">
        <f>E26+E27</f>
        <v>112957.90000000001</v>
      </c>
      <c r="F24" s="31">
        <f>F26+F27</f>
        <v>0</v>
      </c>
      <c r="G24" s="31">
        <f t="shared" si="0"/>
        <v>172009.5</v>
      </c>
      <c r="H24" s="31">
        <f>H26+H27</f>
        <v>-6154.3</v>
      </c>
      <c r="I24" s="31">
        <f t="shared" si="1"/>
        <v>106803.6</v>
      </c>
      <c r="J24" s="30">
        <f>J26+J27</f>
        <v>0</v>
      </c>
      <c r="K24" s="31">
        <f t="shared" si="2"/>
        <v>172009.5</v>
      </c>
      <c r="L24" s="30">
        <f>L26+L27</f>
        <v>0</v>
      </c>
      <c r="M24" s="31">
        <f t="shared" si="4"/>
        <v>106803.6</v>
      </c>
    </row>
    <row r="25" spans="1:15" x14ac:dyDescent="0.3">
      <c r="A25" s="1"/>
      <c r="B25" s="36" t="s">
        <v>7</v>
      </c>
      <c r="C25" s="36"/>
      <c r="D25" s="29"/>
      <c r="E25" s="29"/>
      <c r="F25" s="31"/>
      <c r="G25" s="31"/>
      <c r="H25" s="31"/>
      <c r="I25" s="31"/>
      <c r="J25" s="30"/>
      <c r="K25" s="31"/>
      <c r="L25" s="30"/>
      <c r="M25" s="31"/>
    </row>
    <row r="26" spans="1:15" hidden="1" x14ac:dyDescent="0.3">
      <c r="A26" s="1"/>
      <c r="B26" s="11" t="s">
        <v>8</v>
      </c>
      <c r="C26" s="18"/>
      <c r="D26" s="34">
        <v>44706.399999999994</v>
      </c>
      <c r="E26" s="34">
        <v>85570.1</v>
      </c>
      <c r="F26" s="34"/>
      <c r="G26" s="31">
        <f t="shared" si="0"/>
        <v>44706.399999999994</v>
      </c>
      <c r="H26" s="34">
        <v>-6154.3</v>
      </c>
      <c r="I26" s="31">
        <f t="shared" si="1"/>
        <v>79415.8</v>
      </c>
      <c r="J26" s="33"/>
      <c r="K26" s="31">
        <f t="shared" si="2"/>
        <v>44706.399999999994</v>
      </c>
      <c r="L26" s="33"/>
      <c r="M26" s="31">
        <f t="shared" ref="M26:M30" si="5">I26+L26</f>
        <v>79415.8</v>
      </c>
      <c r="N26" s="13" t="s">
        <v>193</v>
      </c>
      <c r="O26" s="3">
        <v>0</v>
      </c>
    </row>
    <row r="27" spans="1:15" x14ac:dyDescent="0.3">
      <c r="A27" s="1"/>
      <c r="B27" s="11" t="s">
        <v>14</v>
      </c>
      <c r="C27" s="36"/>
      <c r="D27" s="29">
        <v>127303.1</v>
      </c>
      <c r="E27" s="29">
        <v>27387.8</v>
      </c>
      <c r="F27" s="31"/>
      <c r="G27" s="31">
        <f t="shared" si="0"/>
        <v>127303.1</v>
      </c>
      <c r="H27" s="31"/>
      <c r="I27" s="31">
        <f t="shared" si="1"/>
        <v>27387.8</v>
      </c>
      <c r="J27" s="30"/>
      <c r="K27" s="31">
        <f t="shared" si="2"/>
        <v>127303.1</v>
      </c>
      <c r="L27" s="30"/>
      <c r="M27" s="31">
        <f t="shared" si="5"/>
        <v>27387.8</v>
      </c>
      <c r="N27" s="13" t="s">
        <v>149</v>
      </c>
    </row>
    <row r="28" spans="1:15" ht="56.25" x14ac:dyDescent="0.3">
      <c r="A28" s="1" t="s">
        <v>98</v>
      </c>
      <c r="B28" s="11" t="s">
        <v>76</v>
      </c>
      <c r="C28" s="7" t="s">
        <v>46</v>
      </c>
      <c r="D28" s="29">
        <v>0</v>
      </c>
      <c r="E28" s="29">
        <v>6595.8</v>
      </c>
      <c r="F28" s="31">
        <v>0</v>
      </c>
      <c r="G28" s="31">
        <f t="shared" si="0"/>
        <v>0</v>
      </c>
      <c r="H28" s="31"/>
      <c r="I28" s="31">
        <f t="shared" si="1"/>
        <v>6595.8</v>
      </c>
      <c r="J28" s="30">
        <v>0</v>
      </c>
      <c r="K28" s="31">
        <f t="shared" si="2"/>
        <v>0</v>
      </c>
      <c r="L28" s="30"/>
      <c r="M28" s="31">
        <f t="shared" si="5"/>
        <v>6595.8</v>
      </c>
      <c r="N28" s="13" t="s">
        <v>77</v>
      </c>
    </row>
    <row r="29" spans="1:15" ht="56.25" x14ac:dyDescent="0.3">
      <c r="A29" s="1" t="s">
        <v>94</v>
      </c>
      <c r="B29" s="11" t="s">
        <v>202</v>
      </c>
      <c r="C29" s="7" t="s">
        <v>46</v>
      </c>
      <c r="D29" s="29">
        <v>115746.8</v>
      </c>
      <c r="E29" s="29">
        <v>0</v>
      </c>
      <c r="F29" s="31"/>
      <c r="G29" s="31">
        <f t="shared" si="0"/>
        <v>115746.8</v>
      </c>
      <c r="H29" s="31">
        <v>0</v>
      </c>
      <c r="I29" s="31">
        <f t="shared" si="1"/>
        <v>0</v>
      </c>
      <c r="J29" s="30">
        <v>60684.112000000001</v>
      </c>
      <c r="K29" s="31">
        <f t="shared" si="2"/>
        <v>176430.91200000001</v>
      </c>
      <c r="L29" s="30">
        <v>0</v>
      </c>
      <c r="M29" s="31">
        <f t="shared" si="5"/>
        <v>0</v>
      </c>
      <c r="N29" s="13" t="s">
        <v>78</v>
      </c>
    </row>
    <row r="30" spans="1:15" ht="56.25" x14ac:dyDescent="0.3">
      <c r="A30" s="1" t="s">
        <v>92</v>
      </c>
      <c r="B30" s="11" t="s">
        <v>86</v>
      </c>
      <c r="C30" s="7" t="s">
        <v>46</v>
      </c>
      <c r="D30" s="29">
        <f>D32+D33</f>
        <v>75899.600000000006</v>
      </c>
      <c r="E30" s="29">
        <f>E32+E33</f>
        <v>222501.9</v>
      </c>
      <c r="F30" s="31">
        <f>F32+F33</f>
        <v>218971.2</v>
      </c>
      <c r="G30" s="31">
        <f t="shared" si="0"/>
        <v>294870.80000000005</v>
      </c>
      <c r="H30" s="31">
        <f>H32+H33</f>
        <v>0</v>
      </c>
      <c r="I30" s="31">
        <f t="shared" si="1"/>
        <v>222501.9</v>
      </c>
      <c r="J30" s="30">
        <f>J32+J33</f>
        <v>0</v>
      </c>
      <c r="K30" s="31">
        <f t="shared" si="2"/>
        <v>294870.80000000005</v>
      </c>
      <c r="L30" s="30">
        <f>L32+L33</f>
        <v>0</v>
      </c>
      <c r="M30" s="31">
        <f t="shared" si="5"/>
        <v>222501.9</v>
      </c>
      <c r="N30" s="13" t="s">
        <v>80</v>
      </c>
    </row>
    <row r="31" spans="1:15" x14ac:dyDescent="0.3">
      <c r="A31" s="1"/>
      <c r="B31" s="9" t="s">
        <v>7</v>
      </c>
      <c r="C31" s="7"/>
      <c r="D31" s="29"/>
      <c r="E31" s="29"/>
      <c r="F31" s="31"/>
      <c r="G31" s="31"/>
      <c r="H31" s="31"/>
      <c r="I31" s="31"/>
      <c r="J31" s="30"/>
      <c r="K31" s="31"/>
      <c r="L31" s="30"/>
      <c r="M31" s="31"/>
    </row>
    <row r="32" spans="1:15" hidden="1" x14ac:dyDescent="0.3">
      <c r="A32" s="1"/>
      <c r="B32" s="18" t="s">
        <v>8</v>
      </c>
      <c r="C32" s="7"/>
      <c r="D32" s="29">
        <v>75899.600000000006</v>
      </c>
      <c r="E32" s="29">
        <v>222501.9</v>
      </c>
      <c r="F32" s="31">
        <f>-75899.6+75899.6</f>
        <v>0</v>
      </c>
      <c r="G32" s="31">
        <f t="shared" si="0"/>
        <v>75899.600000000006</v>
      </c>
      <c r="H32" s="31">
        <v>-100000</v>
      </c>
      <c r="I32" s="31">
        <f t="shared" si="1"/>
        <v>122501.9</v>
      </c>
      <c r="J32" s="30"/>
      <c r="K32" s="31">
        <f t="shared" si="2"/>
        <v>75899.600000000006</v>
      </c>
      <c r="L32" s="30"/>
      <c r="M32" s="31">
        <f t="shared" ref="M32:M34" si="6">I32+L32</f>
        <v>122501.9</v>
      </c>
      <c r="N32" s="13" t="s">
        <v>80</v>
      </c>
      <c r="O32" s="3">
        <v>0</v>
      </c>
    </row>
    <row r="33" spans="1:15" x14ac:dyDescent="0.3">
      <c r="A33" s="1"/>
      <c r="B33" s="36" t="s">
        <v>14</v>
      </c>
      <c r="C33" s="7"/>
      <c r="D33" s="29">
        <v>0</v>
      </c>
      <c r="E33" s="29">
        <v>0</v>
      </c>
      <c r="F33" s="31">
        <v>218971.2</v>
      </c>
      <c r="G33" s="31">
        <f t="shared" si="0"/>
        <v>218971.2</v>
      </c>
      <c r="H33" s="31">
        <v>100000</v>
      </c>
      <c r="I33" s="31">
        <f t="shared" si="1"/>
        <v>100000</v>
      </c>
      <c r="J33" s="30"/>
      <c r="K33" s="31">
        <f t="shared" si="2"/>
        <v>218971.2</v>
      </c>
      <c r="L33" s="30"/>
      <c r="M33" s="31">
        <f t="shared" si="6"/>
        <v>100000</v>
      </c>
      <c r="N33" s="13" t="s">
        <v>194</v>
      </c>
    </row>
    <row r="34" spans="1:15" ht="56.25" x14ac:dyDescent="0.3">
      <c r="A34" s="1" t="s">
        <v>96</v>
      </c>
      <c r="B34" s="11" t="s">
        <v>79</v>
      </c>
      <c r="C34" s="7" t="s">
        <v>46</v>
      </c>
      <c r="D34" s="29">
        <f>D36+D37</f>
        <v>368065.3</v>
      </c>
      <c r="E34" s="29">
        <f>E36+E37</f>
        <v>339391.4</v>
      </c>
      <c r="F34" s="31">
        <f>F36+F37</f>
        <v>-180352</v>
      </c>
      <c r="G34" s="31">
        <f t="shared" si="0"/>
        <v>187713.3</v>
      </c>
      <c r="H34" s="31">
        <f>H36+H37</f>
        <v>34419.699999999997</v>
      </c>
      <c r="I34" s="31">
        <f t="shared" si="1"/>
        <v>373811.10000000003</v>
      </c>
      <c r="J34" s="30">
        <f>J36+J37</f>
        <v>0</v>
      </c>
      <c r="K34" s="31">
        <f t="shared" si="2"/>
        <v>187713.3</v>
      </c>
      <c r="L34" s="30">
        <f>L36+L37</f>
        <v>-14483.197</v>
      </c>
      <c r="M34" s="31">
        <f t="shared" si="6"/>
        <v>359327.90300000005</v>
      </c>
    </row>
    <row r="35" spans="1:15" x14ac:dyDescent="0.3">
      <c r="A35" s="1"/>
      <c r="B35" s="36" t="s">
        <v>7</v>
      </c>
      <c r="C35" s="7"/>
      <c r="D35" s="29"/>
      <c r="E35" s="29"/>
      <c r="F35" s="31"/>
      <c r="G35" s="31"/>
      <c r="H35" s="31"/>
      <c r="I35" s="31"/>
      <c r="J35" s="30"/>
      <c r="K35" s="31"/>
      <c r="L35" s="30"/>
      <c r="M35" s="31"/>
    </row>
    <row r="36" spans="1:15" hidden="1" x14ac:dyDescent="0.3">
      <c r="A36" s="1"/>
      <c r="B36" s="11" t="s">
        <v>8</v>
      </c>
      <c r="C36" s="7"/>
      <c r="D36" s="29">
        <v>187713.3</v>
      </c>
      <c r="E36" s="29">
        <v>84847.9</v>
      </c>
      <c r="F36" s="31"/>
      <c r="G36" s="31">
        <f t="shared" si="0"/>
        <v>187713.3</v>
      </c>
      <c r="H36" s="31">
        <f>-84847.9+34419.7</f>
        <v>-50428.2</v>
      </c>
      <c r="I36" s="31">
        <f t="shared" si="1"/>
        <v>34419.699999999997</v>
      </c>
      <c r="J36" s="30"/>
      <c r="K36" s="31">
        <f t="shared" si="2"/>
        <v>187713.3</v>
      </c>
      <c r="L36" s="30">
        <v>-14483.197</v>
      </c>
      <c r="M36" s="31">
        <f t="shared" ref="M36:M39" si="7">I36+L36</f>
        <v>19936.502999999997</v>
      </c>
      <c r="N36" s="13" t="s">
        <v>195</v>
      </c>
      <c r="O36" s="3">
        <v>0</v>
      </c>
    </row>
    <row r="37" spans="1:15" x14ac:dyDescent="0.3">
      <c r="A37" s="1"/>
      <c r="B37" s="11" t="s">
        <v>74</v>
      </c>
      <c r="C37" s="7"/>
      <c r="D37" s="29">
        <v>180352</v>
      </c>
      <c r="E37" s="29">
        <v>254543.5</v>
      </c>
      <c r="F37" s="31">
        <v>-180352</v>
      </c>
      <c r="G37" s="31">
        <f t="shared" si="0"/>
        <v>0</v>
      </c>
      <c r="H37" s="31">
        <f>-247660.9+332508.8</f>
        <v>84847.9</v>
      </c>
      <c r="I37" s="31">
        <f t="shared" si="1"/>
        <v>339391.4</v>
      </c>
      <c r="J37" s="30"/>
      <c r="K37" s="31">
        <f t="shared" si="2"/>
        <v>0</v>
      </c>
      <c r="L37" s="30"/>
      <c r="M37" s="31">
        <f t="shared" si="7"/>
        <v>339391.4</v>
      </c>
      <c r="N37" s="13" t="s">
        <v>194</v>
      </c>
    </row>
    <row r="38" spans="1:15" ht="56.25" x14ac:dyDescent="0.3">
      <c r="A38" s="1" t="s">
        <v>93</v>
      </c>
      <c r="B38" s="11" t="s">
        <v>164</v>
      </c>
      <c r="C38" s="7" t="s">
        <v>46</v>
      </c>
      <c r="D38" s="29">
        <v>0</v>
      </c>
      <c r="E38" s="29">
        <v>52840.6</v>
      </c>
      <c r="F38" s="31">
        <v>0</v>
      </c>
      <c r="G38" s="31">
        <f t="shared" si="0"/>
        <v>0</v>
      </c>
      <c r="H38" s="31"/>
      <c r="I38" s="31">
        <f t="shared" si="1"/>
        <v>52840.6</v>
      </c>
      <c r="J38" s="30">
        <v>0</v>
      </c>
      <c r="K38" s="31">
        <f t="shared" si="2"/>
        <v>0</v>
      </c>
      <c r="L38" s="30"/>
      <c r="M38" s="31">
        <f t="shared" si="7"/>
        <v>52840.6</v>
      </c>
      <c r="N38" s="13" t="s">
        <v>81</v>
      </c>
    </row>
    <row r="39" spans="1:15" ht="56.25" x14ac:dyDescent="0.3">
      <c r="A39" s="1" t="s">
        <v>97</v>
      </c>
      <c r="B39" s="11" t="s">
        <v>165</v>
      </c>
      <c r="C39" s="7" t="s">
        <v>46</v>
      </c>
      <c r="D39" s="29">
        <f>D41</f>
        <v>150804.70000000001</v>
      </c>
      <c r="E39" s="29">
        <f>E41</f>
        <v>284391</v>
      </c>
      <c r="F39" s="31">
        <f>F41+F42</f>
        <v>0</v>
      </c>
      <c r="G39" s="31">
        <f t="shared" si="0"/>
        <v>150804.70000000001</v>
      </c>
      <c r="H39" s="31">
        <f>H41+H42</f>
        <v>0</v>
      </c>
      <c r="I39" s="31">
        <f t="shared" si="1"/>
        <v>284391</v>
      </c>
      <c r="J39" s="30">
        <f>J41+J42</f>
        <v>0</v>
      </c>
      <c r="K39" s="31">
        <f t="shared" si="2"/>
        <v>150804.70000000001</v>
      </c>
      <c r="L39" s="30">
        <f>L41+L42</f>
        <v>25982.239000000001</v>
      </c>
      <c r="M39" s="31">
        <f t="shared" si="7"/>
        <v>310373.239</v>
      </c>
    </row>
    <row r="40" spans="1:15" x14ac:dyDescent="0.3">
      <c r="A40" s="1"/>
      <c r="B40" s="36" t="s">
        <v>7</v>
      </c>
      <c r="C40" s="7"/>
      <c r="D40" s="29"/>
      <c r="E40" s="29"/>
      <c r="F40" s="31"/>
      <c r="G40" s="31"/>
      <c r="H40" s="31"/>
      <c r="I40" s="31"/>
      <c r="J40" s="30"/>
      <c r="K40" s="31"/>
      <c r="L40" s="30"/>
      <c r="M40" s="31"/>
    </row>
    <row r="41" spans="1:15" hidden="1" x14ac:dyDescent="0.3">
      <c r="A41" s="1"/>
      <c r="B41" s="11" t="s">
        <v>8</v>
      </c>
      <c r="C41" s="7"/>
      <c r="D41" s="29">
        <v>150804.70000000001</v>
      </c>
      <c r="E41" s="29">
        <v>284391</v>
      </c>
      <c r="F41" s="31"/>
      <c r="G41" s="31">
        <f t="shared" si="0"/>
        <v>150804.70000000001</v>
      </c>
      <c r="H41" s="31">
        <f>-196881.2+49220.3</f>
        <v>-147660.90000000002</v>
      </c>
      <c r="I41" s="31">
        <f t="shared" si="1"/>
        <v>136730.09999999998</v>
      </c>
      <c r="J41" s="30"/>
      <c r="K41" s="31">
        <f t="shared" si="2"/>
        <v>150804.70000000001</v>
      </c>
      <c r="L41" s="30">
        <v>25982.239000000001</v>
      </c>
      <c r="M41" s="31">
        <f t="shared" ref="M41:M48" si="8">I41+L41</f>
        <v>162712.33899999998</v>
      </c>
      <c r="N41" s="13" t="s">
        <v>185</v>
      </c>
      <c r="O41" s="3">
        <v>0</v>
      </c>
    </row>
    <row r="42" spans="1:15" x14ac:dyDescent="0.3">
      <c r="A42" s="1"/>
      <c r="B42" s="11" t="s">
        <v>74</v>
      </c>
      <c r="C42" s="7"/>
      <c r="D42" s="29"/>
      <c r="E42" s="29"/>
      <c r="F42" s="31"/>
      <c r="G42" s="31">
        <f t="shared" si="0"/>
        <v>0</v>
      </c>
      <c r="H42" s="31">
        <v>147660.9</v>
      </c>
      <c r="I42" s="31">
        <f t="shared" si="1"/>
        <v>147660.9</v>
      </c>
      <c r="J42" s="30"/>
      <c r="K42" s="31">
        <f t="shared" si="2"/>
        <v>0</v>
      </c>
      <c r="L42" s="30"/>
      <c r="M42" s="31">
        <f t="shared" si="8"/>
        <v>147660.9</v>
      </c>
      <c r="N42" s="13" t="s">
        <v>196</v>
      </c>
    </row>
    <row r="43" spans="1:15" ht="37.5" x14ac:dyDescent="0.3">
      <c r="A43" s="1" t="s">
        <v>99</v>
      </c>
      <c r="B43" s="11" t="s">
        <v>166</v>
      </c>
      <c r="C43" s="36" t="s">
        <v>13</v>
      </c>
      <c r="D43" s="29">
        <v>16000</v>
      </c>
      <c r="E43" s="29">
        <v>0</v>
      </c>
      <c r="F43" s="31"/>
      <c r="G43" s="31">
        <f t="shared" si="0"/>
        <v>16000</v>
      </c>
      <c r="H43" s="31">
        <v>0</v>
      </c>
      <c r="I43" s="31">
        <f t="shared" si="1"/>
        <v>0</v>
      </c>
      <c r="J43" s="30"/>
      <c r="K43" s="31">
        <f t="shared" si="2"/>
        <v>16000</v>
      </c>
      <c r="L43" s="30">
        <v>0</v>
      </c>
      <c r="M43" s="31">
        <f t="shared" si="8"/>
        <v>0</v>
      </c>
      <c r="N43" s="13" t="s">
        <v>82</v>
      </c>
    </row>
    <row r="44" spans="1:15" ht="37.5" x14ac:dyDescent="0.3">
      <c r="A44" s="1" t="s">
        <v>100</v>
      </c>
      <c r="B44" s="36" t="s">
        <v>167</v>
      </c>
      <c r="C44" s="36" t="s">
        <v>13</v>
      </c>
      <c r="D44" s="29">
        <v>0</v>
      </c>
      <c r="E44" s="29">
        <v>16000</v>
      </c>
      <c r="F44" s="31">
        <v>0</v>
      </c>
      <c r="G44" s="31">
        <f t="shared" si="0"/>
        <v>0</v>
      </c>
      <c r="H44" s="31"/>
      <c r="I44" s="31">
        <f t="shared" si="1"/>
        <v>16000</v>
      </c>
      <c r="J44" s="30">
        <v>0</v>
      </c>
      <c r="K44" s="31">
        <f t="shared" si="2"/>
        <v>0</v>
      </c>
      <c r="L44" s="30"/>
      <c r="M44" s="31">
        <f t="shared" si="8"/>
        <v>16000</v>
      </c>
      <c r="N44" s="13" t="s">
        <v>83</v>
      </c>
    </row>
    <row r="45" spans="1:15" ht="37.5" x14ac:dyDescent="0.3">
      <c r="A45" s="1" t="s">
        <v>101</v>
      </c>
      <c r="B45" s="11" t="s">
        <v>168</v>
      </c>
      <c r="C45" s="36" t="s">
        <v>13</v>
      </c>
      <c r="D45" s="29">
        <v>0</v>
      </c>
      <c r="E45" s="29">
        <v>16000</v>
      </c>
      <c r="F45" s="31">
        <v>0</v>
      </c>
      <c r="G45" s="31">
        <f t="shared" si="0"/>
        <v>0</v>
      </c>
      <c r="H45" s="31"/>
      <c r="I45" s="31">
        <f t="shared" si="1"/>
        <v>16000</v>
      </c>
      <c r="J45" s="30">
        <v>0</v>
      </c>
      <c r="K45" s="31">
        <f t="shared" si="2"/>
        <v>0</v>
      </c>
      <c r="L45" s="30"/>
      <c r="M45" s="31">
        <f t="shared" si="8"/>
        <v>16000</v>
      </c>
      <c r="N45" s="13" t="s">
        <v>84</v>
      </c>
    </row>
    <row r="46" spans="1:15" ht="37.5" x14ac:dyDescent="0.3">
      <c r="A46" s="1" t="s">
        <v>102</v>
      </c>
      <c r="B46" s="11" t="s">
        <v>87</v>
      </c>
      <c r="C46" s="36" t="s">
        <v>13</v>
      </c>
      <c r="D46" s="29">
        <v>2754.2</v>
      </c>
      <c r="E46" s="29">
        <v>0</v>
      </c>
      <c r="F46" s="31"/>
      <c r="G46" s="31">
        <f t="shared" si="0"/>
        <v>2754.2</v>
      </c>
      <c r="H46" s="31">
        <v>0</v>
      </c>
      <c r="I46" s="31">
        <f t="shared" si="1"/>
        <v>0</v>
      </c>
      <c r="J46" s="30"/>
      <c r="K46" s="31">
        <f t="shared" si="2"/>
        <v>2754.2</v>
      </c>
      <c r="L46" s="30">
        <v>0</v>
      </c>
      <c r="M46" s="31">
        <f t="shared" si="8"/>
        <v>0</v>
      </c>
      <c r="N46" s="13" t="s">
        <v>89</v>
      </c>
    </row>
    <row r="47" spans="1:15" ht="37.5" x14ac:dyDescent="0.3">
      <c r="A47" s="1" t="s">
        <v>103</v>
      </c>
      <c r="B47" s="11" t="s">
        <v>88</v>
      </c>
      <c r="C47" s="36" t="s">
        <v>13</v>
      </c>
      <c r="D47" s="29">
        <v>2754.2</v>
      </c>
      <c r="E47" s="29">
        <v>0</v>
      </c>
      <c r="F47" s="31"/>
      <c r="G47" s="31">
        <f t="shared" si="0"/>
        <v>2754.2</v>
      </c>
      <c r="H47" s="31">
        <v>0</v>
      </c>
      <c r="I47" s="31">
        <f t="shared" si="1"/>
        <v>0</v>
      </c>
      <c r="J47" s="30"/>
      <c r="K47" s="31">
        <f t="shared" si="2"/>
        <v>2754.2</v>
      </c>
      <c r="L47" s="30">
        <v>0</v>
      </c>
      <c r="M47" s="31">
        <f t="shared" si="8"/>
        <v>0</v>
      </c>
      <c r="N47" s="13" t="s">
        <v>90</v>
      </c>
    </row>
    <row r="48" spans="1:15" x14ac:dyDescent="0.3">
      <c r="A48" s="1"/>
      <c r="B48" s="36" t="s">
        <v>26</v>
      </c>
      <c r="C48" s="36"/>
      <c r="D48" s="28">
        <f>D50+D51</f>
        <v>1648691.2</v>
      </c>
      <c r="E48" s="28">
        <f>E50+E51</f>
        <v>718582.2</v>
      </c>
      <c r="F48" s="28">
        <f>F50+F51+F52</f>
        <v>42143.399999999994</v>
      </c>
      <c r="G48" s="28">
        <f t="shared" si="0"/>
        <v>1690834.5999999999</v>
      </c>
      <c r="H48" s="28">
        <f>H50+H51+H52</f>
        <v>359968.4</v>
      </c>
      <c r="I48" s="28">
        <f t="shared" si="1"/>
        <v>1078550.6000000001</v>
      </c>
      <c r="J48" s="28">
        <f>J50+J51+J52</f>
        <v>14395.203</v>
      </c>
      <c r="K48" s="31">
        <f t="shared" si="2"/>
        <v>1705229.8029999998</v>
      </c>
      <c r="L48" s="28">
        <f>L50+L51+L52</f>
        <v>39449.546999999999</v>
      </c>
      <c r="M48" s="31">
        <f t="shared" si="8"/>
        <v>1118000.1470000001</v>
      </c>
      <c r="N48" s="24"/>
      <c r="O48" s="25"/>
    </row>
    <row r="49" spans="1:15" x14ac:dyDescent="0.3">
      <c r="A49" s="1"/>
      <c r="B49" s="9" t="s">
        <v>7</v>
      </c>
      <c r="C49" s="36"/>
      <c r="D49" s="31"/>
      <c r="E49" s="31"/>
      <c r="F49" s="31"/>
      <c r="G49" s="31"/>
      <c r="H49" s="31"/>
      <c r="I49" s="31"/>
      <c r="J49" s="30"/>
      <c r="K49" s="31"/>
      <c r="L49" s="30"/>
      <c r="M49" s="31"/>
    </row>
    <row r="50" spans="1:15" hidden="1" x14ac:dyDescent="0.3">
      <c r="A50" s="1"/>
      <c r="B50" s="6" t="s">
        <v>8</v>
      </c>
      <c r="C50" s="6"/>
      <c r="D50" s="34">
        <f>D53+D54+D55+D56+D57+D58+D59+D60+D61+D62+D63+D64+D65+D68</f>
        <v>1085446.3999999999</v>
      </c>
      <c r="E50" s="34">
        <f>E53+E54+E55+E56+E57+E58+E59+E60+E61+E62+E63+E64+E65+E68</f>
        <v>563781.69999999995</v>
      </c>
      <c r="F50" s="34">
        <f>F53+F54+F55+F56+F57+F58+F59+F60+F61+F62+F63+F64+F65+F68+F78+F79+F80+F81+F82+F83</f>
        <v>-94000.000000000015</v>
      </c>
      <c r="G50" s="31">
        <f t="shared" si="0"/>
        <v>991446.39999999991</v>
      </c>
      <c r="H50" s="34">
        <f>H53+H54+H55+H56+H57+H58+H59+H60+H61+H62+H63+H64+H65+H68+H78+H79+H80+H81+H82+H83</f>
        <v>223825</v>
      </c>
      <c r="I50" s="31">
        <f t="shared" si="1"/>
        <v>787606.7</v>
      </c>
      <c r="J50" s="33">
        <f>J53+J54+J55+J56+J57+J58+J59+J60+J61+J62+J63+J64+J65+J68+J78+J79+J80+J81+J82+J83</f>
        <v>14395.203</v>
      </c>
      <c r="K50" s="31">
        <f t="shared" si="2"/>
        <v>1005841.6029999999</v>
      </c>
      <c r="L50" s="33">
        <f>L53+L54+L55+L56+L57+L58+L59+L60+L61+L62+L63+L64+L65+L68+L78+L79+L80+L81+L82+L83</f>
        <v>39449.546999999999</v>
      </c>
      <c r="M50" s="31">
        <f t="shared" ref="M50:M66" si="9">I50+L50</f>
        <v>827056.24699999997</v>
      </c>
      <c r="O50" s="3">
        <v>0</v>
      </c>
    </row>
    <row r="51" spans="1:15" x14ac:dyDescent="0.3">
      <c r="A51" s="1"/>
      <c r="B51" s="36" t="s">
        <v>14</v>
      </c>
      <c r="C51" s="36"/>
      <c r="D51" s="31">
        <f>D69+D73+D76</f>
        <v>563244.80000000005</v>
      </c>
      <c r="E51" s="31">
        <f>E69+E73+E76</f>
        <v>154800.5</v>
      </c>
      <c r="F51" s="31">
        <f>F69+F73+F76</f>
        <v>-710.7</v>
      </c>
      <c r="G51" s="31">
        <f t="shared" si="0"/>
        <v>562534.10000000009</v>
      </c>
      <c r="H51" s="31">
        <f>H69+H73+H76</f>
        <v>-710.7</v>
      </c>
      <c r="I51" s="31">
        <f t="shared" si="1"/>
        <v>154089.79999999999</v>
      </c>
      <c r="J51" s="30">
        <f>J69+J73+J76</f>
        <v>0</v>
      </c>
      <c r="K51" s="31">
        <f t="shared" si="2"/>
        <v>562534.10000000009</v>
      </c>
      <c r="L51" s="30">
        <f>L69+L73+L76</f>
        <v>0</v>
      </c>
      <c r="M51" s="31">
        <f t="shared" si="9"/>
        <v>154089.79999999999</v>
      </c>
    </row>
    <row r="52" spans="1:15" x14ac:dyDescent="0.3">
      <c r="A52" s="1"/>
      <c r="B52" s="36" t="s">
        <v>22</v>
      </c>
      <c r="C52" s="36"/>
      <c r="D52" s="31"/>
      <c r="E52" s="31"/>
      <c r="F52" s="31">
        <f>F70+F77</f>
        <v>136854.1</v>
      </c>
      <c r="G52" s="31">
        <f t="shared" si="0"/>
        <v>136854.1</v>
      </c>
      <c r="H52" s="31">
        <f>H70+H77</f>
        <v>136854.1</v>
      </c>
      <c r="I52" s="31">
        <f t="shared" si="1"/>
        <v>136854.1</v>
      </c>
      <c r="J52" s="30">
        <f>J70+J77</f>
        <v>0</v>
      </c>
      <c r="K52" s="31">
        <f t="shared" si="2"/>
        <v>136854.1</v>
      </c>
      <c r="L52" s="30">
        <f>L70+L77</f>
        <v>0</v>
      </c>
      <c r="M52" s="31">
        <f t="shared" si="9"/>
        <v>136854.1</v>
      </c>
    </row>
    <row r="53" spans="1:15" ht="56.25" x14ac:dyDescent="0.3">
      <c r="A53" s="1" t="s">
        <v>104</v>
      </c>
      <c r="B53" s="36" t="s">
        <v>57</v>
      </c>
      <c r="C53" s="7" t="s">
        <v>46</v>
      </c>
      <c r="D53" s="31">
        <v>34448</v>
      </c>
      <c r="E53" s="31">
        <v>0</v>
      </c>
      <c r="F53" s="31"/>
      <c r="G53" s="31">
        <f t="shared" si="0"/>
        <v>34448</v>
      </c>
      <c r="H53" s="31">
        <v>0</v>
      </c>
      <c r="I53" s="31">
        <f t="shared" si="1"/>
        <v>0</v>
      </c>
      <c r="J53" s="30"/>
      <c r="K53" s="31">
        <f t="shared" si="2"/>
        <v>34448</v>
      </c>
      <c r="L53" s="30">
        <v>39449.546999999999</v>
      </c>
      <c r="M53" s="31">
        <f t="shared" si="9"/>
        <v>39449.546999999999</v>
      </c>
      <c r="N53" s="13">
        <v>1710141090</v>
      </c>
    </row>
    <row r="54" spans="1:15" ht="56.25" x14ac:dyDescent="0.3">
      <c r="A54" s="1" t="s">
        <v>105</v>
      </c>
      <c r="B54" s="36" t="s">
        <v>45</v>
      </c>
      <c r="C54" s="7" t="s">
        <v>46</v>
      </c>
      <c r="D54" s="31">
        <v>108206.8</v>
      </c>
      <c r="E54" s="31">
        <v>50000</v>
      </c>
      <c r="F54" s="31"/>
      <c r="G54" s="31">
        <f t="shared" si="0"/>
        <v>108206.8</v>
      </c>
      <c r="H54" s="31">
        <v>49000</v>
      </c>
      <c r="I54" s="31">
        <f t="shared" si="1"/>
        <v>99000</v>
      </c>
      <c r="J54" s="30"/>
      <c r="K54" s="31">
        <f t="shared" si="2"/>
        <v>108206.8</v>
      </c>
      <c r="L54" s="30"/>
      <c r="M54" s="31">
        <f t="shared" si="9"/>
        <v>99000</v>
      </c>
      <c r="N54" s="13">
        <v>1710141130</v>
      </c>
    </row>
    <row r="55" spans="1:15" ht="56.25" x14ac:dyDescent="0.3">
      <c r="A55" s="1" t="s">
        <v>106</v>
      </c>
      <c r="B55" s="36" t="s">
        <v>47</v>
      </c>
      <c r="C55" s="7" t="s">
        <v>46</v>
      </c>
      <c r="D55" s="31">
        <v>30419.7</v>
      </c>
      <c r="E55" s="31">
        <v>0</v>
      </c>
      <c r="F55" s="31"/>
      <c r="G55" s="31">
        <f t="shared" si="0"/>
        <v>30419.7</v>
      </c>
      <c r="H55" s="31"/>
      <c r="I55" s="31">
        <f t="shared" si="1"/>
        <v>0</v>
      </c>
      <c r="J55" s="30"/>
      <c r="K55" s="31">
        <f t="shared" si="2"/>
        <v>30419.7</v>
      </c>
      <c r="L55" s="30"/>
      <c r="M55" s="31">
        <f t="shared" si="9"/>
        <v>0</v>
      </c>
      <c r="N55" s="13">
        <v>1710141210</v>
      </c>
    </row>
    <row r="56" spans="1:15" ht="56.25" x14ac:dyDescent="0.3">
      <c r="A56" s="1" t="s">
        <v>107</v>
      </c>
      <c r="B56" s="36" t="s">
        <v>48</v>
      </c>
      <c r="C56" s="7" t="s">
        <v>46</v>
      </c>
      <c r="D56" s="29">
        <v>52469</v>
      </c>
      <c r="E56" s="29">
        <v>20765</v>
      </c>
      <c r="F56" s="31"/>
      <c r="G56" s="31">
        <f t="shared" si="0"/>
        <v>52469</v>
      </c>
      <c r="H56" s="31">
        <v>37555.4</v>
      </c>
      <c r="I56" s="31">
        <f t="shared" si="1"/>
        <v>58320.4</v>
      </c>
      <c r="J56" s="30"/>
      <c r="K56" s="31">
        <f t="shared" si="2"/>
        <v>52469</v>
      </c>
      <c r="L56" s="30"/>
      <c r="M56" s="31">
        <f t="shared" si="9"/>
        <v>58320.4</v>
      </c>
      <c r="N56" s="13">
        <v>1710142260</v>
      </c>
    </row>
    <row r="57" spans="1:15" ht="56.25" x14ac:dyDescent="0.3">
      <c r="A57" s="1" t="s">
        <v>108</v>
      </c>
      <c r="B57" s="36" t="s">
        <v>49</v>
      </c>
      <c r="C57" s="7" t="s">
        <v>46</v>
      </c>
      <c r="D57" s="29">
        <v>40000</v>
      </c>
      <c r="E57" s="29">
        <v>70000</v>
      </c>
      <c r="F57" s="31">
        <v>-20000</v>
      </c>
      <c r="G57" s="31">
        <f t="shared" si="0"/>
        <v>20000</v>
      </c>
      <c r="H57" s="31">
        <v>20000</v>
      </c>
      <c r="I57" s="31">
        <f t="shared" si="1"/>
        <v>90000</v>
      </c>
      <c r="J57" s="30"/>
      <c r="K57" s="31">
        <f t="shared" si="2"/>
        <v>20000</v>
      </c>
      <c r="L57" s="30"/>
      <c r="M57" s="31">
        <f t="shared" si="9"/>
        <v>90000</v>
      </c>
      <c r="N57" s="13">
        <v>1710142180</v>
      </c>
    </row>
    <row r="58" spans="1:15" ht="56.25" x14ac:dyDescent="0.3">
      <c r="A58" s="1" t="s">
        <v>109</v>
      </c>
      <c r="B58" s="36" t="s">
        <v>50</v>
      </c>
      <c r="C58" s="7" t="s">
        <v>46</v>
      </c>
      <c r="D58" s="29">
        <v>25565.1</v>
      </c>
      <c r="E58" s="29">
        <v>0</v>
      </c>
      <c r="F58" s="31">
        <v>2840</v>
      </c>
      <c r="G58" s="31">
        <f t="shared" si="0"/>
        <v>28405.1</v>
      </c>
      <c r="H58" s="31"/>
      <c r="I58" s="31">
        <f t="shared" si="1"/>
        <v>0</v>
      </c>
      <c r="J58" s="30"/>
      <c r="K58" s="31">
        <f t="shared" si="2"/>
        <v>28405.1</v>
      </c>
      <c r="L58" s="30"/>
      <c r="M58" s="31">
        <f t="shared" si="9"/>
        <v>0</v>
      </c>
      <c r="N58" s="13">
        <v>1710142330</v>
      </c>
    </row>
    <row r="59" spans="1:15" ht="56.25" x14ac:dyDescent="0.3">
      <c r="A59" s="1" t="s">
        <v>110</v>
      </c>
      <c r="B59" s="36" t="s">
        <v>51</v>
      </c>
      <c r="C59" s="7" t="s">
        <v>46</v>
      </c>
      <c r="D59" s="29">
        <v>522</v>
      </c>
      <c r="E59" s="29">
        <v>0</v>
      </c>
      <c r="F59" s="31"/>
      <c r="G59" s="31">
        <f t="shared" si="0"/>
        <v>522</v>
      </c>
      <c r="H59" s="31"/>
      <c r="I59" s="31">
        <f t="shared" si="1"/>
        <v>0</v>
      </c>
      <c r="J59" s="30"/>
      <c r="K59" s="31">
        <f t="shared" si="2"/>
        <v>522</v>
      </c>
      <c r="L59" s="30"/>
      <c r="M59" s="31">
        <f t="shared" si="9"/>
        <v>0</v>
      </c>
      <c r="N59" s="13">
        <v>1710142340</v>
      </c>
    </row>
    <row r="60" spans="1:15" ht="56.25" x14ac:dyDescent="0.3">
      <c r="A60" s="1" t="s">
        <v>111</v>
      </c>
      <c r="B60" s="36" t="s">
        <v>52</v>
      </c>
      <c r="C60" s="7" t="s">
        <v>46</v>
      </c>
      <c r="D60" s="29">
        <v>3897</v>
      </c>
      <c r="E60" s="29">
        <v>0</v>
      </c>
      <c r="F60" s="31"/>
      <c r="G60" s="31">
        <f t="shared" si="0"/>
        <v>3897</v>
      </c>
      <c r="H60" s="31"/>
      <c r="I60" s="31">
        <f t="shared" si="1"/>
        <v>0</v>
      </c>
      <c r="J60" s="30"/>
      <c r="K60" s="31">
        <f t="shared" si="2"/>
        <v>3897</v>
      </c>
      <c r="L60" s="30"/>
      <c r="M60" s="31">
        <f t="shared" si="9"/>
        <v>0</v>
      </c>
      <c r="N60" s="13">
        <v>1710142350</v>
      </c>
    </row>
    <row r="61" spans="1:15" ht="56.25" x14ac:dyDescent="0.3">
      <c r="A61" s="1" t="s">
        <v>112</v>
      </c>
      <c r="B61" s="36" t="s">
        <v>53</v>
      </c>
      <c r="C61" s="7" t="s">
        <v>46</v>
      </c>
      <c r="D61" s="29">
        <v>22500</v>
      </c>
      <c r="E61" s="29">
        <v>0</v>
      </c>
      <c r="F61" s="31">
        <v>2500</v>
      </c>
      <c r="G61" s="31">
        <f t="shared" si="0"/>
        <v>25000</v>
      </c>
      <c r="H61" s="31"/>
      <c r="I61" s="31">
        <f t="shared" si="1"/>
        <v>0</v>
      </c>
      <c r="J61" s="30"/>
      <c r="K61" s="31">
        <f t="shared" si="2"/>
        <v>25000</v>
      </c>
      <c r="L61" s="30"/>
      <c r="M61" s="31">
        <f t="shared" si="9"/>
        <v>0</v>
      </c>
      <c r="N61" s="13">
        <v>1710142360</v>
      </c>
    </row>
    <row r="62" spans="1:15" ht="56.25" x14ac:dyDescent="0.3">
      <c r="A62" s="1" t="s">
        <v>113</v>
      </c>
      <c r="B62" s="36" t="s">
        <v>54</v>
      </c>
      <c r="C62" s="7" t="s">
        <v>46</v>
      </c>
      <c r="D62" s="29">
        <v>61227</v>
      </c>
      <c r="E62" s="29">
        <v>0</v>
      </c>
      <c r="F62" s="31">
        <f>6803-23269.6</f>
        <v>-16466.599999999999</v>
      </c>
      <c r="G62" s="31">
        <f t="shared" si="0"/>
        <v>44760.4</v>
      </c>
      <c r="H62" s="31">
        <v>23269.599999999999</v>
      </c>
      <c r="I62" s="31">
        <f t="shared" si="1"/>
        <v>23269.599999999999</v>
      </c>
      <c r="J62" s="30"/>
      <c r="K62" s="31">
        <f t="shared" si="2"/>
        <v>44760.4</v>
      </c>
      <c r="L62" s="30"/>
      <c r="M62" s="31">
        <f t="shared" si="9"/>
        <v>23269.599999999999</v>
      </c>
      <c r="N62" s="13">
        <v>1710142370</v>
      </c>
    </row>
    <row r="63" spans="1:15" ht="56.25" x14ac:dyDescent="0.3">
      <c r="A63" s="1" t="s">
        <v>114</v>
      </c>
      <c r="B63" s="36" t="s">
        <v>55</v>
      </c>
      <c r="C63" s="7" t="s">
        <v>46</v>
      </c>
      <c r="D63" s="29">
        <v>26760.3</v>
      </c>
      <c r="E63" s="29">
        <v>8016.7</v>
      </c>
      <c r="F63" s="31"/>
      <c r="G63" s="31">
        <f t="shared" si="0"/>
        <v>26760.3</v>
      </c>
      <c r="H63" s="31"/>
      <c r="I63" s="31">
        <f t="shared" si="1"/>
        <v>8016.7</v>
      </c>
      <c r="J63" s="30"/>
      <c r="K63" s="31">
        <f t="shared" si="2"/>
        <v>26760.3</v>
      </c>
      <c r="L63" s="30"/>
      <c r="M63" s="31">
        <f t="shared" si="9"/>
        <v>8016.7</v>
      </c>
      <c r="N63" s="13">
        <v>1710241100</v>
      </c>
    </row>
    <row r="64" spans="1:15" ht="56.25" x14ac:dyDescent="0.3">
      <c r="A64" s="1" t="s">
        <v>115</v>
      </c>
      <c r="B64" s="36" t="s">
        <v>56</v>
      </c>
      <c r="C64" s="7" t="s">
        <v>46</v>
      </c>
      <c r="D64" s="29">
        <v>8000</v>
      </c>
      <c r="E64" s="29">
        <v>0</v>
      </c>
      <c r="F64" s="31"/>
      <c r="G64" s="31">
        <f t="shared" si="0"/>
        <v>8000</v>
      </c>
      <c r="H64" s="31"/>
      <c r="I64" s="31">
        <f t="shared" si="1"/>
        <v>0</v>
      </c>
      <c r="J64" s="30">
        <v>14395.203</v>
      </c>
      <c r="K64" s="31">
        <f t="shared" si="2"/>
        <v>22395.203000000001</v>
      </c>
      <c r="L64" s="30"/>
      <c r="M64" s="31">
        <f t="shared" si="9"/>
        <v>0</v>
      </c>
      <c r="N64" s="13">
        <v>1710441240</v>
      </c>
    </row>
    <row r="65" spans="1:16" ht="56.25" x14ac:dyDescent="0.3">
      <c r="A65" s="1" t="s">
        <v>116</v>
      </c>
      <c r="B65" s="36" t="s">
        <v>158</v>
      </c>
      <c r="C65" s="7" t="s">
        <v>46</v>
      </c>
      <c r="D65" s="29">
        <v>7000</v>
      </c>
      <c r="E65" s="29">
        <v>15000</v>
      </c>
      <c r="F65" s="31">
        <v>5000</v>
      </c>
      <c r="G65" s="31">
        <f t="shared" si="0"/>
        <v>12000</v>
      </c>
      <c r="H65" s="31"/>
      <c r="I65" s="31">
        <f t="shared" si="1"/>
        <v>15000</v>
      </c>
      <c r="J65" s="30"/>
      <c r="K65" s="31">
        <f t="shared" si="2"/>
        <v>12000</v>
      </c>
      <c r="L65" s="30"/>
      <c r="M65" s="31">
        <f t="shared" si="9"/>
        <v>15000</v>
      </c>
      <c r="N65" s="26" t="s">
        <v>183</v>
      </c>
      <c r="P65" s="26"/>
    </row>
    <row r="66" spans="1:16" ht="56.25" x14ac:dyDescent="0.3">
      <c r="A66" s="1" t="s">
        <v>117</v>
      </c>
      <c r="B66" s="36" t="s">
        <v>67</v>
      </c>
      <c r="C66" s="7" t="s">
        <v>3</v>
      </c>
      <c r="D66" s="29">
        <f>D68+D69</f>
        <v>1069391.5</v>
      </c>
      <c r="E66" s="29">
        <f>E68+E69</f>
        <v>400000</v>
      </c>
      <c r="F66" s="31">
        <f>F68+F69+F70</f>
        <v>-94000</v>
      </c>
      <c r="G66" s="31">
        <f t="shared" si="0"/>
        <v>975391.5</v>
      </c>
      <c r="H66" s="31">
        <f>H68+H69+H70</f>
        <v>94000</v>
      </c>
      <c r="I66" s="31">
        <f t="shared" si="1"/>
        <v>494000</v>
      </c>
      <c r="J66" s="30">
        <f>J68+J69+J70</f>
        <v>0</v>
      </c>
      <c r="K66" s="31">
        <f t="shared" si="2"/>
        <v>975391.5</v>
      </c>
      <c r="L66" s="30">
        <f>L68+L69+L70</f>
        <v>0</v>
      </c>
      <c r="M66" s="31">
        <f t="shared" si="9"/>
        <v>494000</v>
      </c>
    </row>
    <row r="67" spans="1:16" x14ac:dyDescent="0.3">
      <c r="A67" s="1"/>
      <c r="B67" s="36" t="s">
        <v>7</v>
      </c>
      <c r="C67" s="7"/>
      <c r="D67" s="29"/>
      <c r="E67" s="29"/>
      <c r="F67" s="31"/>
      <c r="G67" s="31"/>
      <c r="H67" s="31"/>
      <c r="I67" s="31"/>
      <c r="J67" s="30"/>
      <c r="K67" s="31"/>
      <c r="L67" s="30"/>
      <c r="M67" s="31"/>
    </row>
    <row r="68" spans="1:16" hidden="1" x14ac:dyDescent="0.3">
      <c r="A68" s="1"/>
      <c r="B68" s="18" t="s">
        <v>8</v>
      </c>
      <c r="C68" s="7"/>
      <c r="D68" s="29">
        <v>664431.5</v>
      </c>
      <c r="E68" s="29">
        <v>400000</v>
      </c>
      <c r="F68" s="31">
        <v>-94000</v>
      </c>
      <c r="G68" s="31">
        <f t="shared" si="0"/>
        <v>570431.5</v>
      </c>
      <c r="H68" s="31">
        <v>94000</v>
      </c>
      <c r="I68" s="31">
        <f t="shared" si="1"/>
        <v>494000</v>
      </c>
      <c r="J68" s="30"/>
      <c r="K68" s="31">
        <f t="shared" si="2"/>
        <v>570431.5</v>
      </c>
      <c r="L68" s="30"/>
      <c r="M68" s="31">
        <f t="shared" ref="M68:M71" si="10">I68+L68</f>
        <v>494000</v>
      </c>
      <c r="N68" s="13" t="s">
        <v>197</v>
      </c>
      <c r="O68" s="3">
        <v>0</v>
      </c>
    </row>
    <row r="69" spans="1:16" x14ac:dyDescent="0.3">
      <c r="A69" s="1"/>
      <c r="B69" s="36" t="s">
        <v>14</v>
      </c>
      <c r="C69" s="7"/>
      <c r="D69" s="29">
        <v>404960</v>
      </c>
      <c r="E69" s="29">
        <v>0</v>
      </c>
      <c r="F69" s="31"/>
      <c r="G69" s="31">
        <f t="shared" si="0"/>
        <v>404960</v>
      </c>
      <c r="H69" s="31">
        <v>0</v>
      </c>
      <c r="I69" s="31">
        <f t="shared" si="1"/>
        <v>0</v>
      </c>
      <c r="J69" s="30"/>
      <c r="K69" s="31">
        <f t="shared" si="2"/>
        <v>404960</v>
      </c>
      <c r="L69" s="30">
        <v>0</v>
      </c>
      <c r="M69" s="31">
        <f t="shared" si="10"/>
        <v>0</v>
      </c>
    </row>
    <row r="70" spans="1:16" hidden="1" x14ac:dyDescent="0.3">
      <c r="A70" s="1"/>
      <c r="B70" s="35" t="s">
        <v>22</v>
      </c>
      <c r="C70" s="7"/>
      <c r="D70" s="29"/>
      <c r="E70" s="29"/>
      <c r="F70" s="31"/>
      <c r="G70" s="31">
        <f t="shared" si="0"/>
        <v>0</v>
      </c>
      <c r="H70" s="31">
        <v>0</v>
      </c>
      <c r="I70" s="31">
        <f t="shared" si="1"/>
        <v>0</v>
      </c>
      <c r="J70" s="30"/>
      <c r="K70" s="31">
        <f t="shared" si="2"/>
        <v>0</v>
      </c>
      <c r="L70" s="30">
        <v>0</v>
      </c>
      <c r="M70" s="31">
        <f t="shared" si="10"/>
        <v>0</v>
      </c>
      <c r="O70" s="3">
        <v>0</v>
      </c>
    </row>
    <row r="71" spans="1:16" ht="112.5" x14ac:dyDescent="0.3">
      <c r="A71" s="1" t="s">
        <v>118</v>
      </c>
      <c r="B71" s="36" t="s">
        <v>68</v>
      </c>
      <c r="C71" s="7" t="s">
        <v>3</v>
      </c>
      <c r="D71" s="29">
        <f>D73</f>
        <v>107930.5</v>
      </c>
      <c r="E71" s="29">
        <f>E73</f>
        <v>104446.2</v>
      </c>
      <c r="F71" s="31">
        <f>F73</f>
        <v>-973.6</v>
      </c>
      <c r="G71" s="31">
        <f t="shared" si="0"/>
        <v>106956.9</v>
      </c>
      <c r="H71" s="31">
        <f>H73</f>
        <v>-973.6</v>
      </c>
      <c r="I71" s="31">
        <f t="shared" si="1"/>
        <v>103472.59999999999</v>
      </c>
      <c r="J71" s="30">
        <f>J73</f>
        <v>0</v>
      </c>
      <c r="K71" s="31">
        <f t="shared" si="2"/>
        <v>106956.9</v>
      </c>
      <c r="L71" s="30">
        <f>L73</f>
        <v>0</v>
      </c>
      <c r="M71" s="31">
        <f t="shared" si="10"/>
        <v>103472.59999999999</v>
      </c>
    </row>
    <row r="72" spans="1:16" x14ac:dyDescent="0.3">
      <c r="A72" s="1"/>
      <c r="B72" s="36" t="s">
        <v>7</v>
      </c>
      <c r="C72" s="7"/>
      <c r="D72" s="29"/>
      <c r="E72" s="29"/>
      <c r="F72" s="31"/>
      <c r="G72" s="31"/>
      <c r="H72" s="31"/>
      <c r="I72" s="31"/>
      <c r="J72" s="30"/>
      <c r="K72" s="31"/>
      <c r="L72" s="30"/>
      <c r="M72" s="31"/>
    </row>
    <row r="73" spans="1:16" x14ac:dyDescent="0.3">
      <c r="A73" s="1"/>
      <c r="B73" s="36" t="s">
        <v>14</v>
      </c>
      <c r="C73" s="7"/>
      <c r="D73" s="29">
        <v>107930.5</v>
      </c>
      <c r="E73" s="29">
        <v>104446.2</v>
      </c>
      <c r="F73" s="31">
        <v>-973.6</v>
      </c>
      <c r="G73" s="31">
        <f t="shared" si="0"/>
        <v>106956.9</v>
      </c>
      <c r="H73" s="31">
        <v>-973.6</v>
      </c>
      <c r="I73" s="31">
        <f t="shared" si="1"/>
        <v>103472.59999999999</v>
      </c>
      <c r="J73" s="30"/>
      <c r="K73" s="31">
        <f t="shared" si="2"/>
        <v>106956.9</v>
      </c>
      <c r="L73" s="30"/>
      <c r="M73" s="31">
        <f t="shared" ref="M73:M74" si="11">I73+L73</f>
        <v>103472.59999999999</v>
      </c>
      <c r="N73" s="13" t="s">
        <v>70</v>
      </c>
    </row>
    <row r="74" spans="1:16" ht="56.25" x14ac:dyDescent="0.3">
      <c r="A74" s="1" t="s">
        <v>119</v>
      </c>
      <c r="B74" s="36" t="s">
        <v>69</v>
      </c>
      <c r="C74" s="7" t="s">
        <v>3</v>
      </c>
      <c r="D74" s="29">
        <f>D76</f>
        <v>50354.3</v>
      </c>
      <c r="E74" s="29">
        <f>E76</f>
        <v>50354.3</v>
      </c>
      <c r="F74" s="31">
        <f>F76+F77</f>
        <v>137117</v>
      </c>
      <c r="G74" s="31">
        <f t="shared" si="0"/>
        <v>187471.3</v>
      </c>
      <c r="H74" s="31">
        <f>H76+H77</f>
        <v>137117</v>
      </c>
      <c r="I74" s="31">
        <f t="shared" si="1"/>
        <v>187471.3</v>
      </c>
      <c r="J74" s="30">
        <f>J76+J77</f>
        <v>0</v>
      </c>
      <c r="K74" s="31">
        <f t="shared" si="2"/>
        <v>187471.3</v>
      </c>
      <c r="L74" s="30">
        <f>L76+L77</f>
        <v>0</v>
      </c>
      <c r="M74" s="31">
        <f t="shared" si="11"/>
        <v>187471.3</v>
      </c>
    </row>
    <row r="75" spans="1:16" x14ac:dyDescent="0.3">
      <c r="A75" s="1"/>
      <c r="B75" s="36" t="s">
        <v>7</v>
      </c>
      <c r="C75" s="7"/>
      <c r="D75" s="29"/>
      <c r="E75" s="29"/>
      <c r="F75" s="31"/>
      <c r="G75" s="31"/>
      <c r="H75" s="31"/>
      <c r="I75" s="31"/>
      <c r="J75" s="30"/>
      <c r="K75" s="31"/>
      <c r="L75" s="30"/>
      <c r="M75" s="31"/>
    </row>
    <row r="76" spans="1:16" x14ac:dyDescent="0.3">
      <c r="A76" s="1"/>
      <c r="B76" s="36" t="s">
        <v>14</v>
      </c>
      <c r="C76" s="7"/>
      <c r="D76" s="29">
        <v>50354.3</v>
      </c>
      <c r="E76" s="29">
        <v>50354.3</v>
      </c>
      <c r="F76" s="31">
        <v>262.89999999999998</v>
      </c>
      <c r="G76" s="31">
        <f t="shared" si="0"/>
        <v>50617.200000000004</v>
      </c>
      <c r="H76" s="31">
        <v>262.89999999999998</v>
      </c>
      <c r="I76" s="31">
        <f t="shared" si="1"/>
        <v>50617.200000000004</v>
      </c>
      <c r="J76" s="30"/>
      <c r="K76" s="31">
        <f t="shared" si="2"/>
        <v>50617.200000000004</v>
      </c>
      <c r="L76" s="30"/>
      <c r="M76" s="31">
        <f t="shared" ref="M76:M90" si="12">I76+L76</f>
        <v>50617.200000000004</v>
      </c>
      <c r="N76" s="13" t="s">
        <v>71</v>
      </c>
    </row>
    <row r="77" spans="1:16" x14ac:dyDescent="0.3">
      <c r="A77" s="1"/>
      <c r="B77" s="36" t="s">
        <v>22</v>
      </c>
      <c r="C77" s="7"/>
      <c r="D77" s="29"/>
      <c r="E77" s="29"/>
      <c r="F77" s="31">
        <v>136854.1</v>
      </c>
      <c r="G77" s="31">
        <f t="shared" si="0"/>
        <v>136854.1</v>
      </c>
      <c r="H77" s="31">
        <v>136854.1</v>
      </c>
      <c r="I77" s="31">
        <f t="shared" si="1"/>
        <v>136854.1</v>
      </c>
      <c r="J77" s="30"/>
      <c r="K77" s="31">
        <f t="shared" si="2"/>
        <v>136854.1</v>
      </c>
      <c r="L77" s="30"/>
      <c r="M77" s="31">
        <f t="shared" si="12"/>
        <v>136854.1</v>
      </c>
      <c r="N77" s="13" t="s">
        <v>71</v>
      </c>
    </row>
    <row r="78" spans="1:16" ht="56.25" x14ac:dyDescent="0.3">
      <c r="A78" s="1" t="s">
        <v>120</v>
      </c>
      <c r="B78" s="36" t="s">
        <v>176</v>
      </c>
      <c r="C78" s="7" t="s">
        <v>46</v>
      </c>
      <c r="D78" s="29"/>
      <c r="E78" s="29"/>
      <c r="F78" s="31">
        <v>13479.7</v>
      </c>
      <c r="G78" s="31">
        <f t="shared" si="0"/>
        <v>13479.7</v>
      </c>
      <c r="H78" s="31"/>
      <c r="I78" s="31">
        <f t="shared" si="1"/>
        <v>0</v>
      </c>
      <c r="J78" s="30"/>
      <c r="K78" s="31">
        <f t="shared" si="2"/>
        <v>13479.7</v>
      </c>
      <c r="L78" s="30"/>
      <c r="M78" s="31">
        <f t="shared" si="12"/>
        <v>0</v>
      </c>
      <c r="N78" s="13" t="s">
        <v>186</v>
      </c>
    </row>
    <row r="79" spans="1:16" ht="56.25" x14ac:dyDescent="0.3">
      <c r="A79" s="1" t="s">
        <v>121</v>
      </c>
      <c r="B79" s="36" t="s">
        <v>177</v>
      </c>
      <c r="C79" s="7" t="s">
        <v>46</v>
      </c>
      <c r="D79" s="29"/>
      <c r="E79" s="29"/>
      <c r="F79" s="31">
        <v>9847.7000000000007</v>
      </c>
      <c r="G79" s="31">
        <f t="shared" si="0"/>
        <v>9847.7000000000007</v>
      </c>
      <c r="H79" s="31"/>
      <c r="I79" s="31">
        <f t="shared" si="1"/>
        <v>0</v>
      </c>
      <c r="J79" s="30"/>
      <c r="K79" s="31">
        <f t="shared" si="2"/>
        <v>9847.7000000000007</v>
      </c>
      <c r="L79" s="30"/>
      <c r="M79" s="31">
        <f t="shared" si="12"/>
        <v>0</v>
      </c>
      <c r="N79" s="13" t="s">
        <v>178</v>
      </c>
    </row>
    <row r="80" spans="1:16" ht="56.25" hidden="1" x14ac:dyDescent="0.3">
      <c r="A80" s="1" t="s">
        <v>122</v>
      </c>
      <c r="B80" s="20" t="s">
        <v>50</v>
      </c>
      <c r="C80" s="7" t="s">
        <v>46</v>
      </c>
      <c r="D80" s="29"/>
      <c r="E80" s="29"/>
      <c r="F80" s="31">
        <v>0</v>
      </c>
      <c r="G80" s="31">
        <f t="shared" si="0"/>
        <v>0</v>
      </c>
      <c r="H80" s="31"/>
      <c r="I80" s="31">
        <f t="shared" si="1"/>
        <v>0</v>
      </c>
      <c r="J80" s="30">
        <v>0</v>
      </c>
      <c r="K80" s="31">
        <f t="shared" si="2"/>
        <v>0</v>
      </c>
      <c r="L80" s="30"/>
      <c r="M80" s="31">
        <f t="shared" si="12"/>
        <v>0</v>
      </c>
      <c r="N80" s="13" t="s">
        <v>179</v>
      </c>
      <c r="O80" s="3">
        <v>0</v>
      </c>
    </row>
    <row r="81" spans="1:15" ht="56.25" hidden="1" x14ac:dyDescent="0.3">
      <c r="A81" s="1"/>
      <c r="B81" s="20" t="s">
        <v>48</v>
      </c>
      <c r="C81" s="7" t="s">
        <v>46</v>
      </c>
      <c r="D81" s="29"/>
      <c r="E81" s="29"/>
      <c r="F81" s="31"/>
      <c r="G81" s="31">
        <f t="shared" si="0"/>
        <v>0</v>
      </c>
      <c r="H81" s="31"/>
      <c r="I81" s="31">
        <f t="shared" si="1"/>
        <v>0</v>
      </c>
      <c r="J81" s="30"/>
      <c r="K81" s="31">
        <f t="shared" ref="K81:K145" si="13">G81+J81</f>
        <v>0</v>
      </c>
      <c r="L81" s="30"/>
      <c r="M81" s="31">
        <f t="shared" si="12"/>
        <v>0</v>
      </c>
      <c r="N81" s="13" t="s">
        <v>180</v>
      </c>
      <c r="O81" s="3">
        <v>0</v>
      </c>
    </row>
    <row r="82" spans="1:15" ht="56.25" x14ac:dyDescent="0.3">
      <c r="A82" s="1" t="s">
        <v>122</v>
      </c>
      <c r="B82" s="36" t="s">
        <v>182</v>
      </c>
      <c r="C82" s="7" t="s">
        <v>46</v>
      </c>
      <c r="D82" s="29"/>
      <c r="E82" s="29"/>
      <c r="F82" s="31">
        <v>2799.2</v>
      </c>
      <c r="G82" s="31">
        <f t="shared" si="0"/>
        <v>2799.2</v>
      </c>
      <c r="H82" s="31"/>
      <c r="I82" s="31">
        <f t="shared" si="1"/>
        <v>0</v>
      </c>
      <c r="J82" s="30"/>
      <c r="K82" s="31">
        <f t="shared" si="13"/>
        <v>2799.2</v>
      </c>
      <c r="L82" s="30"/>
      <c r="M82" s="31">
        <f t="shared" si="12"/>
        <v>0</v>
      </c>
      <c r="N82" s="13" t="s">
        <v>198</v>
      </c>
    </row>
    <row r="83" spans="1:15" ht="56.25" hidden="1" x14ac:dyDescent="0.3">
      <c r="A83" s="1"/>
      <c r="B83" s="20" t="s">
        <v>54</v>
      </c>
      <c r="C83" s="7" t="s">
        <v>46</v>
      </c>
      <c r="D83" s="29"/>
      <c r="E83" s="29"/>
      <c r="F83" s="31"/>
      <c r="G83" s="31">
        <f t="shared" si="0"/>
        <v>0</v>
      </c>
      <c r="H83" s="31"/>
      <c r="I83" s="31">
        <f t="shared" si="1"/>
        <v>0</v>
      </c>
      <c r="J83" s="30"/>
      <c r="K83" s="31">
        <f t="shared" si="13"/>
        <v>0</v>
      </c>
      <c r="L83" s="30"/>
      <c r="M83" s="31">
        <f t="shared" si="12"/>
        <v>0</v>
      </c>
      <c r="N83" s="13" t="s">
        <v>181</v>
      </c>
      <c r="O83" s="3">
        <v>0</v>
      </c>
    </row>
    <row r="84" spans="1:15" x14ac:dyDescent="0.3">
      <c r="A84" s="1"/>
      <c r="B84" s="36" t="s">
        <v>4</v>
      </c>
      <c r="C84" s="36"/>
      <c r="D84" s="28">
        <f>D87+D85+D86+D88+D89+D90+D94</f>
        <v>190500</v>
      </c>
      <c r="E84" s="28">
        <f>E87+E85+E86+E88+E89+E90+E94</f>
        <v>138786.90000000002</v>
      </c>
      <c r="F84" s="28">
        <f>F87+F85+F86+F88+F89+F90+F94</f>
        <v>0</v>
      </c>
      <c r="G84" s="28">
        <f t="shared" si="0"/>
        <v>190500</v>
      </c>
      <c r="H84" s="28">
        <f>H87+H85+H86+H88+H89+H90+H94</f>
        <v>0</v>
      </c>
      <c r="I84" s="28">
        <f t="shared" si="1"/>
        <v>138786.90000000002</v>
      </c>
      <c r="J84" s="28">
        <f>J87+J85+J86+J88+J89+J90+J94+J95</f>
        <v>32968.798999999999</v>
      </c>
      <c r="K84" s="31">
        <f t="shared" si="13"/>
        <v>223468.799</v>
      </c>
      <c r="L84" s="28">
        <f>L87+L85+L86+L88+L89+L90+L94+L95</f>
        <v>0</v>
      </c>
      <c r="M84" s="31">
        <f t="shared" si="12"/>
        <v>138786.90000000002</v>
      </c>
      <c r="N84" s="24"/>
      <c r="O84" s="25"/>
    </row>
    <row r="85" spans="1:15" ht="56.25" x14ac:dyDescent="0.3">
      <c r="A85" s="1" t="s">
        <v>123</v>
      </c>
      <c r="B85" s="36" t="s">
        <v>33</v>
      </c>
      <c r="C85" s="36" t="s">
        <v>5</v>
      </c>
      <c r="D85" s="29">
        <v>60500</v>
      </c>
      <c r="E85" s="29">
        <v>60500</v>
      </c>
      <c r="F85" s="31"/>
      <c r="G85" s="31">
        <f t="shared" si="0"/>
        <v>60500</v>
      </c>
      <c r="H85" s="31"/>
      <c r="I85" s="31">
        <f t="shared" si="1"/>
        <v>60500</v>
      </c>
      <c r="J85" s="30"/>
      <c r="K85" s="31">
        <f t="shared" si="13"/>
        <v>60500</v>
      </c>
      <c r="L85" s="30"/>
      <c r="M85" s="31">
        <f t="shared" si="12"/>
        <v>60500</v>
      </c>
      <c r="N85" s="13">
        <v>1020200000</v>
      </c>
    </row>
    <row r="86" spans="1:15" ht="56.25" x14ac:dyDescent="0.3">
      <c r="A86" s="1" t="s">
        <v>124</v>
      </c>
      <c r="B86" s="36" t="s">
        <v>32</v>
      </c>
      <c r="C86" s="36" t="s">
        <v>5</v>
      </c>
      <c r="D86" s="29">
        <v>0</v>
      </c>
      <c r="E86" s="29">
        <v>726.6</v>
      </c>
      <c r="F86" s="31">
        <v>0</v>
      </c>
      <c r="G86" s="31">
        <f t="shared" si="0"/>
        <v>0</v>
      </c>
      <c r="H86" s="31"/>
      <c r="I86" s="31">
        <f t="shared" si="1"/>
        <v>726.6</v>
      </c>
      <c r="J86" s="30">
        <v>0</v>
      </c>
      <c r="K86" s="31">
        <f t="shared" si="13"/>
        <v>0</v>
      </c>
      <c r="L86" s="30"/>
      <c r="M86" s="31">
        <f t="shared" si="12"/>
        <v>726.6</v>
      </c>
      <c r="N86" s="13">
        <v>1110542270</v>
      </c>
    </row>
    <row r="87" spans="1:15" ht="56.25" x14ac:dyDescent="0.3">
      <c r="A87" s="1" t="s">
        <v>125</v>
      </c>
      <c r="B87" s="36" t="s">
        <v>190</v>
      </c>
      <c r="C87" s="36" t="s">
        <v>5</v>
      </c>
      <c r="D87" s="29">
        <v>0</v>
      </c>
      <c r="E87" s="29">
        <v>9282.2999999999993</v>
      </c>
      <c r="F87" s="31">
        <v>0</v>
      </c>
      <c r="G87" s="31">
        <f t="shared" si="0"/>
        <v>0</v>
      </c>
      <c r="H87" s="31"/>
      <c r="I87" s="31">
        <f t="shared" si="1"/>
        <v>9282.2999999999993</v>
      </c>
      <c r="J87" s="30">
        <v>0</v>
      </c>
      <c r="K87" s="31">
        <f t="shared" si="13"/>
        <v>0</v>
      </c>
      <c r="L87" s="30"/>
      <c r="M87" s="31">
        <f t="shared" si="12"/>
        <v>9282.2999999999993</v>
      </c>
      <c r="N87" s="13">
        <v>1110542280</v>
      </c>
    </row>
    <row r="88" spans="1:15" ht="56.25" x14ac:dyDescent="0.3">
      <c r="A88" s="1" t="s">
        <v>126</v>
      </c>
      <c r="B88" s="36" t="s">
        <v>151</v>
      </c>
      <c r="C88" s="36" t="s">
        <v>5</v>
      </c>
      <c r="D88" s="29">
        <v>0</v>
      </c>
      <c r="E88" s="29">
        <v>43253</v>
      </c>
      <c r="F88" s="31">
        <v>0</v>
      </c>
      <c r="G88" s="31">
        <f t="shared" si="0"/>
        <v>0</v>
      </c>
      <c r="H88" s="31"/>
      <c r="I88" s="31">
        <f t="shared" si="1"/>
        <v>43253</v>
      </c>
      <c r="J88" s="30">
        <v>0</v>
      </c>
      <c r="K88" s="31">
        <f t="shared" si="13"/>
        <v>0</v>
      </c>
      <c r="L88" s="30"/>
      <c r="M88" s="31">
        <f t="shared" si="12"/>
        <v>43253</v>
      </c>
      <c r="N88" s="13">
        <v>1110542290</v>
      </c>
    </row>
    <row r="89" spans="1:15" ht="56.25" x14ac:dyDescent="0.3">
      <c r="A89" s="1" t="s">
        <v>127</v>
      </c>
      <c r="B89" s="36" t="s">
        <v>171</v>
      </c>
      <c r="C89" s="36" t="s">
        <v>5</v>
      </c>
      <c r="D89" s="29">
        <v>0</v>
      </c>
      <c r="E89" s="29">
        <v>25025</v>
      </c>
      <c r="F89" s="31">
        <v>0</v>
      </c>
      <c r="G89" s="31">
        <f t="shared" si="0"/>
        <v>0</v>
      </c>
      <c r="H89" s="31"/>
      <c r="I89" s="31">
        <f t="shared" si="1"/>
        <v>25025</v>
      </c>
      <c r="J89" s="30">
        <v>0</v>
      </c>
      <c r="K89" s="31">
        <f t="shared" si="13"/>
        <v>0</v>
      </c>
      <c r="L89" s="30"/>
      <c r="M89" s="31">
        <f t="shared" si="12"/>
        <v>25025</v>
      </c>
      <c r="N89" s="12">
        <v>1110542300</v>
      </c>
    </row>
    <row r="90" spans="1:15" ht="56.25" x14ac:dyDescent="0.3">
      <c r="A90" s="1" t="s">
        <v>128</v>
      </c>
      <c r="B90" s="36" t="s">
        <v>152</v>
      </c>
      <c r="C90" s="36" t="s">
        <v>5</v>
      </c>
      <c r="D90" s="29">
        <f>D92+D93</f>
        <v>100000</v>
      </c>
      <c r="E90" s="29">
        <f>E92+E93</f>
        <v>0</v>
      </c>
      <c r="F90" s="31">
        <f>F92+F93</f>
        <v>0</v>
      </c>
      <c r="G90" s="31">
        <f t="shared" si="0"/>
        <v>100000</v>
      </c>
      <c r="H90" s="31">
        <f>H92+H93</f>
        <v>0</v>
      </c>
      <c r="I90" s="31">
        <f t="shared" si="1"/>
        <v>0</v>
      </c>
      <c r="J90" s="30">
        <f>J92+J93</f>
        <v>0</v>
      </c>
      <c r="K90" s="31">
        <f t="shared" si="13"/>
        <v>100000</v>
      </c>
      <c r="L90" s="30">
        <f>L92+L93</f>
        <v>0</v>
      </c>
      <c r="M90" s="31">
        <f t="shared" si="12"/>
        <v>0</v>
      </c>
      <c r="N90" s="12"/>
    </row>
    <row r="91" spans="1:15" hidden="1" x14ac:dyDescent="0.3">
      <c r="A91" s="1"/>
      <c r="B91" s="18" t="s">
        <v>7</v>
      </c>
      <c r="C91" s="19"/>
      <c r="D91" s="29"/>
      <c r="E91" s="29"/>
      <c r="F91" s="31"/>
      <c r="G91" s="31"/>
      <c r="H91" s="31"/>
      <c r="I91" s="31"/>
      <c r="J91" s="30"/>
      <c r="K91" s="31"/>
      <c r="L91" s="30"/>
      <c r="M91" s="31"/>
      <c r="N91" s="12"/>
      <c r="O91" s="3">
        <v>0</v>
      </c>
    </row>
    <row r="92" spans="1:15" hidden="1" x14ac:dyDescent="0.3">
      <c r="A92" s="1"/>
      <c r="B92" s="18" t="s">
        <v>8</v>
      </c>
      <c r="C92" s="19"/>
      <c r="D92" s="29">
        <v>100000</v>
      </c>
      <c r="E92" s="29">
        <v>0</v>
      </c>
      <c r="F92" s="31"/>
      <c r="G92" s="31">
        <f t="shared" si="0"/>
        <v>100000</v>
      </c>
      <c r="H92" s="31">
        <v>0</v>
      </c>
      <c r="I92" s="31">
        <f t="shared" si="1"/>
        <v>0</v>
      </c>
      <c r="J92" s="30"/>
      <c r="K92" s="31">
        <f t="shared" si="13"/>
        <v>100000</v>
      </c>
      <c r="L92" s="30">
        <v>0</v>
      </c>
      <c r="M92" s="31">
        <f t="shared" ref="M92:M96" si="14">I92+L92</f>
        <v>0</v>
      </c>
      <c r="N92" s="12">
        <v>1320242020</v>
      </c>
      <c r="O92" s="3">
        <v>0</v>
      </c>
    </row>
    <row r="93" spans="1:15" hidden="1" x14ac:dyDescent="0.3">
      <c r="A93" s="1"/>
      <c r="B93" s="18" t="s">
        <v>14</v>
      </c>
      <c r="C93" s="19"/>
      <c r="D93" s="29"/>
      <c r="E93" s="29"/>
      <c r="F93" s="31"/>
      <c r="G93" s="31">
        <f t="shared" ref="G93:G157" si="15">D93+F93</f>
        <v>0</v>
      </c>
      <c r="H93" s="31"/>
      <c r="I93" s="31">
        <f t="shared" ref="I93:I157" si="16">E93+H93</f>
        <v>0</v>
      </c>
      <c r="J93" s="30"/>
      <c r="K93" s="31">
        <f t="shared" si="13"/>
        <v>0</v>
      </c>
      <c r="L93" s="30"/>
      <c r="M93" s="31">
        <f t="shared" si="14"/>
        <v>0</v>
      </c>
      <c r="N93" s="12"/>
      <c r="O93" s="3">
        <v>0</v>
      </c>
    </row>
    <row r="94" spans="1:15" ht="56.25" x14ac:dyDescent="0.3">
      <c r="A94" s="1" t="s">
        <v>129</v>
      </c>
      <c r="B94" s="36" t="s">
        <v>174</v>
      </c>
      <c r="C94" s="36" t="s">
        <v>5</v>
      </c>
      <c r="D94" s="29">
        <v>30000</v>
      </c>
      <c r="E94" s="29">
        <v>0</v>
      </c>
      <c r="F94" s="31"/>
      <c r="G94" s="31">
        <f t="shared" si="15"/>
        <v>30000</v>
      </c>
      <c r="H94" s="31">
        <v>0</v>
      </c>
      <c r="I94" s="31">
        <f t="shared" si="16"/>
        <v>0</v>
      </c>
      <c r="J94" s="30"/>
      <c r="K94" s="31">
        <f t="shared" si="13"/>
        <v>30000</v>
      </c>
      <c r="L94" s="30">
        <v>0</v>
      </c>
      <c r="M94" s="31">
        <f t="shared" si="14"/>
        <v>0</v>
      </c>
      <c r="N94" s="12">
        <v>1120441540</v>
      </c>
    </row>
    <row r="95" spans="1:15" ht="56.25" x14ac:dyDescent="0.3">
      <c r="A95" s="1" t="s">
        <v>130</v>
      </c>
      <c r="B95" s="36" t="s">
        <v>203</v>
      </c>
      <c r="C95" s="36" t="s">
        <v>5</v>
      </c>
      <c r="D95" s="29"/>
      <c r="E95" s="29"/>
      <c r="F95" s="31"/>
      <c r="G95" s="31"/>
      <c r="H95" s="31"/>
      <c r="I95" s="31"/>
      <c r="J95" s="30">
        <v>32968.798999999999</v>
      </c>
      <c r="K95" s="31">
        <f t="shared" si="13"/>
        <v>32968.798999999999</v>
      </c>
      <c r="L95" s="30"/>
      <c r="M95" s="31">
        <f t="shared" si="14"/>
        <v>0</v>
      </c>
      <c r="N95" s="12" t="s">
        <v>204</v>
      </c>
    </row>
    <row r="96" spans="1:15" x14ac:dyDescent="0.3">
      <c r="A96" s="1"/>
      <c r="B96" s="36" t="s">
        <v>6</v>
      </c>
      <c r="C96" s="36"/>
      <c r="D96" s="28">
        <f>D98+D99</f>
        <v>1940540.4</v>
      </c>
      <c r="E96" s="28">
        <f>E98+E99</f>
        <v>1512660</v>
      </c>
      <c r="F96" s="28">
        <f>F98+F99</f>
        <v>0</v>
      </c>
      <c r="G96" s="28">
        <f t="shared" si="15"/>
        <v>1940540.4</v>
      </c>
      <c r="H96" s="28">
        <f>H98+H99</f>
        <v>0</v>
      </c>
      <c r="I96" s="28">
        <f t="shared" si="16"/>
        <v>1512660</v>
      </c>
      <c r="J96" s="28">
        <f>J98+J99</f>
        <v>0</v>
      </c>
      <c r="K96" s="31">
        <f t="shared" si="13"/>
        <v>1940540.4</v>
      </c>
      <c r="L96" s="28">
        <f>L98+L99</f>
        <v>0</v>
      </c>
      <c r="M96" s="31">
        <f t="shared" si="14"/>
        <v>1512660</v>
      </c>
      <c r="N96" s="24"/>
      <c r="O96" s="25"/>
    </row>
    <row r="97" spans="1:15" x14ac:dyDescent="0.3">
      <c r="A97" s="1"/>
      <c r="B97" s="9" t="s">
        <v>7</v>
      </c>
      <c r="C97" s="16"/>
      <c r="D97" s="29"/>
      <c r="E97" s="29"/>
      <c r="F97" s="31"/>
      <c r="G97" s="31"/>
      <c r="H97" s="31"/>
      <c r="I97" s="31"/>
      <c r="J97" s="30"/>
      <c r="K97" s="31"/>
      <c r="L97" s="30"/>
      <c r="M97" s="31"/>
    </row>
    <row r="98" spans="1:15" hidden="1" x14ac:dyDescent="0.3">
      <c r="A98" s="1"/>
      <c r="B98" s="6" t="s">
        <v>8</v>
      </c>
      <c r="C98" s="2"/>
      <c r="D98" s="32">
        <f t="shared" ref="D98:F99" si="17">D102+D106+D110+D114+D118+D122+D126+D130+D134+D138+D142</f>
        <v>485135.6</v>
      </c>
      <c r="E98" s="32">
        <f t="shared" si="17"/>
        <v>407082.6</v>
      </c>
      <c r="F98" s="34">
        <f t="shared" si="17"/>
        <v>0</v>
      </c>
      <c r="G98" s="31">
        <f t="shared" si="15"/>
        <v>485135.6</v>
      </c>
      <c r="H98" s="34">
        <f>H102+H106+H110+H114+H118+H122+H126+H130+H134+H138+H142</f>
        <v>0</v>
      </c>
      <c r="I98" s="31">
        <f t="shared" si="16"/>
        <v>407082.6</v>
      </c>
      <c r="J98" s="33">
        <f t="shared" ref="J98" si="18">J102+J106+J110+J114+J118+J122+J126+J130+J134+J138+J142</f>
        <v>0</v>
      </c>
      <c r="K98" s="31">
        <f t="shared" si="13"/>
        <v>485135.6</v>
      </c>
      <c r="L98" s="33">
        <f>L102+L106+L110+L114+L118+L122+L126+L130+L134+L138+L142</f>
        <v>0</v>
      </c>
      <c r="M98" s="31">
        <f t="shared" ref="M98:M100" si="19">I98+L98</f>
        <v>407082.6</v>
      </c>
      <c r="O98" s="3">
        <v>0</v>
      </c>
    </row>
    <row r="99" spans="1:15" x14ac:dyDescent="0.3">
      <c r="A99" s="1"/>
      <c r="B99" s="36" t="s">
        <v>23</v>
      </c>
      <c r="C99" s="16"/>
      <c r="D99" s="29">
        <f t="shared" si="17"/>
        <v>1455404.7999999998</v>
      </c>
      <c r="E99" s="29">
        <f t="shared" si="17"/>
        <v>1105577.3999999999</v>
      </c>
      <c r="F99" s="31">
        <f t="shared" si="17"/>
        <v>0</v>
      </c>
      <c r="G99" s="31">
        <f t="shared" si="15"/>
        <v>1455404.7999999998</v>
      </c>
      <c r="H99" s="31">
        <f>H103+H107+H111+H115+H119+H123+H127+H131+H135+H139+H143</f>
        <v>0</v>
      </c>
      <c r="I99" s="31">
        <f t="shared" si="16"/>
        <v>1105577.3999999999</v>
      </c>
      <c r="J99" s="30">
        <f t="shared" ref="J99" si="20">J103+J107+J111+J115+J119+J123+J127+J131+J135+J139+J143</f>
        <v>0</v>
      </c>
      <c r="K99" s="31">
        <f t="shared" si="13"/>
        <v>1455404.7999999998</v>
      </c>
      <c r="L99" s="30">
        <f>L103+L107+L111+L115+L119+L123+L127+L131+L135+L139+L143</f>
        <v>0</v>
      </c>
      <c r="M99" s="31">
        <f t="shared" si="19"/>
        <v>1105577.3999999999</v>
      </c>
    </row>
    <row r="100" spans="1:15" ht="56.25" x14ac:dyDescent="0.3">
      <c r="A100" s="1" t="s">
        <v>131</v>
      </c>
      <c r="B100" s="36" t="s">
        <v>28</v>
      </c>
      <c r="C100" s="36" t="s">
        <v>5</v>
      </c>
      <c r="D100" s="29">
        <f>D102+D103</f>
        <v>613115.4</v>
      </c>
      <c r="E100" s="29">
        <f>E102+E103</f>
        <v>263903.8</v>
      </c>
      <c r="F100" s="31">
        <f>F102+F103</f>
        <v>0</v>
      </c>
      <c r="G100" s="31">
        <f t="shared" si="15"/>
        <v>613115.4</v>
      </c>
      <c r="H100" s="31">
        <f>H102+H103</f>
        <v>0</v>
      </c>
      <c r="I100" s="31">
        <f t="shared" si="16"/>
        <v>263903.8</v>
      </c>
      <c r="J100" s="30">
        <f>J102+J103</f>
        <v>0</v>
      </c>
      <c r="K100" s="31">
        <f t="shared" si="13"/>
        <v>613115.4</v>
      </c>
      <c r="L100" s="30">
        <f>L102+L103</f>
        <v>0</v>
      </c>
      <c r="M100" s="31">
        <f t="shared" si="19"/>
        <v>263903.8</v>
      </c>
    </row>
    <row r="101" spans="1:15" x14ac:dyDescent="0.3">
      <c r="A101" s="1"/>
      <c r="B101" s="36" t="s">
        <v>7</v>
      </c>
      <c r="C101" s="16"/>
      <c r="D101" s="29"/>
      <c r="E101" s="29"/>
      <c r="F101" s="31"/>
      <c r="G101" s="31"/>
      <c r="H101" s="31"/>
      <c r="I101" s="31"/>
      <c r="J101" s="30"/>
      <c r="K101" s="31"/>
      <c r="L101" s="30"/>
      <c r="M101" s="31"/>
    </row>
    <row r="102" spans="1:15" hidden="1" x14ac:dyDescent="0.3">
      <c r="A102" s="1"/>
      <c r="B102" s="18" t="s">
        <v>8</v>
      </c>
      <c r="C102" s="2"/>
      <c r="D102" s="32">
        <v>153278.9</v>
      </c>
      <c r="E102" s="32">
        <v>65976</v>
      </c>
      <c r="F102" s="34"/>
      <c r="G102" s="31">
        <f t="shared" si="15"/>
        <v>153278.9</v>
      </c>
      <c r="H102" s="34"/>
      <c r="I102" s="31">
        <f t="shared" si="16"/>
        <v>65976</v>
      </c>
      <c r="J102" s="33"/>
      <c r="K102" s="31">
        <f t="shared" si="13"/>
        <v>153278.9</v>
      </c>
      <c r="L102" s="33"/>
      <c r="M102" s="31">
        <f t="shared" ref="M102:M104" si="21">I102+L102</f>
        <v>65976</v>
      </c>
      <c r="N102" s="13" t="s">
        <v>34</v>
      </c>
      <c r="O102" s="3">
        <v>0</v>
      </c>
    </row>
    <row r="103" spans="1:15" x14ac:dyDescent="0.3">
      <c r="A103" s="1"/>
      <c r="B103" s="36" t="s">
        <v>23</v>
      </c>
      <c r="C103" s="16"/>
      <c r="D103" s="29">
        <v>459836.5</v>
      </c>
      <c r="E103" s="29">
        <v>197927.8</v>
      </c>
      <c r="F103" s="31"/>
      <c r="G103" s="31">
        <f t="shared" si="15"/>
        <v>459836.5</v>
      </c>
      <c r="H103" s="31"/>
      <c r="I103" s="31">
        <f t="shared" si="16"/>
        <v>197927.8</v>
      </c>
      <c r="J103" s="30"/>
      <c r="K103" s="31">
        <f t="shared" si="13"/>
        <v>459836.5</v>
      </c>
      <c r="L103" s="30"/>
      <c r="M103" s="31">
        <f t="shared" si="21"/>
        <v>197927.8</v>
      </c>
      <c r="N103" s="13" t="s">
        <v>148</v>
      </c>
      <c r="O103" s="8"/>
    </row>
    <row r="104" spans="1:15" ht="56.25" x14ac:dyDescent="0.3">
      <c r="A104" s="1" t="s">
        <v>132</v>
      </c>
      <c r="B104" s="36" t="s">
        <v>72</v>
      </c>
      <c r="C104" s="36" t="s">
        <v>5</v>
      </c>
      <c r="D104" s="29">
        <f>D106+D107</f>
        <v>200000</v>
      </c>
      <c r="E104" s="29">
        <f>E106+E107</f>
        <v>10000</v>
      </c>
      <c r="F104" s="31">
        <f>F106+F107</f>
        <v>0</v>
      </c>
      <c r="G104" s="31">
        <f t="shared" si="15"/>
        <v>200000</v>
      </c>
      <c r="H104" s="31">
        <f>H106+H107</f>
        <v>0</v>
      </c>
      <c r="I104" s="31">
        <f t="shared" si="16"/>
        <v>10000</v>
      </c>
      <c r="J104" s="30">
        <f>J106+J107</f>
        <v>45367</v>
      </c>
      <c r="K104" s="31">
        <f t="shared" si="13"/>
        <v>245367</v>
      </c>
      <c r="L104" s="30">
        <f>L106+L107</f>
        <v>0</v>
      </c>
      <c r="M104" s="31">
        <f t="shared" si="21"/>
        <v>10000</v>
      </c>
    </row>
    <row r="105" spans="1:15" x14ac:dyDescent="0.3">
      <c r="A105" s="1"/>
      <c r="B105" s="36" t="s">
        <v>7</v>
      </c>
      <c r="C105" s="37"/>
      <c r="D105" s="29"/>
      <c r="E105" s="29"/>
      <c r="F105" s="31"/>
      <c r="G105" s="31"/>
      <c r="H105" s="31"/>
      <c r="I105" s="31"/>
      <c r="J105" s="30"/>
      <c r="K105" s="31"/>
      <c r="L105" s="30"/>
      <c r="M105" s="31"/>
    </row>
    <row r="106" spans="1:15" hidden="1" x14ac:dyDescent="0.3">
      <c r="A106" s="1"/>
      <c r="B106" s="18" t="s">
        <v>8</v>
      </c>
      <c r="C106" s="19"/>
      <c r="D106" s="29">
        <v>50000</v>
      </c>
      <c r="E106" s="29">
        <v>2500</v>
      </c>
      <c r="F106" s="31"/>
      <c r="G106" s="31">
        <f t="shared" si="15"/>
        <v>50000</v>
      </c>
      <c r="H106" s="31"/>
      <c r="I106" s="31">
        <f t="shared" si="16"/>
        <v>2500</v>
      </c>
      <c r="J106" s="30">
        <v>11341.8</v>
      </c>
      <c r="K106" s="31">
        <f t="shared" si="13"/>
        <v>61341.8</v>
      </c>
      <c r="L106" s="30"/>
      <c r="M106" s="31">
        <f t="shared" ref="M106:M108" si="22">I106+L106</f>
        <v>2500</v>
      </c>
      <c r="N106" s="13" t="s">
        <v>35</v>
      </c>
      <c r="O106" s="3">
        <v>0</v>
      </c>
    </row>
    <row r="107" spans="1:15" x14ac:dyDescent="0.3">
      <c r="A107" s="1"/>
      <c r="B107" s="36" t="s">
        <v>23</v>
      </c>
      <c r="C107" s="37"/>
      <c r="D107" s="29">
        <v>150000</v>
      </c>
      <c r="E107" s="29">
        <v>7500</v>
      </c>
      <c r="F107" s="31"/>
      <c r="G107" s="31">
        <f t="shared" si="15"/>
        <v>150000</v>
      </c>
      <c r="H107" s="31"/>
      <c r="I107" s="31">
        <f t="shared" si="16"/>
        <v>7500</v>
      </c>
      <c r="J107" s="30">
        <v>34025.199999999997</v>
      </c>
      <c r="K107" s="31">
        <f t="shared" si="13"/>
        <v>184025.2</v>
      </c>
      <c r="L107" s="30"/>
      <c r="M107" s="31">
        <f t="shared" si="22"/>
        <v>7500</v>
      </c>
      <c r="N107" s="13" t="s">
        <v>148</v>
      </c>
    </row>
    <row r="108" spans="1:15" ht="56.25" x14ac:dyDescent="0.3">
      <c r="A108" s="1" t="s">
        <v>133</v>
      </c>
      <c r="B108" s="36" t="s">
        <v>29</v>
      </c>
      <c r="C108" s="36" t="s">
        <v>5</v>
      </c>
      <c r="D108" s="29">
        <f>D110+D111</f>
        <v>120000</v>
      </c>
      <c r="E108" s="29">
        <f>E110+E111</f>
        <v>0</v>
      </c>
      <c r="F108" s="31">
        <f>F110+F111</f>
        <v>0</v>
      </c>
      <c r="G108" s="31">
        <f t="shared" si="15"/>
        <v>120000</v>
      </c>
      <c r="H108" s="31">
        <f>H110+H111</f>
        <v>0</v>
      </c>
      <c r="I108" s="31">
        <f t="shared" si="16"/>
        <v>0</v>
      </c>
      <c r="J108" s="30">
        <f>J110+J111</f>
        <v>0</v>
      </c>
      <c r="K108" s="31">
        <f t="shared" si="13"/>
        <v>120000</v>
      </c>
      <c r="L108" s="30">
        <f>L110+L111</f>
        <v>0</v>
      </c>
      <c r="M108" s="31">
        <f t="shared" si="22"/>
        <v>0</v>
      </c>
    </row>
    <row r="109" spans="1:15" x14ac:dyDescent="0.3">
      <c r="A109" s="1"/>
      <c r="B109" s="36" t="s">
        <v>7</v>
      </c>
      <c r="C109" s="37"/>
      <c r="D109" s="29"/>
      <c r="E109" s="29"/>
      <c r="F109" s="31"/>
      <c r="G109" s="31"/>
      <c r="H109" s="31"/>
      <c r="I109" s="31"/>
      <c r="J109" s="30"/>
      <c r="K109" s="31"/>
      <c r="L109" s="30"/>
      <c r="M109" s="31"/>
    </row>
    <row r="110" spans="1:15" hidden="1" x14ac:dyDescent="0.3">
      <c r="A110" s="1"/>
      <c r="B110" s="18" t="s">
        <v>8</v>
      </c>
      <c r="C110" s="19"/>
      <c r="D110" s="29">
        <v>30000</v>
      </c>
      <c r="E110" s="29">
        <v>0</v>
      </c>
      <c r="F110" s="31"/>
      <c r="G110" s="31">
        <f t="shared" si="15"/>
        <v>30000</v>
      </c>
      <c r="H110" s="31">
        <v>0</v>
      </c>
      <c r="I110" s="31">
        <f t="shared" si="16"/>
        <v>0</v>
      </c>
      <c r="J110" s="30"/>
      <c r="K110" s="31">
        <f t="shared" si="13"/>
        <v>30000</v>
      </c>
      <c r="L110" s="30">
        <v>0</v>
      </c>
      <c r="M110" s="31">
        <f t="shared" ref="M110:M112" si="23">I110+L110</f>
        <v>0</v>
      </c>
      <c r="N110" s="13" t="s">
        <v>36</v>
      </c>
      <c r="O110" s="3">
        <v>0</v>
      </c>
    </row>
    <row r="111" spans="1:15" x14ac:dyDescent="0.3">
      <c r="A111" s="1"/>
      <c r="B111" s="36" t="s">
        <v>23</v>
      </c>
      <c r="C111" s="37"/>
      <c r="D111" s="29">
        <v>90000</v>
      </c>
      <c r="E111" s="29">
        <v>0</v>
      </c>
      <c r="F111" s="31"/>
      <c r="G111" s="31">
        <f t="shared" si="15"/>
        <v>90000</v>
      </c>
      <c r="H111" s="31">
        <v>0</v>
      </c>
      <c r="I111" s="31">
        <f t="shared" si="16"/>
        <v>0</v>
      </c>
      <c r="J111" s="30"/>
      <c r="K111" s="31">
        <f t="shared" si="13"/>
        <v>90000</v>
      </c>
      <c r="L111" s="30">
        <v>0</v>
      </c>
      <c r="M111" s="31">
        <f t="shared" si="23"/>
        <v>0</v>
      </c>
      <c r="N111" s="13" t="s">
        <v>148</v>
      </c>
    </row>
    <row r="112" spans="1:15" ht="56.25" x14ac:dyDescent="0.3">
      <c r="A112" s="1" t="s">
        <v>134</v>
      </c>
      <c r="B112" s="36" t="s">
        <v>30</v>
      </c>
      <c r="C112" s="36" t="s">
        <v>5</v>
      </c>
      <c r="D112" s="29">
        <f>D114+D115</f>
        <v>72334</v>
      </c>
      <c r="E112" s="29">
        <f>E114+E115</f>
        <v>0</v>
      </c>
      <c r="F112" s="31">
        <f>F114+F115</f>
        <v>0</v>
      </c>
      <c r="G112" s="31">
        <f t="shared" si="15"/>
        <v>72334</v>
      </c>
      <c r="H112" s="31">
        <f>H114+H115</f>
        <v>0</v>
      </c>
      <c r="I112" s="31">
        <f t="shared" si="16"/>
        <v>0</v>
      </c>
      <c r="J112" s="30">
        <f>J114+J115</f>
        <v>0</v>
      </c>
      <c r="K112" s="31">
        <f t="shared" si="13"/>
        <v>72334</v>
      </c>
      <c r="L112" s="30">
        <f>L114+L115</f>
        <v>0</v>
      </c>
      <c r="M112" s="31">
        <f t="shared" si="23"/>
        <v>0</v>
      </c>
    </row>
    <row r="113" spans="1:15" x14ac:dyDescent="0.3">
      <c r="A113" s="1"/>
      <c r="B113" s="36" t="s">
        <v>7</v>
      </c>
      <c r="C113" s="37"/>
      <c r="D113" s="29"/>
      <c r="E113" s="29"/>
      <c r="F113" s="31"/>
      <c r="G113" s="31"/>
      <c r="H113" s="31"/>
      <c r="I113" s="31"/>
      <c r="J113" s="30"/>
      <c r="K113" s="31"/>
      <c r="L113" s="30"/>
      <c r="M113" s="31"/>
    </row>
    <row r="114" spans="1:15" hidden="1" x14ac:dyDescent="0.3">
      <c r="A114" s="1"/>
      <c r="B114" s="18" t="s">
        <v>8</v>
      </c>
      <c r="C114" s="19"/>
      <c r="D114" s="29">
        <v>18083.5</v>
      </c>
      <c r="E114" s="29">
        <v>0</v>
      </c>
      <c r="F114" s="31"/>
      <c r="G114" s="31">
        <f t="shared" si="15"/>
        <v>18083.5</v>
      </c>
      <c r="H114" s="31"/>
      <c r="I114" s="31">
        <f t="shared" si="16"/>
        <v>0</v>
      </c>
      <c r="J114" s="30"/>
      <c r="K114" s="31">
        <f t="shared" si="13"/>
        <v>18083.5</v>
      </c>
      <c r="L114" s="30"/>
      <c r="M114" s="31">
        <f t="shared" ref="M114:M116" si="24">I114+L114</f>
        <v>0</v>
      </c>
      <c r="N114" s="13" t="s">
        <v>37</v>
      </c>
      <c r="O114" s="3">
        <v>0</v>
      </c>
    </row>
    <row r="115" spans="1:15" x14ac:dyDescent="0.3">
      <c r="A115" s="1"/>
      <c r="B115" s="36" t="s">
        <v>23</v>
      </c>
      <c r="C115" s="37"/>
      <c r="D115" s="29">
        <v>54250.5</v>
      </c>
      <c r="E115" s="29">
        <v>0</v>
      </c>
      <c r="F115" s="31"/>
      <c r="G115" s="31">
        <f t="shared" si="15"/>
        <v>54250.5</v>
      </c>
      <c r="H115" s="31"/>
      <c r="I115" s="31">
        <f t="shared" si="16"/>
        <v>0</v>
      </c>
      <c r="J115" s="30"/>
      <c r="K115" s="31">
        <f t="shared" si="13"/>
        <v>54250.5</v>
      </c>
      <c r="L115" s="30"/>
      <c r="M115" s="31">
        <f t="shared" si="24"/>
        <v>0</v>
      </c>
      <c r="N115" s="13" t="s">
        <v>148</v>
      </c>
    </row>
    <row r="116" spans="1:15" ht="56.25" x14ac:dyDescent="0.3">
      <c r="A116" s="1" t="s">
        <v>135</v>
      </c>
      <c r="B116" s="36" t="s">
        <v>172</v>
      </c>
      <c r="C116" s="36" t="s">
        <v>5</v>
      </c>
      <c r="D116" s="29">
        <f>D118+D119</f>
        <v>192621.69999999998</v>
      </c>
      <c r="E116" s="29">
        <f>E118+E119</f>
        <v>520019.19999999995</v>
      </c>
      <c r="F116" s="31">
        <f>F118+F119</f>
        <v>0</v>
      </c>
      <c r="G116" s="31">
        <f t="shared" si="15"/>
        <v>192621.69999999998</v>
      </c>
      <c r="H116" s="31">
        <f>H118+H119</f>
        <v>0</v>
      </c>
      <c r="I116" s="31">
        <f t="shared" si="16"/>
        <v>520019.19999999995</v>
      </c>
      <c r="J116" s="30">
        <f>J118+J119</f>
        <v>0</v>
      </c>
      <c r="K116" s="31">
        <f t="shared" si="13"/>
        <v>192621.69999999998</v>
      </c>
      <c r="L116" s="30">
        <f>L118+L119</f>
        <v>0</v>
      </c>
      <c r="M116" s="31">
        <f t="shared" si="24"/>
        <v>520019.19999999995</v>
      </c>
    </row>
    <row r="117" spans="1:15" x14ac:dyDescent="0.3">
      <c r="A117" s="1"/>
      <c r="B117" s="36" t="s">
        <v>7</v>
      </c>
      <c r="C117" s="16"/>
      <c r="D117" s="29"/>
      <c r="E117" s="29"/>
      <c r="F117" s="31"/>
      <c r="G117" s="31"/>
      <c r="H117" s="31"/>
      <c r="I117" s="31"/>
      <c r="J117" s="30"/>
      <c r="K117" s="31"/>
      <c r="L117" s="30"/>
      <c r="M117" s="31"/>
    </row>
    <row r="118" spans="1:15" hidden="1" x14ac:dyDescent="0.3">
      <c r="A118" s="1"/>
      <c r="B118" s="18" t="s">
        <v>8</v>
      </c>
      <c r="C118" s="2"/>
      <c r="D118" s="32">
        <v>48155.4</v>
      </c>
      <c r="E118" s="32">
        <v>155837.6</v>
      </c>
      <c r="F118" s="34"/>
      <c r="G118" s="31">
        <f t="shared" si="15"/>
        <v>48155.4</v>
      </c>
      <c r="H118" s="34"/>
      <c r="I118" s="31">
        <f t="shared" si="16"/>
        <v>155837.6</v>
      </c>
      <c r="J118" s="33"/>
      <c r="K118" s="31">
        <f t="shared" si="13"/>
        <v>48155.4</v>
      </c>
      <c r="L118" s="33"/>
      <c r="M118" s="31">
        <f t="shared" ref="M118:M120" si="25">I118+L118</f>
        <v>155837.6</v>
      </c>
      <c r="N118" s="12" t="s">
        <v>38</v>
      </c>
      <c r="O118" s="3">
        <v>0</v>
      </c>
    </row>
    <row r="119" spans="1:15" x14ac:dyDescent="0.3">
      <c r="A119" s="1"/>
      <c r="B119" s="36" t="s">
        <v>23</v>
      </c>
      <c r="C119" s="16"/>
      <c r="D119" s="29">
        <v>144466.29999999999</v>
      </c>
      <c r="E119" s="29">
        <v>364181.6</v>
      </c>
      <c r="F119" s="31"/>
      <c r="G119" s="31">
        <f t="shared" si="15"/>
        <v>144466.29999999999</v>
      </c>
      <c r="H119" s="31"/>
      <c r="I119" s="31">
        <f t="shared" si="16"/>
        <v>364181.6</v>
      </c>
      <c r="J119" s="30"/>
      <c r="K119" s="31">
        <f t="shared" si="13"/>
        <v>144466.29999999999</v>
      </c>
      <c r="L119" s="30"/>
      <c r="M119" s="31">
        <f t="shared" si="25"/>
        <v>364181.6</v>
      </c>
      <c r="N119" s="12" t="s">
        <v>148</v>
      </c>
    </row>
    <row r="120" spans="1:15" ht="56.25" x14ac:dyDescent="0.3">
      <c r="A120" s="1" t="s">
        <v>136</v>
      </c>
      <c r="B120" s="36" t="s">
        <v>31</v>
      </c>
      <c r="C120" s="36" t="s">
        <v>5</v>
      </c>
      <c r="D120" s="29">
        <f>D122+D123</f>
        <v>0</v>
      </c>
      <c r="E120" s="29">
        <f>E122+E123</f>
        <v>200000</v>
      </c>
      <c r="F120" s="31">
        <f>F122+F123</f>
        <v>0</v>
      </c>
      <c r="G120" s="31">
        <f t="shared" si="15"/>
        <v>0</v>
      </c>
      <c r="H120" s="31">
        <f>H122+H123</f>
        <v>0</v>
      </c>
      <c r="I120" s="31">
        <f t="shared" si="16"/>
        <v>200000</v>
      </c>
      <c r="J120" s="30">
        <f>J122+J123</f>
        <v>0</v>
      </c>
      <c r="K120" s="31">
        <f t="shared" si="13"/>
        <v>0</v>
      </c>
      <c r="L120" s="30">
        <f>L122+L123</f>
        <v>0</v>
      </c>
      <c r="M120" s="31">
        <f t="shared" si="25"/>
        <v>200000</v>
      </c>
    </row>
    <row r="121" spans="1:15" x14ac:dyDescent="0.3">
      <c r="A121" s="1"/>
      <c r="B121" s="36" t="s">
        <v>7</v>
      </c>
      <c r="C121" s="16"/>
      <c r="D121" s="29"/>
      <c r="E121" s="29"/>
      <c r="F121" s="31"/>
      <c r="G121" s="31"/>
      <c r="H121" s="31"/>
      <c r="I121" s="31"/>
      <c r="J121" s="30"/>
      <c r="K121" s="31"/>
      <c r="L121" s="30"/>
      <c r="M121" s="31"/>
    </row>
    <row r="122" spans="1:15" hidden="1" x14ac:dyDescent="0.3">
      <c r="A122" s="1"/>
      <c r="B122" s="18" t="s">
        <v>8</v>
      </c>
      <c r="C122" s="2"/>
      <c r="D122" s="32">
        <v>0</v>
      </c>
      <c r="E122" s="32">
        <v>51080</v>
      </c>
      <c r="F122" s="34">
        <v>0</v>
      </c>
      <c r="G122" s="31">
        <f t="shared" si="15"/>
        <v>0</v>
      </c>
      <c r="H122" s="34"/>
      <c r="I122" s="31">
        <f t="shared" si="16"/>
        <v>51080</v>
      </c>
      <c r="J122" s="33">
        <v>0</v>
      </c>
      <c r="K122" s="31">
        <f t="shared" si="13"/>
        <v>0</v>
      </c>
      <c r="L122" s="33"/>
      <c r="M122" s="31">
        <f t="shared" ref="M122:M124" si="26">I122+L122</f>
        <v>51080</v>
      </c>
      <c r="N122" s="12" t="s">
        <v>39</v>
      </c>
      <c r="O122" s="3">
        <v>0</v>
      </c>
    </row>
    <row r="123" spans="1:15" x14ac:dyDescent="0.3">
      <c r="A123" s="1"/>
      <c r="B123" s="36" t="s">
        <v>23</v>
      </c>
      <c r="C123" s="16"/>
      <c r="D123" s="29">
        <v>0</v>
      </c>
      <c r="E123" s="29">
        <v>148920</v>
      </c>
      <c r="F123" s="31">
        <v>0</v>
      </c>
      <c r="G123" s="31">
        <f t="shared" si="15"/>
        <v>0</v>
      </c>
      <c r="H123" s="31"/>
      <c r="I123" s="31">
        <f t="shared" si="16"/>
        <v>148920</v>
      </c>
      <c r="J123" s="30">
        <v>0</v>
      </c>
      <c r="K123" s="31">
        <f t="shared" si="13"/>
        <v>0</v>
      </c>
      <c r="L123" s="30"/>
      <c r="M123" s="31">
        <f t="shared" si="26"/>
        <v>148920</v>
      </c>
      <c r="N123" s="12" t="s">
        <v>148</v>
      </c>
    </row>
    <row r="124" spans="1:15" ht="56.25" x14ac:dyDescent="0.3">
      <c r="A124" s="1" t="s">
        <v>137</v>
      </c>
      <c r="B124" s="36" t="s">
        <v>159</v>
      </c>
      <c r="C124" s="36" t="s">
        <v>5</v>
      </c>
      <c r="D124" s="29">
        <f>D126+D127</f>
        <v>348812</v>
      </c>
      <c r="E124" s="29">
        <f>E126+E127</f>
        <v>148812</v>
      </c>
      <c r="F124" s="31">
        <f>F126+F127</f>
        <v>0</v>
      </c>
      <c r="G124" s="31">
        <f t="shared" si="15"/>
        <v>348812</v>
      </c>
      <c r="H124" s="31">
        <f>H126+H127</f>
        <v>0</v>
      </c>
      <c r="I124" s="31">
        <f t="shared" si="16"/>
        <v>148812</v>
      </c>
      <c r="J124" s="30">
        <f>J126+J127</f>
        <v>-45367</v>
      </c>
      <c r="K124" s="31">
        <f t="shared" si="13"/>
        <v>303445</v>
      </c>
      <c r="L124" s="30">
        <f>L126+L127</f>
        <v>0</v>
      </c>
      <c r="M124" s="31">
        <f t="shared" si="26"/>
        <v>148812</v>
      </c>
      <c r="O124" s="8"/>
    </row>
    <row r="125" spans="1:15" x14ac:dyDescent="0.3">
      <c r="A125" s="1"/>
      <c r="B125" s="36" t="s">
        <v>7</v>
      </c>
      <c r="C125" s="16"/>
      <c r="D125" s="29"/>
      <c r="E125" s="29"/>
      <c r="F125" s="31"/>
      <c r="G125" s="31"/>
      <c r="H125" s="31"/>
      <c r="I125" s="31"/>
      <c r="J125" s="30"/>
      <c r="K125" s="31"/>
      <c r="L125" s="30"/>
      <c r="M125" s="31"/>
    </row>
    <row r="126" spans="1:15" hidden="1" x14ac:dyDescent="0.3">
      <c r="A126" s="1"/>
      <c r="B126" s="18" t="s">
        <v>8</v>
      </c>
      <c r="C126" s="2"/>
      <c r="D126" s="32">
        <v>87203</v>
      </c>
      <c r="E126" s="32">
        <v>37203</v>
      </c>
      <c r="F126" s="34"/>
      <c r="G126" s="31">
        <f t="shared" si="15"/>
        <v>87203</v>
      </c>
      <c r="H126" s="34"/>
      <c r="I126" s="31">
        <f t="shared" si="16"/>
        <v>37203</v>
      </c>
      <c r="J126" s="33">
        <v>-11341.8</v>
      </c>
      <c r="K126" s="31">
        <f t="shared" si="13"/>
        <v>75861.2</v>
      </c>
      <c r="L126" s="33"/>
      <c r="M126" s="31">
        <f t="shared" ref="M126:M128" si="27">I126+L126</f>
        <v>37203</v>
      </c>
      <c r="N126" s="12" t="s">
        <v>40</v>
      </c>
      <c r="O126" s="3">
        <v>0</v>
      </c>
    </row>
    <row r="127" spans="1:15" x14ac:dyDescent="0.3">
      <c r="A127" s="1"/>
      <c r="B127" s="36" t="s">
        <v>23</v>
      </c>
      <c r="C127" s="16"/>
      <c r="D127" s="29">
        <v>261609</v>
      </c>
      <c r="E127" s="29">
        <v>111609</v>
      </c>
      <c r="F127" s="31"/>
      <c r="G127" s="31">
        <f t="shared" si="15"/>
        <v>261609</v>
      </c>
      <c r="H127" s="31"/>
      <c r="I127" s="31">
        <f t="shared" si="16"/>
        <v>111609</v>
      </c>
      <c r="J127" s="30">
        <v>-34025.199999999997</v>
      </c>
      <c r="K127" s="31">
        <f t="shared" si="13"/>
        <v>227583.8</v>
      </c>
      <c r="L127" s="30"/>
      <c r="M127" s="31">
        <f t="shared" si="27"/>
        <v>111609</v>
      </c>
      <c r="N127" s="12" t="s">
        <v>148</v>
      </c>
    </row>
    <row r="128" spans="1:15" ht="56.25" x14ac:dyDescent="0.3">
      <c r="A128" s="1" t="s">
        <v>173</v>
      </c>
      <c r="B128" s="36" t="s">
        <v>160</v>
      </c>
      <c r="C128" s="36" t="s">
        <v>5</v>
      </c>
      <c r="D128" s="29">
        <f>D130+D131</f>
        <v>88427.4</v>
      </c>
      <c r="E128" s="29">
        <f>E130+E131</f>
        <v>0</v>
      </c>
      <c r="F128" s="31">
        <f>F130+F131</f>
        <v>0</v>
      </c>
      <c r="G128" s="31">
        <f t="shared" si="15"/>
        <v>88427.4</v>
      </c>
      <c r="H128" s="31">
        <f>H130+H131</f>
        <v>0</v>
      </c>
      <c r="I128" s="31">
        <f t="shared" si="16"/>
        <v>0</v>
      </c>
      <c r="J128" s="30">
        <f>J130+J131</f>
        <v>0</v>
      </c>
      <c r="K128" s="31">
        <f t="shared" si="13"/>
        <v>88427.4</v>
      </c>
      <c r="L128" s="30">
        <f>L130+L131</f>
        <v>0</v>
      </c>
      <c r="M128" s="31">
        <f t="shared" si="27"/>
        <v>0</v>
      </c>
    </row>
    <row r="129" spans="1:15" x14ac:dyDescent="0.3">
      <c r="A129" s="1"/>
      <c r="B129" s="36" t="s">
        <v>7</v>
      </c>
      <c r="C129" s="36"/>
      <c r="D129" s="29"/>
      <c r="E129" s="29"/>
      <c r="F129" s="31"/>
      <c r="G129" s="31"/>
      <c r="H129" s="31"/>
      <c r="I129" s="31"/>
      <c r="J129" s="30"/>
      <c r="K129" s="31"/>
      <c r="L129" s="30"/>
      <c r="M129" s="31"/>
    </row>
    <row r="130" spans="1:15" hidden="1" x14ac:dyDescent="0.3">
      <c r="A130" s="1"/>
      <c r="B130" s="18" t="s">
        <v>8</v>
      </c>
      <c r="C130" s="18"/>
      <c r="D130" s="29">
        <v>22107</v>
      </c>
      <c r="E130" s="29">
        <v>0</v>
      </c>
      <c r="F130" s="31"/>
      <c r="G130" s="31">
        <f t="shared" si="15"/>
        <v>22107</v>
      </c>
      <c r="H130" s="31"/>
      <c r="I130" s="31">
        <f t="shared" si="16"/>
        <v>0</v>
      </c>
      <c r="J130" s="30"/>
      <c r="K130" s="31">
        <f t="shared" si="13"/>
        <v>22107</v>
      </c>
      <c r="L130" s="30"/>
      <c r="M130" s="31">
        <f t="shared" ref="M130:M132" si="28">I130+L130</f>
        <v>0</v>
      </c>
      <c r="N130" s="13" t="s">
        <v>41</v>
      </c>
      <c r="O130" s="3">
        <v>0</v>
      </c>
    </row>
    <row r="131" spans="1:15" x14ac:dyDescent="0.3">
      <c r="A131" s="1"/>
      <c r="B131" s="36" t="s">
        <v>23</v>
      </c>
      <c r="C131" s="36"/>
      <c r="D131" s="29">
        <v>66320.399999999994</v>
      </c>
      <c r="E131" s="29">
        <v>0</v>
      </c>
      <c r="F131" s="31"/>
      <c r="G131" s="31">
        <f t="shared" si="15"/>
        <v>66320.399999999994</v>
      </c>
      <c r="H131" s="31"/>
      <c r="I131" s="31">
        <f t="shared" si="16"/>
        <v>0</v>
      </c>
      <c r="J131" s="30"/>
      <c r="K131" s="31">
        <f t="shared" si="13"/>
        <v>66320.399999999994</v>
      </c>
      <c r="L131" s="30"/>
      <c r="M131" s="31">
        <f t="shared" si="28"/>
        <v>0</v>
      </c>
      <c r="N131" s="13" t="s">
        <v>148</v>
      </c>
    </row>
    <row r="132" spans="1:15" ht="75" x14ac:dyDescent="0.3">
      <c r="A132" s="1" t="s">
        <v>138</v>
      </c>
      <c r="B132" s="36" t="s">
        <v>161</v>
      </c>
      <c r="C132" s="36" t="s">
        <v>5</v>
      </c>
      <c r="D132" s="29">
        <f>D134+D135</f>
        <v>28275.4</v>
      </c>
      <c r="E132" s="29">
        <f>E134+E135</f>
        <v>0</v>
      </c>
      <c r="F132" s="31">
        <f>F134+F135</f>
        <v>0</v>
      </c>
      <c r="G132" s="31">
        <f t="shared" si="15"/>
        <v>28275.4</v>
      </c>
      <c r="H132" s="31">
        <f>H134+H135</f>
        <v>0</v>
      </c>
      <c r="I132" s="31">
        <f t="shared" si="16"/>
        <v>0</v>
      </c>
      <c r="J132" s="30">
        <f>J134+J135</f>
        <v>0</v>
      </c>
      <c r="K132" s="31">
        <f t="shared" si="13"/>
        <v>28275.4</v>
      </c>
      <c r="L132" s="30">
        <f>L134+L135</f>
        <v>0</v>
      </c>
      <c r="M132" s="31">
        <f t="shared" si="28"/>
        <v>0</v>
      </c>
    </row>
    <row r="133" spans="1:15" x14ac:dyDescent="0.3">
      <c r="A133" s="1"/>
      <c r="B133" s="36" t="s">
        <v>7</v>
      </c>
      <c r="C133" s="36"/>
      <c r="D133" s="29"/>
      <c r="E133" s="29"/>
      <c r="F133" s="31"/>
      <c r="G133" s="31"/>
      <c r="H133" s="31"/>
      <c r="I133" s="31"/>
      <c r="J133" s="30"/>
      <c r="K133" s="31"/>
      <c r="L133" s="30"/>
      <c r="M133" s="31"/>
    </row>
    <row r="134" spans="1:15" hidden="1" x14ac:dyDescent="0.3">
      <c r="A134" s="1"/>
      <c r="B134" s="18" t="s">
        <v>8</v>
      </c>
      <c r="C134" s="18"/>
      <c r="D134" s="29">
        <v>7069</v>
      </c>
      <c r="E134" s="29">
        <v>0</v>
      </c>
      <c r="F134" s="31"/>
      <c r="G134" s="31">
        <f t="shared" si="15"/>
        <v>7069</v>
      </c>
      <c r="H134" s="31">
        <v>0</v>
      </c>
      <c r="I134" s="31">
        <f t="shared" si="16"/>
        <v>0</v>
      </c>
      <c r="J134" s="30"/>
      <c r="K134" s="31">
        <f t="shared" si="13"/>
        <v>7069</v>
      </c>
      <c r="L134" s="30">
        <v>0</v>
      </c>
      <c r="M134" s="31">
        <f t="shared" ref="M134:M136" si="29">I134+L134</f>
        <v>0</v>
      </c>
      <c r="N134" s="13" t="s">
        <v>42</v>
      </c>
      <c r="O134" s="3">
        <v>0</v>
      </c>
    </row>
    <row r="135" spans="1:15" x14ac:dyDescent="0.3">
      <c r="A135" s="1"/>
      <c r="B135" s="36" t="s">
        <v>23</v>
      </c>
      <c r="C135" s="36"/>
      <c r="D135" s="29">
        <v>21206.400000000001</v>
      </c>
      <c r="E135" s="29">
        <v>0</v>
      </c>
      <c r="F135" s="31"/>
      <c r="G135" s="31">
        <f t="shared" si="15"/>
        <v>21206.400000000001</v>
      </c>
      <c r="H135" s="31">
        <v>0</v>
      </c>
      <c r="I135" s="31">
        <f t="shared" si="16"/>
        <v>0</v>
      </c>
      <c r="J135" s="30"/>
      <c r="K135" s="31">
        <f t="shared" si="13"/>
        <v>21206.400000000001</v>
      </c>
      <c r="L135" s="30">
        <v>0</v>
      </c>
      <c r="M135" s="31">
        <f t="shared" si="29"/>
        <v>0</v>
      </c>
      <c r="N135" s="13" t="s">
        <v>148</v>
      </c>
    </row>
    <row r="136" spans="1:15" ht="56.25" x14ac:dyDescent="0.3">
      <c r="A136" s="1" t="s">
        <v>139</v>
      </c>
      <c r="B136" s="36" t="s">
        <v>162</v>
      </c>
      <c r="C136" s="36" t="s">
        <v>5</v>
      </c>
      <c r="D136" s="29">
        <f>D138+D139</f>
        <v>230075</v>
      </c>
      <c r="E136" s="29">
        <f>E138+E139</f>
        <v>369925</v>
      </c>
      <c r="F136" s="31">
        <f>F138+F139</f>
        <v>0</v>
      </c>
      <c r="G136" s="31">
        <f t="shared" si="15"/>
        <v>230075</v>
      </c>
      <c r="H136" s="31">
        <f>H138+H139</f>
        <v>0</v>
      </c>
      <c r="I136" s="31">
        <f t="shared" si="16"/>
        <v>369925</v>
      </c>
      <c r="J136" s="30">
        <f>J138+J139</f>
        <v>0</v>
      </c>
      <c r="K136" s="31">
        <f t="shared" si="13"/>
        <v>230075</v>
      </c>
      <c r="L136" s="30">
        <f>L138+L139</f>
        <v>0</v>
      </c>
      <c r="M136" s="31">
        <f t="shared" si="29"/>
        <v>369925</v>
      </c>
    </row>
    <row r="137" spans="1:15" x14ac:dyDescent="0.3">
      <c r="A137" s="1"/>
      <c r="B137" s="36" t="s">
        <v>7</v>
      </c>
      <c r="C137" s="36"/>
      <c r="D137" s="29"/>
      <c r="E137" s="29"/>
      <c r="F137" s="31"/>
      <c r="G137" s="31"/>
      <c r="H137" s="31"/>
      <c r="I137" s="31"/>
      <c r="J137" s="30"/>
      <c r="K137" s="31"/>
      <c r="L137" s="30"/>
      <c r="M137" s="31"/>
    </row>
    <row r="138" spans="1:15" hidden="1" x14ac:dyDescent="0.3">
      <c r="A138" s="1"/>
      <c r="B138" s="18" t="s">
        <v>8</v>
      </c>
      <c r="C138" s="18"/>
      <c r="D138" s="29">
        <v>57518.8</v>
      </c>
      <c r="E138" s="29">
        <v>94486</v>
      </c>
      <c r="F138" s="31"/>
      <c r="G138" s="31">
        <f t="shared" si="15"/>
        <v>57518.8</v>
      </c>
      <c r="H138" s="31"/>
      <c r="I138" s="31">
        <f t="shared" si="16"/>
        <v>94486</v>
      </c>
      <c r="J138" s="30"/>
      <c r="K138" s="31">
        <f t="shared" si="13"/>
        <v>57518.8</v>
      </c>
      <c r="L138" s="30"/>
      <c r="M138" s="31">
        <f t="shared" ref="M138:M140" si="30">I138+L138</f>
        <v>94486</v>
      </c>
      <c r="N138" s="13" t="s">
        <v>43</v>
      </c>
      <c r="O138" s="3">
        <v>0</v>
      </c>
    </row>
    <row r="139" spans="1:15" x14ac:dyDescent="0.3">
      <c r="A139" s="1"/>
      <c r="B139" s="36" t="s">
        <v>23</v>
      </c>
      <c r="C139" s="36"/>
      <c r="D139" s="29">
        <v>172556.2</v>
      </c>
      <c r="E139" s="29">
        <v>275439</v>
      </c>
      <c r="F139" s="31"/>
      <c r="G139" s="31">
        <f t="shared" si="15"/>
        <v>172556.2</v>
      </c>
      <c r="H139" s="31"/>
      <c r="I139" s="31">
        <f t="shared" si="16"/>
        <v>275439</v>
      </c>
      <c r="J139" s="30"/>
      <c r="K139" s="31">
        <f t="shared" si="13"/>
        <v>172556.2</v>
      </c>
      <c r="L139" s="30"/>
      <c r="M139" s="31">
        <f t="shared" si="30"/>
        <v>275439</v>
      </c>
      <c r="N139" s="13" t="s">
        <v>148</v>
      </c>
    </row>
    <row r="140" spans="1:15" ht="56.25" x14ac:dyDescent="0.3">
      <c r="A140" s="1" t="s">
        <v>140</v>
      </c>
      <c r="B140" s="36" t="s">
        <v>163</v>
      </c>
      <c r="C140" s="36" t="s">
        <v>5</v>
      </c>
      <c r="D140" s="29">
        <f>D142+D143</f>
        <v>46879.5</v>
      </c>
      <c r="E140" s="29">
        <f>E142+E143</f>
        <v>0</v>
      </c>
      <c r="F140" s="31">
        <f>F142+F143</f>
        <v>0</v>
      </c>
      <c r="G140" s="31">
        <f t="shared" si="15"/>
        <v>46879.5</v>
      </c>
      <c r="H140" s="31">
        <f>H142+H143</f>
        <v>0</v>
      </c>
      <c r="I140" s="31">
        <f t="shared" si="16"/>
        <v>0</v>
      </c>
      <c r="J140" s="30">
        <f>J142+J143</f>
        <v>0</v>
      </c>
      <c r="K140" s="31">
        <f t="shared" si="13"/>
        <v>46879.5</v>
      </c>
      <c r="L140" s="30">
        <f>L142+L143</f>
        <v>0</v>
      </c>
      <c r="M140" s="31">
        <f t="shared" si="30"/>
        <v>0</v>
      </c>
    </row>
    <row r="141" spans="1:15" x14ac:dyDescent="0.3">
      <c r="A141" s="1"/>
      <c r="B141" s="36" t="s">
        <v>7</v>
      </c>
      <c r="C141" s="36"/>
      <c r="D141" s="29"/>
      <c r="E141" s="29"/>
      <c r="F141" s="31"/>
      <c r="G141" s="31"/>
      <c r="H141" s="31"/>
      <c r="I141" s="31"/>
      <c r="J141" s="30"/>
      <c r="K141" s="31"/>
      <c r="L141" s="30"/>
      <c r="M141" s="31"/>
    </row>
    <row r="142" spans="1:15" hidden="1" x14ac:dyDescent="0.3">
      <c r="A142" s="1"/>
      <c r="B142" s="18" t="s">
        <v>8</v>
      </c>
      <c r="C142" s="18"/>
      <c r="D142" s="29">
        <v>11720</v>
      </c>
      <c r="E142" s="29">
        <v>0</v>
      </c>
      <c r="F142" s="31"/>
      <c r="G142" s="31">
        <f t="shared" si="15"/>
        <v>11720</v>
      </c>
      <c r="H142" s="31">
        <v>0</v>
      </c>
      <c r="I142" s="31">
        <f t="shared" si="16"/>
        <v>0</v>
      </c>
      <c r="J142" s="30"/>
      <c r="K142" s="31">
        <f t="shared" si="13"/>
        <v>11720</v>
      </c>
      <c r="L142" s="30">
        <v>0</v>
      </c>
      <c r="M142" s="31">
        <f t="shared" ref="M142:M158" si="31">I142+L142</f>
        <v>0</v>
      </c>
      <c r="N142" s="13" t="s">
        <v>44</v>
      </c>
      <c r="O142" s="3">
        <v>0</v>
      </c>
    </row>
    <row r="143" spans="1:15" x14ac:dyDescent="0.3">
      <c r="A143" s="1"/>
      <c r="B143" s="36" t="s">
        <v>23</v>
      </c>
      <c r="C143" s="36"/>
      <c r="D143" s="29">
        <v>35159.5</v>
      </c>
      <c r="E143" s="29">
        <v>0</v>
      </c>
      <c r="F143" s="31"/>
      <c r="G143" s="31">
        <f t="shared" si="15"/>
        <v>35159.5</v>
      </c>
      <c r="H143" s="31">
        <v>0</v>
      </c>
      <c r="I143" s="31">
        <f t="shared" si="16"/>
        <v>0</v>
      </c>
      <c r="J143" s="30"/>
      <c r="K143" s="31">
        <f t="shared" si="13"/>
        <v>35159.5</v>
      </c>
      <c r="L143" s="30">
        <v>0</v>
      </c>
      <c r="M143" s="31">
        <f t="shared" si="31"/>
        <v>0</v>
      </c>
      <c r="N143" s="13" t="s">
        <v>148</v>
      </c>
    </row>
    <row r="144" spans="1:15" x14ac:dyDescent="0.3">
      <c r="A144" s="1"/>
      <c r="B144" s="36" t="s">
        <v>25</v>
      </c>
      <c r="C144" s="16"/>
      <c r="D144" s="28">
        <f>D145+D146</f>
        <v>200000</v>
      </c>
      <c r="E144" s="28">
        <f>E145+E146</f>
        <v>321000</v>
      </c>
      <c r="F144" s="28">
        <f>F145+F146</f>
        <v>0</v>
      </c>
      <c r="G144" s="28">
        <f t="shared" si="15"/>
        <v>200000</v>
      </c>
      <c r="H144" s="28">
        <f>H145+H146</f>
        <v>0</v>
      </c>
      <c r="I144" s="28">
        <f t="shared" si="16"/>
        <v>321000</v>
      </c>
      <c r="J144" s="28">
        <f>J145+J146</f>
        <v>0</v>
      </c>
      <c r="K144" s="31">
        <f t="shared" si="13"/>
        <v>200000</v>
      </c>
      <c r="L144" s="28">
        <f>L145+L146</f>
        <v>-11499.041999999999</v>
      </c>
      <c r="M144" s="31">
        <f t="shared" si="31"/>
        <v>309500.95799999998</v>
      </c>
      <c r="N144" s="24"/>
      <c r="O144" s="25"/>
    </row>
    <row r="145" spans="1:15" ht="56.25" x14ac:dyDescent="0.3">
      <c r="A145" s="1" t="s">
        <v>141</v>
      </c>
      <c r="B145" s="36" t="s">
        <v>58</v>
      </c>
      <c r="C145" s="7" t="s">
        <v>46</v>
      </c>
      <c r="D145" s="31">
        <v>100000</v>
      </c>
      <c r="E145" s="31">
        <v>221000</v>
      </c>
      <c r="F145" s="31"/>
      <c r="G145" s="31">
        <f t="shared" si="15"/>
        <v>100000</v>
      </c>
      <c r="H145" s="31"/>
      <c r="I145" s="31">
        <f t="shared" si="16"/>
        <v>221000</v>
      </c>
      <c r="J145" s="30"/>
      <c r="K145" s="31">
        <f t="shared" si="13"/>
        <v>100000</v>
      </c>
      <c r="L145" s="30">
        <v>-11499.041999999999</v>
      </c>
      <c r="M145" s="31">
        <f t="shared" si="31"/>
        <v>209500.95800000001</v>
      </c>
      <c r="N145" s="12" t="s">
        <v>59</v>
      </c>
    </row>
    <row r="146" spans="1:15" ht="56.25" x14ac:dyDescent="0.3">
      <c r="A146" s="1" t="s">
        <v>142</v>
      </c>
      <c r="B146" s="36" t="s">
        <v>60</v>
      </c>
      <c r="C146" s="7" t="s">
        <v>46</v>
      </c>
      <c r="D146" s="29">
        <v>100000</v>
      </c>
      <c r="E146" s="29">
        <v>100000</v>
      </c>
      <c r="F146" s="31"/>
      <c r="G146" s="31">
        <f t="shared" si="15"/>
        <v>100000</v>
      </c>
      <c r="H146" s="31"/>
      <c r="I146" s="31">
        <f t="shared" si="16"/>
        <v>100000</v>
      </c>
      <c r="J146" s="30"/>
      <c r="K146" s="31">
        <f t="shared" ref="K146:K167" si="32">G146+J146</f>
        <v>100000</v>
      </c>
      <c r="L146" s="30"/>
      <c r="M146" s="31">
        <f t="shared" si="31"/>
        <v>100000</v>
      </c>
      <c r="N146" s="12" t="s">
        <v>61</v>
      </c>
    </row>
    <row r="147" spans="1:15" x14ac:dyDescent="0.3">
      <c r="A147" s="1"/>
      <c r="B147" s="41" t="s">
        <v>9</v>
      </c>
      <c r="C147" s="41"/>
      <c r="D147" s="28">
        <f>D151+D148+D149+D150+D152+D153</f>
        <v>244219.59999999998</v>
      </c>
      <c r="E147" s="28">
        <f>E151+E148+E149+E150+E152+E153</f>
        <v>103373.5</v>
      </c>
      <c r="F147" s="28">
        <f>F151+F148+F149+F150+F152+F153</f>
        <v>0</v>
      </c>
      <c r="G147" s="28">
        <f t="shared" si="15"/>
        <v>244219.59999999998</v>
      </c>
      <c r="H147" s="28">
        <f>H151+H148+H149+H150+H152+H153</f>
        <v>0</v>
      </c>
      <c r="I147" s="28">
        <f t="shared" si="16"/>
        <v>103373.5</v>
      </c>
      <c r="J147" s="28">
        <f>J151+J148+J149+J150+J152+J153</f>
        <v>13138.425999999999</v>
      </c>
      <c r="K147" s="31">
        <f t="shared" si="32"/>
        <v>257358.02599999998</v>
      </c>
      <c r="L147" s="28">
        <f>L151+L148+L149+L150+L152+L153</f>
        <v>0</v>
      </c>
      <c r="M147" s="31">
        <f t="shared" si="31"/>
        <v>103373.5</v>
      </c>
      <c r="N147" s="24"/>
      <c r="O147" s="25"/>
    </row>
    <row r="148" spans="1:15" ht="56.25" x14ac:dyDescent="0.3">
      <c r="A148" s="1" t="s">
        <v>143</v>
      </c>
      <c r="B148" s="36" t="s">
        <v>64</v>
      </c>
      <c r="C148" s="7" t="s">
        <v>46</v>
      </c>
      <c r="D148" s="31">
        <v>29976.799999999999</v>
      </c>
      <c r="E148" s="31">
        <v>0</v>
      </c>
      <c r="F148" s="31"/>
      <c r="G148" s="31">
        <f t="shared" si="15"/>
        <v>29976.799999999999</v>
      </c>
      <c r="H148" s="31">
        <v>0</v>
      </c>
      <c r="I148" s="31">
        <f t="shared" si="16"/>
        <v>0</v>
      </c>
      <c r="J148" s="30">
        <v>13138.425999999999</v>
      </c>
      <c r="K148" s="31">
        <f t="shared" si="32"/>
        <v>43115.225999999995</v>
      </c>
      <c r="L148" s="30">
        <v>0</v>
      </c>
      <c r="M148" s="31">
        <f t="shared" si="31"/>
        <v>0</v>
      </c>
      <c r="N148" s="12" t="s">
        <v>156</v>
      </c>
    </row>
    <row r="149" spans="1:15" ht="56.25" x14ac:dyDescent="0.3">
      <c r="A149" s="1" t="s">
        <v>144</v>
      </c>
      <c r="B149" s="36" t="s">
        <v>65</v>
      </c>
      <c r="C149" s="7" t="s">
        <v>46</v>
      </c>
      <c r="D149" s="31">
        <v>95000</v>
      </c>
      <c r="E149" s="31">
        <v>103373.5</v>
      </c>
      <c r="F149" s="31"/>
      <c r="G149" s="31">
        <f t="shared" si="15"/>
        <v>95000</v>
      </c>
      <c r="H149" s="31"/>
      <c r="I149" s="31">
        <f t="shared" si="16"/>
        <v>103373.5</v>
      </c>
      <c r="J149" s="30"/>
      <c r="K149" s="31">
        <f t="shared" si="32"/>
        <v>95000</v>
      </c>
      <c r="L149" s="30"/>
      <c r="M149" s="31">
        <f t="shared" si="31"/>
        <v>103373.5</v>
      </c>
      <c r="N149" s="12" t="s">
        <v>155</v>
      </c>
    </row>
    <row r="150" spans="1:15" ht="56.25" x14ac:dyDescent="0.3">
      <c r="A150" s="1" t="s">
        <v>145</v>
      </c>
      <c r="B150" s="36" t="s">
        <v>66</v>
      </c>
      <c r="C150" s="7" t="s">
        <v>46</v>
      </c>
      <c r="D150" s="31">
        <v>98373.5</v>
      </c>
      <c r="E150" s="31">
        <v>0</v>
      </c>
      <c r="F150" s="31"/>
      <c r="G150" s="31">
        <f t="shared" si="15"/>
        <v>98373.5</v>
      </c>
      <c r="H150" s="31"/>
      <c r="I150" s="31">
        <f t="shared" si="16"/>
        <v>0</v>
      </c>
      <c r="J150" s="30"/>
      <c r="K150" s="31">
        <f t="shared" si="32"/>
        <v>98373.5</v>
      </c>
      <c r="L150" s="30"/>
      <c r="M150" s="31">
        <f t="shared" si="31"/>
        <v>0</v>
      </c>
      <c r="N150" s="12" t="s">
        <v>154</v>
      </c>
    </row>
    <row r="151" spans="1:15" ht="56.25" x14ac:dyDescent="0.3">
      <c r="A151" s="1" t="s">
        <v>146</v>
      </c>
      <c r="B151" s="36" t="s">
        <v>184</v>
      </c>
      <c r="C151" s="7" t="s">
        <v>46</v>
      </c>
      <c r="D151" s="31">
        <v>3874</v>
      </c>
      <c r="E151" s="31">
        <v>0</v>
      </c>
      <c r="F151" s="31"/>
      <c r="G151" s="31">
        <f t="shared" si="15"/>
        <v>3874</v>
      </c>
      <c r="H151" s="31">
        <v>0</v>
      </c>
      <c r="I151" s="31">
        <f t="shared" si="16"/>
        <v>0</v>
      </c>
      <c r="J151" s="30"/>
      <c r="K151" s="31">
        <f t="shared" si="32"/>
        <v>3874</v>
      </c>
      <c r="L151" s="30">
        <v>0</v>
      </c>
      <c r="M151" s="31">
        <f t="shared" si="31"/>
        <v>0</v>
      </c>
      <c r="N151" s="13" t="s">
        <v>153</v>
      </c>
    </row>
    <row r="152" spans="1:15" ht="56.25" x14ac:dyDescent="0.3">
      <c r="A152" s="1" t="s">
        <v>187</v>
      </c>
      <c r="B152" s="36" t="s">
        <v>170</v>
      </c>
      <c r="C152" s="7" t="s">
        <v>46</v>
      </c>
      <c r="D152" s="31">
        <v>3538.9</v>
      </c>
      <c r="E152" s="31">
        <v>0</v>
      </c>
      <c r="F152" s="31"/>
      <c r="G152" s="31">
        <f t="shared" si="15"/>
        <v>3538.9</v>
      </c>
      <c r="H152" s="31"/>
      <c r="I152" s="31">
        <f t="shared" si="16"/>
        <v>0</v>
      </c>
      <c r="J152" s="30"/>
      <c r="K152" s="31">
        <f t="shared" si="32"/>
        <v>3538.9</v>
      </c>
      <c r="L152" s="30"/>
      <c r="M152" s="31">
        <f t="shared" si="31"/>
        <v>0</v>
      </c>
      <c r="N152" s="13" t="s">
        <v>157</v>
      </c>
    </row>
    <row r="153" spans="1:15" ht="56.25" x14ac:dyDescent="0.3">
      <c r="A153" s="1" t="s">
        <v>188</v>
      </c>
      <c r="B153" s="36" t="s">
        <v>85</v>
      </c>
      <c r="C153" s="7" t="s">
        <v>46</v>
      </c>
      <c r="D153" s="31">
        <v>13456.4</v>
      </c>
      <c r="E153" s="31">
        <v>0</v>
      </c>
      <c r="F153" s="31"/>
      <c r="G153" s="31">
        <f t="shared" si="15"/>
        <v>13456.4</v>
      </c>
      <c r="H153" s="31"/>
      <c r="I153" s="31">
        <f t="shared" si="16"/>
        <v>0</v>
      </c>
      <c r="J153" s="30"/>
      <c r="K153" s="31">
        <f t="shared" si="32"/>
        <v>13456.4</v>
      </c>
      <c r="L153" s="30"/>
      <c r="M153" s="31">
        <f t="shared" si="31"/>
        <v>0</v>
      </c>
      <c r="N153" s="13" t="s">
        <v>150</v>
      </c>
    </row>
    <row r="154" spans="1:15" x14ac:dyDescent="0.3">
      <c r="A154" s="1"/>
      <c r="B154" s="36" t="s">
        <v>17</v>
      </c>
      <c r="C154" s="16"/>
      <c r="D154" s="28">
        <f>D155</f>
        <v>12180.7</v>
      </c>
      <c r="E154" s="28">
        <f>E155</f>
        <v>10000</v>
      </c>
      <c r="F154" s="28">
        <f>F155</f>
        <v>0</v>
      </c>
      <c r="G154" s="28">
        <f t="shared" si="15"/>
        <v>12180.7</v>
      </c>
      <c r="H154" s="28">
        <f>H155</f>
        <v>0</v>
      </c>
      <c r="I154" s="28">
        <f t="shared" si="16"/>
        <v>10000</v>
      </c>
      <c r="J154" s="28">
        <f>J155</f>
        <v>0</v>
      </c>
      <c r="K154" s="31">
        <f t="shared" si="32"/>
        <v>12180.7</v>
      </c>
      <c r="L154" s="28">
        <f>L155</f>
        <v>0</v>
      </c>
      <c r="M154" s="31">
        <f t="shared" si="31"/>
        <v>10000</v>
      </c>
      <c r="N154" s="24"/>
      <c r="O154" s="25"/>
    </row>
    <row r="155" spans="1:15" ht="56.25" x14ac:dyDescent="0.3">
      <c r="A155" s="1" t="s">
        <v>189</v>
      </c>
      <c r="B155" s="36" t="s">
        <v>62</v>
      </c>
      <c r="C155" s="7" t="s">
        <v>46</v>
      </c>
      <c r="D155" s="31">
        <v>12180.7</v>
      </c>
      <c r="E155" s="31">
        <v>10000</v>
      </c>
      <c r="F155" s="31"/>
      <c r="G155" s="31">
        <f t="shared" si="15"/>
        <v>12180.7</v>
      </c>
      <c r="H155" s="31"/>
      <c r="I155" s="31">
        <f t="shared" si="16"/>
        <v>10000</v>
      </c>
      <c r="J155" s="30"/>
      <c r="K155" s="31">
        <f t="shared" si="32"/>
        <v>12180.7</v>
      </c>
      <c r="L155" s="30"/>
      <c r="M155" s="31">
        <f t="shared" si="31"/>
        <v>10000</v>
      </c>
      <c r="N155" s="13" t="s">
        <v>63</v>
      </c>
    </row>
    <row r="156" spans="1:15" x14ac:dyDescent="0.3">
      <c r="A156" s="1"/>
      <c r="B156" s="36" t="s">
        <v>24</v>
      </c>
      <c r="C156" s="16"/>
      <c r="D156" s="28">
        <f>D157</f>
        <v>18208.7</v>
      </c>
      <c r="E156" s="28">
        <f>E157</f>
        <v>0</v>
      </c>
      <c r="F156" s="28">
        <f>F157</f>
        <v>0</v>
      </c>
      <c r="G156" s="28">
        <f t="shared" si="15"/>
        <v>18208.7</v>
      </c>
      <c r="H156" s="28">
        <f>H157</f>
        <v>0</v>
      </c>
      <c r="I156" s="28">
        <f t="shared" si="16"/>
        <v>0</v>
      </c>
      <c r="J156" s="28">
        <f>J157</f>
        <v>9363.1929999999993</v>
      </c>
      <c r="K156" s="31">
        <f t="shared" si="32"/>
        <v>27571.893</v>
      </c>
      <c r="L156" s="28">
        <f>L157</f>
        <v>0</v>
      </c>
      <c r="M156" s="31">
        <f t="shared" si="31"/>
        <v>0</v>
      </c>
      <c r="N156" s="24"/>
      <c r="O156" s="25"/>
    </row>
    <row r="157" spans="1:15" ht="56.25" x14ac:dyDescent="0.3">
      <c r="A157" s="1" t="s">
        <v>205</v>
      </c>
      <c r="B157" s="36" t="s">
        <v>169</v>
      </c>
      <c r="C157" s="7" t="s">
        <v>46</v>
      </c>
      <c r="D157" s="31">
        <v>18208.7</v>
      </c>
      <c r="E157" s="31">
        <v>0</v>
      </c>
      <c r="F157" s="31"/>
      <c r="G157" s="31">
        <f t="shared" si="15"/>
        <v>18208.7</v>
      </c>
      <c r="H157" s="31">
        <v>0</v>
      </c>
      <c r="I157" s="31">
        <f t="shared" si="16"/>
        <v>0</v>
      </c>
      <c r="J157" s="30">
        <v>9363.1929999999993</v>
      </c>
      <c r="K157" s="31">
        <f t="shared" si="32"/>
        <v>27571.893</v>
      </c>
      <c r="L157" s="30">
        <v>0</v>
      </c>
      <c r="M157" s="31">
        <f t="shared" si="31"/>
        <v>0</v>
      </c>
      <c r="N157" s="12" t="s">
        <v>199</v>
      </c>
    </row>
    <row r="158" spans="1:15" x14ac:dyDescent="0.3">
      <c r="A158" s="38"/>
      <c r="B158" s="42" t="s">
        <v>10</v>
      </c>
      <c r="C158" s="42"/>
      <c r="D158" s="31">
        <f>D16+D48+D84+D96+D147+D156+D144+D154</f>
        <v>5368497.6999999993</v>
      </c>
      <c r="E158" s="31">
        <f>E16+E48+E84+E96+E147+E156+E144+E154</f>
        <v>3917463.1999999997</v>
      </c>
      <c r="F158" s="31">
        <f>F16+F48+F84+F96+F147+F156+F144+F154</f>
        <v>80762.600000000006</v>
      </c>
      <c r="G158" s="31">
        <f t="shared" ref="G158:G167" si="33">D158+F158</f>
        <v>5449260.2999999989</v>
      </c>
      <c r="H158" s="31">
        <f>H16+H48+H84+H96+H147+H156+H144+H154</f>
        <v>380874.5</v>
      </c>
      <c r="I158" s="31">
        <f t="shared" ref="I158:I167" si="34">E158+H158</f>
        <v>4298337.6999999993</v>
      </c>
      <c r="J158" s="30">
        <f>J16+J48+J84+J96+J147+J156+J144+J154</f>
        <v>130549.73300000001</v>
      </c>
      <c r="K158" s="31">
        <f t="shared" si="32"/>
        <v>5579810.0329999989</v>
      </c>
      <c r="L158" s="30">
        <f>L16+L48+L84+L96+L147+L156+L144+L154</f>
        <v>39449.546999999999</v>
      </c>
      <c r="M158" s="31">
        <f t="shared" si="31"/>
        <v>4337787.2469999995</v>
      </c>
    </row>
    <row r="159" spans="1:15" x14ac:dyDescent="0.3">
      <c r="A159" s="38"/>
      <c r="B159" s="49" t="s">
        <v>11</v>
      </c>
      <c r="C159" s="50"/>
      <c r="D159" s="31"/>
      <c r="E159" s="31"/>
      <c r="F159" s="31"/>
      <c r="G159" s="31"/>
      <c r="H159" s="31"/>
      <c r="I159" s="31"/>
      <c r="J159" s="30"/>
      <c r="K159" s="31"/>
      <c r="L159" s="30"/>
      <c r="M159" s="31"/>
    </row>
    <row r="160" spans="1:15" x14ac:dyDescent="0.3">
      <c r="A160" s="38"/>
      <c r="B160" s="49" t="s">
        <v>23</v>
      </c>
      <c r="C160" s="51"/>
      <c r="D160" s="31">
        <f>D99</f>
        <v>1455404.7999999998</v>
      </c>
      <c r="E160" s="31">
        <f>E99</f>
        <v>1105577.3999999999</v>
      </c>
      <c r="F160" s="31">
        <f>F99</f>
        <v>0</v>
      </c>
      <c r="G160" s="31">
        <f t="shared" si="33"/>
        <v>1455404.7999999998</v>
      </c>
      <c r="H160" s="31">
        <f>H99</f>
        <v>0</v>
      </c>
      <c r="I160" s="31">
        <f t="shared" si="34"/>
        <v>1105577.3999999999</v>
      </c>
      <c r="J160" s="30">
        <f>J99</f>
        <v>0</v>
      </c>
      <c r="K160" s="31">
        <f t="shared" si="32"/>
        <v>1455404.7999999998</v>
      </c>
      <c r="L160" s="30">
        <f>L99</f>
        <v>0</v>
      </c>
      <c r="M160" s="31">
        <f t="shared" ref="M160:M162" si="35">I160+L160</f>
        <v>1105577.3999999999</v>
      </c>
    </row>
    <row r="161" spans="1:13" x14ac:dyDescent="0.3">
      <c r="A161" s="38"/>
      <c r="B161" s="39" t="s">
        <v>14</v>
      </c>
      <c r="C161" s="40"/>
      <c r="D161" s="31">
        <f>D19+D51</f>
        <v>1025528.1000000001</v>
      </c>
      <c r="E161" s="31">
        <f>E19+E51</f>
        <v>436731.8</v>
      </c>
      <c r="F161" s="31">
        <f>F19+F51</f>
        <v>37908.500000000015</v>
      </c>
      <c r="G161" s="31">
        <f t="shared" si="33"/>
        <v>1063436.6000000001</v>
      </c>
      <c r="H161" s="31">
        <f>H19+H51</f>
        <v>331798.09999999998</v>
      </c>
      <c r="I161" s="31">
        <f t="shared" si="34"/>
        <v>768529.89999999991</v>
      </c>
      <c r="J161" s="30">
        <f>J19+J51</f>
        <v>0</v>
      </c>
      <c r="K161" s="31">
        <f t="shared" si="32"/>
        <v>1063436.6000000001</v>
      </c>
      <c r="L161" s="30">
        <f>L19+L51</f>
        <v>0</v>
      </c>
      <c r="M161" s="31">
        <f t="shared" si="35"/>
        <v>768529.89999999991</v>
      </c>
    </row>
    <row r="162" spans="1:13" x14ac:dyDescent="0.3">
      <c r="A162" s="38"/>
      <c r="B162" s="39" t="s">
        <v>22</v>
      </c>
      <c r="C162" s="40"/>
      <c r="D162" s="31"/>
      <c r="E162" s="31"/>
      <c r="F162" s="31">
        <f>F52</f>
        <v>136854.1</v>
      </c>
      <c r="G162" s="31">
        <f t="shared" si="33"/>
        <v>136854.1</v>
      </c>
      <c r="H162" s="31">
        <f>H52</f>
        <v>136854.1</v>
      </c>
      <c r="I162" s="31">
        <f t="shared" si="34"/>
        <v>136854.1</v>
      </c>
      <c r="J162" s="30">
        <f>J52</f>
        <v>0</v>
      </c>
      <c r="K162" s="31">
        <f t="shared" si="32"/>
        <v>136854.1</v>
      </c>
      <c r="L162" s="30">
        <f>L52</f>
        <v>0</v>
      </c>
      <c r="M162" s="31">
        <f t="shared" si="35"/>
        <v>136854.1</v>
      </c>
    </row>
    <row r="163" spans="1:13" x14ac:dyDescent="0.3">
      <c r="A163" s="38"/>
      <c r="B163" s="42" t="s">
        <v>12</v>
      </c>
      <c r="C163" s="42"/>
      <c r="D163" s="31"/>
      <c r="E163" s="31"/>
      <c r="F163" s="31"/>
      <c r="G163" s="31"/>
      <c r="H163" s="31"/>
      <c r="I163" s="31"/>
      <c r="J163" s="30"/>
      <c r="K163" s="31"/>
      <c r="L163" s="30"/>
      <c r="M163" s="31"/>
    </row>
    <row r="164" spans="1:13" x14ac:dyDescent="0.3">
      <c r="A164" s="38"/>
      <c r="B164" s="42" t="s">
        <v>13</v>
      </c>
      <c r="C164" s="43"/>
      <c r="D164" s="31">
        <f>D43+D44+D45+D46+D47</f>
        <v>21508.400000000001</v>
      </c>
      <c r="E164" s="31">
        <f>E43+E44+E45+E46+E47</f>
        <v>32000</v>
      </c>
      <c r="F164" s="31">
        <f>F43+F44+F45+F46+F47</f>
        <v>0</v>
      </c>
      <c r="G164" s="31">
        <f t="shared" si="33"/>
        <v>21508.400000000001</v>
      </c>
      <c r="H164" s="31">
        <f>H43+H44+H45+H46+H47</f>
        <v>0</v>
      </c>
      <c r="I164" s="31">
        <f t="shared" si="34"/>
        <v>32000</v>
      </c>
      <c r="J164" s="30">
        <f>J43+J44+J45+J46+J47</f>
        <v>0</v>
      </c>
      <c r="K164" s="31">
        <f t="shared" si="32"/>
        <v>21508.400000000001</v>
      </c>
      <c r="L164" s="30">
        <f>L43+L44+L45+L46+L47</f>
        <v>0</v>
      </c>
      <c r="M164" s="31">
        <f t="shared" ref="M164:M167" si="36">I164+L164</f>
        <v>32000</v>
      </c>
    </row>
    <row r="165" spans="1:13" x14ac:dyDescent="0.3">
      <c r="A165" s="38"/>
      <c r="B165" s="44" t="s">
        <v>16</v>
      </c>
      <c r="C165" s="44"/>
      <c r="D165" s="31">
        <f>D53+D54+D55+D56+D57+D58+D59+D60+D61+D62+D63+D64+D65+D148+D149+D150+D151+D155+D157+D145+D146+D20+D24+D28+D29+D30+D34+D38+D39+D152+D153</f>
        <v>1988272.5999999999</v>
      </c>
      <c r="E165" s="31">
        <f>E53+E54+E55+E56+E57+E58+E59+E60+E61+E62+E63+E64+E65+E148+E149+E150+E151+E155+E157+E145+E146+E20+E24+E28+E29+E30+E34+E38+E39</f>
        <v>1679215.8000000003</v>
      </c>
      <c r="F165" s="31">
        <f>F53+F54+F55+F56+F57+F58+F59+F60+F61+F62+F63+F64+F65+F148+F149+F150+F151+F155+F157+F145+F146+F20+F24+F28+F29+F30+F34+F38+F39+F152+F153+F78+F79+F80+F81+F82+F83</f>
        <v>38619.200000000004</v>
      </c>
      <c r="G165" s="31">
        <f t="shared" si="33"/>
        <v>2026891.7999999998</v>
      </c>
      <c r="H165" s="31">
        <f>H53+H54+H55+H56+H57+H58+H59+H60+H61+H62+H63+H64+H65+H148+H149+H150+H151+H155+H157+H145+H146+H20+H24+H28+H29+H30+H34+H38+H39+H152+H153+H78+H79+H80+H81+H82+H83</f>
        <v>150731.09999999998</v>
      </c>
      <c r="I165" s="31">
        <f t="shared" si="34"/>
        <v>1829946.9000000004</v>
      </c>
      <c r="J165" s="30">
        <f>J53+J54+J55+J56+J57+J58+J59+J60+J61+J62+J63+J64+J65+J148+J149+J150+J151+J155+J157+J145+J146+J20+J24+J28+J29+J30+J34+J38+J39+J152+J153+J78+J79+J80+J81+J82+J83</f>
        <v>97580.934000000008</v>
      </c>
      <c r="K165" s="31">
        <f t="shared" si="32"/>
        <v>2124472.7339999997</v>
      </c>
      <c r="L165" s="30">
        <f>L53+L54+L55+L56+L57+L58+L59+L60+L61+L62+L63+L64+L65+L148+L149+L150+L151+L155+L157+L145+L146+L20+L24+L28+L29+L30+L34+L38+L39+L152+L153+L78+L79+L80+L81+L82+L83</f>
        <v>39449.546999999999</v>
      </c>
      <c r="M165" s="31">
        <f t="shared" si="36"/>
        <v>1869396.4470000004</v>
      </c>
    </row>
    <row r="166" spans="1:13" x14ac:dyDescent="0.3">
      <c r="A166" s="38"/>
      <c r="B166" s="45" t="s">
        <v>3</v>
      </c>
      <c r="C166" s="43"/>
      <c r="D166" s="31">
        <f>D66+D71+D74</f>
        <v>1227676.3</v>
      </c>
      <c r="E166" s="31">
        <f>E66+E71+E74</f>
        <v>554800.5</v>
      </c>
      <c r="F166" s="31">
        <f>F66+F71+F74</f>
        <v>42143.399999999994</v>
      </c>
      <c r="G166" s="31">
        <f t="shared" si="33"/>
        <v>1269819.7</v>
      </c>
      <c r="H166" s="31">
        <f>H66+H71+H74</f>
        <v>230143.4</v>
      </c>
      <c r="I166" s="31">
        <f t="shared" si="34"/>
        <v>784943.9</v>
      </c>
      <c r="J166" s="30">
        <f>J66+J71+J74</f>
        <v>0</v>
      </c>
      <c r="K166" s="31">
        <f t="shared" si="32"/>
        <v>1269819.7</v>
      </c>
      <c r="L166" s="30">
        <f>L66+L71+L74</f>
        <v>0</v>
      </c>
      <c r="M166" s="31">
        <f t="shared" si="36"/>
        <v>784943.9</v>
      </c>
    </row>
    <row r="167" spans="1:13" x14ac:dyDescent="0.3">
      <c r="A167" s="38"/>
      <c r="B167" s="42" t="s">
        <v>5</v>
      </c>
      <c r="C167" s="43"/>
      <c r="D167" s="31">
        <f>D85+D86+D87+D88+D89+D90+D94+D100+D104+D108+D112+D116+D120+D124+D128+D132+D136+D140</f>
        <v>2131040.3999999994</v>
      </c>
      <c r="E167" s="31">
        <f>E85+E86+E87+E88+E89+E90+E94+E100+E104+E108+E112+E116+E120+E124+E128+E132+E136+E140</f>
        <v>1651446.9</v>
      </c>
      <c r="F167" s="31">
        <f>F85+F86+F87+F88+F89+F90+F94+F100+F104+F108+F112+F116+F120+F124+F128+F132+F136+F140</f>
        <v>0</v>
      </c>
      <c r="G167" s="31">
        <f t="shared" si="33"/>
        <v>2131040.3999999994</v>
      </c>
      <c r="H167" s="31">
        <f>H85+H86+H87+H88+H89+H90+H94+H100+H104+H108+H112+H116+H120+H124+H128+H132+H136+H140</f>
        <v>0</v>
      </c>
      <c r="I167" s="31">
        <f t="shared" si="34"/>
        <v>1651446.9</v>
      </c>
      <c r="J167" s="30">
        <f>J85+J86+J87+J88+J89+J90+J94+J100+J104+J108+J112+J116+J120+J124+J128+J132+J136+J140+J95</f>
        <v>32968.798999999999</v>
      </c>
      <c r="K167" s="31">
        <f t="shared" si="32"/>
        <v>2164009.1989999996</v>
      </c>
      <c r="L167" s="30">
        <f>L85+L86+L87+L88+L89+L90+L94+L100+L104+L108+L112+L116+L120+L124+L128+L132+L136+L140+L95</f>
        <v>0</v>
      </c>
      <c r="M167" s="31">
        <f t="shared" si="36"/>
        <v>1651446.9</v>
      </c>
    </row>
    <row r="170" spans="1:13" x14ac:dyDescent="0.3">
      <c r="D170" s="21"/>
      <c r="E170" s="21"/>
      <c r="F170" s="21"/>
      <c r="G170" s="21"/>
      <c r="H170" s="21"/>
      <c r="I170" s="21"/>
      <c r="J170" s="23"/>
      <c r="K170" s="21"/>
      <c r="L170" s="23"/>
      <c r="M170" s="21"/>
    </row>
    <row r="279" spans="27:27" x14ac:dyDescent="0.3">
      <c r="AA279" s="3">
        <f>12342.6</f>
        <v>12342.6</v>
      </c>
    </row>
  </sheetData>
  <autoFilter ref="A15:O167">
    <filterColumn colId="14">
      <filters blank="1"/>
    </filterColumn>
  </autoFilter>
  <mergeCells count="23">
    <mergeCell ref="L14:L15"/>
    <mergeCell ref="M14:M15"/>
    <mergeCell ref="A10:M10"/>
    <mergeCell ref="A11:M12"/>
    <mergeCell ref="E14:E15"/>
    <mergeCell ref="H14:H15"/>
    <mergeCell ref="I14:I15"/>
    <mergeCell ref="F14:F15"/>
    <mergeCell ref="G14:G15"/>
    <mergeCell ref="D14:D15"/>
    <mergeCell ref="J14:J15"/>
    <mergeCell ref="K14:K15"/>
    <mergeCell ref="B164:C164"/>
    <mergeCell ref="B165:C165"/>
    <mergeCell ref="B167:C167"/>
    <mergeCell ref="B166:C166"/>
    <mergeCell ref="A14:A15"/>
    <mergeCell ref="B14:B15"/>
    <mergeCell ref="C14:C15"/>
    <mergeCell ref="B163:C163"/>
    <mergeCell ref="B158:C158"/>
    <mergeCell ref="B159:C159"/>
    <mergeCell ref="B160:C160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2019-02-05T08:04:43Z</cp:lastPrinted>
  <dcterms:created xsi:type="dcterms:W3CDTF">2014-02-04T08:37:28Z</dcterms:created>
  <dcterms:modified xsi:type="dcterms:W3CDTF">2019-02-05T09:30:26Z</dcterms:modified>
</cp:coreProperties>
</file>