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132"/>
  </bookViews>
  <sheets>
    <sheet name="2019" sheetId="2" r:id="rId1"/>
  </sheets>
  <definedNames>
    <definedName name="_xlnm._FilterDatabase" localSheetId="0" hidden="1">'2019'!$A$17:$J$197</definedName>
    <definedName name="_xlnm.Print_Titles" localSheetId="0">'2019'!$16:$17</definedName>
    <definedName name="_xlnm.Print_Area" localSheetId="0">'2019'!$A$1:$H$196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5" i="2" l="1"/>
  <c r="G196" i="2" l="1"/>
  <c r="G177" i="2" l="1"/>
  <c r="H181" i="2"/>
  <c r="G126" i="2" l="1"/>
  <c r="G130" i="2"/>
  <c r="G97" i="2"/>
  <c r="H115" i="2"/>
  <c r="G58" i="2" l="1"/>
  <c r="G20" i="2"/>
  <c r="G142" i="2"/>
  <c r="G138" i="2"/>
  <c r="G163" i="2"/>
  <c r="H94" i="2"/>
  <c r="H89" i="2" l="1"/>
  <c r="H90" i="2"/>
  <c r="H91" i="2"/>
  <c r="H92" i="2"/>
  <c r="H93" i="2"/>
  <c r="H196" i="2"/>
  <c r="H74" i="2"/>
  <c r="H72" i="2"/>
  <c r="H62" i="2"/>
  <c r="G122" i="2" l="1"/>
  <c r="G118" i="2" s="1"/>
  <c r="H112" i="2"/>
  <c r="H113" i="2"/>
  <c r="H114" i="2"/>
  <c r="H156" i="2"/>
  <c r="H157" i="2"/>
  <c r="H158" i="2"/>
  <c r="H159" i="2"/>
  <c r="H160" i="2"/>
  <c r="G28" i="2" l="1"/>
  <c r="G29" i="2"/>
  <c r="H163" i="2" l="1"/>
  <c r="G161" i="2"/>
  <c r="G195" i="2" l="1"/>
  <c r="G194" i="2"/>
  <c r="G182" i="2"/>
  <c r="G169" i="2"/>
  <c r="G167" i="2"/>
  <c r="G166" i="2"/>
  <c r="G152" i="2"/>
  <c r="G144" i="2"/>
  <c r="G140" i="2"/>
  <c r="G136" i="2"/>
  <c r="G132" i="2"/>
  <c r="G128" i="2"/>
  <c r="G124" i="2"/>
  <c r="G120" i="2"/>
  <c r="G119" i="2"/>
  <c r="G106" i="2"/>
  <c r="G98" i="2"/>
  <c r="G85" i="2"/>
  <c r="G82" i="2"/>
  <c r="G77" i="2"/>
  <c r="G60" i="2"/>
  <c r="G59" i="2"/>
  <c r="G45" i="2"/>
  <c r="G32" i="2"/>
  <c r="G25" i="2"/>
  <c r="G22" i="2"/>
  <c r="G193" i="2" l="1"/>
  <c r="G95" i="2"/>
  <c r="G164" i="2"/>
  <c r="G186" i="2"/>
  <c r="G37" i="2"/>
  <c r="G191" i="2" s="1"/>
  <c r="G56" i="2"/>
  <c r="G116" i="2"/>
  <c r="G192" i="2"/>
  <c r="G21" i="2"/>
  <c r="G41" i="2"/>
  <c r="G188" i="2"/>
  <c r="E60" i="2"/>
  <c r="F88" i="2"/>
  <c r="H88" i="2" s="1"/>
  <c r="G18" i="2" l="1"/>
  <c r="G184" i="2" s="1"/>
  <c r="G187" i="2"/>
  <c r="G190" i="2"/>
  <c r="D21" i="2"/>
  <c r="E44" i="2" l="1"/>
  <c r="E40" i="2"/>
  <c r="E39" i="2"/>
  <c r="E47" i="2"/>
  <c r="E119" i="2"/>
  <c r="E118" i="2"/>
  <c r="E152" i="2"/>
  <c r="F154" i="2"/>
  <c r="H154" i="2" s="1"/>
  <c r="F155" i="2"/>
  <c r="H155" i="2" s="1"/>
  <c r="D152" i="2"/>
  <c r="F79" i="2" l="1"/>
  <c r="H79" i="2" s="1"/>
  <c r="F60" i="2"/>
  <c r="H60" i="2" s="1"/>
  <c r="E77" i="2"/>
  <c r="F81" i="2"/>
  <c r="H81" i="2" s="1"/>
  <c r="E49" i="2" l="1"/>
  <c r="E195" i="2"/>
  <c r="E194" i="2"/>
  <c r="E182" i="2"/>
  <c r="E177" i="2"/>
  <c r="E169" i="2"/>
  <c r="E164" i="2" s="1"/>
  <c r="E167" i="2"/>
  <c r="E166" i="2"/>
  <c r="E161" i="2"/>
  <c r="E144" i="2"/>
  <c r="E140" i="2"/>
  <c r="E136" i="2"/>
  <c r="E132" i="2"/>
  <c r="E128" i="2"/>
  <c r="E124" i="2"/>
  <c r="E120" i="2"/>
  <c r="E186" i="2"/>
  <c r="E106" i="2"/>
  <c r="E98" i="2"/>
  <c r="E97" i="2"/>
  <c r="E82" i="2"/>
  <c r="E58" i="2"/>
  <c r="E45" i="2"/>
  <c r="E41" i="2"/>
  <c r="E190" i="2" s="1"/>
  <c r="E37" i="2"/>
  <c r="E32" i="2"/>
  <c r="E25" i="2"/>
  <c r="E22" i="2"/>
  <c r="E188" i="2" s="1"/>
  <c r="E21" i="2"/>
  <c r="E20" i="2"/>
  <c r="F23" i="2"/>
  <c r="H23" i="2" s="1"/>
  <c r="F24" i="2"/>
  <c r="H24" i="2" s="1"/>
  <c r="F27" i="2"/>
  <c r="H27" i="2" s="1"/>
  <c r="F28" i="2"/>
  <c r="H28" i="2" s="1"/>
  <c r="F29" i="2"/>
  <c r="H29" i="2" s="1"/>
  <c r="F30" i="2"/>
  <c r="H30" i="2" s="1"/>
  <c r="F31" i="2"/>
  <c r="H31" i="2" s="1"/>
  <c r="F34" i="2"/>
  <c r="H34" i="2" s="1"/>
  <c r="F35" i="2"/>
  <c r="H35" i="2" s="1"/>
  <c r="F36" i="2"/>
  <c r="H36" i="2" s="1"/>
  <c r="F39" i="2"/>
  <c r="H39" i="2" s="1"/>
  <c r="F40" i="2"/>
  <c r="H40" i="2" s="1"/>
  <c r="F43" i="2"/>
  <c r="H43" i="2" s="1"/>
  <c r="F44" i="2"/>
  <c r="H44" i="2" s="1"/>
  <c r="F47" i="2"/>
  <c r="H47" i="2" s="1"/>
  <c r="F48" i="2"/>
  <c r="H48" i="2" s="1"/>
  <c r="F49" i="2"/>
  <c r="H49" i="2" s="1"/>
  <c r="F50" i="2"/>
  <c r="H50" i="2" s="1"/>
  <c r="F51" i="2"/>
  <c r="H51" i="2" s="1"/>
  <c r="F52" i="2"/>
  <c r="H52" i="2" s="1"/>
  <c r="F53" i="2"/>
  <c r="H53" i="2" s="1"/>
  <c r="F54" i="2"/>
  <c r="H54" i="2" s="1"/>
  <c r="F55" i="2"/>
  <c r="H55" i="2" s="1"/>
  <c r="F61" i="2"/>
  <c r="H61" i="2" s="1"/>
  <c r="F63" i="2"/>
  <c r="H63" i="2" s="1"/>
  <c r="F64" i="2"/>
  <c r="H64" i="2" s="1"/>
  <c r="F65" i="2"/>
  <c r="H65" i="2" s="1"/>
  <c r="F66" i="2"/>
  <c r="H66" i="2" s="1"/>
  <c r="F67" i="2"/>
  <c r="H67" i="2" s="1"/>
  <c r="F68" i="2"/>
  <c r="H68" i="2" s="1"/>
  <c r="F69" i="2"/>
  <c r="H69" i="2" s="1"/>
  <c r="F70" i="2"/>
  <c r="H70" i="2" s="1"/>
  <c r="F71" i="2"/>
  <c r="H71" i="2" s="1"/>
  <c r="F73" i="2"/>
  <c r="H73" i="2" s="1"/>
  <c r="F75" i="2"/>
  <c r="H75" i="2" s="1"/>
  <c r="F76" i="2"/>
  <c r="H76" i="2" s="1"/>
  <c r="F80" i="2"/>
  <c r="H80" i="2" s="1"/>
  <c r="F84" i="2"/>
  <c r="H84" i="2" s="1"/>
  <c r="F99" i="2"/>
  <c r="H99" i="2" s="1"/>
  <c r="F100" i="2"/>
  <c r="H100" i="2" s="1"/>
  <c r="F101" i="2"/>
  <c r="H101" i="2" s="1"/>
  <c r="F102" i="2"/>
  <c r="H102" i="2" s="1"/>
  <c r="F103" i="2"/>
  <c r="H103" i="2" s="1"/>
  <c r="F104" i="2"/>
  <c r="H104" i="2" s="1"/>
  <c r="F105" i="2"/>
  <c r="H105" i="2" s="1"/>
  <c r="F108" i="2"/>
  <c r="H108" i="2" s="1"/>
  <c r="F109" i="2"/>
  <c r="H109" i="2" s="1"/>
  <c r="F110" i="2"/>
  <c r="H110" i="2" s="1"/>
  <c r="F111" i="2"/>
  <c r="H111" i="2" s="1"/>
  <c r="F122" i="2"/>
  <c r="H122" i="2" s="1"/>
  <c r="F123" i="2"/>
  <c r="H123" i="2" s="1"/>
  <c r="F126" i="2"/>
  <c r="H126" i="2" s="1"/>
  <c r="F127" i="2"/>
  <c r="H127" i="2" s="1"/>
  <c r="F130" i="2"/>
  <c r="H130" i="2" s="1"/>
  <c r="F131" i="2"/>
  <c r="H131" i="2" s="1"/>
  <c r="F134" i="2"/>
  <c r="H134" i="2" s="1"/>
  <c r="F135" i="2"/>
  <c r="H135" i="2" s="1"/>
  <c r="F138" i="2"/>
  <c r="H138" i="2" s="1"/>
  <c r="F139" i="2"/>
  <c r="H139" i="2" s="1"/>
  <c r="F142" i="2"/>
  <c r="H142" i="2" s="1"/>
  <c r="F143" i="2"/>
  <c r="H143" i="2" s="1"/>
  <c r="F146" i="2"/>
  <c r="H146" i="2" s="1"/>
  <c r="F147" i="2"/>
  <c r="H147" i="2" s="1"/>
  <c r="F148" i="2"/>
  <c r="H148" i="2" s="1"/>
  <c r="F149" i="2"/>
  <c r="H149" i="2" s="1"/>
  <c r="F150" i="2"/>
  <c r="H150" i="2" s="1"/>
  <c r="F151" i="2"/>
  <c r="H151" i="2" s="1"/>
  <c r="F152" i="2"/>
  <c r="H152" i="2" s="1"/>
  <c r="F162" i="2"/>
  <c r="H162" i="2" s="1"/>
  <c r="F168" i="2"/>
  <c r="H168" i="2" s="1"/>
  <c r="F171" i="2"/>
  <c r="H171" i="2" s="1"/>
  <c r="F172" i="2"/>
  <c r="H172" i="2" s="1"/>
  <c r="F173" i="2"/>
  <c r="H173" i="2" s="1"/>
  <c r="F174" i="2"/>
  <c r="H174" i="2" s="1"/>
  <c r="F175" i="2"/>
  <c r="H175" i="2" s="1"/>
  <c r="F176" i="2"/>
  <c r="H176" i="2" s="1"/>
  <c r="F178" i="2"/>
  <c r="H178" i="2" s="1"/>
  <c r="F179" i="2"/>
  <c r="H179" i="2" s="1"/>
  <c r="F180" i="2"/>
  <c r="H180" i="2" s="1"/>
  <c r="F183" i="2"/>
  <c r="H183" i="2" s="1"/>
  <c r="E116" i="2" l="1"/>
  <c r="E95" i="2"/>
  <c r="E191" i="2"/>
  <c r="E193" i="2"/>
  <c r="E18" i="2"/>
  <c r="D22" i="2"/>
  <c r="F21" i="2"/>
  <c r="H21" i="2" s="1"/>
  <c r="D20" i="2"/>
  <c r="F20" i="2" s="1"/>
  <c r="H20" i="2" s="1"/>
  <c r="D45" i="2"/>
  <c r="F45" i="2" s="1"/>
  <c r="H45" i="2" s="1"/>
  <c r="D41" i="2"/>
  <c r="D190" i="2" s="1"/>
  <c r="F190" i="2" s="1"/>
  <c r="H190" i="2" s="1"/>
  <c r="D37" i="2"/>
  <c r="F37" i="2" s="1"/>
  <c r="H37" i="2" s="1"/>
  <c r="D32" i="2"/>
  <c r="F32" i="2" s="1"/>
  <c r="H32" i="2" s="1"/>
  <c r="D25" i="2"/>
  <c r="F25" i="2" s="1"/>
  <c r="H25" i="2" s="1"/>
  <c r="F41" i="2" l="1"/>
  <c r="H41" i="2" s="1"/>
  <c r="D188" i="2"/>
  <c r="F188" i="2" s="1"/>
  <c r="H188" i="2" s="1"/>
  <c r="F22" i="2"/>
  <c r="H22" i="2" s="1"/>
  <c r="D18" i="2"/>
  <c r="F18" i="2" s="1"/>
  <c r="H18" i="2" s="1"/>
  <c r="D195" i="2"/>
  <c r="F195" i="2" s="1"/>
  <c r="H195" i="2" s="1"/>
  <c r="D194" i="2"/>
  <c r="F194" i="2" s="1"/>
  <c r="H194" i="2" s="1"/>
  <c r="D59" i="2"/>
  <c r="D58" i="2"/>
  <c r="F58" i="2" s="1"/>
  <c r="H58" i="2" s="1"/>
  <c r="D85" i="2"/>
  <c r="D82" i="2"/>
  <c r="F82" i="2" s="1"/>
  <c r="H82" i="2" s="1"/>
  <c r="D77" i="2"/>
  <c r="F77" i="2" s="1"/>
  <c r="H77" i="2" s="1"/>
  <c r="D56" i="2" l="1"/>
  <c r="D192" i="2"/>
  <c r="D167" i="2" l="1"/>
  <c r="F167" i="2" s="1"/>
  <c r="H167" i="2" s="1"/>
  <c r="D166" i="2"/>
  <c r="F166" i="2" s="1"/>
  <c r="H166" i="2" s="1"/>
  <c r="D169" i="2"/>
  <c r="D191" i="2" l="1"/>
  <c r="F191" i="2" s="1"/>
  <c r="H191" i="2" s="1"/>
  <c r="F169" i="2"/>
  <c r="H169" i="2" s="1"/>
  <c r="D164" i="2"/>
  <c r="F164" i="2" s="1"/>
  <c r="H164" i="2" s="1"/>
  <c r="D177" i="2" l="1"/>
  <c r="F177" i="2" s="1"/>
  <c r="H177" i="2" s="1"/>
  <c r="D119" i="2" l="1"/>
  <c r="D118" i="2"/>
  <c r="F118" i="2" s="1"/>
  <c r="H118" i="2" s="1"/>
  <c r="D98" i="2"/>
  <c r="F98" i="2" s="1"/>
  <c r="H98" i="2" s="1"/>
  <c r="D97" i="2"/>
  <c r="F97" i="2" s="1"/>
  <c r="H97" i="2" s="1"/>
  <c r="D186" i="2" l="1"/>
  <c r="F186" i="2" s="1"/>
  <c r="H186" i="2" s="1"/>
  <c r="F119" i="2"/>
  <c r="H119" i="2" s="1"/>
  <c r="D95" i="2"/>
  <c r="F95" i="2" s="1"/>
  <c r="H95" i="2" s="1"/>
  <c r="D106" i="2"/>
  <c r="F106" i="2" s="1"/>
  <c r="H106" i="2" s="1"/>
  <c r="D144" i="2" l="1"/>
  <c r="F144" i="2" s="1"/>
  <c r="H144" i="2" s="1"/>
  <c r="D140" i="2"/>
  <c r="F140" i="2" s="1"/>
  <c r="H140" i="2" s="1"/>
  <c r="D136" i="2"/>
  <c r="F136" i="2" s="1"/>
  <c r="H136" i="2" s="1"/>
  <c r="D132" i="2"/>
  <c r="F132" i="2" s="1"/>
  <c r="H132" i="2" s="1"/>
  <c r="D128" i="2"/>
  <c r="F128" i="2" s="1"/>
  <c r="H128" i="2" s="1"/>
  <c r="D120" i="2"/>
  <c r="F120" i="2" s="1"/>
  <c r="H120" i="2" s="1"/>
  <c r="D124" i="2"/>
  <c r="F124" i="2" s="1"/>
  <c r="H124" i="2" s="1"/>
  <c r="D193" i="2" l="1"/>
  <c r="F193" i="2" s="1"/>
  <c r="H193" i="2" s="1"/>
  <c r="D161" i="2" l="1"/>
  <c r="F161" i="2" s="1"/>
  <c r="H161" i="2" s="1"/>
  <c r="D187" i="2" l="1"/>
  <c r="D116" i="2" l="1"/>
  <c r="F116" i="2" s="1"/>
  <c r="H116" i="2" s="1"/>
  <c r="D182" i="2" l="1"/>
  <c r="F182" i="2" s="1"/>
  <c r="H182" i="2" s="1"/>
  <c r="D184" i="2" l="1"/>
  <c r="F87" i="2"/>
  <c r="H87" i="2" s="1"/>
  <c r="E85" i="2"/>
  <c r="E192" i="2" s="1"/>
  <c r="F192" i="2" s="1"/>
  <c r="H192" i="2" s="1"/>
  <c r="E59" i="2"/>
  <c r="E56" i="2" s="1"/>
  <c r="E184" i="2" l="1"/>
  <c r="F184" i="2" s="1"/>
  <c r="H184" i="2" s="1"/>
  <c r="F56" i="2"/>
  <c r="H56" i="2" s="1"/>
  <c r="F85" i="2"/>
  <c r="H85" i="2" s="1"/>
  <c r="F59" i="2"/>
  <c r="H59" i="2" s="1"/>
  <c r="E187" i="2"/>
  <c r="F187" i="2" s="1"/>
  <c r="H187" i="2" s="1"/>
</calcChain>
</file>

<file path=xl/sharedStrings.xml><?xml version="1.0" encoding="utf-8"?>
<sst xmlns="http://schemas.openxmlformats.org/spreadsheetml/2006/main" count="439" uniqueCount="259">
  <si>
    <t>№ п/п</t>
  </si>
  <si>
    <t>Образование</t>
  </si>
  <si>
    <t>в том числе:</t>
  </si>
  <si>
    <t>местный бюджет</t>
  </si>
  <si>
    <t>Жилищно-коммунальное хозяйство</t>
  </si>
  <si>
    <t>Внешнее благоустройство</t>
  </si>
  <si>
    <t>Управление внешнего благоустройства</t>
  </si>
  <si>
    <t>Дорожное хозяйство</t>
  </si>
  <si>
    <t>Физическая культура и спорт</t>
  </si>
  <si>
    <t xml:space="preserve">Комитет по физической культуре и спорту </t>
  </si>
  <si>
    <t>Всего:</t>
  </si>
  <si>
    <t>в том числе</t>
  </si>
  <si>
    <t>Департамент образования</t>
  </si>
  <si>
    <t>Управление жилищных отношений</t>
  </si>
  <si>
    <t>Исполнитель</t>
  </si>
  <si>
    <t>в разрезе исполнителей</t>
  </si>
  <si>
    <t>Департамент имущественных отношений</t>
  </si>
  <si>
    <t>краевой бюджет</t>
  </si>
  <si>
    <t>Объект</t>
  </si>
  <si>
    <t xml:space="preserve">Управление капитального строительства </t>
  </si>
  <si>
    <t>Общественная безопасность</t>
  </si>
  <si>
    <t>федеральный бюджет</t>
  </si>
  <si>
    <t>к решению</t>
  </si>
  <si>
    <t>Пермской городской Думы</t>
  </si>
  <si>
    <t>тыс. руб.</t>
  </si>
  <si>
    <t>краевой дорожный фонд</t>
  </si>
  <si>
    <t>Санитарно-эпидемиологическое благополучие</t>
  </si>
  <si>
    <t>Культура и молодежная политика</t>
  </si>
  <si>
    <t>ПЕРЕЧЕНЬ</t>
  </si>
  <si>
    <t xml:space="preserve"> объектов капитального строительства муниципальной собственности и объектов недвижимого имущества, приобретаемых в муниципальную собственность, на 2019 год</t>
  </si>
  <si>
    <t xml:space="preserve">Реконструкция ул. Героев Хасана от ул. Хлебозаводская до ул. Василия Васильева </t>
  </si>
  <si>
    <t>Реконструкция автомобильной дороги от ул. Героев Хасана до дома № 151а по ул. Героев Хасана с обустройством площадки для разворота общественного транспорта</t>
  </si>
  <si>
    <t>Реконструкция ул. Карпинского от ул. Архитектора Свиязева до ул. Советской Армии</t>
  </si>
  <si>
    <t xml:space="preserve">Строительство сквера на ул. Краснополянской, 12 </t>
  </si>
  <si>
    <t>Строительство сквера  по ул. Гашкова, 20</t>
  </si>
  <si>
    <t xml:space="preserve">Строительство сквера по ул. Корсуньской, 31 </t>
  </si>
  <si>
    <t xml:space="preserve">Строительство сквера по ул. Генерала Черняховского </t>
  </si>
  <si>
    <t>Строительство (реконструкция) сетей наружного освещения</t>
  </si>
  <si>
    <t>Строительство автомобильной дороги по ул. Журналиста Дементьева от ул. Лядовская до дома № 147 по ул. Журналиста Дементьева</t>
  </si>
  <si>
    <t>1020143600,10201ST04A</t>
  </si>
  <si>
    <t>1020141280,10201ST04I</t>
  </si>
  <si>
    <t>1020141500,10201ST04D</t>
  </si>
  <si>
    <t>1020141270,10201ST04J</t>
  </si>
  <si>
    <t>10201ST04Q</t>
  </si>
  <si>
    <t>1020143630,10201ST04V</t>
  </si>
  <si>
    <t>1020143640,10201ST04V</t>
  </si>
  <si>
    <t xml:space="preserve">Реконструкция сквера в 68 квартале, эспланада </t>
  </si>
  <si>
    <t xml:space="preserve">Реконструкция сада им. Н.В. Гоголя </t>
  </si>
  <si>
    <t>Управление капитального строительства</t>
  </si>
  <si>
    <t>Расширение и реконструкция (3 очередь) канализации города Перми</t>
  </si>
  <si>
    <t>Строительство водопроводных сетей в микрорайоне «Вышка-1» Мотовилихинского района города Перми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</si>
  <si>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</si>
  <si>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Санация и строительство 2-й нитки водовода Гайва-Заозерье</t>
  </si>
  <si>
    <t>Реконструкция системы водоснабжения в микрорайоне «Южный»</t>
  </si>
  <si>
    <t>Строительство блокировочной сети водопровода на пересечении ул. Красина - ул. Маяковского Дзержинского района города Перми</t>
  </si>
  <si>
    <t>Реконструкция сети водопровода по ул. Трамвайной Дзержинского района города Перми</t>
  </si>
  <si>
    <t>Реконструкция канализационной насосной станции «Речник» Дзержинского района города Перми</t>
  </si>
  <si>
    <t>Строительство второго напорного коллектора от канализационной насосной станции «Речник» Дзержинского района города Перми</t>
  </si>
  <si>
    <t>Строительство газопроводов в микрорайонах индивидуальной застройки города Перми</t>
  </si>
  <si>
    <t>Строительство блочной модульной котельной в микрорайоне «Южный»</t>
  </si>
  <si>
    <t>Реконструкция пересечения ул. Героев Хасана и Транссибирской магистрали (включая тоннель)</t>
  </si>
  <si>
    <t xml:space="preserve">Реконструкция кладбища «Северное» </t>
  </si>
  <si>
    <t>Строительство кладбища «Лесное»</t>
  </si>
  <si>
    <t xml:space="preserve">Строительство источников противопожарного водоснабжения </t>
  </si>
  <si>
    <t>Строительство противооползневого сооружения в районе жилых домов по ул. КИМ, 5, 7, ул. Ивановской, 19 и ул. Чехова, 2, 4, 6, 8, 10</t>
  </si>
  <si>
    <t>Строительство берегоукрепительного сооружения в районе жилых домов по ул. Куфонина 30, 32</t>
  </si>
  <si>
    <t>0230241020</t>
  </si>
  <si>
    <t>0220241030</t>
  </si>
  <si>
    <t>0220241410</t>
  </si>
  <si>
    <t>Реконструкция здания МАУК «Театр юного зрителя»</t>
  </si>
  <si>
    <t>0330242500</t>
  </si>
  <si>
    <t>Строительство спортивной базы «Летающий лыжник» г. Перми, ул. Тихая, 22</t>
  </si>
  <si>
    <t>Комитет физической культуры и спорта</t>
  </si>
  <si>
    <t>Строительство объектов недвижимого имущества и инженерной инфраструктуры на территории Экстрим-парка</t>
  </si>
  <si>
    <t>Приобретение физкультурно-оздоровительного комплекса по адресу: ул. Транспортная, 7</t>
  </si>
  <si>
    <t>Строительство плавательного бассейна по адресу: ул. Гашкова, 20а</t>
  </si>
  <si>
    <t>Строительство физкультурно-спортивного центра по адресу: ул. Академика Веденеева, 25</t>
  </si>
  <si>
    <t>0510141430</t>
  </si>
  <si>
    <t>0510141460</t>
  </si>
  <si>
    <t>0510141470</t>
  </si>
  <si>
    <t>0510141490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</si>
  <si>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</si>
  <si>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</si>
  <si>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153022С080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</si>
  <si>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</si>
  <si>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15302R0820</t>
  </si>
  <si>
    <t>Реконструкция ул. Революции от ЦКР до ул. Сибирской с обустройством трамвайной линии. 1 этап</t>
  </si>
  <si>
    <t>2019 год</t>
  </si>
  <si>
    <t>Строительство здания для размещения дошкольного образовательного учреждения по ул. Желябова, 16б</t>
  </si>
  <si>
    <t>Оснащение безвозмездно переданного в муниципальную собственность здания для размещения дошкольной образовательной организации по ул. Агатовая, 26</t>
  </si>
  <si>
    <t>Оснащение безвозмездно переданного в муниципальную собственность здания для размещения дошкольной образовательной организации в квартале 179</t>
  </si>
  <si>
    <t>Реконструкция здания МАОУ «СОШ № 93» г. Перми (пристройка нового корпуса)</t>
  </si>
  <si>
    <t xml:space="preserve">Строительство нового корпуса МАОУ «Гимназия № 3» г. Перми
</t>
  </si>
  <si>
    <t>Строительство здания общеобразовательного учреждения по ул. Юнг Прикамья, 3</t>
  </si>
  <si>
    <t>Строительство спортивной площадки МАОУ «СОШ № 115» г. Перми</t>
  </si>
  <si>
    <t>Строительство спортивной площадки МАОУ «СОШ № 25» г. Перми</t>
  </si>
  <si>
    <t xml:space="preserve">Строительство спортивной площадки МАОУ «СОШ № 82» г. Перми
</t>
  </si>
  <si>
    <t>Строительство здания для размещения дошкольного образовательного учреждения по ул. Плеханова, 63</t>
  </si>
  <si>
    <t>Строительство спортивной площадки МАОУ «СОШ № 41» г. Перми</t>
  </si>
  <si>
    <t>0810141600</t>
  </si>
  <si>
    <t>0810141610</t>
  </si>
  <si>
    <t>0810143530</t>
  </si>
  <si>
    <t>0810143540</t>
  </si>
  <si>
    <t>0820141160</t>
  </si>
  <si>
    <t>0820141300</t>
  </si>
  <si>
    <t>0820142110</t>
  </si>
  <si>
    <t>0820241730</t>
  </si>
  <si>
    <t>0820241760</t>
  </si>
  <si>
    <t>0820241770</t>
  </si>
  <si>
    <t>0820241550</t>
  </si>
  <si>
    <t>1.</t>
  </si>
  <si>
    <t>6.</t>
  </si>
  <si>
    <t>2.</t>
  </si>
  <si>
    <t>5.</t>
  </si>
  <si>
    <t>7.</t>
  </si>
  <si>
    <t>3.</t>
  </si>
  <si>
    <t>4.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</si>
  <si>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</si>
  <si>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</si>
  <si>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</si>
  <si>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</si>
  <si>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</si>
  <si>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</si>
  <si>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</si>
  <si>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</si>
  <si>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</si>
  <si>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</si>
  <si>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</si>
  <si>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</si>
  <si>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</si>
  <si>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</si>
  <si>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</si>
  <si>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</si>
  <si>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</si>
  <si>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</si>
  <si>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</si>
  <si>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</si>
  <si>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</si>
  <si>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</si>
  <si>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</si>
  <si>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</si>
  <si>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</si>
  <si>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</si>
  <si>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</si>
  <si>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</si>
  <si>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55.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</si>
  <si>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</si>
  <si>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</si>
  <si>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</si>
  <si>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</si>
  <si>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</si>
  <si>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</si>
  <si>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</si>
  <si>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</si>
  <si>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</si>
  <si>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</si>
  <si>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</si>
  <si>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</si>
  <si>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</si>
  <si>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</si>
  <si>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</si>
  <si>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</si>
  <si>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</si>
  <si>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</si>
  <si>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</si>
  <si>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56.</t>
  </si>
  <si>
    <t>59.</t>
  </si>
  <si>
    <t>13202SЖ240</t>
  </si>
  <si>
    <t>05101SP040</t>
  </si>
  <si>
    <t>08201SP040</t>
  </si>
  <si>
    <t>10201SТ040</t>
  </si>
  <si>
    <t>Строительство сетей водоснабжения в микрорайонах города Перми</t>
  </si>
  <si>
    <t xml:space="preserve">Строительство автомобильной дороги по ул. Маршала Жукова </t>
  </si>
  <si>
    <t xml:space="preserve"> Строительство автомобильной дороги по ул. Углеуральской</t>
  </si>
  <si>
    <t>Строительство транспортной инфраструктуры на земельных участках, предоставляемых на бесплатной основе многодетным семьям</t>
  </si>
  <si>
    <t>Реконструкция ул. Революции: 2 очередь моста через реку Егошиху</t>
  </si>
  <si>
    <t>Реконструкция шоссе Космонавтов от ул. Плеханова до площади ЦКР</t>
  </si>
  <si>
    <t>Реконструкция ул. Революции. Второй этап - площадь ЦКР, участок ул. Революции от площади ЦКР до ул. Куйбышева, участок ул. Куйбышева от ул. Революции до ул. Пушкина, ул. Пушкина от площади ЦКР до Комсомольского проспекта</t>
  </si>
  <si>
    <t>Строительство кольцевой линии электроснабжения для обеспечения вторым независимым источником электроснабжения газовой котельной по ул. Железнодорожной, 22а города Перми</t>
  </si>
  <si>
    <t>Реконструкция здания муниципального автономного учреждения дополнительного образования «Детско-юношеский центр имени Василия Соломина»</t>
  </si>
  <si>
    <t>Реконструкция ледовой арены МАУ ДО  «ДЮЦ «Здоровье»</t>
  </si>
  <si>
    <t>Реконструкция здания МБОУ  «Гимназия № 17» г. Перми (пристройка нового корпуса)</t>
  </si>
  <si>
    <t>Строительство приюта для содержания безнадзорных животных по ул. Верхне-Муллинской, 106а г. Перми</t>
  </si>
  <si>
    <t>Строительство парка Победы</t>
  </si>
  <si>
    <t>Поправки</t>
  </si>
  <si>
    <t>1510109502</t>
  </si>
  <si>
    <t>0820142120, 08201SH072</t>
  </si>
  <si>
    <t>0810141640, 08101SР04А</t>
  </si>
  <si>
    <t>0820141590, 08201SН071, 08201SР04В</t>
  </si>
  <si>
    <t>08201SР040, 08201SH070</t>
  </si>
  <si>
    <t>15101SЖ160, 1510142010, 1530100000, 1510121480</t>
  </si>
  <si>
    <t>15101SЖ160</t>
  </si>
  <si>
    <t>1320242020, 13202SЖ241</t>
  </si>
  <si>
    <t>05101SP043</t>
  </si>
  <si>
    <t>9190045010</t>
  </si>
  <si>
    <t>08201SН071</t>
  </si>
  <si>
    <t>08201SН070</t>
  </si>
  <si>
    <t>0820141720, 08201SН073</t>
  </si>
  <si>
    <t>Уточнение февраль</t>
  </si>
  <si>
    <t>Реконструкция здания МАУ «Дворец молодежи» г. Перми</t>
  </si>
  <si>
    <t>0410241910</t>
  </si>
  <si>
    <t>Строительство здания для размещения дошкольного образовательного учреждения по ул. Евгения Пермяка, 8а</t>
  </si>
  <si>
    <t>Реконструкция здания под размещение общеобразовательной организации по ул. Целинной, 15</t>
  </si>
  <si>
    <t>Реконструкция ул. Социалистической от ПК7 до ПК10+50 с разворотным кольцом</t>
  </si>
  <si>
    <t xml:space="preserve">Реконструкция ул. Карпинского от ул. Мира до шоссе Космонавтов
</t>
  </si>
  <si>
    <t>Строительство автомобильной дороги Переход ул. Строителей – площадь Гайдара</t>
  </si>
  <si>
    <t>1020141930</t>
  </si>
  <si>
    <t>10201ST04N</t>
  </si>
  <si>
    <t>10201ST045</t>
  </si>
  <si>
    <t>1020341290</t>
  </si>
  <si>
    <t>1020141790</t>
  </si>
  <si>
    <t>Реконструкция центральной площадки города Перми - эспланада, 64-й квартал, участок 1 (от здания Пермского академического Театра-Театра ул. Борчанинова)</t>
  </si>
  <si>
    <t>Строительство сквера по ул. Калгановской, 62</t>
  </si>
  <si>
    <t>Строительство сквера по ул. Екатерининской, 171</t>
  </si>
  <si>
    <t>1110541710</t>
  </si>
  <si>
    <t>1110541810</t>
  </si>
  <si>
    <t>1110541840</t>
  </si>
  <si>
    <t>10201ST04G, 1020141510</t>
  </si>
  <si>
    <t>08101L1590</t>
  </si>
  <si>
    <t>08101L1590, 08101SР040</t>
  </si>
  <si>
    <t>57.</t>
  </si>
  <si>
    <t>58.</t>
  </si>
  <si>
    <t>60.</t>
  </si>
  <si>
    <t>61.</t>
  </si>
  <si>
    <t>62.</t>
  </si>
  <si>
    <t>63.</t>
  </si>
  <si>
    <t>64.</t>
  </si>
  <si>
    <t>65.</t>
  </si>
  <si>
    <t>08201SР047, 082041390</t>
  </si>
  <si>
    <t>05101SР043, 0510141440</t>
  </si>
  <si>
    <t>Департамент жилищно-коммунального хозяйства</t>
  </si>
  <si>
    <t>Строительство резервуара для воды емкостью 5000 кубических метров на территории насосной станции «Заречная» города Перми</t>
  </si>
  <si>
    <t>Реконструкция системы очистки сточных вод в микрорайоне «Крым» Кировского района города Перми</t>
  </si>
  <si>
    <t>Санация и строительство 2-й нитки водовода Гайва - Заозерье</t>
  </si>
  <si>
    <t>Строительство водопроводных сетей в микрорайоне «Висим» Мотовилихинского района города Перми</t>
  </si>
  <si>
    <t>1710141150</t>
  </si>
  <si>
    <t>1710141090</t>
  </si>
  <si>
    <t>1710142260</t>
  </si>
  <si>
    <t>1710141210</t>
  </si>
  <si>
    <t>1710442380</t>
  </si>
  <si>
    <t>1710141320</t>
  </si>
  <si>
    <t>66.</t>
  </si>
  <si>
    <t>67.</t>
  </si>
  <si>
    <t>68.</t>
  </si>
  <si>
    <t>69.</t>
  </si>
  <si>
    <t>70.</t>
  </si>
  <si>
    <t>71.</t>
  </si>
  <si>
    <t>1020142320, 10201ST04Z</t>
  </si>
  <si>
    <t>Строительство тротуара по ул. Таежной в микрорайоне Соболи</t>
  </si>
  <si>
    <t>Строительство надземного пешеходного перехода по ул. Соликамской в районе остановки общественного транспорта "Промкомбинат"</t>
  </si>
  <si>
    <t>Реконструкция сквера на нижней части набережной реки Кама</t>
  </si>
  <si>
    <t>1320243710</t>
  </si>
  <si>
    <t xml:space="preserve">Реконструкция здания по ул. Ижевская, 25 </t>
  </si>
  <si>
    <t>0220443720</t>
  </si>
  <si>
    <t>72.</t>
  </si>
  <si>
    <t>73.</t>
  </si>
  <si>
    <t>ПРИЛОЖЕНИЕ 9</t>
  </si>
  <si>
    <t>от 18.12.2018 № 270</t>
  </si>
  <si>
    <t>от 26.02.2019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</si>
</sst>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3" fillId="2" borderId="1" xfId="0" applyFont="1" applyFill="1" applyBorder="1" applyAlignment="1">
      <alignment horizontal="center" vertical="top"/>
    </xf>
    <xf numFmtId="0" fontId="1" fillId="2" borderId="0" xfId="0" applyFont="1" applyFill="1"/>
    <xf numFmtId="164" fontId="3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center"/>
    </xf>
    <xf numFmtId="164" fontId="3" fillId="2" borderId="1" xfId="0" applyNumberFormat="1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left" vertical="top"/>
    </xf>
    <xf numFmtId="0" fontId="1" fillId="2" borderId="1" xfId="0" applyFont="1" applyFill="1" applyBorder="1"/>
    <xf numFmtId="164" fontId="3" fillId="2" borderId="2" xfId="0" applyNumberFormat="1" applyFont="1" applyFill="1" applyBorder="1" applyAlignment="1">
      <alignment horizontal="left" vertical="top"/>
    </xf>
    <xf numFmtId="164" fontId="3" fillId="2" borderId="2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165" fontId="1" fillId="2" borderId="0" xfId="0" applyNumberFormat="1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top"/>
    </xf>
    <xf numFmtId="0" fontId="3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49" fontId="4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/>
    </xf>
    <xf numFmtId="0" fontId="0" fillId="2" borderId="8" xfId="0" applyFill="1" applyBorder="1" applyAlignment="1">
      <alignment horizontal="left" vertical="top" wrapText="1"/>
    </xf>
    <xf numFmtId="165" fontId="3" fillId="2" borderId="0" xfId="0" applyNumberFormat="1" applyFont="1" applyFill="1" applyAlignment="1">
      <alignment horizontal="right" vertical="center"/>
    </xf>
    <xf numFmtId="164" fontId="3" fillId="2" borderId="1" xfId="0" applyNumberFormat="1" applyFont="1" applyFill="1" applyBorder="1" applyAlignment="1">
      <alignment horizontal="left" vertical="center" wrapText="1"/>
    </xf>
    <xf numFmtId="0" fontId="3" fillId="3" borderId="0" xfId="0" applyFont="1" applyFill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49" fontId="4" fillId="4" borderId="0" xfId="0" applyNumberFormat="1" applyFont="1" applyFill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/>
    <xf numFmtId="164" fontId="3" fillId="2" borderId="1" xfId="0" applyNumberFormat="1" applyFont="1" applyFill="1" applyBorder="1" applyAlignment="1">
      <alignment horizontal="left" vertical="center" wrapText="1"/>
    </xf>
    <xf numFmtId="164" fontId="3" fillId="4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164" fontId="3" fillId="2" borderId="1" xfId="0" applyNumberFormat="1" applyFont="1" applyFill="1" applyBorder="1" applyAlignment="1">
      <alignment horizontal="right" vertical="center" wrapText="1"/>
    </xf>
    <xf numFmtId="164" fontId="3" fillId="2" borderId="4" xfId="0" applyNumberFormat="1" applyFont="1" applyFill="1" applyBorder="1" applyAlignment="1">
      <alignment horizontal="right" vertical="center"/>
    </xf>
    <xf numFmtId="164" fontId="3" fillId="2" borderId="4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 wrapText="1"/>
    </xf>
    <xf numFmtId="164" fontId="5" fillId="3" borderId="1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top"/>
    </xf>
    <xf numFmtId="49" fontId="4" fillId="3" borderId="0" xfId="0" applyNumberFormat="1" applyFont="1" applyFill="1" applyAlignment="1">
      <alignment horizontal="left" vertical="center"/>
    </xf>
    <xf numFmtId="164" fontId="3" fillId="2" borderId="4" xfId="0" applyNumberFormat="1" applyFont="1" applyFill="1" applyBorder="1" applyAlignment="1">
      <alignment horizontal="left" vertical="center" wrapText="1"/>
    </xf>
    <xf numFmtId="164" fontId="3" fillId="2" borderId="8" xfId="0" applyNumberFormat="1" applyFont="1" applyFill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right" vertical="center"/>
    </xf>
    <xf numFmtId="164" fontId="3" fillId="2" borderId="6" xfId="0" applyNumberFormat="1" applyFont="1" applyFill="1" applyBorder="1" applyAlignment="1">
      <alignment horizontal="left" vertical="top" wrapText="1"/>
    </xf>
    <xf numFmtId="164" fontId="3" fillId="2" borderId="7" xfId="0" applyNumberFormat="1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164" fontId="3" fillId="2" borderId="12" xfId="0" applyNumberFormat="1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3" xfId="0" applyNumberFormat="1" applyFont="1" applyFill="1" applyBorder="1" applyAlignment="1">
      <alignment horizontal="left" vertical="top" wrapText="1"/>
    </xf>
    <xf numFmtId="164" fontId="3" fillId="2" borderId="5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0" fillId="2" borderId="0" xfId="0" applyFill="1" applyAlignment="1">
      <alignment horizontal="center" vertical="top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top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right" vertical="center" wrapText="1"/>
    </xf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164" fontId="3" fillId="2" borderId="3" xfId="0" applyNumberFormat="1" applyFont="1" applyFill="1" applyBorder="1" applyAlignment="1">
      <alignment vertical="top" wrapText="1"/>
    </xf>
    <xf numFmtId="0" fontId="0" fillId="2" borderId="4" xfId="0" applyFill="1" applyBorder="1" applyAlignment="1">
      <alignment horizontal="left" wrapText="1"/>
    </xf>
    <xf numFmtId="0" fontId="1" fillId="2" borderId="5" xfId="0" applyFont="1" applyFill="1" applyBorder="1" applyAlignment="1">
      <alignment horizontal="left" vertical="center" wrapText="1"/>
    </xf>
    <xf numFmtId="164" fontId="3" fillId="2" borderId="3" xfId="0" applyNumberFormat="1" applyFont="1" applyFill="1" applyBorder="1" applyAlignment="1">
      <alignment horizontal="left" vertical="top" wrapText="1"/>
    </xf>
    <xf numFmtId="164" fontId="3" fillId="2" borderId="5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D6F2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197"/>
  <sheetViews>
    <sheetView tabSelected="1" zoomScale="70" zoomScaleNormal="70" workbookViewId="0">
      <selection activeCell="B194" sqref="B194:C194"/>
    </sheetView>
  </sheetViews>
  <sheetFormatPr defaultColWidth="9.109375" defaultRowHeight="18" x14ac:dyDescent="0.3"/>
  <cols>
    <col min="1" max="1" width="5.44140625" style="2" customWidth="1"/>
    <col min="2" max="2" width="76.88671875" style="18" customWidth="1"/>
    <col min="3" max="3" width="20.33203125" style="6" customWidth="1"/>
    <col min="4" max="6" width="17.5546875" style="20" hidden="1" customWidth="1"/>
    <col min="7" max="7" width="17.5546875" style="27" hidden="1" customWidth="1"/>
    <col min="8" max="8" width="17.5546875" style="20" customWidth="1"/>
    <col min="9" max="9" width="26.6640625" style="22" hidden="1" customWidth="1"/>
    <col min="10" max="10" width="6.109375" style="8" hidden="1" customWidth="1"/>
    <col min="11" max="11" width="20.88671875" style="2" hidden="1" customWidth="1"/>
    <col min="12" max="28" width="20.88671875" style="2" customWidth="1"/>
    <col min="29" max="16384" width="9.109375" style="2"/>
  </cols>
  <sheetData>
    <row r="1" spans="1:9" x14ac:dyDescent="0.3">
      <c r="H1" s="20" t="s">
        <v>256</v>
      </c>
    </row>
    <row r="2" spans="1:9" x14ac:dyDescent="0.3">
      <c r="H2" s="20" t="s">
        <v>22</v>
      </c>
    </row>
    <row r="3" spans="1:9" x14ac:dyDescent="0.3">
      <c r="H3" s="20" t="s">
        <v>23</v>
      </c>
    </row>
    <row r="4" spans="1:9" ht="18" customHeight="1" x14ac:dyDescent="0.3">
      <c r="C4" s="80" t="s">
        <v>258</v>
      </c>
      <c r="D4" s="81"/>
      <c r="E4" s="81"/>
      <c r="F4" s="81"/>
      <c r="G4" s="81"/>
      <c r="H4" s="80"/>
    </row>
    <row r="6" spans="1:9" x14ac:dyDescent="0.3">
      <c r="H6" s="20" t="s">
        <v>256</v>
      </c>
    </row>
    <row r="7" spans="1:9" x14ac:dyDescent="0.3">
      <c r="H7" s="20" t="s">
        <v>22</v>
      </c>
    </row>
    <row r="8" spans="1:9" x14ac:dyDescent="0.3">
      <c r="D8" s="21"/>
      <c r="E8" s="21"/>
      <c r="F8" s="21"/>
      <c r="G8" s="28"/>
      <c r="H8" s="20" t="s">
        <v>23</v>
      </c>
    </row>
    <row r="9" spans="1:9" x14ac:dyDescent="0.3">
      <c r="D9" s="21"/>
      <c r="E9" s="21"/>
      <c r="F9" s="21"/>
      <c r="G9" s="28"/>
      <c r="H9" s="20" t="s">
        <v>257</v>
      </c>
    </row>
    <row r="10" spans="1:9" x14ac:dyDescent="0.3">
      <c r="D10" s="21"/>
      <c r="E10" s="21"/>
      <c r="F10" s="21"/>
      <c r="G10" s="28"/>
    </row>
    <row r="11" spans="1:9" ht="18.75" customHeight="1" x14ac:dyDescent="0.3">
      <c r="A11" s="69" t="s">
        <v>28</v>
      </c>
      <c r="B11" s="70"/>
      <c r="C11" s="71"/>
      <c r="D11" s="72"/>
      <c r="E11" s="73"/>
      <c r="F11" s="74"/>
      <c r="G11" s="73"/>
      <c r="H11" s="74"/>
    </row>
    <row r="12" spans="1:9" ht="15.75" customHeight="1" x14ac:dyDescent="0.3">
      <c r="A12" s="69" t="s">
        <v>29</v>
      </c>
      <c r="B12" s="70"/>
      <c r="C12" s="71"/>
      <c r="D12" s="72"/>
      <c r="E12" s="73"/>
      <c r="F12" s="74"/>
      <c r="G12" s="73"/>
      <c r="H12" s="74"/>
    </row>
    <row r="13" spans="1:9" ht="19.5" customHeight="1" x14ac:dyDescent="0.3">
      <c r="A13" s="75"/>
      <c r="B13" s="70"/>
      <c r="C13" s="71"/>
      <c r="D13" s="72"/>
      <c r="E13" s="73"/>
      <c r="F13" s="74"/>
      <c r="G13" s="73"/>
      <c r="H13" s="74"/>
    </row>
    <row r="14" spans="1:9" ht="17.399999999999999" x14ac:dyDescent="0.3">
      <c r="A14" s="68"/>
      <c r="B14" s="63"/>
      <c r="C14" s="64"/>
      <c r="D14" s="65"/>
      <c r="E14" s="66"/>
      <c r="F14" s="67"/>
      <c r="G14" s="66"/>
      <c r="H14" s="67"/>
    </row>
    <row r="15" spans="1:9" x14ac:dyDescent="0.3">
      <c r="A15" s="7"/>
      <c r="B15" s="19"/>
      <c r="H15" s="20" t="s">
        <v>24</v>
      </c>
      <c r="I15" s="23"/>
    </row>
    <row r="16" spans="1:9" ht="39" customHeight="1" x14ac:dyDescent="0.3">
      <c r="A16" s="76" t="s">
        <v>0</v>
      </c>
      <c r="B16" s="76" t="s">
        <v>18</v>
      </c>
      <c r="C16" s="76" t="s">
        <v>14</v>
      </c>
      <c r="D16" s="78" t="s">
        <v>87</v>
      </c>
      <c r="E16" s="78" t="s">
        <v>184</v>
      </c>
      <c r="F16" s="78" t="s">
        <v>87</v>
      </c>
      <c r="G16" s="97" t="s">
        <v>198</v>
      </c>
      <c r="H16" s="78" t="s">
        <v>87</v>
      </c>
    </row>
    <row r="17" spans="1:11" ht="21" hidden="1" customHeight="1" x14ac:dyDescent="0.3">
      <c r="A17" s="77"/>
      <c r="B17" s="77"/>
      <c r="C17" s="77"/>
      <c r="D17" s="79"/>
      <c r="E17" s="79"/>
      <c r="F17" s="79"/>
      <c r="G17" s="98"/>
      <c r="H17" s="79"/>
    </row>
    <row r="18" spans="1:11" x14ac:dyDescent="0.3">
      <c r="A18" s="1"/>
      <c r="B18" s="10" t="s">
        <v>1</v>
      </c>
      <c r="C18" s="9"/>
      <c r="D18" s="33">
        <f>D20+D21+D22</f>
        <v>1120344.9000000001</v>
      </c>
      <c r="E18" s="33">
        <f>E20+E21+E22</f>
        <v>22156.135000000002</v>
      </c>
      <c r="F18" s="33">
        <f>D18+E18</f>
        <v>1142501.0350000001</v>
      </c>
      <c r="G18" s="33">
        <f>G20+G21+G22</f>
        <v>-39422.465000000004</v>
      </c>
      <c r="H18" s="34">
        <f>F18+G18</f>
        <v>1103078.57</v>
      </c>
      <c r="I18" s="29"/>
      <c r="J18" s="30"/>
      <c r="K18" s="31"/>
    </row>
    <row r="19" spans="1:11" x14ac:dyDescent="0.3">
      <c r="A19" s="1"/>
      <c r="B19" s="12" t="s">
        <v>2</v>
      </c>
      <c r="C19" s="9"/>
      <c r="D19" s="34"/>
      <c r="E19" s="34"/>
      <c r="F19" s="34"/>
      <c r="G19" s="35"/>
      <c r="H19" s="34"/>
    </row>
    <row r="20" spans="1:11" hidden="1" x14ac:dyDescent="0.35">
      <c r="A20" s="1"/>
      <c r="B20" s="12" t="s">
        <v>3</v>
      </c>
      <c r="C20" s="10"/>
      <c r="D20" s="36">
        <f>D23+D24+D27+D30+D31+D34+D36+D39+D43+D47+D49+D50+D51+D52+D53+D54+D55</f>
        <v>691494.9</v>
      </c>
      <c r="E20" s="36">
        <f>E23+E24+E27+E30+E31+E34+E36+E39+E43+E47+E49+E50+E51+E52+E53+E54+E55</f>
        <v>22156.135000000002</v>
      </c>
      <c r="F20" s="34">
        <f t="shared" ref="F20:F88" si="0">D20+E20</f>
        <v>713651.03500000003</v>
      </c>
      <c r="G20" s="37">
        <f>G23+G24+G27+G30+G31+G34+G36+G39+G43+G47+G49+G50+G51+G52+G53+G54+G55</f>
        <v>-39422.465000000004</v>
      </c>
      <c r="H20" s="34">
        <f t="shared" ref="H20:H25" si="1">F20+G20</f>
        <v>674228.57000000007</v>
      </c>
      <c r="J20" s="8">
        <v>0</v>
      </c>
    </row>
    <row r="21" spans="1:11" x14ac:dyDescent="0.3">
      <c r="A21" s="1"/>
      <c r="B21" s="12" t="s">
        <v>17</v>
      </c>
      <c r="C21" s="9"/>
      <c r="D21" s="34">
        <f>D28+D35+D40+D44+D48</f>
        <v>378355.19999999995</v>
      </c>
      <c r="E21" s="34">
        <f>E28+E35+E40+E44+E48</f>
        <v>0</v>
      </c>
      <c r="F21" s="34">
        <f t="shared" si="0"/>
        <v>378355.19999999995</v>
      </c>
      <c r="G21" s="35">
        <f>G28+G35+G40+G44+G48</f>
        <v>0</v>
      </c>
      <c r="H21" s="34">
        <f t="shared" si="1"/>
        <v>378355.19999999995</v>
      </c>
    </row>
    <row r="22" spans="1:11" x14ac:dyDescent="0.3">
      <c r="A22" s="1"/>
      <c r="B22" s="12" t="s">
        <v>21</v>
      </c>
      <c r="C22" s="9"/>
      <c r="D22" s="34">
        <f>D29</f>
        <v>50494.8</v>
      </c>
      <c r="E22" s="34">
        <f>E29</f>
        <v>0</v>
      </c>
      <c r="F22" s="34">
        <f t="shared" si="0"/>
        <v>50494.8</v>
      </c>
      <c r="G22" s="35">
        <f>G29</f>
        <v>0</v>
      </c>
      <c r="H22" s="34">
        <f t="shared" si="1"/>
        <v>50494.8</v>
      </c>
    </row>
    <row r="23" spans="1:11" ht="66" customHeight="1" x14ac:dyDescent="0.3">
      <c r="A23" s="1" t="s">
        <v>110</v>
      </c>
      <c r="B23" s="13" t="s">
        <v>201</v>
      </c>
      <c r="C23" s="61" t="s">
        <v>48</v>
      </c>
      <c r="D23" s="34">
        <v>11540.8</v>
      </c>
      <c r="E23" s="34"/>
      <c r="F23" s="34">
        <f t="shared" si="0"/>
        <v>11540.8</v>
      </c>
      <c r="G23" s="35"/>
      <c r="H23" s="34">
        <f t="shared" si="1"/>
        <v>11540.8</v>
      </c>
      <c r="I23" s="22" t="s">
        <v>99</v>
      </c>
    </row>
    <row r="24" spans="1:11" ht="66" customHeight="1" x14ac:dyDescent="0.3">
      <c r="A24" s="1" t="s">
        <v>112</v>
      </c>
      <c r="B24" s="13" t="s">
        <v>88</v>
      </c>
      <c r="C24" s="61" t="s">
        <v>48</v>
      </c>
      <c r="D24" s="38">
        <v>68901</v>
      </c>
      <c r="E24" s="38"/>
      <c r="F24" s="34">
        <f t="shared" si="0"/>
        <v>68901</v>
      </c>
      <c r="G24" s="42"/>
      <c r="H24" s="34">
        <f t="shared" si="1"/>
        <v>68901</v>
      </c>
      <c r="I24" s="22" t="s">
        <v>100</v>
      </c>
      <c r="J24" s="15"/>
    </row>
    <row r="25" spans="1:11" ht="60.75" customHeight="1" x14ac:dyDescent="0.3">
      <c r="A25" s="1" t="s">
        <v>115</v>
      </c>
      <c r="B25" s="13" t="s">
        <v>97</v>
      </c>
      <c r="C25" s="61" t="s">
        <v>48</v>
      </c>
      <c r="D25" s="34">
        <f>D27+D28+D29</f>
        <v>218445.8</v>
      </c>
      <c r="E25" s="34">
        <f>E27+E28+E29</f>
        <v>-6258.5</v>
      </c>
      <c r="F25" s="34">
        <f t="shared" si="0"/>
        <v>212187.3</v>
      </c>
      <c r="G25" s="35">
        <f>G27+G28+G29</f>
        <v>0</v>
      </c>
      <c r="H25" s="34">
        <f t="shared" si="1"/>
        <v>212187.3</v>
      </c>
    </row>
    <row r="26" spans="1:11" x14ac:dyDescent="0.3">
      <c r="A26" s="1"/>
      <c r="B26" s="10" t="s">
        <v>2</v>
      </c>
      <c r="C26" s="4"/>
      <c r="D26" s="34"/>
      <c r="E26" s="34"/>
      <c r="F26" s="34"/>
      <c r="G26" s="35"/>
      <c r="H26" s="34"/>
    </row>
    <row r="27" spans="1:11" hidden="1" x14ac:dyDescent="0.3">
      <c r="A27" s="1"/>
      <c r="B27" s="4" t="s">
        <v>3</v>
      </c>
      <c r="C27" s="4"/>
      <c r="D27" s="34">
        <v>40266.699999999997</v>
      </c>
      <c r="E27" s="34">
        <v>-6258.5</v>
      </c>
      <c r="F27" s="34">
        <f t="shared" si="0"/>
        <v>34008.199999999997</v>
      </c>
      <c r="G27" s="35"/>
      <c r="H27" s="34">
        <f t="shared" ref="H27:H32" si="2">F27+G27</f>
        <v>34008.199999999997</v>
      </c>
      <c r="I27" s="22" t="s">
        <v>187</v>
      </c>
      <c r="J27" s="8">
        <v>0</v>
      </c>
    </row>
    <row r="28" spans="1:11" x14ac:dyDescent="0.3">
      <c r="A28" s="1"/>
      <c r="B28" s="4" t="s">
        <v>17</v>
      </c>
      <c r="C28" s="4"/>
      <c r="D28" s="34">
        <v>127684.3</v>
      </c>
      <c r="E28" s="34"/>
      <c r="F28" s="34">
        <f t="shared" si="0"/>
        <v>127684.3</v>
      </c>
      <c r="G28" s="35">
        <f>-18676+18676</f>
        <v>0</v>
      </c>
      <c r="H28" s="34">
        <f t="shared" si="2"/>
        <v>127684.3</v>
      </c>
      <c r="I28" s="45" t="s">
        <v>219</v>
      </c>
    </row>
    <row r="29" spans="1:11" x14ac:dyDescent="0.3">
      <c r="A29" s="1"/>
      <c r="B29" s="12" t="s">
        <v>21</v>
      </c>
      <c r="C29" s="4"/>
      <c r="D29" s="34">
        <v>50494.8</v>
      </c>
      <c r="E29" s="34"/>
      <c r="F29" s="34">
        <f t="shared" si="0"/>
        <v>50494.8</v>
      </c>
      <c r="G29" s="35">
        <f>-50495+50495</f>
        <v>0</v>
      </c>
      <c r="H29" s="34">
        <f t="shared" si="2"/>
        <v>50494.8</v>
      </c>
      <c r="I29" s="45" t="s">
        <v>218</v>
      </c>
    </row>
    <row r="30" spans="1:11" ht="54" x14ac:dyDescent="0.3">
      <c r="A30" s="1" t="s">
        <v>116</v>
      </c>
      <c r="B30" s="13" t="s">
        <v>89</v>
      </c>
      <c r="C30" s="4" t="s">
        <v>12</v>
      </c>
      <c r="D30" s="34">
        <v>16047.4</v>
      </c>
      <c r="E30" s="34"/>
      <c r="F30" s="34">
        <f t="shared" si="0"/>
        <v>16047.4</v>
      </c>
      <c r="G30" s="35"/>
      <c r="H30" s="34">
        <f t="shared" si="2"/>
        <v>16047.4</v>
      </c>
      <c r="I30" s="22" t="s">
        <v>101</v>
      </c>
    </row>
    <row r="31" spans="1:11" ht="54" x14ac:dyDescent="0.3">
      <c r="A31" s="1" t="s">
        <v>113</v>
      </c>
      <c r="B31" s="13" t="s">
        <v>90</v>
      </c>
      <c r="C31" s="4" t="s">
        <v>12</v>
      </c>
      <c r="D31" s="34">
        <v>7183.8</v>
      </c>
      <c r="E31" s="34"/>
      <c r="F31" s="34">
        <f t="shared" si="0"/>
        <v>7183.8</v>
      </c>
      <c r="G31" s="35"/>
      <c r="H31" s="34">
        <f t="shared" si="2"/>
        <v>7183.8</v>
      </c>
      <c r="I31" s="22" t="s">
        <v>102</v>
      </c>
    </row>
    <row r="32" spans="1:11" ht="59.25" customHeight="1" x14ac:dyDescent="0.3">
      <c r="A32" s="1" t="s">
        <v>111</v>
      </c>
      <c r="B32" s="13" t="s">
        <v>179</v>
      </c>
      <c r="C32" s="61" t="s">
        <v>48</v>
      </c>
      <c r="D32" s="34">
        <f>D34+D35</f>
        <v>54466.3</v>
      </c>
      <c r="E32" s="34">
        <f>E34+E35</f>
        <v>0</v>
      </c>
      <c r="F32" s="34">
        <f t="shared" si="0"/>
        <v>54466.3</v>
      </c>
      <c r="G32" s="35">
        <f>G34+G35</f>
        <v>76.576999999999998</v>
      </c>
      <c r="H32" s="34">
        <f t="shared" si="2"/>
        <v>54542.877</v>
      </c>
    </row>
    <row r="33" spans="1:10" x14ac:dyDescent="0.3">
      <c r="A33" s="1"/>
      <c r="B33" s="10" t="s">
        <v>2</v>
      </c>
      <c r="C33" s="4"/>
      <c r="D33" s="34"/>
      <c r="E33" s="34"/>
      <c r="F33" s="34"/>
      <c r="G33" s="35"/>
      <c r="H33" s="34"/>
    </row>
    <row r="34" spans="1:10" hidden="1" x14ac:dyDescent="0.3">
      <c r="A34" s="1"/>
      <c r="B34" s="4" t="s">
        <v>3</v>
      </c>
      <c r="C34" s="4"/>
      <c r="D34" s="34"/>
      <c r="E34" s="34">
        <v>13605.1</v>
      </c>
      <c r="F34" s="34">
        <f t="shared" si="0"/>
        <v>13605.1</v>
      </c>
      <c r="G34" s="35">
        <v>76.576999999999998</v>
      </c>
      <c r="H34" s="34">
        <f t="shared" ref="H34:H37" si="3">F34+G34</f>
        <v>13681.677</v>
      </c>
      <c r="I34" s="22" t="s">
        <v>228</v>
      </c>
      <c r="J34" s="8">
        <v>0</v>
      </c>
    </row>
    <row r="35" spans="1:10" x14ac:dyDescent="0.3">
      <c r="A35" s="1"/>
      <c r="B35" s="4" t="s">
        <v>17</v>
      </c>
      <c r="C35" s="4"/>
      <c r="D35" s="34">
        <v>54466.3</v>
      </c>
      <c r="E35" s="34">
        <v>-13605.1</v>
      </c>
      <c r="F35" s="34">
        <f t="shared" si="0"/>
        <v>40861.200000000004</v>
      </c>
      <c r="G35" s="35"/>
      <c r="H35" s="34">
        <f t="shared" si="3"/>
        <v>40861.200000000004</v>
      </c>
      <c r="I35" s="22" t="s">
        <v>169</v>
      </c>
    </row>
    <row r="36" spans="1:10" ht="61.5" customHeight="1" x14ac:dyDescent="0.3">
      <c r="A36" s="1" t="s">
        <v>114</v>
      </c>
      <c r="B36" s="13" t="s">
        <v>202</v>
      </c>
      <c r="C36" s="61" t="s">
        <v>48</v>
      </c>
      <c r="D36" s="34">
        <v>128574.9</v>
      </c>
      <c r="E36" s="34"/>
      <c r="F36" s="34">
        <f t="shared" si="0"/>
        <v>128574.9</v>
      </c>
      <c r="G36" s="35">
        <v>-60684.112000000001</v>
      </c>
      <c r="H36" s="34">
        <f t="shared" si="3"/>
        <v>67890.788</v>
      </c>
      <c r="I36" s="22" t="s">
        <v>103</v>
      </c>
    </row>
    <row r="37" spans="1:10" ht="63" customHeight="1" x14ac:dyDescent="0.3">
      <c r="A37" s="1" t="s">
        <v>117</v>
      </c>
      <c r="B37" s="13" t="s">
        <v>91</v>
      </c>
      <c r="C37" s="61" t="s">
        <v>48</v>
      </c>
      <c r="D37" s="34">
        <f>D39+D40</f>
        <v>202475.1</v>
      </c>
      <c r="E37" s="34">
        <f>E39+E40</f>
        <v>28414.63499999998</v>
      </c>
      <c r="F37" s="34">
        <f t="shared" si="0"/>
        <v>230889.73499999999</v>
      </c>
      <c r="G37" s="35">
        <f>G39+G40</f>
        <v>32684.112000000001</v>
      </c>
      <c r="H37" s="34">
        <f t="shared" si="3"/>
        <v>263573.84700000001</v>
      </c>
    </row>
    <row r="38" spans="1:10" x14ac:dyDescent="0.3">
      <c r="A38" s="1"/>
      <c r="B38" s="10" t="s">
        <v>2</v>
      </c>
      <c r="C38" s="4"/>
      <c r="D38" s="34"/>
      <c r="E38" s="34"/>
      <c r="F38" s="34"/>
      <c r="G38" s="35"/>
      <c r="H38" s="34"/>
    </row>
    <row r="39" spans="1:10" hidden="1" x14ac:dyDescent="0.3">
      <c r="A39" s="1"/>
      <c r="B39" s="4" t="s">
        <v>3</v>
      </c>
      <c r="C39" s="4"/>
      <c r="D39" s="34">
        <v>69858.100000000006</v>
      </c>
      <c r="E39" s="34">
        <f>-69858.1+24442.7+3971.935</f>
        <v>-41443.465000000011</v>
      </c>
      <c r="F39" s="34">
        <f t="shared" si="0"/>
        <v>28414.634999999995</v>
      </c>
      <c r="G39" s="35">
        <v>32684.112000000001</v>
      </c>
      <c r="H39" s="34">
        <f t="shared" ref="H39:H41" si="4">F39+G39</f>
        <v>61098.746999999996</v>
      </c>
      <c r="I39" s="22" t="s">
        <v>188</v>
      </c>
      <c r="J39" s="8">
        <v>0</v>
      </c>
    </row>
    <row r="40" spans="1:10" x14ac:dyDescent="0.3">
      <c r="A40" s="1"/>
      <c r="B40" s="4" t="s">
        <v>17</v>
      </c>
      <c r="C40" s="4"/>
      <c r="D40" s="34">
        <v>132617</v>
      </c>
      <c r="E40" s="34">
        <f>73327.9-3469.8</f>
        <v>69858.099999999991</v>
      </c>
      <c r="F40" s="34">
        <f t="shared" si="0"/>
        <v>202475.09999999998</v>
      </c>
      <c r="G40" s="35"/>
      <c r="H40" s="34">
        <f t="shared" si="4"/>
        <v>202475.09999999998</v>
      </c>
      <c r="I40" s="22" t="s">
        <v>189</v>
      </c>
    </row>
    <row r="41" spans="1:10" ht="42" customHeight="1" x14ac:dyDescent="0.3">
      <c r="A41" s="1" t="s">
        <v>118</v>
      </c>
      <c r="B41" s="13" t="s">
        <v>91</v>
      </c>
      <c r="C41" s="4" t="s">
        <v>12</v>
      </c>
      <c r="D41" s="34">
        <f>D43+D44</f>
        <v>20807.899999999998</v>
      </c>
      <c r="E41" s="34">
        <f>E43+E44</f>
        <v>0</v>
      </c>
      <c r="F41" s="34">
        <f t="shared" si="0"/>
        <v>20807.899999999998</v>
      </c>
      <c r="G41" s="35">
        <f>G43+G44</f>
        <v>0</v>
      </c>
      <c r="H41" s="34">
        <f t="shared" si="4"/>
        <v>20807.899999999998</v>
      </c>
    </row>
    <row r="42" spans="1:10" x14ac:dyDescent="0.3">
      <c r="A42" s="1"/>
      <c r="B42" s="10" t="s">
        <v>2</v>
      </c>
      <c r="C42" s="4"/>
      <c r="D42" s="34"/>
      <c r="E42" s="34"/>
      <c r="F42" s="34"/>
      <c r="G42" s="35"/>
      <c r="H42" s="34"/>
    </row>
    <row r="43" spans="1:10" hidden="1" x14ac:dyDescent="0.3">
      <c r="A43" s="1"/>
      <c r="B43" s="4" t="s">
        <v>3</v>
      </c>
      <c r="C43" s="4"/>
      <c r="D43" s="34">
        <v>16943.099999999999</v>
      </c>
      <c r="E43" s="34">
        <v>-3469.8</v>
      </c>
      <c r="F43" s="34">
        <f t="shared" si="0"/>
        <v>13473.3</v>
      </c>
      <c r="G43" s="35"/>
      <c r="H43" s="34">
        <f t="shared" ref="H43:H45" si="5">F43+G43</f>
        <v>13473.3</v>
      </c>
      <c r="I43" s="22" t="s">
        <v>195</v>
      </c>
      <c r="J43" s="8">
        <v>0</v>
      </c>
    </row>
    <row r="44" spans="1:10" x14ac:dyDescent="0.3">
      <c r="A44" s="1"/>
      <c r="B44" s="4" t="s">
        <v>17</v>
      </c>
      <c r="C44" s="4"/>
      <c r="D44" s="34">
        <v>3864.8</v>
      </c>
      <c r="E44" s="34">
        <f>3469.8</f>
        <v>3469.8</v>
      </c>
      <c r="F44" s="34">
        <f t="shared" si="0"/>
        <v>7334.6</v>
      </c>
      <c r="G44" s="35"/>
      <c r="H44" s="34">
        <f t="shared" si="5"/>
        <v>7334.6</v>
      </c>
      <c r="I44" s="22" t="s">
        <v>196</v>
      </c>
    </row>
    <row r="45" spans="1:10" ht="63.75" customHeight="1" x14ac:dyDescent="0.3">
      <c r="A45" s="1" t="s">
        <v>119</v>
      </c>
      <c r="B45" s="13" t="s">
        <v>92</v>
      </c>
      <c r="C45" s="61" t="s">
        <v>48</v>
      </c>
      <c r="D45" s="34">
        <f>D47+D48</f>
        <v>186468.6</v>
      </c>
      <c r="E45" s="34">
        <f>E47+E48</f>
        <v>0</v>
      </c>
      <c r="F45" s="34">
        <f t="shared" si="0"/>
        <v>186468.6</v>
      </c>
      <c r="G45" s="35">
        <f>G47+G48</f>
        <v>0</v>
      </c>
      <c r="H45" s="34">
        <f t="shared" si="5"/>
        <v>186468.6</v>
      </c>
    </row>
    <row r="46" spans="1:10" hidden="1" x14ac:dyDescent="0.3">
      <c r="A46" s="1"/>
      <c r="B46" s="10" t="s">
        <v>2</v>
      </c>
      <c r="C46" s="4"/>
      <c r="D46" s="34"/>
      <c r="E46" s="34"/>
      <c r="F46" s="34"/>
      <c r="G46" s="35"/>
      <c r="H46" s="34"/>
      <c r="J46" s="8">
        <v>0</v>
      </c>
    </row>
    <row r="47" spans="1:10" hidden="1" x14ac:dyDescent="0.3">
      <c r="A47" s="1"/>
      <c r="B47" s="4" t="s">
        <v>3</v>
      </c>
      <c r="C47" s="4"/>
      <c r="D47" s="34">
        <v>126745.8</v>
      </c>
      <c r="E47" s="34">
        <f>-19907.6-72378.8+152009.2</f>
        <v>59722.800000000017</v>
      </c>
      <c r="F47" s="34">
        <f t="shared" si="0"/>
        <v>186468.60000000003</v>
      </c>
      <c r="G47" s="35"/>
      <c r="H47" s="34">
        <f t="shared" ref="H47:H56" si="6">F47+G47</f>
        <v>186468.60000000003</v>
      </c>
      <c r="I47" s="22" t="s">
        <v>197</v>
      </c>
      <c r="J47" s="8">
        <v>0</v>
      </c>
    </row>
    <row r="48" spans="1:10" hidden="1" x14ac:dyDescent="0.3">
      <c r="A48" s="1"/>
      <c r="B48" s="4" t="s">
        <v>17</v>
      </c>
      <c r="C48" s="4"/>
      <c r="D48" s="34">
        <v>59722.8</v>
      </c>
      <c r="E48" s="34">
        <v>-59722.8</v>
      </c>
      <c r="F48" s="34">
        <f t="shared" si="0"/>
        <v>0</v>
      </c>
      <c r="G48" s="35"/>
      <c r="H48" s="34">
        <f t="shared" si="6"/>
        <v>0</v>
      </c>
      <c r="I48" s="22" t="s">
        <v>169</v>
      </c>
      <c r="J48" s="8">
        <v>0</v>
      </c>
    </row>
    <row r="49" spans="1:11" ht="60.75" customHeight="1" x14ac:dyDescent="0.3">
      <c r="A49" s="1" t="s">
        <v>120</v>
      </c>
      <c r="B49" s="13" t="s">
        <v>93</v>
      </c>
      <c r="C49" s="61" t="s">
        <v>48</v>
      </c>
      <c r="D49" s="34">
        <v>10287.200000000001</v>
      </c>
      <c r="E49" s="34">
        <f>-10287.2+10287.2</f>
        <v>0</v>
      </c>
      <c r="F49" s="34">
        <f t="shared" si="0"/>
        <v>10287.200000000001</v>
      </c>
      <c r="G49" s="35">
        <v>14483.197</v>
      </c>
      <c r="H49" s="34">
        <f t="shared" si="6"/>
        <v>24770.397000000001</v>
      </c>
      <c r="I49" s="22" t="s">
        <v>186</v>
      </c>
    </row>
    <row r="50" spans="1:11" ht="61.5" customHeight="1" x14ac:dyDescent="0.3">
      <c r="A50" s="1" t="s">
        <v>121</v>
      </c>
      <c r="B50" s="12" t="s">
        <v>180</v>
      </c>
      <c r="C50" s="61" t="s">
        <v>48</v>
      </c>
      <c r="D50" s="34">
        <v>7133.5</v>
      </c>
      <c r="E50" s="34"/>
      <c r="F50" s="34">
        <f t="shared" si="0"/>
        <v>7133.5</v>
      </c>
      <c r="G50" s="35"/>
      <c r="H50" s="34">
        <f t="shared" si="6"/>
        <v>7133.5</v>
      </c>
      <c r="I50" s="22" t="s">
        <v>104</v>
      </c>
    </row>
    <row r="51" spans="1:11" ht="60.75" customHeight="1" x14ac:dyDescent="0.3">
      <c r="A51" s="1" t="s">
        <v>122</v>
      </c>
      <c r="B51" s="13" t="s">
        <v>181</v>
      </c>
      <c r="C51" s="61" t="s">
        <v>48</v>
      </c>
      <c r="D51" s="34">
        <v>140889.70000000001</v>
      </c>
      <c r="E51" s="34"/>
      <c r="F51" s="34">
        <f t="shared" si="0"/>
        <v>140889.70000000001</v>
      </c>
      <c r="G51" s="35">
        <v>-25982.239000000001</v>
      </c>
      <c r="H51" s="34">
        <f t="shared" si="6"/>
        <v>114907.46100000001</v>
      </c>
      <c r="I51" s="22" t="s">
        <v>105</v>
      </c>
    </row>
    <row r="52" spans="1:11" ht="36" x14ac:dyDescent="0.3">
      <c r="A52" s="1" t="s">
        <v>123</v>
      </c>
      <c r="B52" s="13" t="s">
        <v>94</v>
      </c>
      <c r="C52" s="4" t="s">
        <v>12</v>
      </c>
      <c r="D52" s="34">
        <v>16000</v>
      </c>
      <c r="E52" s="34"/>
      <c r="F52" s="34">
        <f t="shared" si="0"/>
        <v>16000</v>
      </c>
      <c r="G52" s="35"/>
      <c r="H52" s="34">
        <f t="shared" si="6"/>
        <v>16000</v>
      </c>
      <c r="I52" s="22" t="s">
        <v>106</v>
      </c>
    </row>
    <row r="53" spans="1:11" ht="36" x14ac:dyDescent="0.3">
      <c r="A53" s="1" t="s">
        <v>124</v>
      </c>
      <c r="B53" s="13" t="s">
        <v>95</v>
      </c>
      <c r="C53" s="4" t="s">
        <v>12</v>
      </c>
      <c r="D53" s="34">
        <v>622.9</v>
      </c>
      <c r="E53" s="34"/>
      <c r="F53" s="34">
        <f t="shared" si="0"/>
        <v>622.9</v>
      </c>
      <c r="G53" s="35"/>
      <c r="H53" s="34">
        <f t="shared" si="6"/>
        <v>622.9</v>
      </c>
      <c r="I53" s="22" t="s">
        <v>107</v>
      </c>
    </row>
    <row r="54" spans="1:11" ht="49.5" customHeight="1" x14ac:dyDescent="0.3">
      <c r="A54" s="1" t="s">
        <v>125</v>
      </c>
      <c r="B54" s="13" t="s">
        <v>96</v>
      </c>
      <c r="C54" s="4" t="s">
        <v>12</v>
      </c>
      <c r="D54" s="34">
        <v>16000</v>
      </c>
      <c r="E54" s="34"/>
      <c r="F54" s="34">
        <f t="shared" si="0"/>
        <v>16000</v>
      </c>
      <c r="G54" s="35"/>
      <c r="H54" s="34">
        <f t="shared" si="6"/>
        <v>16000</v>
      </c>
      <c r="I54" s="22" t="s">
        <v>108</v>
      </c>
    </row>
    <row r="55" spans="1:11" ht="36" x14ac:dyDescent="0.3">
      <c r="A55" s="1" t="s">
        <v>126</v>
      </c>
      <c r="B55" s="13" t="s">
        <v>98</v>
      </c>
      <c r="C55" s="4" t="s">
        <v>12</v>
      </c>
      <c r="D55" s="34">
        <v>14500</v>
      </c>
      <c r="E55" s="34"/>
      <c r="F55" s="34">
        <f t="shared" si="0"/>
        <v>14500</v>
      </c>
      <c r="G55" s="35"/>
      <c r="H55" s="34">
        <f t="shared" si="6"/>
        <v>14500</v>
      </c>
      <c r="I55" s="22" t="s">
        <v>109</v>
      </c>
    </row>
    <row r="56" spans="1:11" x14ac:dyDescent="0.3">
      <c r="A56" s="1"/>
      <c r="B56" s="4" t="s">
        <v>4</v>
      </c>
      <c r="C56" s="61"/>
      <c r="D56" s="33">
        <f>D58+D59</f>
        <v>1387582.7000000002</v>
      </c>
      <c r="E56" s="33">
        <f>E58+E59+E60</f>
        <v>1231.5</v>
      </c>
      <c r="F56" s="33">
        <f t="shared" si="0"/>
        <v>1388814.2000000002</v>
      </c>
      <c r="G56" s="33">
        <f>G58+G59+G60</f>
        <v>63498.306000000004</v>
      </c>
      <c r="H56" s="34">
        <f t="shared" si="6"/>
        <v>1452312.5060000003</v>
      </c>
      <c r="I56" s="29"/>
      <c r="J56" s="30"/>
      <c r="K56" s="31"/>
    </row>
    <row r="57" spans="1:11" x14ac:dyDescent="0.3">
      <c r="A57" s="1"/>
      <c r="B57" s="10" t="s">
        <v>2</v>
      </c>
      <c r="C57" s="61"/>
      <c r="D57" s="34"/>
      <c r="E57" s="34"/>
      <c r="F57" s="34"/>
      <c r="G57" s="35"/>
      <c r="H57" s="34"/>
    </row>
    <row r="58" spans="1:11" hidden="1" x14ac:dyDescent="0.35">
      <c r="A58" s="1"/>
      <c r="B58" s="4" t="s">
        <v>3</v>
      </c>
      <c r="C58" s="4"/>
      <c r="D58" s="36">
        <f>D61+D63+D64+D65+D66+D67+D68+D69+D70+D71+D73+D75+D76+D79</f>
        <v>820066.20000000007</v>
      </c>
      <c r="E58" s="36">
        <f>E61+E63+E64+E65+E66+E67+E68+E69+E70+E71+E73+E75+E76+E79</f>
        <v>-129824.99999999999</v>
      </c>
      <c r="F58" s="34">
        <f t="shared" si="0"/>
        <v>690241.20000000007</v>
      </c>
      <c r="G58" s="37">
        <f>G61+G63+G64+G65+G66+G67+G68+G69+G70+G71+G73+G75+G76+G79+G62+G72+G74+G94+G89+G90+G91+G92+G93</f>
        <v>63498.306000000004</v>
      </c>
      <c r="H58" s="34">
        <f t="shared" ref="H58:H76" si="7">F58+G58</f>
        <v>753739.50600000005</v>
      </c>
      <c r="J58" s="8">
        <v>0</v>
      </c>
    </row>
    <row r="59" spans="1:11" x14ac:dyDescent="0.3">
      <c r="A59" s="1"/>
      <c r="B59" s="4" t="s">
        <v>17</v>
      </c>
      <c r="C59" s="61"/>
      <c r="D59" s="34">
        <f>D80+D84+D87</f>
        <v>567516.5</v>
      </c>
      <c r="E59" s="34">
        <f>E80+E84+E87</f>
        <v>-683.3</v>
      </c>
      <c r="F59" s="34">
        <f t="shared" si="0"/>
        <v>566833.19999999995</v>
      </c>
      <c r="G59" s="35">
        <f>G80+G84+G87</f>
        <v>0</v>
      </c>
      <c r="H59" s="34">
        <f t="shared" si="7"/>
        <v>566833.19999999995</v>
      </c>
    </row>
    <row r="60" spans="1:11" x14ac:dyDescent="0.3">
      <c r="A60" s="56"/>
      <c r="B60" s="13" t="s">
        <v>21</v>
      </c>
      <c r="C60" s="61"/>
      <c r="D60" s="34"/>
      <c r="E60" s="34">
        <f>E81+E88</f>
        <v>131739.79999999999</v>
      </c>
      <c r="F60" s="34">
        <f t="shared" si="0"/>
        <v>131739.79999999999</v>
      </c>
      <c r="G60" s="35">
        <f>G81+G88</f>
        <v>0</v>
      </c>
      <c r="H60" s="34">
        <f t="shared" si="7"/>
        <v>131739.79999999999</v>
      </c>
    </row>
    <row r="61" spans="1:11" ht="54" x14ac:dyDescent="0.3">
      <c r="A61" s="56" t="s">
        <v>127</v>
      </c>
      <c r="B61" s="49" t="s">
        <v>49</v>
      </c>
      <c r="C61" s="46" t="s">
        <v>48</v>
      </c>
      <c r="D61" s="34">
        <v>79002.5</v>
      </c>
      <c r="E61" s="34">
        <v>-49000</v>
      </c>
      <c r="F61" s="34">
        <f t="shared" si="0"/>
        <v>30002.5</v>
      </c>
      <c r="G61" s="35"/>
      <c r="H61" s="34">
        <f t="shared" si="7"/>
        <v>30002.5</v>
      </c>
      <c r="I61" s="22">
        <v>1710141130</v>
      </c>
    </row>
    <row r="62" spans="1:11" ht="72" x14ac:dyDescent="0.3">
      <c r="A62" s="51"/>
      <c r="B62" s="50"/>
      <c r="C62" s="46" t="s">
        <v>230</v>
      </c>
      <c r="D62" s="34"/>
      <c r="E62" s="34"/>
      <c r="F62" s="34"/>
      <c r="G62" s="35">
        <v>7955.8180000000002</v>
      </c>
      <c r="H62" s="34">
        <f t="shared" si="7"/>
        <v>7955.8180000000002</v>
      </c>
      <c r="I62" s="22">
        <v>1710141130</v>
      </c>
    </row>
    <row r="63" spans="1:11" ht="54" hidden="1" x14ac:dyDescent="0.3">
      <c r="A63" s="51" t="s">
        <v>128</v>
      </c>
      <c r="B63" s="47" t="s">
        <v>50</v>
      </c>
      <c r="C63" s="26" t="s">
        <v>48</v>
      </c>
      <c r="D63" s="34">
        <v>13479.7</v>
      </c>
      <c r="E63" s="34">
        <v>-13479.7</v>
      </c>
      <c r="F63" s="34">
        <f t="shared" si="0"/>
        <v>0</v>
      </c>
      <c r="G63" s="35"/>
      <c r="H63" s="34">
        <f t="shared" si="7"/>
        <v>0</v>
      </c>
      <c r="I63" s="22">
        <v>1710141220</v>
      </c>
      <c r="J63" s="8">
        <v>0</v>
      </c>
    </row>
    <row r="64" spans="1:11" ht="54" hidden="1" x14ac:dyDescent="0.3">
      <c r="A64" s="1" t="s">
        <v>129</v>
      </c>
      <c r="B64" s="4" t="s">
        <v>51</v>
      </c>
      <c r="C64" s="26" t="s">
        <v>48</v>
      </c>
      <c r="D64" s="34">
        <v>9847.7000000000007</v>
      </c>
      <c r="E64" s="34">
        <v>-9847.7000000000007</v>
      </c>
      <c r="F64" s="34">
        <f t="shared" si="0"/>
        <v>0</v>
      </c>
      <c r="G64" s="35"/>
      <c r="H64" s="34">
        <f t="shared" si="7"/>
        <v>0</v>
      </c>
      <c r="I64" s="22">
        <v>1710141320</v>
      </c>
      <c r="J64" s="8">
        <v>0</v>
      </c>
    </row>
    <row r="65" spans="1:10" ht="54" hidden="1" x14ac:dyDescent="0.3">
      <c r="A65" s="1" t="s">
        <v>130</v>
      </c>
      <c r="B65" s="4" t="s">
        <v>52</v>
      </c>
      <c r="C65" s="26" t="s">
        <v>48</v>
      </c>
      <c r="D65" s="34">
        <v>37555.4</v>
      </c>
      <c r="E65" s="34">
        <v>-37555.4</v>
      </c>
      <c r="F65" s="34">
        <f t="shared" si="0"/>
        <v>0</v>
      </c>
      <c r="G65" s="35"/>
      <c r="H65" s="34">
        <f t="shared" si="7"/>
        <v>0</v>
      </c>
      <c r="I65" s="22">
        <v>1710142260</v>
      </c>
      <c r="J65" s="8">
        <v>0</v>
      </c>
    </row>
    <row r="66" spans="1:10" ht="54" hidden="1" x14ac:dyDescent="0.3">
      <c r="A66" s="1" t="s">
        <v>131</v>
      </c>
      <c r="B66" s="4" t="s">
        <v>53</v>
      </c>
      <c r="C66" s="26" t="s">
        <v>48</v>
      </c>
      <c r="D66" s="39">
        <v>2840</v>
      </c>
      <c r="E66" s="34">
        <v>-2840</v>
      </c>
      <c r="F66" s="34">
        <f t="shared" si="0"/>
        <v>0</v>
      </c>
      <c r="G66" s="35"/>
      <c r="H66" s="34">
        <f t="shared" si="7"/>
        <v>0</v>
      </c>
      <c r="I66" s="22">
        <v>1710142330</v>
      </c>
      <c r="J66" s="8">
        <v>0</v>
      </c>
    </row>
    <row r="67" spans="1:10" ht="54" x14ac:dyDescent="0.3">
      <c r="A67" s="1" t="s">
        <v>128</v>
      </c>
      <c r="B67" s="4" t="s">
        <v>54</v>
      </c>
      <c r="C67" s="61" t="s">
        <v>48</v>
      </c>
      <c r="D67" s="39">
        <v>58</v>
      </c>
      <c r="E67" s="34"/>
      <c r="F67" s="34">
        <f t="shared" si="0"/>
        <v>58</v>
      </c>
      <c r="G67" s="35"/>
      <c r="H67" s="34">
        <f t="shared" si="7"/>
        <v>58</v>
      </c>
      <c r="I67" s="22">
        <v>1710142340</v>
      </c>
    </row>
    <row r="68" spans="1:10" ht="54" x14ac:dyDescent="0.3">
      <c r="A68" s="1" t="s">
        <v>129</v>
      </c>
      <c r="B68" s="4" t="s">
        <v>55</v>
      </c>
      <c r="C68" s="61" t="s">
        <v>48</v>
      </c>
      <c r="D68" s="39">
        <v>433</v>
      </c>
      <c r="E68" s="34"/>
      <c r="F68" s="34">
        <f t="shared" si="0"/>
        <v>433</v>
      </c>
      <c r="G68" s="35"/>
      <c r="H68" s="34">
        <f t="shared" si="7"/>
        <v>433</v>
      </c>
      <c r="I68" s="22">
        <v>1710142350</v>
      </c>
    </row>
    <row r="69" spans="1:10" ht="54" hidden="1" x14ac:dyDescent="0.3">
      <c r="A69" s="1" t="s">
        <v>134</v>
      </c>
      <c r="B69" s="4" t="s">
        <v>56</v>
      </c>
      <c r="C69" s="26" t="s">
        <v>48</v>
      </c>
      <c r="D69" s="39">
        <v>2500</v>
      </c>
      <c r="E69" s="34">
        <v>-2500</v>
      </c>
      <c r="F69" s="34">
        <f t="shared" si="0"/>
        <v>0</v>
      </c>
      <c r="G69" s="35"/>
      <c r="H69" s="34">
        <f t="shared" si="7"/>
        <v>0</v>
      </c>
      <c r="I69" s="22">
        <v>1710142360</v>
      </c>
      <c r="J69" s="8">
        <v>0</v>
      </c>
    </row>
    <row r="70" spans="1:10" ht="54" hidden="1" x14ac:dyDescent="0.3">
      <c r="A70" s="44" t="s">
        <v>135</v>
      </c>
      <c r="B70" s="13" t="s">
        <v>57</v>
      </c>
      <c r="C70" s="26" t="s">
        <v>48</v>
      </c>
      <c r="D70" s="39">
        <v>6803</v>
      </c>
      <c r="E70" s="34">
        <v>-6803</v>
      </c>
      <c r="F70" s="34">
        <f t="shared" si="0"/>
        <v>0</v>
      </c>
      <c r="G70" s="35"/>
      <c r="H70" s="34">
        <f t="shared" si="7"/>
        <v>0</v>
      </c>
      <c r="I70" s="22">
        <v>1710142370</v>
      </c>
      <c r="J70" s="8">
        <v>0</v>
      </c>
    </row>
    <row r="71" spans="1:10" ht="54" x14ac:dyDescent="0.3">
      <c r="A71" s="56" t="s">
        <v>130</v>
      </c>
      <c r="B71" s="49" t="s">
        <v>58</v>
      </c>
      <c r="C71" s="46" t="s">
        <v>48</v>
      </c>
      <c r="D71" s="39">
        <v>14238</v>
      </c>
      <c r="E71" s="34"/>
      <c r="F71" s="34">
        <f t="shared" si="0"/>
        <v>14238</v>
      </c>
      <c r="G71" s="35"/>
      <c r="H71" s="34">
        <f t="shared" si="7"/>
        <v>14238</v>
      </c>
      <c r="I71" s="22">
        <v>1710241100</v>
      </c>
    </row>
    <row r="72" spans="1:10" ht="72" x14ac:dyDescent="0.3">
      <c r="A72" s="52"/>
      <c r="B72" s="55"/>
      <c r="C72" s="46" t="s">
        <v>230</v>
      </c>
      <c r="D72" s="39"/>
      <c r="E72" s="34"/>
      <c r="F72" s="34"/>
      <c r="G72" s="35">
        <v>19592.187000000002</v>
      </c>
      <c r="H72" s="34">
        <f t="shared" si="7"/>
        <v>19592.187000000002</v>
      </c>
      <c r="I72" s="22">
        <v>1710241100</v>
      </c>
    </row>
    <row r="73" spans="1:10" ht="54" x14ac:dyDescent="0.3">
      <c r="A73" s="53" t="s">
        <v>131</v>
      </c>
      <c r="B73" s="13" t="s">
        <v>59</v>
      </c>
      <c r="C73" s="46" t="s">
        <v>48</v>
      </c>
      <c r="D73" s="39">
        <v>39292.9</v>
      </c>
      <c r="E73" s="34"/>
      <c r="F73" s="34">
        <f t="shared" si="0"/>
        <v>39292.9</v>
      </c>
      <c r="G73" s="35">
        <v>15000</v>
      </c>
      <c r="H73" s="34">
        <f t="shared" si="7"/>
        <v>54292.9</v>
      </c>
      <c r="I73" s="22">
        <v>1710441240</v>
      </c>
    </row>
    <row r="74" spans="1:10" ht="72" x14ac:dyDescent="0.3">
      <c r="A74" s="54"/>
      <c r="B74" s="47"/>
      <c r="C74" s="46" t="s">
        <v>230</v>
      </c>
      <c r="D74" s="39"/>
      <c r="E74" s="34"/>
      <c r="F74" s="34"/>
      <c r="G74" s="35">
        <v>702.95799999999997</v>
      </c>
      <c r="H74" s="34">
        <f t="shared" si="7"/>
        <v>702.95799999999997</v>
      </c>
      <c r="I74" s="22">
        <v>1710441240</v>
      </c>
    </row>
    <row r="75" spans="1:10" ht="54" hidden="1" x14ac:dyDescent="0.3">
      <c r="A75" s="51" t="s">
        <v>138</v>
      </c>
      <c r="B75" s="47" t="s">
        <v>178</v>
      </c>
      <c r="C75" s="26" t="s">
        <v>48</v>
      </c>
      <c r="D75" s="39">
        <v>2799.2</v>
      </c>
      <c r="E75" s="34">
        <v>-2799.2</v>
      </c>
      <c r="F75" s="34">
        <f t="shared" si="0"/>
        <v>0</v>
      </c>
      <c r="G75" s="35"/>
      <c r="H75" s="34">
        <f t="shared" si="7"/>
        <v>0</v>
      </c>
      <c r="I75" s="22">
        <v>1710442380</v>
      </c>
      <c r="J75" s="8">
        <v>0</v>
      </c>
    </row>
    <row r="76" spans="1:10" ht="54" hidden="1" x14ac:dyDescent="0.3">
      <c r="A76" s="1" t="s">
        <v>139</v>
      </c>
      <c r="B76" s="4" t="s">
        <v>171</v>
      </c>
      <c r="C76" s="32" t="s">
        <v>48</v>
      </c>
      <c r="D76" s="39">
        <v>5000</v>
      </c>
      <c r="E76" s="34">
        <v>-5000</v>
      </c>
      <c r="F76" s="34">
        <f t="shared" si="0"/>
        <v>0</v>
      </c>
      <c r="G76" s="35"/>
      <c r="H76" s="34">
        <f t="shared" si="7"/>
        <v>0</v>
      </c>
      <c r="I76" s="22">
        <v>1760142410</v>
      </c>
      <c r="J76" s="8">
        <v>0</v>
      </c>
    </row>
    <row r="77" spans="1:10" ht="54" x14ac:dyDescent="0.3">
      <c r="A77" s="1" t="s">
        <v>132</v>
      </c>
      <c r="B77" s="4" t="s">
        <v>81</v>
      </c>
      <c r="C77" s="61" t="s">
        <v>13</v>
      </c>
      <c r="D77" s="39">
        <f>D79+D80</f>
        <v>1006877.2000000001</v>
      </c>
      <c r="E77" s="34">
        <f>E79+E80+E81</f>
        <v>0</v>
      </c>
      <c r="F77" s="34">
        <f>D77+E77</f>
        <v>1006877.2000000001</v>
      </c>
      <c r="G77" s="35">
        <f>G79+G80+G81</f>
        <v>0</v>
      </c>
      <c r="H77" s="34">
        <f>F77+G77</f>
        <v>1006877.2000000001</v>
      </c>
    </row>
    <row r="78" spans="1:10" x14ac:dyDescent="0.3">
      <c r="A78" s="1"/>
      <c r="B78" s="4" t="s">
        <v>2</v>
      </c>
      <c r="C78" s="61"/>
      <c r="D78" s="39"/>
      <c r="E78" s="34"/>
      <c r="F78" s="34"/>
      <c r="G78" s="35"/>
      <c r="H78" s="34"/>
    </row>
    <row r="79" spans="1:10" hidden="1" x14ac:dyDescent="0.3">
      <c r="A79" s="1"/>
      <c r="B79" s="4" t="s">
        <v>3</v>
      </c>
      <c r="C79" s="32"/>
      <c r="D79" s="39">
        <v>606216.80000000005</v>
      </c>
      <c r="E79" s="34"/>
      <c r="F79" s="34">
        <f>D79+E79</f>
        <v>606216.80000000005</v>
      </c>
      <c r="G79" s="35"/>
      <c r="H79" s="34">
        <f>F79+G79</f>
        <v>606216.80000000005</v>
      </c>
      <c r="I79" s="22" t="s">
        <v>190</v>
      </c>
      <c r="J79" s="8">
        <v>0</v>
      </c>
    </row>
    <row r="80" spans="1:10" x14ac:dyDescent="0.3">
      <c r="A80" s="1"/>
      <c r="B80" s="4" t="s">
        <v>17</v>
      </c>
      <c r="C80" s="61"/>
      <c r="D80" s="39">
        <v>400660.4</v>
      </c>
      <c r="E80" s="34"/>
      <c r="F80" s="34">
        <f t="shared" si="0"/>
        <v>400660.4</v>
      </c>
      <c r="G80" s="35"/>
      <c r="H80" s="34">
        <f t="shared" ref="H80:H82" si="8">F80+G80</f>
        <v>400660.4</v>
      </c>
      <c r="I80" s="22" t="s">
        <v>191</v>
      </c>
    </row>
    <row r="81" spans="1:11" hidden="1" x14ac:dyDescent="0.3">
      <c r="A81" s="1"/>
      <c r="B81" s="4" t="s">
        <v>21</v>
      </c>
      <c r="C81" s="32"/>
      <c r="D81" s="39">
        <v>0</v>
      </c>
      <c r="E81" s="34">
        <v>0</v>
      </c>
      <c r="F81" s="34">
        <f t="shared" si="0"/>
        <v>0</v>
      </c>
      <c r="G81" s="35">
        <v>0</v>
      </c>
      <c r="H81" s="34">
        <f t="shared" si="8"/>
        <v>0</v>
      </c>
      <c r="I81" s="22" t="s">
        <v>185</v>
      </c>
      <c r="J81" s="8">
        <v>0</v>
      </c>
    </row>
    <row r="82" spans="1:11" ht="127.5" customHeight="1" x14ac:dyDescent="0.3">
      <c r="A82" s="1" t="s">
        <v>133</v>
      </c>
      <c r="B82" s="4" t="s">
        <v>82</v>
      </c>
      <c r="C82" s="61" t="s">
        <v>13</v>
      </c>
      <c r="D82" s="39">
        <f>D84</f>
        <v>118383.2</v>
      </c>
      <c r="E82" s="34">
        <f>E84</f>
        <v>-936</v>
      </c>
      <c r="F82" s="34">
        <f t="shared" si="0"/>
        <v>117447.2</v>
      </c>
      <c r="G82" s="35">
        <f>G84</f>
        <v>0</v>
      </c>
      <c r="H82" s="34">
        <f t="shared" si="8"/>
        <v>117447.2</v>
      </c>
    </row>
    <row r="83" spans="1:11" x14ac:dyDescent="0.3">
      <c r="A83" s="1"/>
      <c r="B83" s="4" t="s">
        <v>2</v>
      </c>
      <c r="C83" s="61"/>
      <c r="D83" s="39"/>
      <c r="E83" s="34"/>
      <c r="F83" s="34"/>
      <c r="G83" s="35"/>
      <c r="H83" s="34"/>
    </row>
    <row r="84" spans="1:11" x14ac:dyDescent="0.3">
      <c r="A84" s="1"/>
      <c r="B84" s="4" t="s">
        <v>17</v>
      </c>
      <c r="C84" s="61"/>
      <c r="D84" s="39">
        <v>118383.2</v>
      </c>
      <c r="E84" s="34">
        <v>-936</v>
      </c>
      <c r="F84" s="34">
        <f t="shared" si="0"/>
        <v>117447.2</v>
      </c>
      <c r="G84" s="35"/>
      <c r="H84" s="34">
        <f t="shared" ref="H84:H85" si="9">F84+G84</f>
        <v>117447.2</v>
      </c>
      <c r="I84" s="22" t="s">
        <v>83</v>
      </c>
    </row>
    <row r="85" spans="1:11" ht="68.25" customHeight="1" x14ac:dyDescent="0.3">
      <c r="A85" s="1" t="s">
        <v>134</v>
      </c>
      <c r="B85" s="4" t="s">
        <v>84</v>
      </c>
      <c r="C85" s="61" t="s">
        <v>13</v>
      </c>
      <c r="D85" s="39">
        <f>D87</f>
        <v>48472.9</v>
      </c>
      <c r="E85" s="34">
        <f>E87+E88</f>
        <v>131992.5</v>
      </c>
      <c r="F85" s="34">
        <f t="shared" si="0"/>
        <v>180465.4</v>
      </c>
      <c r="G85" s="35">
        <f>G87+G88</f>
        <v>0</v>
      </c>
      <c r="H85" s="34">
        <f t="shared" si="9"/>
        <v>180465.4</v>
      </c>
    </row>
    <row r="86" spans="1:11" x14ac:dyDescent="0.3">
      <c r="A86" s="1"/>
      <c r="B86" s="4" t="s">
        <v>2</v>
      </c>
      <c r="C86" s="61"/>
      <c r="D86" s="39"/>
      <c r="E86" s="34"/>
      <c r="F86" s="34"/>
      <c r="G86" s="35"/>
      <c r="H86" s="34"/>
    </row>
    <row r="87" spans="1:11" x14ac:dyDescent="0.3">
      <c r="A87" s="1"/>
      <c r="B87" s="4" t="s">
        <v>17</v>
      </c>
      <c r="C87" s="61"/>
      <c r="D87" s="39">
        <v>48472.9</v>
      </c>
      <c r="E87" s="34">
        <v>252.7</v>
      </c>
      <c r="F87" s="34">
        <f t="shared" si="0"/>
        <v>48725.599999999999</v>
      </c>
      <c r="G87" s="35"/>
      <c r="H87" s="34">
        <f t="shared" ref="H87:H95" si="10">F87+G87</f>
        <v>48725.599999999999</v>
      </c>
      <c r="I87" s="22" t="s">
        <v>85</v>
      </c>
    </row>
    <row r="88" spans="1:11" x14ac:dyDescent="0.3">
      <c r="A88" s="1"/>
      <c r="B88" s="4" t="s">
        <v>21</v>
      </c>
      <c r="C88" s="61"/>
      <c r="D88" s="39"/>
      <c r="E88" s="34">
        <v>131739.79999999999</v>
      </c>
      <c r="F88" s="34">
        <f t="shared" si="0"/>
        <v>131739.79999999999</v>
      </c>
      <c r="G88" s="35"/>
      <c r="H88" s="34">
        <f t="shared" si="10"/>
        <v>131739.79999999999</v>
      </c>
      <c r="I88" s="22" t="s">
        <v>85</v>
      </c>
    </row>
    <row r="89" spans="1:11" ht="78" customHeight="1" x14ac:dyDescent="0.3">
      <c r="A89" s="1" t="s">
        <v>135</v>
      </c>
      <c r="B89" s="4" t="s">
        <v>231</v>
      </c>
      <c r="C89" s="46" t="s">
        <v>230</v>
      </c>
      <c r="D89" s="39"/>
      <c r="E89" s="34"/>
      <c r="F89" s="34"/>
      <c r="G89" s="35">
        <v>110.801</v>
      </c>
      <c r="H89" s="34">
        <f t="shared" si="10"/>
        <v>110.801</v>
      </c>
      <c r="I89" s="22" t="s">
        <v>235</v>
      </c>
    </row>
    <row r="90" spans="1:11" ht="79.5" customHeight="1" x14ac:dyDescent="0.3">
      <c r="A90" s="1" t="s">
        <v>136</v>
      </c>
      <c r="B90" s="4" t="s">
        <v>232</v>
      </c>
      <c r="C90" s="46" t="s">
        <v>230</v>
      </c>
      <c r="D90" s="39"/>
      <c r="E90" s="34"/>
      <c r="F90" s="34"/>
      <c r="G90" s="35">
        <v>6000</v>
      </c>
      <c r="H90" s="34">
        <f t="shared" si="10"/>
        <v>6000</v>
      </c>
      <c r="I90" s="22" t="s">
        <v>236</v>
      </c>
    </row>
    <row r="91" spans="1:11" ht="78" customHeight="1" x14ac:dyDescent="0.3">
      <c r="A91" s="1" t="s">
        <v>137</v>
      </c>
      <c r="B91" s="4" t="s">
        <v>233</v>
      </c>
      <c r="C91" s="46" t="s">
        <v>230</v>
      </c>
      <c r="D91" s="39"/>
      <c r="E91" s="34"/>
      <c r="F91" s="34"/>
      <c r="G91" s="35">
        <v>9350</v>
      </c>
      <c r="H91" s="34">
        <f t="shared" si="10"/>
        <v>9350</v>
      </c>
      <c r="I91" s="22" t="s">
        <v>237</v>
      </c>
    </row>
    <row r="92" spans="1:11" ht="79.5" customHeight="1" x14ac:dyDescent="0.3">
      <c r="A92" s="1" t="s">
        <v>138</v>
      </c>
      <c r="B92" s="4" t="s">
        <v>234</v>
      </c>
      <c r="C92" s="46" t="s">
        <v>230</v>
      </c>
      <c r="D92" s="39"/>
      <c r="E92" s="34"/>
      <c r="F92" s="34"/>
      <c r="G92" s="35">
        <v>2284.5</v>
      </c>
      <c r="H92" s="34">
        <f t="shared" si="10"/>
        <v>2284.5</v>
      </c>
      <c r="I92" s="22" t="s">
        <v>238</v>
      </c>
    </row>
    <row r="93" spans="1:11" ht="82.5" customHeight="1" x14ac:dyDescent="0.3">
      <c r="A93" s="1" t="s">
        <v>139</v>
      </c>
      <c r="B93" s="4" t="s">
        <v>178</v>
      </c>
      <c r="C93" s="46" t="s">
        <v>230</v>
      </c>
      <c r="D93" s="39"/>
      <c r="E93" s="34"/>
      <c r="F93" s="34"/>
      <c r="G93" s="35">
        <v>1462.742</v>
      </c>
      <c r="H93" s="34">
        <f t="shared" si="10"/>
        <v>1462.742</v>
      </c>
      <c r="I93" s="22" t="s">
        <v>239</v>
      </c>
    </row>
    <row r="94" spans="1:11" ht="72" x14ac:dyDescent="0.3">
      <c r="A94" s="1" t="s">
        <v>140</v>
      </c>
      <c r="B94" s="4" t="s">
        <v>51</v>
      </c>
      <c r="C94" s="46" t="s">
        <v>230</v>
      </c>
      <c r="D94" s="39"/>
      <c r="E94" s="34"/>
      <c r="F94" s="34"/>
      <c r="G94" s="35">
        <v>1039.3</v>
      </c>
      <c r="H94" s="34">
        <f t="shared" si="10"/>
        <v>1039.3</v>
      </c>
      <c r="I94" s="22" t="s">
        <v>240</v>
      </c>
    </row>
    <row r="95" spans="1:11" x14ac:dyDescent="0.3">
      <c r="A95" s="1"/>
      <c r="B95" s="4" t="s">
        <v>5</v>
      </c>
      <c r="C95" s="61"/>
      <c r="D95" s="33">
        <f>D97+D98</f>
        <v>336334.7</v>
      </c>
      <c r="E95" s="33">
        <f>E97+E98</f>
        <v>0</v>
      </c>
      <c r="F95" s="33">
        <f t="shared" ref="F95:F171" si="11">D95+E95</f>
        <v>336334.7</v>
      </c>
      <c r="G95" s="33">
        <f>G97+G98</f>
        <v>76484.06</v>
      </c>
      <c r="H95" s="34">
        <f t="shared" si="10"/>
        <v>412818.76</v>
      </c>
      <c r="I95" s="29"/>
      <c r="J95" s="30"/>
      <c r="K95" s="31"/>
    </row>
    <row r="96" spans="1:11" x14ac:dyDescent="0.3">
      <c r="A96" s="1"/>
      <c r="B96" s="4" t="s">
        <v>2</v>
      </c>
      <c r="C96" s="61"/>
      <c r="D96" s="39"/>
      <c r="E96" s="34"/>
      <c r="F96" s="34"/>
      <c r="G96" s="35"/>
      <c r="H96" s="34"/>
    </row>
    <row r="97" spans="1:10" hidden="1" x14ac:dyDescent="0.35">
      <c r="A97" s="1"/>
      <c r="B97" s="4" t="s">
        <v>3</v>
      </c>
      <c r="C97" s="4"/>
      <c r="D97" s="40">
        <f>D99+D100+D101+D102+D103+D104+D105+D108+D110+D111</f>
        <v>201334.7</v>
      </c>
      <c r="E97" s="36">
        <f>E99+E100+E101+E102+E103+E104+E105+E108+E110+E111</f>
        <v>0</v>
      </c>
      <c r="F97" s="34">
        <f t="shared" si="11"/>
        <v>201334.7</v>
      </c>
      <c r="G97" s="37">
        <f>G99+G100+G101+G102+G103+G104+G105+G108+G110+G111+G112+G113+G114+G115</f>
        <v>76484.06</v>
      </c>
      <c r="H97" s="34">
        <f t="shared" ref="H97:H106" si="12">F97+G97</f>
        <v>277818.76</v>
      </c>
      <c r="J97" s="8">
        <v>0</v>
      </c>
    </row>
    <row r="98" spans="1:10" x14ac:dyDescent="0.3">
      <c r="A98" s="1"/>
      <c r="B98" s="4" t="s">
        <v>17</v>
      </c>
      <c r="C98" s="4"/>
      <c r="D98" s="39">
        <f>D109</f>
        <v>135000</v>
      </c>
      <c r="E98" s="34">
        <f>E109</f>
        <v>0</v>
      </c>
      <c r="F98" s="34">
        <f t="shared" si="11"/>
        <v>135000</v>
      </c>
      <c r="G98" s="35">
        <f>G109</f>
        <v>0</v>
      </c>
      <c r="H98" s="34">
        <f t="shared" si="12"/>
        <v>135000</v>
      </c>
    </row>
    <row r="99" spans="1:10" ht="54" x14ac:dyDescent="0.3">
      <c r="A99" s="1" t="s">
        <v>141</v>
      </c>
      <c r="B99" s="4" t="s">
        <v>37</v>
      </c>
      <c r="C99" s="4" t="s">
        <v>6</v>
      </c>
      <c r="D99" s="34">
        <v>36626.300000000003</v>
      </c>
      <c r="E99" s="34"/>
      <c r="F99" s="34">
        <f t="shared" si="11"/>
        <v>36626.300000000003</v>
      </c>
      <c r="G99" s="35">
        <v>12035.069</v>
      </c>
      <c r="H99" s="34">
        <f t="shared" si="12"/>
        <v>48661.369000000006</v>
      </c>
      <c r="I99" s="22">
        <v>1020200000</v>
      </c>
    </row>
    <row r="100" spans="1:10" ht="54" x14ac:dyDescent="0.3">
      <c r="A100" s="1" t="s">
        <v>142</v>
      </c>
      <c r="B100" s="57" t="s">
        <v>33</v>
      </c>
      <c r="C100" s="4" t="s">
        <v>6</v>
      </c>
      <c r="D100" s="34">
        <v>7611.3</v>
      </c>
      <c r="E100" s="34"/>
      <c r="F100" s="34">
        <f t="shared" si="11"/>
        <v>7611.3</v>
      </c>
      <c r="G100" s="35">
        <v>1622.5709999999999</v>
      </c>
      <c r="H100" s="34">
        <f t="shared" si="12"/>
        <v>9233.8709999999992</v>
      </c>
      <c r="I100" s="22">
        <v>1110541750</v>
      </c>
    </row>
    <row r="101" spans="1:10" ht="54" x14ac:dyDescent="0.3">
      <c r="A101" s="1" t="s">
        <v>143</v>
      </c>
      <c r="B101" s="57" t="s">
        <v>34</v>
      </c>
      <c r="C101" s="4" t="s">
        <v>6</v>
      </c>
      <c r="D101" s="34">
        <v>22491.5</v>
      </c>
      <c r="E101" s="34"/>
      <c r="F101" s="34">
        <f t="shared" si="11"/>
        <v>22491.5</v>
      </c>
      <c r="G101" s="35">
        <v>9202.009</v>
      </c>
      <c r="H101" s="34">
        <f t="shared" si="12"/>
        <v>31693.508999999998</v>
      </c>
      <c r="I101" s="22">
        <v>1110541780</v>
      </c>
    </row>
    <row r="102" spans="1:10" ht="54" x14ac:dyDescent="0.3">
      <c r="A102" s="1" t="s">
        <v>144</v>
      </c>
      <c r="B102" s="57" t="s">
        <v>47</v>
      </c>
      <c r="C102" s="4" t="s">
        <v>6</v>
      </c>
      <c r="D102" s="34">
        <v>2172.8000000000002</v>
      </c>
      <c r="E102" s="34"/>
      <c r="F102" s="34">
        <f t="shared" si="11"/>
        <v>2172.8000000000002</v>
      </c>
      <c r="G102" s="35"/>
      <c r="H102" s="34">
        <f t="shared" si="12"/>
        <v>2172.8000000000002</v>
      </c>
      <c r="I102" s="22">
        <v>1110541820</v>
      </c>
    </row>
    <row r="103" spans="1:10" ht="54" x14ac:dyDescent="0.3">
      <c r="A103" s="1" t="s">
        <v>146</v>
      </c>
      <c r="B103" s="57" t="s">
        <v>36</v>
      </c>
      <c r="C103" s="4" t="s">
        <v>6</v>
      </c>
      <c r="D103" s="34">
        <v>3309.4</v>
      </c>
      <c r="E103" s="34"/>
      <c r="F103" s="34">
        <f t="shared" si="11"/>
        <v>3309.4</v>
      </c>
      <c r="G103" s="35"/>
      <c r="H103" s="34">
        <f t="shared" si="12"/>
        <v>3309.4</v>
      </c>
      <c r="I103" s="22">
        <v>1110541830</v>
      </c>
    </row>
    <row r="104" spans="1:10" ht="54" x14ac:dyDescent="0.3">
      <c r="A104" s="1" t="s">
        <v>147</v>
      </c>
      <c r="B104" s="57" t="s">
        <v>35</v>
      </c>
      <c r="C104" s="4" t="s">
        <v>6</v>
      </c>
      <c r="D104" s="34">
        <v>1820.1</v>
      </c>
      <c r="E104" s="34"/>
      <c r="F104" s="34">
        <f t="shared" si="11"/>
        <v>1820.1</v>
      </c>
      <c r="G104" s="35"/>
      <c r="H104" s="34">
        <f t="shared" si="12"/>
        <v>1820.1</v>
      </c>
      <c r="I104" s="22">
        <v>1110541850</v>
      </c>
    </row>
    <row r="105" spans="1:10" ht="54" x14ac:dyDescent="0.3">
      <c r="A105" s="1" t="s">
        <v>148</v>
      </c>
      <c r="B105" s="57" t="s">
        <v>183</v>
      </c>
      <c r="C105" s="4" t="s">
        <v>6</v>
      </c>
      <c r="D105" s="34">
        <v>4956.7</v>
      </c>
      <c r="E105" s="34"/>
      <c r="F105" s="34">
        <f t="shared" si="11"/>
        <v>4956.7</v>
      </c>
      <c r="G105" s="35"/>
      <c r="H105" s="34">
        <f t="shared" si="12"/>
        <v>4956.7</v>
      </c>
      <c r="I105" s="22">
        <v>1110541860</v>
      </c>
    </row>
    <row r="106" spans="1:10" ht="54" x14ac:dyDescent="0.3">
      <c r="A106" s="1" t="s">
        <v>149</v>
      </c>
      <c r="B106" s="57" t="s">
        <v>46</v>
      </c>
      <c r="C106" s="4" t="s">
        <v>6</v>
      </c>
      <c r="D106" s="34">
        <f>D108+D109</f>
        <v>219867</v>
      </c>
      <c r="E106" s="34">
        <f>E108+E109</f>
        <v>0</v>
      </c>
      <c r="F106" s="34">
        <f t="shared" si="11"/>
        <v>219867</v>
      </c>
      <c r="G106" s="35">
        <f>G108+G109</f>
        <v>252.65</v>
      </c>
      <c r="H106" s="34">
        <f t="shared" si="12"/>
        <v>220119.65</v>
      </c>
    </row>
    <row r="107" spans="1:10" x14ac:dyDescent="0.3">
      <c r="A107" s="1"/>
      <c r="B107" s="4" t="s">
        <v>2</v>
      </c>
      <c r="C107" s="58"/>
      <c r="D107" s="34"/>
      <c r="E107" s="34"/>
      <c r="F107" s="34"/>
      <c r="G107" s="35"/>
      <c r="H107" s="34"/>
    </row>
    <row r="108" spans="1:10" hidden="1" x14ac:dyDescent="0.3">
      <c r="A108" s="1"/>
      <c r="B108" s="4" t="s">
        <v>3</v>
      </c>
      <c r="C108" s="14"/>
      <c r="D108" s="34">
        <v>84867</v>
      </c>
      <c r="E108" s="34"/>
      <c r="F108" s="34">
        <f t="shared" si="11"/>
        <v>84867</v>
      </c>
      <c r="G108" s="35">
        <v>252.65</v>
      </c>
      <c r="H108" s="34">
        <f t="shared" ref="H108:H116" si="13">F108+G108</f>
        <v>85119.65</v>
      </c>
      <c r="I108" s="22" t="s">
        <v>192</v>
      </c>
      <c r="J108" s="8">
        <v>0</v>
      </c>
    </row>
    <row r="109" spans="1:10" x14ac:dyDescent="0.3">
      <c r="A109" s="1"/>
      <c r="B109" s="4" t="s">
        <v>17</v>
      </c>
      <c r="C109" s="58"/>
      <c r="D109" s="34">
        <v>135000</v>
      </c>
      <c r="E109" s="34"/>
      <c r="F109" s="34">
        <f t="shared" si="11"/>
        <v>135000</v>
      </c>
      <c r="G109" s="35"/>
      <c r="H109" s="34">
        <f t="shared" si="13"/>
        <v>135000</v>
      </c>
      <c r="I109" s="22" t="s">
        <v>167</v>
      </c>
    </row>
    <row r="110" spans="1:10" ht="54" x14ac:dyDescent="0.3">
      <c r="A110" s="1" t="s">
        <v>150</v>
      </c>
      <c r="B110" s="57" t="s">
        <v>61</v>
      </c>
      <c r="C110" s="4" t="s">
        <v>6</v>
      </c>
      <c r="D110" s="34">
        <v>30036.1</v>
      </c>
      <c r="E110" s="34"/>
      <c r="F110" s="34">
        <f t="shared" si="11"/>
        <v>30036.1</v>
      </c>
      <c r="G110" s="35"/>
      <c r="H110" s="34">
        <f t="shared" si="13"/>
        <v>30036.1</v>
      </c>
      <c r="I110" s="22">
        <v>1120441540</v>
      </c>
    </row>
    <row r="111" spans="1:10" ht="54" x14ac:dyDescent="0.3">
      <c r="A111" s="1" t="s">
        <v>151</v>
      </c>
      <c r="B111" s="57" t="s">
        <v>62</v>
      </c>
      <c r="C111" s="4" t="s">
        <v>6</v>
      </c>
      <c r="D111" s="34">
        <v>7443.5</v>
      </c>
      <c r="E111" s="34"/>
      <c r="F111" s="34">
        <f t="shared" si="11"/>
        <v>7443.5</v>
      </c>
      <c r="G111" s="35"/>
      <c r="H111" s="34">
        <f t="shared" si="13"/>
        <v>7443.5</v>
      </c>
      <c r="I111" s="22">
        <v>1120441870</v>
      </c>
    </row>
    <row r="112" spans="1:10" ht="54" x14ac:dyDescent="0.3">
      <c r="A112" s="1" t="s">
        <v>152</v>
      </c>
      <c r="B112" s="57" t="s">
        <v>211</v>
      </c>
      <c r="C112" s="4" t="s">
        <v>6</v>
      </c>
      <c r="D112" s="34"/>
      <c r="E112" s="34"/>
      <c r="F112" s="34"/>
      <c r="G112" s="35">
        <v>395.28300000000002</v>
      </c>
      <c r="H112" s="34">
        <f t="shared" si="13"/>
        <v>395.28300000000002</v>
      </c>
      <c r="I112" s="22" t="s">
        <v>214</v>
      </c>
    </row>
    <row r="113" spans="1:11" ht="54" x14ac:dyDescent="0.3">
      <c r="A113" s="1" t="s">
        <v>153</v>
      </c>
      <c r="B113" s="57" t="s">
        <v>212</v>
      </c>
      <c r="C113" s="4" t="s">
        <v>6</v>
      </c>
      <c r="D113" s="34"/>
      <c r="E113" s="34"/>
      <c r="F113" s="34"/>
      <c r="G113" s="35">
        <v>2744.8009999999999</v>
      </c>
      <c r="H113" s="34">
        <f t="shared" si="13"/>
        <v>2744.8009999999999</v>
      </c>
      <c r="I113" s="22" t="s">
        <v>215</v>
      </c>
    </row>
    <row r="114" spans="1:11" ht="54" x14ac:dyDescent="0.3">
      <c r="A114" s="1" t="s">
        <v>154</v>
      </c>
      <c r="B114" s="57" t="s">
        <v>213</v>
      </c>
      <c r="C114" s="4" t="s">
        <v>6</v>
      </c>
      <c r="D114" s="34"/>
      <c r="E114" s="34"/>
      <c r="F114" s="34"/>
      <c r="G114" s="35">
        <v>472.8</v>
      </c>
      <c r="H114" s="34">
        <f t="shared" si="13"/>
        <v>472.8</v>
      </c>
      <c r="I114" s="22" t="s">
        <v>216</v>
      </c>
    </row>
    <row r="115" spans="1:11" ht="54" x14ac:dyDescent="0.3">
      <c r="A115" s="1" t="s">
        <v>155</v>
      </c>
      <c r="B115" s="57" t="s">
        <v>250</v>
      </c>
      <c r="C115" s="4" t="s">
        <v>6</v>
      </c>
      <c r="D115" s="34"/>
      <c r="E115" s="34"/>
      <c r="F115" s="34"/>
      <c r="G115" s="35">
        <f>40000+9758.877</f>
        <v>49758.877</v>
      </c>
      <c r="H115" s="34">
        <f t="shared" si="13"/>
        <v>49758.877</v>
      </c>
      <c r="I115" s="22" t="s">
        <v>251</v>
      </c>
    </row>
    <row r="116" spans="1:11" x14ac:dyDescent="0.3">
      <c r="A116" s="1"/>
      <c r="B116" s="4" t="s">
        <v>7</v>
      </c>
      <c r="C116" s="61"/>
      <c r="D116" s="33">
        <f>D118+D119</f>
        <v>1464315.0999999999</v>
      </c>
      <c r="E116" s="33">
        <f>E118+E119</f>
        <v>100000</v>
      </c>
      <c r="F116" s="33">
        <f t="shared" si="11"/>
        <v>1564315.0999999999</v>
      </c>
      <c r="G116" s="33">
        <f>G118+G119</f>
        <v>139754.22499999998</v>
      </c>
      <c r="H116" s="34">
        <f t="shared" si="13"/>
        <v>1704069.3249999997</v>
      </c>
      <c r="I116" s="29"/>
      <c r="J116" s="30"/>
      <c r="K116" s="31"/>
    </row>
    <row r="117" spans="1:11" x14ac:dyDescent="0.3">
      <c r="A117" s="1"/>
      <c r="B117" s="10" t="s">
        <v>2</v>
      </c>
      <c r="C117" s="58"/>
      <c r="D117" s="39"/>
      <c r="E117" s="34"/>
      <c r="F117" s="34"/>
      <c r="G117" s="35"/>
      <c r="H117" s="34"/>
    </row>
    <row r="118" spans="1:11" hidden="1" x14ac:dyDescent="0.35">
      <c r="A118" s="1"/>
      <c r="B118" s="10" t="s">
        <v>3</v>
      </c>
      <c r="C118" s="5"/>
      <c r="D118" s="40">
        <f>D122+D126+D130+D134+D138+D142+D146+D148+D149+D150+D151+D152</f>
        <v>505895.59999999992</v>
      </c>
      <c r="E118" s="36">
        <f>E122+E126+E130+E134+E138+E142+E146+E148+E149+E150+E151+E154</f>
        <v>0</v>
      </c>
      <c r="F118" s="34">
        <f t="shared" si="11"/>
        <v>505895.59999999992</v>
      </c>
      <c r="G118" s="37">
        <f>G122+G126+G130+G134+G138+G142+G146+G148+G149+G150+G151+G154+G156+G157+G158+G159+G160</f>
        <v>139754.22499999998</v>
      </c>
      <c r="H118" s="34">
        <f t="shared" ref="H118:H120" si="14">F118+G118</f>
        <v>645649.82499999995</v>
      </c>
      <c r="J118" s="8">
        <v>0</v>
      </c>
    </row>
    <row r="119" spans="1:11" x14ac:dyDescent="0.3">
      <c r="A119" s="1"/>
      <c r="B119" s="10" t="s">
        <v>25</v>
      </c>
      <c r="C119" s="57"/>
      <c r="D119" s="39">
        <f>D123+D131+D135+D139+D143+D147+D127</f>
        <v>958419.5</v>
      </c>
      <c r="E119" s="34">
        <f>E123+E131+E135+E139+E143+E147+E127+E155</f>
        <v>100000</v>
      </c>
      <c r="F119" s="34">
        <f t="shared" si="11"/>
        <v>1058419.5</v>
      </c>
      <c r="G119" s="35">
        <f>G123+G131+G135+G139+G143+G147+G127+G155</f>
        <v>0</v>
      </c>
      <c r="H119" s="34">
        <f t="shared" si="14"/>
        <v>1058419.5</v>
      </c>
    </row>
    <row r="120" spans="1:11" ht="54" x14ac:dyDescent="0.3">
      <c r="A120" s="1" t="s">
        <v>156</v>
      </c>
      <c r="B120" s="4" t="s">
        <v>30</v>
      </c>
      <c r="C120" s="4" t="s">
        <v>6</v>
      </c>
      <c r="D120" s="39">
        <f>D122+D123</f>
        <v>248624.9</v>
      </c>
      <c r="E120" s="34">
        <f>E122+E123</f>
        <v>25000</v>
      </c>
      <c r="F120" s="34">
        <f t="shared" si="11"/>
        <v>273624.90000000002</v>
      </c>
      <c r="G120" s="35">
        <f>G122+G123</f>
        <v>-19620.5</v>
      </c>
      <c r="H120" s="34">
        <f t="shared" si="14"/>
        <v>254004.40000000002</v>
      </c>
    </row>
    <row r="121" spans="1:11" x14ac:dyDescent="0.3">
      <c r="A121" s="1"/>
      <c r="B121" s="4" t="s">
        <v>2</v>
      </c>
      <c r="C121" s="4"/>
      <c r="D121" s="39"/>
      <c r="E121" s="34"/>
      <c r="F121" s="34"/>
      <c r="G121" s="35"/>
      <c r="H121" s="34"/>
    </row>
    <row r="122" spans="1:11" hidden="1" x14ac:dyDescent="0.3">
      <c r="A122" s="1"/>
      <c r="B122" s="4" t="s">
        <v>3</v>
      </c>
      <c r="C122" s="4"/>
      <c r="D122" s="39">
        <v>164530.29999999999</v>
      </c>
      <c r="E122" s="34"/>
      <c r="F122" s="34">
        <f t="shared" si="11"/>
        <v>164530.29999999999</v>
      </c>
      <c r="G122" s="35">
        <f>-25000+5379.5</f>
        <v>-19620.5</v>
      </c>
      <c r="H122" s="34">
        <f t="shared" ref="H122:H124" si="15">F122+G122</f>
        <v>144909.79999999999</v>
      </c>
      <c r="I122" s="22" t="s">
        <v>39</v>
      </c>
      <c r="J122" s="8">
        <v>0</v>
      </c>
    </row>
    <row r="123" spans="1:11" x14ac:dyDescent="0.3">
      <c r="A123" s="1"/>
      <c r="B123" s="4" t="s">
        <v>25</v>
      </c>
      <c r="C123" s="4"/>
      <c r="D123" s="41">
        <v>84094.6</v>
      </c>
      <c r="E123" s="41">
        <v>25000</v>
      </c>
      <c r="F123" s="34">
        <f t="shared" si="11"/>
        <v>109094.6</v>
      </c>
      <c r="G123" s="43"/>
      <c r="H123" s="34">
        <f t="shared" si="15"/>
        <v>109094.6</v>
      </c>
      <c r="I123" s="22" t="s">
        <v>170</v>
      </c>
    </row>
    <row r="124" spans="1:11" ht="54" x14ac:dyDescent="0.3">
      <c r="A124" s="1" t="s">
        <v>157</v>
      </c>
      <c r="B124" s="4" t="s">
        <v>60</v>
      </c>
      <c r="C124" s="4" t="s">
        <v>6</v>
      </c>
      <c r="D124" s="39">
        <f>D126+D127</f>
        <v>18135</v>
      </c>
      <c r="E124" s="34">
        <f>E126+E127</f>
        <v>0</v>
      </c>
      <c r="F124" s="34">
        <f t="shared" si="11"/>
        <v>18135</v>
      </c>
      <c r="G124" s="35">
        <f>G126+G127</f>
        <v>4545</v>
      </c>
      <c r="H124" s="34">
        <f t="shared" si="15"/>
        <v>22680</v>
      </c>
    </row>
    <row r="125" spans="1:11" hidden="1" x14ac:dyDescent="0.3">
      <c r="A125" s="1"/>
      <c r="B125" s="4" t="s">
        <v>2</v>
      </c>
      <c r="C125" s="4"/>
      <c r="D125" s="39"/>
      <c r="E125" s="34"/>
      <c r="F125" s="34"/>
      <c r="G125" s="35"/>
      <c r="H125" s="34"/>
      <c r="J125" s="8">
        <v>0</v>
      </c>
    </row>
    <row r="126" spans="1:11" hidden="1" x14ac:dyDescent="0.3">
      <c r="A126" s="1"/>
      <c r="B126" s="4" t="s">
        <v>3</v>
      </c>
      <c r="C126" s="4"/>
      <c r="D126" s="39">
        <v>18135</v>
      </c>
      <c r="E126" s="34"/>
      <c r="F126" s="34">
        <f t="shared" si="11"/>
        <v>18135</v>
      </c>
      <c r="G126" s="35">
        <f>8.829+4536.171</f>
        <v>4545</v>
      </c>
      <c r="H126" s="34">
        <f t="shared" ref="H126:H128" si="16">F126+G126</f>
        <v>22680</v>
      </c>
      <c r="I126" s="22">
        <v>1020141920</v>
      </c>
      <c r="J126" s="8">
        <v>0</v>
      </c>
    </row>
    <row r="127" spans="1:11" hidden="1" x14ac:dyDescent="0.3">
      <c r="A127" s="1"/>
      <c r="B127" s="4" t="s">
        <v>25</v>
      </c>
      <c r="C127" s="4"/>
      <c r="D127" s="39">
        <v>0</v>
      </c>
      <c r="E127" s="34">
        <v>0</v>
      </c>
      <c r="F127" s="34">
        <f t="shared" si="11"/>
        <v>0</v>
      </c>
      <c r="G127" s="35">
        <v>0</v>
      </c>
      <c r="H127" s="34">
        <f t="shared" si="16"/>
        <v>0</v>
      </c>
      <c r="I127" s="22" t="s">
        <v>170</v>
      </c>
      <c r="J127" s="8">
        <v>0</v>
      </c>
    </row>
    <row r="128" spans="1:11" ht="69.75" customHeight="1" x14ac:dyDescent="0.3">
      <c r="A128" s="1" t="s">
        <v>158</v>
      </c>
      <c r="B128" s="4" t="s">
        <v>86</v>
      </c>
      <c r="C128" s="4" t="s">
        <v>6</v>
      </c>
      <c r="D128" s="39">
        <f>D130+D131</f>
        <v>732685.8</v>
      </c>
      <c r="E128" s="34">
        <f>E130+E131</f>
        <v>0</v>
      </c>
      <c r="F128" s="34">
        <f t="shared" si="11"/>
        <v>732685.8</v>
      </c>
      <c r="G128" s="35">
        <f>G130+G131</f>
        <v>69317.505999999994</v>
      </c>
      <c r="H128" s="34">
        <f t="shared" si="16"/>
        <v>802003.3060000001</v>
      </c>
    </row>
    <row r="129" spans="1:10" x14ac:dyDescent="0.3">
      <c r="A129" s="1"/>
      <c r="B129" s="4" t="s">
        <v>2</v>
      </c>
      <c r="C129" s="4"/>
      <c r="D129" s="39"/>
      <c r="E129" s="34"/>
      <c r="F129" s="34"/>
      <c r="G129" s="35"/>
      <c r="H129" s="34"/>
    </row>
    <row r="130" spans="1:10" hidden="1" x14ac:dyDescent="0.3">
      <c r="A130" s="1"/>
      <c r="B130" s="4" t="s">
        <v>3</v>
      </c>
      <c r="C130" s="4"/>
      <c r="D130" s="39">
        <v>183171.5</v>
      </c>
      <c r="E130" s="34"/>
      <c r="F130" s="34">
        <f t="shared" si="11"/>
        <v>183171.5</v>
      </c>
      <c r="G130" s="35">
        <f>44317.506+25000</f>
        <v>69317.505999999994</v>
      </c>
      <c r="H130" s="34">
        <f t="shared" ref="H130:H132" si="17">F130+G130</f>
        <v>252489.00599999999</v>
      </c>
      <c r="I130" s="22" t="s">
        <v>41</v>
      </c>
      <c r="J130" s="8">
        <v>0</v>
      </c>
    </row>
    <row r="131" spans="1:10" x14ac:dyDescent="0.3">
      <c r="A131" s="1"/>
      <c r="B131" s="4" t="s">
        <v>25</v>
      </c>
      <c r="C131" s="4"/>
      <c r="D131" s="39">
        <v>549514.30000000005</v>
      </c>
      <c r="E131" s="34"/>
      <c r="F131" s="34">
        <f t="shared" si="11"/>
        <v>549514.30000000005</v>
      </c>
      <c r="G131" s="35"/>
      <c r="H131" s="34">
        <f t="shared" si="17"/>
        <v>549514.30000000005</v>
      </c>
      <c r="I131" s="22" t="s">
        <v>170</v>
      </c>
    </row>
    <row r="132" spans="1:10" ht="54" x14ac:dyDescent="0.3">
      <c r="A132" s="1" t="s">
        <v>159</v>
      </c>
      <c r="B132" s="4" t="s">
        <v>31</v>
      </c>
      <c r="C132" s="4" t="s">
        <v>6</v>
      </c>
      <c r="D132" s="39">
        <f>D134+D135</f>
        <v>85032.299999999988</v>
      </c>
      <c r="E132" s="34">
        <f>E134+E135</f>
        <v>0</v>
      </c>
      <c r="F132" s="34">
        <f t="shared" si="11"/>
        <v>85032.299999999988</v>
      </c>
      <c r="G132" s="35">
        <f>G134+G135</f>
        <v>6397</v>
      </c>
      <c r="H132" s="34">
        <f t="shared" si="17"/>
        <v>91429.299999999988</v>
      </c>
    </row>
    <row r="133" spans="1:10" x14ac:dyDescent="0.3">
      <c r="A133" s="1"/>
      <c r="B133" s="4" t="s">
        <v>2</v>
      </c>
      <c r="C133" s="4"/>
      <c r="D133" s="39"/>
      <c r="E133" s="34"/>
      <c r="F133" s="34"/>
      <c r="G133" s="35"/>
      <c r="H133" s="34"/>
    </row>
    <row r="134" spans="1:10" hidden="1" x14ac:dyDescent="0.3">
      <c r="A134" s="1"/>
      <c r="B134" s="4" t="s">
        <v>3</v>
      </c>
      <c r="C134" s="4"/>
      <c r="D134" s="39">
        <v>21258.1</v>
      </c>
      <c r="E134" s="34"/>
      <c r="F134" s="34">
        <f t="shared" si="11"/>
        <v>21258.1</v>
      </c>
      <c r="G134" s="35">
        <v>6397</v>
      </c>
      <c r="H134" s="34">
        <f t="shared" ref="H134:H136" si="18">F134+G134</f>
        <v>27655.1</v>
      </c>
      <c r="I134" s="22" t="s">
        <v>40</v>
      </c>
      <c r="J134" s="8">
        <v>0</v>
      </c>
    </row>
    <row r="135" spans="1:10" x14ac:dyDescent="0.3">
      <c r="A135" s="1"/>
      <c r="B135" s="4" t="s">
        <v>25</v>
      </c>
      <c r="C135" s="4"/>
      <c r="D135" s="39">
        <v>63774.2</v>
      </c>
      <c r="E135" s="34"/>
      <c r="F135" s="34">
        <f t="shared" si="11"/>
        <v>63774.2</v>
      </c>
      <c r="G135" s="35"/>
      <c r="H135" s="34">
        <f t="shared" si="18"/>
        <v>63774.2</v>
      </c>
      <c r="I135" s="22" t="s">
        <v>170</v>
      </c>
    </row>
    <row r="136" spans="1:10" ht="54" x14ac:dyDescent="0.3">
      <c r="A136" s="1" t="s">
        <v>160</v>
      </c>
      <c r="B136" s="4" t="s">
        <v>32</v>
      </c>
      <c r="C136" s="4" t="s">
        <v>6</v>
      </c>
      <c r="D136" s="39">
        <f>D138+D139</f>
        <v>230000</v>
      </c>
      <c r="E136" s="34">
        <f>E138+E139</f>
        <v>0</v>
      </c>
      <c r="F136" s="34">
        <f t="shared" si="11"/>
        <v>230000</v>
      </c>
      <c r="G136" s="35">
        <f>G138+G139</f>
        <v>31449.631999999998</v>
      </c>
      <c r="H136" s="34">
        <f t="shared" si="18"/>
        <v>261449.63199999998</v>
      </c>
    </row>
    <row r="137" spans="1:10" x14ac:dyDescent="0.3">
      <c r="A137" s="1"/>
      <c r="B137" s="4" t="s">
        <v>2</v>
      </c>
      <c r="C137" s="4"/>
      <c r="D137" s="39"/>
      <c r="E137" s="34"/>
      <c r="F137" s="34"/>
      <c r="G137" s="35"/>
      <c r="H137" s="34"/>
    </row>
    <row r="138" spans="1:10" hidden="1" x14ac:dyDescent="0.3">
      <c r="A138" s="1"/>
      <c r="B138" s="4" t="s">
        <v>3</v>
      </c>
      <c r="C138" s="4"/>
      <c r="D138" s="39">
        <v>57500</v>
      </c>
      <c r="E138" s="34"/>
      <c r="F138" s="34">
        <f t="shared" si="11"/>
        <v>57500</v>
      </c>
      <c r="G138" s="35">
        <f>12699.632+18750</f>
        <v>31449.631999999998</v>
      </c>
      <c r="H138" s="34">
        <f t="shared" ref="H138:H140" si="19">F138+G138</f>
        <v>88949.631999999998</v>
      </c>
      <c r="I138" s="22" t="s">
        <v>217</v>
      </c>
      <c r="J138" s="8">
        <v>0</v>
      </c>
    </row>
    <row r="139" spans="1:10" x14ac:dyDescent="0.3">
      <c r="A139" s="1"/>
      <c r="B139" s="4" t="s">
        <v>25</v>
      </c>
      <c r="C139" s="4"/>
      <c r="D139" s="39">
        <v>172500</v>
      </c>
      <c r="E139" s="34"/>
      <c r="F139" s="34">
        <f t="shared" si="11"/>
        <v>172500</v>
      </c>
      <c r="G139" s="35"/>
      <c r="H139" s="34">
        <f t="shared" si="19"/>
        <v>172500</v>
      </c>
      <c r="I139" s="22" t="s">
        <v>170</v>
      </c>
    </row>
    <row r="140" spans="1:10" ht="54" x14ac:dyDescent="0.3">
      <c r="A140" s="1" t="s">
        <v>161</v>
      </c>
      <c r="B140" s="4" t="s">
        <v>38</v>
      </c>
      <c r="C140" s="4" t="s">
        <v>6</v>
      </c>
      <c r="D140" s="39">
        <f>D142+D143</f>
        <v>100000</v>
      </c>
      <c r="E140" s="34">
        <f>E142+E143</f>
        <v>0</v>
      </c>
      <c r="F140" s="34">
        <f t="shared" si="11"/>
        <v>100000</v>
      </c>
      <c r="G140" s="35">
        <f>G142+G143</f>
        <v>10376.956</v>
      </c>
      <c r="H140" s="34">
        <f t="shared" si="19"/>
        <v>110376.95600000001</v>
      </c>
    </row>
    <row r="141" spans="1:10" x14ac:dyDescent="0.3">
      <c r="A141" s="1"/>
      <c r="B141" s="4" t="s">
        <v>2</v>
      </c>
      <c r="C141" s="4"/>
      <c r="D141" s="39"/>
      <c r="E141" s="34"/>
      <c r="F141" s="34"/>
      <c r="G141" s="35"/>
      <c r="H141" s="34"/>
    </row>
    <row r="142" spans="1:10" hidden="1" x14ac:dyDescent="0.3">
      <c r="A142" s="1"/>
      <c r="B142" s="4" t="s">
        <v>3</v>
      </c>
      <c r="C142" s="4"/>
      <c r="D142" s="39">
        <v>25000</v>
      </c>
      <c r="E142" s="34"/>
      <c r="F142" s="34">
        <f t="shared" si="11"/>
        <v>25000</v>
      </c>
      <c r="G142" s="35">
        <f>7520.656+2856.3</f>
        <v>10376.956</v>
      </c>
      <c r="H142" s="34">
        <f t="shared" ref="H142:H144" si="20">F142+G142</f>
        <v>35376.955999999998</v>
      </c>
      <c r="I142" s="22" t="s">
        <v>42</v>
      </c>
      <c r="J142" s="8">
        <v>0</v>
      </c>
    </row>
    <row r="143" spans="1:10" x14ac:dyDescent="0.3">
      <c r="A143" s="1"/>
      <c r="B143" s="4" t="s">
        <v>25</v>
      </c>
      <c r="C143" s="4"/>
      <c r="D143" s="39">
        <v>75000</v>
      </c>
      <c r="E143" s="34"/>
      <c r="F143" s="34">
        <f t="shared" si="11"/>
        <v>75000</v>
      </c>
      <c r="G143" s="35"/>
      <c r="H143" s="34">
        <f t="shared" si="20"/>
        <v>75000</v>
      </c>
      <c r="I143" s="22" t="s">
        <v>170</v>
      </c>
    </row>
    <row r="144" spans="1:10" ht="54" x14ac:dyDescent="0.3">
      <c r="A144" s="1" t="s">
        <v>162</v>
      </c>
      <c r="B144" s="4" t="s">
        <v>172</v>
      </c>
      <c r="C144" s="4" t="s">
        <v>6</v>
      </c>
      <c r="D144" s="34">
        <f>D146+D147</f>
        <v>18048.5</v>
      </c>
      <c r="E144" s="34">
        <f>E146+E147</f>
        <v>0</v>
      </c>
      <c r="F144" s="34">
        <f t="shared" si="11"/>
        <v>18048.5</v>
      </c>
      <c r="G144" s="35">
        <f>G146+G147</f>
        <v>0</v>
      </c>
      <c r="H144" s="34">
        <f t="shared" si="20"/>
        <v>18048.5</v>
      </c>
    </row>
    <row r="145" spans="1:10" x14ac:dyDescent="0.3">
      <c r="A145" s="1"/>
      <c r="B145" s="4" t="s">
        <v>2</v>
      </c>
      <c r="C145" s="4"/>
      <c r="D145" s="34"/>
      <c r="E145" s="34"/>
      <c r="F145" s="34"/>
      <c r="G145" s="35"/>
      <c r="H145" s="34"/>
    </row>
    <row r="146" spans="1:10" hidden="1" x14ac:dyDescent="0.3">
      <c r="A146" s="1"/>
      <c r="B146" s="4" t="s">
        <v>3</v>
      </c>
      <c r="C146" s="4"/>
      <c r="D146" s="34">
        <v>4512.1000000000004</v>
      </c>
      <c r="E146" s="34"/>
      <c r="F146" s="34">
        <f t="shared" si="11"/>
        <v>4512.1000000000004</v>
      </c>
      <c r="G146" s="35"/>
      <c r="H146" s="34">
        <f t="shared" ref="H146:H152" si="21">F146+G146</f>
        <v>4512.1000000000004</v>
      </c>
      <c r="I146" s="22" t="s">
        <v>43</v>
      </c>
      <c r="J146" s="8">
        <v>0</v>
      </c>
    </row>
    <row r="147" spans="1:10" x14ac:dyDescent="0.3">
      <c r="A147" s="1"/>
      <c r="B147" s="4" t="s">
        <v>25</v>
      </c>
      <c r="C147" s="4"/>
      <c r="D147" s="34">
        <v>13536.4</v>
      </c>
      <c r="E147" s="34"/>
      <c r="F147" s="34">
        <f t="shared" si="11"/>
        <v>13536.4</v>
      </c>
      <c r="G147" s="35"/>
      <c r="H147" s="34">
        <f t="shared" si="21"/>
        <v>13536.4</v>
      </c>
      <c r="I147" s="22" t="s">
        <v>170</v>
      </c>
    </row>
    <row r="148" spans="1:10" ht="54" x14ac:dyDescent="0.3">
      <c r="A148" s="1" t="s">
        <v>163</v>
      </c>
      <c r="B148" s="4" t="s">
        <v>173</v>
      </c>
      <c r="C148" s="4" t="s">
        <v>6</v>
      </c>
      <c r="D148" s="34">
        <v>5527</v>
      </c>
      <c r="E148" s="34"/>
      <c r="F148" s="34">
        <f t="shared" si="11"/>
        <v>5527</v>
      </c>
      <c r="G148" s="35"/>
      <c r="H148" s="34">
        <f t="shared" si="21"/>
        <v>5527</v>
      </c>
      <c r="I148" s="22" t="s">
        <v>44</v>
      </c>
    </row>
    <row r="149" spans="1:10" ht="102" customHeight="1" x14ac:dyDescent="0.3">
      <c r="A149" s="1" t="s">
        <v>164</v>
      </c>
      <c r="B149" s="4" t="s">
        <v>177</v>
      </c>
      <c r="C149" s="4" t="s">
        <v>6</v>
      </c>
      <c r="D149" s="34">
        <v>1767</v>
      </c>
      <c r="E149" s="34"/>
      <c r="F149" s="34">
        <f t="shared" si="11"/>
        <v>1767</v>
      </c>
      <c r="G149" s="35"/>
      <c r="H149" s="34">
        <f t="shared" si="21"/>
        <v>1767</v>
      </c>
      <c r="I149" s="22" t="s">
        <v>45</v>
      </c>
    </row>
    <row r="150" spans="1:10" ht="54" x14ac:dyDescent="0.3">
      <c r="A150" s="1" t="s">
        <v>145</v>
      </c>
      <c r="B150" s="4" t="s">
        <v>174</v>
      </c>
      <c r="C150" s="4" t="s">
        <v>6</v>
      </c>
      <c r="D150" s="34">
        <v>17756.599999999999</v>
      </c>
      <c r="E150" s="34"/>
      <c r="F150" s="34">
        <f t="shared" si="11"/>
        <v>17756.599999999999</v>
      </c>
      <c r="G150" s="35"/>
      <c r="H150" s="34">
        <f t="shared" si="21"/>
        <v>17756.599999999999</v>
      </c>
      <c r="I150" s="22">
        <v>1020141480</v>
      </c>
    </row>
    <row r="151" spans="1:10" ht="54" x14ac:dyDescent="0.3">
      <c r="A151" s="1" t="s">
        <v>165</v>
      </c>
      <c r="B151" s="4" t="s">
        <v>175</v>
      </c>
      <c r="C151" s="4" t="s">
        <v>6</v>
      </c>
      <c r="D151" s="34">
        <v>4659</v>
      </c>
      <c r="E151" s="34"/>
      <c r="F151" s="34">
        <f t="shared" si="11"/>
        <v>4659</v>
      </c>
      <c r="G151" s="35"/>
      <c r="H151" s="34">
        <f t="shared" si="21"/>
        <v>4659</v>
      </c>
      <c r="I151" s="22">
        <v>1020142310</v>
      </c>
    </row>
    <row r="152" spans="1:10" ht="54" x14ac:dyDescent="0.3">
      <c r="A152" s="1" t="s">
        <v>220</v>
      </c>
      <c r="B152" s="4" t="s">
        <v>176</v>
      </c>
      <c r="C152" s="4" t="s">
        <v>6</v>
      </c>
      <c r="D152" s="34">
        <f>D154</f>
        <v>2079</v>
      </c>
      <c r="E152" s="34">
        <f>E154+E155</f>
        <v>75000</v>
      </c>
      <c r="F152" s="34">
        <f t="shared" si="11"/>
        <v>77079</v>
      </c>
      <c r="G152" s="35">
        <f>G154+G155</f>
        <v>25000</v>
      </c>
      <c r="H152" s="34">
        <f t="shared" si="21"/>
        <v>102079</v>
      </c>
    </row>
    <row r="153" spans="1:10" x14ac:dyDescent="0.3">
      <c r="A153" s="1"/>
      <c r="B153" s="4" t="s">
        <v>2</v>
      </c>
      <c r="C153" s="4"/>
      <c r="D153" s="34"/>
      <c r="E153" s="34"/>
      <c r="F153" s="34"/>
      <c r="G153" s="35"/>
      <c r="H153" s="34"/>
    </row>
    <row r="154" spans="1:10" hidden="1" x14ac:dyDescent="0.3">
      <c r="A154" s="1"/>
      <c r="B154" s="4" t="s">
        <v>3</v>
      </c>
      <c r="C154" s="4"/>
      <c r="D154" s="34">
        <v>2079</v>
      </c>
      <c r="E154" s="34">
        <v>0</v>
      </c>
      <c r="F154" s="34">
        <f t="shared" si="11"/>
        <v>2079</v>
      </c>
      <c r="G154" s="35">
        <v>25000</v>
      </c>
      <c r="H154" s="34">
        <f t="shared" ref="H154:H164" si="22">F154+G154</f>
        <v>27079</v>
      </c>
      <c r="I154" s="22" t="s">
        <v>247</v>
      </c>
      <c r="J154" s="8">
        <v>0</v>
      </c>
    </row>
    <row r="155" spans="1:10" x14ac:dyDescent="0.3">
      <c r="A155" s="1"/>
      <c r="B155" s="4" t="s">
        <v>25</v>
      </c>
      <c r="C155" s="4"/>
      <c r="D155" s="34">
        <v>0</v>
      </c>
      <c r="E155" s="34">
        <v>75000</v>
      </c>
      <c r="F155" s="34">
        <f t="shared" si="11"/>
        <v>75000</v>
      </c>
      <c r="G155" s="35"/>
      <c r="H155" s="34">
        <f>F155+G155</f>
        <v>75000</v>
      </c>
      <c r="I155" s="22" t="s">
        <v>170</v>
      </c>
    </row>
    <row r="156" spans="1:10" ht="54" x14ac:dyDescent="0.3">
      <c r="A156" s="1" t="s">
        <v>221</v>
      </c>
      <c r="B156" s="4" t="s">
        <v>203</v>
      </c>
      <c r="C156" s="4" t="s">
        <v>6</v>
      </c>
      <c r="D156" s="34"/>
      <c r="E156" s="34"/>
      <c r="F156" s="34"/>
      <c r="G156" s="35">
        <v>1213.567</v>
      </c>
      <c r="H156" s="34">
        <f t="shared" ref="H156:H160" si="23">F156+G156</f>
        <v>1213.567</v>
      </c>
      <c r="I156" s="22" t="s">
        <v>206</v>
      </c>
    </row>
    <row r="157" spans="1:10" ht="72" x14ac:dyDescent="0.3">
      <c r="A157" s="1" t="s">
        <v>166</v>
      </c>
      <c r="B157" s="4" t="s">
        <v>204</v>
      </c>
      <c r="C157" s="4" t="s">
        <v>6</v>
      </c>
      <c r="D157" s="34"/>
      <c r="E157" s="34"/>
      <c r="F157" s="34"/>
      <c r="G157" s="35">
        <v>5305</v>
      </c>
      <c r="H157" s="34">
        <f t="shared" si="23"/>
        <v>5305</v>
      </c>
      <c r="I157" s="22" t="s">
        <v>207</v>
      </c>
    </row>
    <row r="158" spans="1:10" ht="54" x14ac:dyDescent="0.3">
      <c r="A158" s="1" t="s">
        <v>222</v>
      </c>
      <c r="B158" s="4" t="s">
        <v>205</v>
      </c>
      <c r="C158" s="4" t="s">
        <v>6</v>
      </c>
      <c r="D158" s="34"/>
      <c r="E158" s="34"/>
      <c r="F158" s="34"/>
      <c r="G158" s="35">
        <v>2351.5</v>
      </c>
      <c r="H158" s="34">
        <f t="shared" si="23"/>
        <v>2351.5</v>
      </c>
      <c r="I158" s="22" t="s">
        <v>208</v>
      </c>
    </row>
    <row r="159" spans="1:10" ht="54" x14ac:dyDescent="0.3">
      <c r="A159" s="1" t="s">
        <v>223</v>
      </c>
      <c r="B159" s="4" t="s">
        <v>249</v>
      </c>
      <c r="C159" s="4" t="s">
        <v>6</v>
      </c>
      <c r="D159" s="34"/>
      <c r="E159" s="34"/>
      <c r="F159" s="34"/>
      <c r="G159" s="35">
        <v>3396.34</v>
      </c>
      <c r="H159" s="34">
        <f t="shared" si="23"/>
        <v>3396.34</v>
      </c>
      <c r="I159" s="22" t="s">
        <v>209</v>
      </c>
    </row>
    <row r="160" spans="1:10" ht="54" x14ac:dyDescent="0.3">
      <c r="A160" s="1" t="s">
        <v>224</v>
      </c>
      <c r="B160" s="4" t="s">
        <v>248</v>
      </c>
      <c r="C160" s="4" t="s">
        <v>6</v>
      </c>
      <c r="D160" s="34"/>
      <c r="E160" s="34"/>
      <c r="F160" s="34"/>
      <c r="G160" s="35">
        <v>22.224</v>
      </c>
      <c r="H160" s="34">
        <f t="shared" si="23"/>
        <v>22.224</v>
      </c>
      <c r="I160" s="22" t="s">
        <v>210</v>
      </c>
    </row>
    <row r="161" spans="1:11" x14ac:dyDescent="0.3">
      <c r="A161" s="1"/>
      <c r="B161" s="4" t="s">
        <v>27</v>
      </c>
      <c r="C161" s="58"/>
      <c r="D161" s="33">
        <f>D162</f>
        <v>12000</v>
      </c>
      <c r="E161" s="33">
        <f>E162</f>
        <v>2050</v>
      </c>
      <c r="F161" s="33">
        <f t="shared" si="11"/>
        <v>14050</v>
      </c>
      <c r="G161" s="33">
        <f>G162+G163</f>
        <v>25999.042000000001</v>
      </c>
      <c r="H161" s="34">
        <f t="shared" si="22"/>
        <v>40049.042000000001</v>
      </c>
      <c r="I161" s="29"/>
      <c r="J161" s="30"/>
      <c r="K161" s="31"/>
    </row>
    <row r="162" spans="1:11" ht="54" x14ac:dyDescent="0.3">
      <c r="A162" s="1" t="s">
        <v>225</v>
      </c>
      <c r="B162" s="4" t="s">
        <v>69</v>
      </c>
      <c r="C162" s="61" t="s">
        <v>48</v>
      </c>
      <c r="D162" s="34">
        <v>12000</v>
      </c>
      <c r="E162" s="34">
        <v>2050</v>
      </c>
      <c r="F162" s="34">
        <f t="shared" si="11"/>
        <v>14050</v>
      </c>
      <c r="G162" s="35"/>
      <c r="H162" s="34">
        <f t="shared" si="22"/>
        <v>14050</v>
      </c>
      <c r="I162" s="22" t="s">
        <v>70</v>
      </c>
    </row>
    <row r="163" spans="1:11" ht="54" x14ac:dyDescent="0.3">
      <c r="A163" s="1" t="s">
        <v>226</v>
      </c>
      <c r="B163" s="4" t="s">
        <v>199</v>
      </c>
      <c r="C163" s="61" t="s">
        <v>48</v>
      </c>
      <c r="D163" s="34"/>
      <c r="E163" s="34"/>
      <c r="F163" s="34"/>
      <c r="G163" s="35">
        <f>11499.042+14500</f>
        <v>25999.042000000001</v>
      </c>
      <c r="H163" s="34">
        <f t="shared" si="22"/>
        <v>25999.042000000001</v>
      </c>
      <c r="I163" s="22" t="s">
        <v>200</v>
      </c>
    </row>
    <row r="164" spans="1:11" x14ac:dyDescent="0.3">
      <c r="A164" s="1"/>
      <c r="B164" s="62" t="s">
        <v>8</v>
      </c>
      <c r="C164" s="17"/>
      <c r="D164" s="33">
        <f>D168+D169+D173+D174+D175+D176</f>
        <v>289256.8</v>
      </c>
      <c r="E164" s="33">
        <f>E168+E169+E173+E174+E175+E176</f>
        <v>-143390.389</v>
      </c>
      <c r="F164" s="33">
        <f t="shared" si="11"/>
        <v>145866.41099999999</v>
      </c>
      <c r="G164" s="33">
        <f>G168+G169+G173+G174+G175+G176</f>
        <v>18090.346000000001</v>
      </c>
      <c r="H164" s="34">
        <f t="shared" si="22"/>
        <v>163956.75699999998</v>
      </c>
      <c r="I164" s="29"/>
      <c r="J164" s="30"/>
      <c r="K164" s="31"/>
    </row>
    <row r="165" spans="1:11" x14ac:dyDescent="0.3">
      <c r="A165" s="56"/>
      <c r="B165" s="4" t="s">
        <v>2</v>
      </c>
      <c r="C165" s="17"/>
      <c r="D165" s="34"/>
      <c r="E165" s="34"/>
      <c r="F165" s="34"/>
      <c r="G165" s="35"/>
      <c r="H165" s="34"/>
    </row>
    <row r="166" spans="1:11" hidden="1" x14ac:dyDescent="0.3">
      <c r="A166" s="16"/>
      <c r="B166" s="4" t="s">
        <v>3</v>
      </c>
      <c r="C166" s="17"/>
      <c r="D166" s="34">
        <f>D168+D171+D173+D174+D175+D176</f>
        <v>249198.9</v>
      </c>
      <c r="E166" s="34">
        <f>E168+E171+E173+E174+E175+E176</f>
        <v>-143390.389</v>
      </c>
      <c r="F166" s="34">
        <f t="shared" si="11"/>
        <v>105808.511</v>
      </c>
      <c r="G166" s="35">
        <f>G168+G171+G173+G174+G175+G176</f>
        <v>18090.346000000001</v>
      </c>
      <c r="H166" s="34">
        <f t="shared" ref="H166:H169" si="24">F166+G166</f>
        <v>123898.857</v>
      </c>
      <c r="J166" s="8">
        <v>0</v>
      </c>
    </row>
    <row r="167" spans="1:11" x14ac:dyDescent="0.3">
      <c r="A167" s="56"/>
      <c r="B167" s="4" t="s">
        <v>17</v>
      </c>
      <c r="C167" s="17"/>
      <c r="D167" s="34">
        <f>D172</f>
        <v>40057.9</v>
      </c>
      <c r="E167" s="34">
        <f>E172</f>
        <v>0</v>
      </c>
      <c r="F167" s="34">
        <f t="shared" si="11"/>
        <v>40057.9</v>
      </c>
      <c r="G167" s="35">
        <f>G172</f>
        <v>0</v>
      </c>
      <c r="H167" s="34">
        <f t="shared" si="24"/>
        <v>40057.9</v>
      </c>
    </row>
    <row r="168" spans="1:11" ht="72" x14ac:dyDescent="0.3">
      <c r="A168" s="84" t="s">
        <v>227</v>
      </c>
      <c r="B168" s="13" t="s">
        <v>71</v>
      </c>
      <c r="C168" s="61" t="s">
        <v>72</v>
      </c>
      <c r="D168" s="34">
        <v>9187.2999999999993</v>
      </c>
      <c r="E168" s="34"/>
      <c r="F168" s="34">
        <f t="shared" si="11"/>
        <v>9187.2999999999993</v>
      </c>
      <c r="G168" s="35"/>
      <c r="H168" s="34">
        <f t="shared" si="24"/>
        <v>9187.2999999999993</v>
      </c>
      <c r="I168" s="22" t="s">
        <v>193</v>
      </c>
    </row>
    <row r="169" spans="1:11" ht="54" x14ac:dyDescent="0.3">
      <c r="A169" s="85"/>
      <c r="B169" s="24"/>
      <c r="C169" s="61" t="s">
        <v>48</v>
      </c>
      <c r="D169" s="34">
        <f>D171+D172</f>
        <v>44223.3</v>
      </c>
      <c r="E169" s="34">
        <f>E171+E172</f>
        <v>21609.611000000001</v>
      </c>
      <c r="F169" s="34">
        <f t="shared" si="11"/>
        <v>65832.911000000007</v>
      </c>
      <c r="G169" s="35">
        <f>G171+G172</f>
        <v>18090.346000000001</v>
      </c>
      <c r="H169" s="34">
        <f t="shared" si="24"/>
        <v>83923.257000000012</v>
      </c>
    </row>
    <row r="170" spans="1:11" x14ac:dyDescent="0.3">
      <c r="A170" s="1"/>
      <c r="B170" s="4" t="s">
        <v>2</v>
      </c>
      <c r="C170" s="61"/>
      <c r="D170" s="34"/>
      <c r="E170" s="34"/>
      <c r="F170" s="34"/>
      <c r="G170" s="35"/>
      <c r="H170" s="34"/>
    </row>
    <row r="171" spans="1:11" hidden="1" x14ac:dyDescent="0.3">
      <c r="A171" s="1"/>
      <c r="B171" s="4" t="s">
        <v>3</v>
      </c>
      <c r="C171" s="3"/>
      <c r="D171" s="34">
        <v>4165.3999999999996</v>
      </c>
      <c r="E171" s="34">
        <v>21609.611000000001</v>
      </c>
      <c r="F171" s="34">
        <f t="shared" si="11"/>
        <v>25775.010999999999</v>
      </c>
      <c r="G171" s="35">
        <v>18090.346000000001</v>
      </c>
      <c r="H171" s="34">
        <f t="shared" ref="H171:H183" si="25">F171+G171</f>
        <v>43865.357000000004</v>
      </c>
      <c r="I171" s="22" t="s">
        <v>229</v>
      </c>
      <c r="J171" s="8">
        <v>0</v>
      </c>
    </row>
    <row r="172" spans="1:11" x14ac:dyDescent="0.3">
      <c r="A172" s="1"/>
      <c r="B172" s="4" t="s">
        <v>17</v>
      </c>
      <c r="C172" s="61"/>
      <c r="D172" s="34">
        <v>40057.9</v>
      </c>
      <c r="E172" s="34"/>
      <c r="F172" s="34">
        <f t="shared" ref="F172:F195" si="26">D172+E172</f>
        <v>40057.9</v>
      </c>
      <c r="G172" s="35"/>
      <c r="H172" s="34">
        <f t="shared" si="25"/>
        <v>40057.9</v>
      </c>
      <c r="I172" s="22" t="s">
        <v>168</v>
      </c>
    </row>
    <row r="173" spans="1:11" ht="54" x14ac:dyDescent="0.3">
      <c r="A173" s="1" t="s">
        <v>241</v>
      </c>
      <c r="B173" s="4" t="s">
        <v>73</v>
      </c>
      <c r="C173" s="61" t="s">
        <v>48</v>
      </c>
      <c r="D173" s="34">
        <v>20846.2</v>
      </c>
      <c r="E173" s="34"/>
      <c r="F173" s="34">
        <f t="shared" si="26"/>
        <v>20846.2</v>
      </c>
      <c r="G173" s="35"/>
      <c r="H173" s="34">
        <f t="shared" si="25"/>
        <v>20846.2</v>
      </c>
      <c r="I173" s="22" t="s">
        <v>77</v>
      </c>
    </row>
    <row r="174" spans="1:11" ht="54" hidden="1" x14ac:dyDescent="0.3">
      <c r="A174" s="1" t="s">
        <v>166</v>
      </c>
      <c r="B174" s="4" t="s">
        <v>74</v>
      </c>
      <c r="C174" s="26" t="s">
        <v>16</v>
      </c>
      <c r="D174" s="34">
        <v>165000</v>
      </c>
      <c r="E174" s="34">
        <v>-165000</v>
      </c>
      <c r="F174" s="34">
        <f t="shared" si="26"/>
        <v>0</v>
      </c>
      <c r="G174" s="35"/>
      <c r="H174" s="34">
        <f t="shared" si="25"/>
        <v>0</v>
      </c>
      <c r="I174" s="22" t="s">
        <v>78</v>
      </c>
      <c r="J174" s="8">
        <v>0</v>
      </c>
    </row>
    <row r="175" spans="1:11" ht="54" x14ac:dyDescent="0.3">
      <c r="A175" s="1" t="s">
        <v>242</v>
      </c>
      <c r="B175" s="4" t="s">
        <v>75</v>
      </c>
      <c r="C175" s="61" t="s">
        <v>48</v>
      </c>
      <c r="D175" s="34">
        <v>26626.5</v>
      </c>
      <c r="E175" s="34"/>
      <c r="F175" s="34">
        <f t="shared" si="26"/>
        <v>26626.5</v>
      </c>
      <c r="G175" s="35"/>
      <c r="H175" s="34">
        <f t="shared" si="25"/>
        <v>26626.5</v>
      </c>
      <c r="I175" s="22" t="s">
        <v>79</v>
      </c>
    </row>
    <row r="176" spans="1:11" ht="54" x14ac:dyDescent="0.3">
      <c r="A176" s="1" t="s">
        <v>243</v>
      </c>
      <c r="B176" s="4" t="s">
        <v>76</v>
      </c>
      <c r="C176" s="61" t="s">
        <v>48</v>
      </c>
      <c r="D176" s="34">
        <v>23373.5</v>
      </c>
      <c r="E176" s="34"/>
      <c r="F176" s="34">
        <f t="shared" si="26"/>
        <v>23373.5</v>
      </c>
      <c r="G176" s="35"/>
      <c r="H176" s="34">
        <f t="shared" si="25"/>
        <v>23373.5</v>
      </c>
      <c r="I176" s="22" t="s">
        <v>80</v>
      </c>
    </row>
    <row r="177" spans="1:11" ht="19.5" customHeight="1" x14ac:dyDescent="0.3">
      <c r="A177" s="1"/>
      <c r="B177" s="4" t="s">
        <v>20</v>
      </c>
      <c r="C177" s="61"/>
      <c r="D177" s="33">
        <f>D178+D179+D180</f>
        <v>134891.20000000001</v>
      </c>
      <c r="E177" s="33">
        <f>E178+E179+E180</f>
        <v>1016.4930000000002</v>
      </c>
      <c r="F177" s="33">
        <f t="shared" si="26"/>
        <v>135907.693</v>
      </c>
      <c r="G177" s="33">
        <f>G178+G179+G180+G181</f>
        <v>3070.806</v>
      </c>
      <c r="H177" s="34">
        <f t="shared" si="25"/>
        <v>138978.49900000001</v>
      </c>
      <c r="I177" s="29"/>
      <c r="J177" s="30"/>
      <c r="K177" s="31"/>
    </row>
    <row r="178" spans="1:11" ht="54" x14ac:dyDescent="0.3">
      <c r="A178" s="1" t="s">
        <v>244</v>
      </c>
      <c r="B178" s="4" t="s">
        <v>63</v>
      </c>
      <c r="C178" s="61" t="s">
        <v>48</v>
      </c>
      <c r="D178" s="34">
        <v>9933.7000000000007</v>
      </c>
      <c r="E178" s="34">
        <v>2890.1930000000002</v>
      </c>
      <c r="F178" s="34">
        <f t="shared" si="26"/>
        <v>12823.893</v>
      </c>
      <c r="G178" s="35"/>
      <c r="H178" s="34">
        <f t="shared" si="25"/>
        <v>12823.893</v>
      </c>
      <c r="I178" s="22" t="s">
        <v>66</v>
      </c>
    </row>
    <row r="179" spans="1:11" ht="54" x14ac:dyDescent="0.3">
      <c r="A179" s="1" t="s">
        <v>245</v>
      </c>
      <c r="B179" s="4" t="s">
        <v>64</v>
      </c>
      <c r="C179" s="61" t="s">
        <v>48</v>
      </c>
      <c r="D179" s="34">
        <v>55416.7</v>
      </c>
      <c r="E179" s="34"/>
      <c r="F179" s="34">
        <f t="shared" si="26"/>
        <v>55416.7</v>
      </c>
      <c r="G179" s="35"/>
      <c r="H179" s="34">
        <f t="shared" si="25"/>
        <v>55416.7</v>
      </c>
      <c r="I179" s="22" t="s">
        <v>67</v>
      </c>
    </row>
    <row r="180" spans="1:11" ht="54" x14ac:dyDescent="0.3">
      <c r="A180" s="1" t="s">
        <v>246</v>
      </c>
      <c r="B180" s="4" t="s">
        <v>65</v>
      </c>
      <c r="C180" s="4" t="s">
        <v>6</v>
      </c>
      <c r="D180" s="34">
        <v>69540.800000000003</v>
      </c>
      <c r="E180" s="34">
        <v>-1873.7</v>
      </c>
      <c r="F180" s="34">
        <f t="shared" si="26"/>
        <v>67667.100000000006</v>
      </c>
      <c r="G180" s="35"/>
      <c r="H180" s="34">
        <f t="shared" si="25"/>
        <v>67667.100000000006</v>
      </c>
      <c r="I180" s="22" t="s">
        <v>68</v>
      </c>
    </row>
    <row r="181" spans="1:11" ht="54" x14ac:dyDescent="0.3">
      <c r="A181" s="1" t="s">
        <v>254</v>
      </c>
      <c r="B181" s="4" t="s">
        <v>252</v>
      </c>
      <c r="C181" s="61" t="s">
        <v>48</v>
      </c>
      <c r="D181" s="34"/>
      <c r="E181" s="34"/>
      <c r="F181" s="34"/>
      <c r="G181" s="35">
        <v>3070.806</v>
      </c>
      <c r="H181" s="34">
        <f t="shared" si="25"/>
        <v>3070.806</v>
      </c>
      <c r="I181" s="22" t="s">
        <v>253</v>
      </c>
    </row>
    <row r="182" spans="1:11" x14ac:dyDescent="0.3">
      <c r="A182" s="1"/>
      <c r="B182" s="4" t="s">
        <v>26</v>
      </c>
      <c r="C182" s="61"/>
      <c r="D182" s="33">
        <f>D183</f>
        <v>36453</v>
      </c>
      <c r="E182" s="33">
        <f>E183</f>
        <v>0</v>
      </c>
      <c r="F182" s="33">
        <f t="shared" si="26"/>
        <v>36453</v>
      </c>
      <c r="G182" s="33">
        <f>G183</f>
        <v>0</v>
      </c>
      <c r="H182" s="34">
        <f t="shared" si="25"/>
        <v>36453</v>
      </c>
      <c r="I182" s="29"/>
      <c r="J182" s="30"/>
      <c r="K182" s="31"/>
    </row>
    <row r="183" spans="1:11" ht="54" x14ac:dyDescent="0.3">
      <c r="A183" s="1" t="s">
        <v>255</v>
      </c>
      <c r="B183" s="4" t="s">
        <v>182</v>
      </c>
      <c r="C183" s="61" t="s">
        <v>48</v>
      </c>
      <c r="D183" s="34">
        <v>36453</v>
      </c>
      <c r="E183" s="34"/>
      <c r="F183" s="34">
        <f t="shared" si="26"/>
        <v>36453</v>
      </c>
      <c r="G183" s="35"/>
      <c r="H183" s="34">
        <f t="shared" si="25"/>
        <v>36453</v>
      </c>
      <c r="I183" s="22" t="s">
        <v>194</v>
      </c>
    </row>
    <row r="184" spans="1:11" x14ac:dyDescent="0.3">
      <c r="A184" s="1"/>
      <c r="B184" s="88" t="s">
        <v>10</v>
      </c>
      <c r="C184" s="89"/>
      <c r="D184" s="34">
        <f>D18+D56+D95+D116+D164+D177+D182+D161</f>
        <v>4781178.4000000004</v>
      </c>
      <c r="E184" s="34">
        <f>E18+E56+E95+E116+E164+E177+E182+E161</f>
        <v>-16936.260999999988</v>
      </c>
      <c r="F184" s="34">
        <f t="shared" si="26"/>
        <v>4764242.1390000004</v>
      </c>
      <c r="G184" s="35">
        <f>G18+G56+G95+G116+G164+G177+G182+G161</f>
        <v>287474.32</v>
      </c>
      <c r="H184" s="34">
        <f>F184+G184</f>
        <v>5051716.4590000007</v>
      </c>
    </row>
    <row r="185" spans="1:11" x14ac:dyDescent="0.3">
      <c r="A185" s="1"/>
      <c r="B185" s="88" t="s">
        <v>11</v>
      </c>
      <c r="C185" s="90"/>
      <c r="D185" s="34"/>
      <c r="E185" s="34"/>
      <c r="F185" s="34"/>
      <c r="G185" s="35"/>
      <c r="H185" s="34"/>
    </row>
    <row r="186" spans="1:11" x14ac:dyDescent="0.3">
      <c r="A186" s="1"/>
      <c r="B186" s="91" t="s">
        <v>25</v>
      </c>
      <c r="C186" s="92"/>
      <c r="D186" s="34">
        <f>D119</f>
        <v>958419.5</v>
      </c>
      <c r="E186" s="34">
        <f>E119</f>
        <v>100000</v>
      </c>
      <c r="F186" s="34">
        <f t="shared" si="26"/>
        <v>1058419.5</v>
      </c>
      <c r="G186" s="35">
        <f>G119</f>
        <v>0</v>
      </c>
      <c r="H186" s="34">
        <f t="shared" ref="H186:H188" si="27">F186+G186</f>
        <v>1058419.5</v>
      </c>
    </row>
    <row r="187" spans="1:11" x14ac:dyDescent="0.3">
      <c r="A187" s="1"/>
      <c r="B187" s="59" t="s">
        <v>17</v>
      </c>
      <c r="C187" s="60"/>
      <c r="D187" s="34">
        <f>D59+D21+D98+D167</f>
        <v>1120929.5999999999</v>
      </c>
      <c r="E187" s="34">
        <f>E59+E21+E98+E167</f>
        <v>-683.3</v>
      </c>
      <c r="F187" s="34">
        <f t="shared" si="26"/>
        <v>1120246.2999999998</v>
      </c>
      <c r="G187" s="35">
        <f>G59+G21+G98+G167</f>
        <v>0</v>
      </c>
      <c r="H187" s="34">
        <f t="shared" si="27"/>
        <v>1120246.2999999998</v>
      </c>
    </row>
    <row r="188" spans="1:11" x14ac:dyDescent="0.3">
      <c r="A188" s="1"/>
      <c r="B188" s="59" t="s">
        <v>21</v>
      </c>
      <c r="C188" s="60"/>
      <c r="D188" s="34">
        <f>D22</f>
        <v>50494.8</v>
      </c>
      <c r="E188" s="34">
        <f>E22+E60</f>
        <v>131739.79999999999</v>
      </c>
      <c r="F188" s="34">
        <f t="shared" si="26"/>
        <v>182234.59999999998</v>
      </c>
      <c r="G188" s="35">
        <f>G22+G60</f>
        <v>0</v>
      </c>
      <c r="H188" s="34">
        <f t="shared" si="27"/>
        <v>182234.59999999998</v>
      </c>
    </row>
    <row r="189" spans="1:11" x14ac:dyDescent="0.3">
      <c r="A189" s="1"/>
      <c r="B189" s="93" t="s">
        <v>15</v>
      </c>
      <c r="C189" s="94"/>
      <c r="D189" s="34"/>
      <c r="E189" s="34"/>
      <c r="F189" s="34"/>
      <c r="G189" s="35"/>
      <c r="H189" s="34"/>
    </row>
    <row r="190" spans="1:11" x14ac:dyDescent="0.3">
      <c r="A190" s="1"/>
      <c r="B190" s="93" t="s">
        <v>12</v>
      </c>
      <c r="C190" s="96"/>
      <c r="D190" s="34">
        <f>D30+D31+D41+D52+D53+D54+D55</f>
        <v>91162</v>
      </c>
      <c r="E190" s="34">
        <f>E30+E31+E41+E52+E53+E54+E55</f>
        <v>0</v>
      </c>
      <c r="F190" s="34">
        <f t="shared" si="26"/>
        <v>91162</v>
      </c>
      <c r="G190" s="35">
        <f>G30+G31+G41+G52+G53+G54+G55</f>
        <v>0</v>
      </c>
      <c r="H190" s="34">
        <f t="shared" ref="H190:H196" si="28">F190+G190</f>
        <v>91162</v>
      </c>
    </row>
    <row r="191" spans="1:11" x14ac:dyDescent="0.3">
      <c r="A191" s="1"/>
      <c r="B191" s="86" t="s">
        <v>19</v>
      </c>
      <c r="C191" s="87"/>
      <c r="D191" s="34">
        <f>D61+D63+D64+D65+D66+D67+D68+D69+D70+D71+D73+D75+D76+D169+D173+D175+D176+D178+D179+D183+D162+D23+D24+D25+D32+D36+D37+D45+D49+D50+D51</f>
        <v>1471905.2000000002</v>
      </c>
      <c r="E191" s="34">
        <f>E61+E63+E64+E65+E66+E67+E68+E69+E70+E71+E73+E75+E76+E169+E173+E175+E176+E178+E179+E183+E162+E23+E24+E25+E32+E36+E37+E45+E49+E50+E51</f>
        <v>-81119.061000000002</v>
      </c>
      <c r="F191" s="34">
        <f t="shared" si="26"/>
        <v>1390786.1390000002</v>
      </c>
      <c r="G191" s="35">
        <f>G61+G63+G64+G65+G66+G67+G68+G69+G70+G71+G73+G75+G76+G169+G173+G175+G176+G178+G179+G183+G162+G23+G24+G25+G32+G36+G37+G45+G49+G50+G51+G163+G181</f>
        <v>22737.729000000003</v>
      </c>
      <c r="H191" s="34">
        <f t="shared" si="28"/>
        <v>1413523.8680000002</v>
      </c>
    </row>
    <row r="192" spans="1:11" x14ac:dyDescent="0.3">
      <c r="A192" s="1"/>
      <c r="B192" s="82" t="s">
        <v>13</v>
      </c>
      <c r="C192" s="83"/>
      <c r="D192" s="34">
        <f>D82+D85+D77</f>
        <v>1173733.3</v>
      </c>
      <c r="E192" s="34">
        <f>E82+E85+E77</f>
        <v>131056.5</v>
      </c>
      <c r="F192" s="34">
        <f t="shared" si="26"/>
        <v>1304789.8</v>
      </c>
      <c r="G192" s="35">
        <f>G82+G85+G77</f>
        <v>0</v>
      </c>
      <c r="H192" s="34">
        <f t="shared" si="28"/>
        <v>1304789.8</v>
      </c>
    </row>
    <row r="193" spans="1:10" x14ac:dyDescent="0.3">
      <c r="A193" s="1"/>
      <c r="B193" s="93" t="s">
        <v>6</v>
      </c>
      <c r="C193" s="96"/>
      <c r="D193" s="34">
        <f>D99+D100+D101+D102+D103+D104+D105+D106+D110+D111+D120+D124+D128+D132+D136+D140+D144+D148+D149+D150+D151+D152+D180</f>
        <v>1870190.6</v>
      </c>
      <c r="E193" s="34">
        <f>E99+E100+E101+E102+E103+E104+E105+E106+E110+E111+E120+E124+E128+E132+E136+E140+E144+E148+E149+E150+E151+E152+E180</f>
        <v>98126.3</v>
      </c>
      <c r="F193" s="34">
        <f t="shared" si="26"/>
        <v>1968316.9000000001</v>
      </c>
      <c r="G193" s="35">
        <f>G99+G100+G101+G102+G103+G104+G105+G106+G110+G111+G120+G124+G128+G132+G136+G140+G144+G148+G149+G150+G151+G152+G180+G156+G157+G158+G159+G160+G112+G113+G114+G115</f>
        <v>216238.28499999997</v>
      </c>
      <c r="H193" s="34">
        <f t="shared" si="28"/>
        <v>2184555.1850000001</v>
      </c>
    </row>
    <row r="194" spans="1:10" x14ac:dyDescent="0.3">
      <c r="A194" s="1"/>
      <c r="B194" s="95" t="s">
        <v>9</v>
      </c>
      <c r="C194" s="96"/>
      <c r="D194" s="34">
        <f>D168</f>
        <v>9187.2999999999993</v>
      </c>
      <c r="E194" s="34">
        <f>E168</f>
        <v>0</v>
      </c>
      <c r="F194" s="34">
        <f t="shared" si="26"/>
        <v>9187.2999999999993</v>
      </c>
      <c r="G194" s="35">
        <f>G168</f>
        <v>0</v>
      </c>
      <c r="H194" s="34">
        <f t="shared" si="28"/>
        <v>9187.2999999999993</v>
      </c>
    </row>
    <row r="195" spans="1:10" hidden="1" x14ac:dyDescent="0.3">
      <c r="A195" s="11"/>
      <c r="B195" s="82" t="s">
        <v>16</v>
      </c>
      <c r="C195" s="83"/>
      <c r="D195" s="34">
        <f>D174</f>
        <v>165000</v>
      </c>
      <c r="E195" s="34">
        <f>E174</f>
        <v>-165000</v>
      </c>
      <c r="F195" s="34">
        <f t="shared" si="26"/>
        <v>0</v>
      </c>
      <c r="G195" s="35">
        <f>G174</f>
        <v>0</v>
      </c>
      <c r="H195" s="34">
        <f t="shared" si="28"/>
        <v>0</v>
      </c>
      <c r="J195" s="8">
        <v>0</v>
      </c>
    </row>
    <row r="196" spans="1:10" x14ac:dyDescent="0.3">
      <c r="A196" s="11"/>
      <c r="B196" s="82" t="s">
        <v>230</v>
      </c>
      <c r="C196" s="83"/>
      <c r="D196" s="48"/>
      <c r="E196" s="48"/>
      <c r="F196" s="48"/>
      <c r="G196" s="35">
        <f>G62+G72+G74+G89+G90+G91+G92+G93+G94</f>
        <v>48498.305999999997</v>
      </c>
      <c r="H196" s="34">
        <f t="shared" si="28"/>
        <v>48498.305999999997</v>
      </c>
    </row>
    <row r="197" spans="1:10" x14ac:dyDescent="0.3">
      <c r="D197" s="25"/>
    </row>
  </sheetData>
  <sheetProtection password="CF5C" sheet="1" objects="1" scenarios="1"/>
  <autoFilter ref="A17:J197">
    <filterColumn colId="9">
      <filters blank="1"/>
    </filterColumn>
  </autoFilter>
  <mergeCells count="23">
    <mergeCell ref="C4:H4"/>
    <mergeCell ref="B196:C196"/>
    <mergeCell ref="A168:A169"/>
    <mergeCell ref="B191:C191"/>
    <mergeCell ref="B184:C184"/>
    <mergeCell ref="B185:C185"/>
    <mergeCell ref="B186:C186"/>
    <mergeCell ref="B189:C189"/>
    <mergeCell ref="B194:C194"/>
    <mergeCell ref="B193:C193"/>
    <mergeCell ref="B192:C192"/>
    <mergeCell ref="B190:C190"/>
    <mergeCell ref="B195:C195"/>
    <mergeCell ref="G16:G17"/>
    <mergeCell ref="H16:H17"/>
    <mergeCell ref="A11:H11"/>
    <mergeCell ref="A12:H13"/>
    <mergeCell ref="A16:A17"/>
    <mergeCell ref="B16:B17"/>
    <mergeCell ref="C16:C17"/>
    <mergeCell ref="D16:D17"/>
    <mergeCell ref="E16:E17"/>
    <mergeCell ref="F16:F17"/>
  </mergeCells>
  <pageMargins left="0.81" right="0.39370078740157483" top="0.47" bottom="0.64" header="0.31496062992125984" footer="0.31496062992125984"/>
  <pageSetup paperSize="9" scale="76" fitToHeight="0" orientation="portrait" verticalDpi="4294967294" r:id="rId1"/>
  <headerFooter alignWithMargins="0">
    <oddFooter>&amp;R&amp;P</oddFooter>
  </headerFooter>
  <rowBreaks count="1" manualBreakCount="1">
    <brk id="16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</vt:lpstr>
      <vt:lpstr>'2019'!Заголовки_для_печати</vt:lpstr>
      <vt:lpstr>'2019'!Область_печати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2019-02-28T06:50:20Z</cp:lastPrinted>
  <dcterms:created xsi:type="dcterms:W3CDTF">2013-10-12T06:09:22Z</dcterms:created>
  <dcterms:modified xsi:type="dcterms:W3CDTF">2019-02-28T06:50:43Z</dcterms:modified>
</cp:coreProperties>
</file>