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832"/>
  </bookViews>
  <sheets>
    <sheet name="2020-2021" sheetId="1" r:id="rId1"/>
  </sheets>
  <definedNames>
    <definedName name="_xlnm._FilterDatabase" localSheetId="0" hidden="1">'2020-2021'!$A$17:$O$169</definedName>
    <definedName name="_xlnm.Print_Titles" localSheetId="0">'2020-2021'!$16:$17</definedName>
    <definedName name="_xlnm.Print_Area" localSheetId="0">'2020-2021'!$A$1:$M$169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1" l="1"/>
  <c r="M97" i="1" l="1"/>
  <c r="K97" i="1"/>
  <c r="L36" i="1" l="1"/>
  <c r="L166" i="1"/>
  <c r="J166" i="1"/>
  <c r="L158" i="1"/>
  <c r="J158" i="1"/>
  <c r="L156" i="1"/>
  <c r="J156" i="1"/>
  <c r="L149" i="1"/>
  <c r="J149" i="1"/>
  <c r="L146" i="1"/>
  <c r="J146" i="1"/>
  <c r="L142" i="1"/>
  <c r="J142" i="1"/>
  <c r="L138" i="1"/>
  <c r="J138" i="1"/>
  <c r="L134" i="1"/>
  <c r="J134" i="1"/>
  <c r="L130" i="1"/>
  <c r="J130" i="1"/>
  <c r="L126" i="1"/>
  <c r="J126" i="1"/>
  <c r="L122" i="1"/>
  <c r="J122" i="1"/>
  <c r="L118" i="1"/>
  <c r="J118" i="1"/>
  <c r="L114" i="1"/>
  <c r="J114" i="1"/>
  <c r="L110" i="1"/>
  <c r="J110" i="1"/>
  <c r="L106" i="1"/>
  <c r="J106" i="1"/>
  <c r="L102" i="1"/>
  <c r="J102" i="1"/>
  <c r="L101" i="1"/>
  <c r="J101" i="1"/>
  <c r="L100" i="1"/>
  <c r="J100" i="1"/>
  <c r="L92" i="1"/>
  <c r="J92" i="1"/>
  <c r="L76" i="1"/>
  <c r="J76" i="1"/>
  <c r="L73" i="1"/>
  <c r="J73" i="1"/>
  <c r="L68" i="1"/>
  <c r="J68" i="1"/>
  <c r="L54" i="1"/>
  <c r="L164" i="1" s="1"/>
  <c r="J54" i="1"/>
  <c r="J164" i="1" s="1"/>
  <c r="L53" i="1"/>
  <c r="J53" i="1"/>
  <c r="L52" i="1"/>
  <c r="J52" i="1"/>
  <c r="L41" i="1"/>
  <c r="J41" i="1"/>
  <c r="J36" i="1"/>
  <c r="L32" i="1"/>
  <c r="J32" i="1"/>
  <c r="L26" i="1"/>
  <c r="J26" i="1"/>
  <c r="L22" i="1"/>
  <c r="J22" i="1"/>
  <c r="J21" i="1"/>
  <c r="L20" i="1"/>
  <c r="J20" i="1"/>
  <c r="L169" i="1" l="1"/>
  <c r="J169" i="1"/>
  <c r="J86" i="1"/>
  <c r="L86" i="1"/>
  <c r="L98" i="1"/>
  <c r="J168" i="1"/>
  <c r="J167" i="1"/>
  <c r="L50" i="1"/>
  <c r="L167" i="1"/>
  <c r="J50" i="1"/>
  <c r="J18" i="1"/>
  <c r="J163" i="1"/>
  <c r="J98" i="1"/>
  <c r="J162" i="1"/>
  <c r="L162" i="1"/>
  <c r="L168" i="1"/>
  <c r="L21" i="1"/>
  <c r="H54" i="1"/>
  <c r="H164" i="1" s="1"/>
  <c r="F54" i="1"/>
  <c r="F164" i="1" s="1"/>
  <c r="H76" i="1"/>
  <c r="F76" i="1"/>
  <c r="I79" i="1"/>
  <c r="M79" i="1" s="1"/>
  <c r="G79" i="1"/>
  <c r="K79" i="1" s="1"/>
  <c r="J160" i="1" l="1"/>
  <c r="L18" i="1"/>
  <c r="L163" i="1"/>
  <c r="H38" i="1"/>
  <c r="L160" i="1" l="1"/>
  <c r="AA281" i="1"/>
  <c r="F21" i="1" l="1"/>
  <c r="H21" i="1"/>
  <c r="H20" i="1"/>
  <c r="F20" i="1"/>
  <c r="H43" i="1"/>
  <c r="H41" i="1" s="1"/>
  <c r="F41" i="1"/>
  <c r="E41" i="1"/>
  <c r="D41" i="1"/>
  <c r="G43" i="1"/>
  <c r="K43" i="1" s="1"/>
  <c r="G44" i="1"/>
  <c r="K44" i="1" s="1"/>
  <c r="I44" i="1"/>
  <c r="M44" i="1" s="1"/>
  <c r="H39" i="1"/>
  <c r="I43" i="1" l="1"/>
  <c r="M43" i="1" s="1"/>
  <c r="F34" i="1"/>
  <c r="F64" i="1"/>
  <c r="H52" i="1"/>
  <c r="F52" i="1"/>
  <c r="I85" i="1"/>
  <c r="M85" i="1" s="1"/>
  <c r="G85" i="1"/>
  <c r="K85" i="1" s="1"/>
  <c r="I84" i="1"/>
  <c r="M84" i="1" s="1"/>
  <c r="G84" i="1"/>
  <c r="K84" i="1" s="1"/>
  <c r="I82" i="1"/>
  <c r="M82" i="1" s="1"/>
  <c r="I83" i="1"/>
  <c r="M83" i="1" s="1"/>
  <c r="G83" i="1"/>
  <c r="K83" i="1" s="1"/>
  <c r="G82" i="1"/>
  <c r="K82" i="1" s="1"/>
  <c r="I81" i="1"/>
  <c r="M81" i="1" s="1"/>
  <c r="G81" i="1"/>
  <c r="K81" i="1" s="1"/>
  <c r="I80" i="1"/>
  <c r="M80" i="1" s="1"/>
  <c r="G80" i="1"/>
  <c r="K80" i="1" s="1"/>
  <c r="I54" i="1" l="1"/>
  <c r="M54" i="1" s="1"/>
  <c r="G54" i="1"/>
  <c r="K54" i="1" s="1"/>
  <c r="H68" i="1"/>
  <c r="F68" i="1"/>
  <c r="I72" i="1"/>
  <c r="M72" i="1" s="1"/>
  <c r="G72" i="1"/>
  <c r="K72" i="1" s="1"/>
  <c r="I24" i="1" l="1"/>
  <c r="M24" i="1" s="1"/>
  <c r="I25" i="1"/>
  <c r="M25" i="1" s="1"/>
  <c r="I28" i="1"/>
  <c r="M28" i="1" s="1"/>
  <c r="I29" i="1"/>
  <c r="M29" i="1" s="1"/>
  <c r="I30" i="1"/>
  <c r="M30" i="1" s="1"/>
  <c r="I31" i="1"/>
  <c r="M31" i="1" s="1"/>
  <c r="I34" i="1"/>
  <c r="M34" i="1" s="1"/>
  <c r="I35" i="1"/>
  <c r="M35" i="1" s="1"/>
  <c r="I38" i="1"/>
  <c r="M38" i="1" s="1"/>
  <c r="I39" i="1"/>
  <c r="M39" i="1" s="1"/>
  <c r="I40" i="1"/>
  <c r="M40" i="1" s="1"/>
  <c r="I41" i="1"/>
  <c r="M41" i="1" s="1"/>
  <c r="I45" i="1"/>
  <c r="M45" i="1" s="1"/>
  <c r="I46" i="1"/>
  <c r="M46" i="1" s="1"/>
  <c r="I47" i="1"/>
  <c r="M47" i="1" s="1"/>
  <c r="I48" i="1"/>
  <c r="M48" i="1" s="1"/>
  <c r="I49" i="1"/>
  <c r="M49" i="1" s="1"/>
  <c r="I55" i="1"/>
  <c r="M55" i="1" s="1"/>
  <c r="I56" i="1"/>
  <c r="M56" i="1" s="1"/>
  <c r="I57" i="1"/>
  <c r="M57" i="1" s="1"/>
  <c r="I58" i="1"/>
  <c r="M58" i="1" s="1"/>
  <c r="I59" i="1"/>
  <c r="M59" i="1" s="1"/>
  <c r="I60" i="1"/>
  <c r="M60" i="1" s="1"/>
  <c r="I61" i="1"/>
  <c r="M61" i="1" s="1"/>
  <c r="I62" i="1"/>
  <c r="M62" i="1" s="1"/>
  <c r="I63" i="1"/>
  <c r="M63" i="1" s="1"/>
  <c r="I64" i="1"/>
  <c r="M64" i="1" s="1"/>
  <c r="I65" i="1"/>
  <c r="M65" i="1" s="1"/>
  <c r="I66" i="1"/>
  <c r="M66" i="1" s="1"/>
  <c r="I67" i="1"/>
  <c r="M67" i="1" s="1"/>
  <c r="I70" i="1"/>
  <c r="M70" i="1" s="1"/>
  <c r="I71" i="1"/>
  <c r="M71" i="1" s="1"/>
  <c r="I75" i="1"/>
  <c r="M75" i="1" s="1"/>
  <c r="I78" i="1"/>
  <c r="M78" i="1" s="1"/>
  <c r="I87" i="1"/>
  <c r="M87" i="1" s="1"/>
  <c r="I88" i="1"/>
  <c r="M88" i="1" s="1"/>
  <c r="I89" i="1"/>
  <c r="M89" i="1" s="1"/>
  <c r="I90" i="1"/>
  <c r="M90" i="1" s="1"/>
  <c r="I91" i="1"/>
  <c r="M91" i="1" s="1"/>
  <c r="I94" i="1"/>
  <c r="M94" i="1" s="1"/>
  <c r="I95" i="1"/>
  <c r="M95" i="1" s="1"/>
  <c r="I96" i="1"/>
  <c r="M96" i="1" s="1"/>
  <c r="I104" i="1"/>
  <c r="M104" i="1" s="1"/>
  <c r="I105" i="1"/>
  <c r="M105" i="1" s="1"/>
  <c r="I108" i="1"/>
  <c r="M108" i="1" s="1"/>
  <c r="I109" i="1"/>
  <c r="M109" i="1" s="1"/>
  <c r="I112" i="1"/>
  <c r="M112" i="1" s="1"/>
  <c r="I113" i="1"/>
  <c r="M113" i="1" s="1"/>
  <c r="I116" i="1"/>
  <c r="M116" i="1" s="1"/>
  <c r="I117" i="1"/>
  <c r="M117" i="1" s="1"/>
  <c r="I120" i="1"/>
  <c r="M120" i="1" s="1"/>
  <c r="I121" i="1"/>
  <c r="M121" i="1" s="1"/>
  <c r="I124" i="1"/>
  <c r="M124" i="1" s="1"/>
  <c r="I125" i="1"/>
  <c r="M125" i="1" s="1"/>
  <c r="I128" i="1"/>
  <c r="M128" i="1" s="1"/>
  <c r="I129" i="1"/>
  <c r="M129" i="1" s="1"/>
  <c r="I132" i="1"/>
  <c r="M132" i="1" s="1"/>
  <c r="I133" i="1"/>
  <c r="M133" i="1" s="1"/>
  <c r="I136" i="1"/>
  <c r="M136" i="1" s="1"/>
  <c r="I137" i="1"/>
  <c r="M137" i="1" s="1"/>
  <c r="I140" i="1"/>
  <c r="M140" i="1" s="1"/>
  <c r="I141" i="1"/>
  <c r="M141" i="1" s="1"/>
  <c r="I144" i="1"/>
  <c r="M144" i="1" s="1"/>
  <c r="I145" i="1"/>
  <c r="M145" i="1" s="1"/>
  <c r="I147" i="1"/>
  <c r="M147" i="1" s="1"/>
  <c r="I148" i="1"/>
  <c r="M148" i="1" s="1"/>
  <c r="I150" i="1"/>
  <c r="M150" i="1" s="1"/>
  <c r="I151" i="1"/>
  <c r="M151" i="1" s="1"/>
  <c r="I152" i="1"/>
  <c r="M152" i="1" s="1"/>
  <c r="I153" i="1"/>
  <c r="M153" i="1" s="1"/>
  <c r="I154" i="1"/>
  <c r="M154" i="1" s="1"/>
  <c r="I155" i="1"/>
  <c r="M155" i="1" s="1"/>
  <c r="I157" i="1"/>
  <c r="M157" i="1" s="1"/>
  <c r="I159" i="1"/>
  <c r="M159" i="1" s="1"/>
  <c r="I164" i="1"/>
  <c r="M164" i="1" s="1"/>
  <c r="H166" i="1"/>
  <c r="H158" i="1"/>
  <c r="H156" i="1"/>
  <c r="H149" i="1"/>
  <c r="H146" i="1"/>
  <c r="H142" i="1"/>
  <c r="H138" i="1"/>
  <c r="H134" i="1"/>
  <c r="H130" i="1"/>
  <c r="H126" i="1"/>
  <c r="H122" i="1"/>
  <c r="H118" i="1"/>
  <c r="H114" i="1"/>
  <c r="H110" i="1"/>
  <c r="H106" i="1"/>
  <c r="H102" i="1"/>
  <c r="H101" i="1"/>
  <c r="H162" i="1" s="1"/>
  <c r="H100" i="1"/>
  <c r="H92" i="1"/>
  <c r="H86" i="1" s="1"/>
  <c r="H73" i="1"/>
  <c r="H53" i="1"/>
  <c r="H50" i="1" s="1"/>
  <c r="H36" i="1"/>
  <c r="H32" i="1"/>
  <c r="H26" i="1"/>
  <c r="H22" i="1"/>
  <c r="G24" i="1"/>
  <c r="K24" i="1" s="1"/>
  <c r="G25" i="1"/>
  <c r="K25" i="1" s="1"/>
  <c r="G28" i="1"/>
  <c r="K28" i="1" s="1"/>
  <c r="G29" i="1"/>
  <c r="K29" i="1" s="1"/>
  <c r="G30" i="1"/>
  <c r="K30" i="1" s="1"/>
  <c r="G31" i="1"/>
  <c r="K31" i="1" s="1"/>
  <c r="G34" i="1"/>
  <c r="K34" i="1" s="1"/>
  <c r="G35" i="1"/>
  <c r="K35" i="1" s="1"/>
  <c r="G38" i="1"/>
  <c r="K38" i="1" s="1"/>
  <c r="G39" i="1"/>
  <c r="K39" i="1" s="1"/>
  <c r="G40" i="1"/>
  <c r="K40" i="1" s="1"/>
  <c r="G41" i="1"/>
  <c r="K41" i="1" s="1"/>
  <c r="G45" i="1"/>
  <c r="K45" i="1" s="1"/>
  <c r="G46" i="1"/>
  <c r="K46" i="1" s="1"/>
  <c r="G47" i="1"/>
  <c r="K47" i="1" s="1"/>
  <c r="G48" i="1"/>
  <c r="K48" i="1" s="1"/>
  <c r="G49" i="1"/>
  <c r="K49" i="1" s="1"/>
  <c r="G55" i="1"/>
  <c r="K55" i="1" s="1"/>
  <c r="G56" i="1"/>
  <c r="K56" i="1" s="1"/>
  <c r="G57" i="1"/>
  <c r="K57" i="1" s="1"/>
  <c r="G58" i="1"/>
  <c r="K58" i="1" s="1"/>
  <c r="G59" i="1"/>
  <c r="K59" i="1" s="1"/>
  <c r="G60" i="1"/>
  <c r="K60" i="1" s="1"/>
  <c r="G61" i="1"/>
  <c r="K61" i="1" s="1"/>
  <c r="G62" i="1"/>
  <c r="K62" i="1" s="1"/>
  <c r="G63" i="1"/>
  <c r="K63" i="1" s="1"/>
  <c r="G64" i="1"/>
  <c r="K64" i="1" s="1"/>
  <c r="G65" i="1"/>
  <c r="K65" i="1" s="1"/>
  <c r="G66" i="1"/>
  <c r="K66" i="1" s="1"/>
  <c r="G67" i="1"/>
  <c r="K67" i="1" s="1"/>
  <c r="G70" i="1"/>
  <c r="K70" i="1" s="1"/>
  <c r="G71" i="1"/>
  <c r="K71" i="1" s="1"/>
  <c r="G75" i="1"/>
  <c r="K75" i="1" s="1"/>
  <c r="G78" i="1"/>
  <c r="K78" i="1" s="1"/>
  <c r="G87" i="1"/>
  <c r="K87" i="1" s="1"/>
  <c r="G88" i="1"/>
  <c r="K88" i="1" s="1"/>
  <c r="G89" i="1"/>
  <c r="K89" i="1" s="1"/>
  <c r="G90" i="1"/>
  <c r="K90" i="1" s="1"/>
  <c r="G91" i="1"/>
  <c r="K91" i="1" s="1"/>
  <c r="G94" i="1"/>
  <c r="K94" i="1" s="1"/>
  <c r="G95" i="1"/>
  <c r="K95" i="1" s="1"/>
  <c r="G96" i="1"/>
  <c r="K96" i="1" s="1"/>
  <c r="G104" i="1"/>
  <c r="K104" i="1" s="1"/>
  <c r="G105" i="1"/>
  <c r="K105" i="1" s="1"/>
  <c r="G108" i="1"/>
  <c r="K108" i="1" s="1"/>
  <c r="G109" i="1"/>
  <c r="K109" i="1" s="1"/>
  <c r="G112" i="1"/>
  <c r="K112" i="1" s="1"/>
  <c r="G113" i="1"/>
  <c r="K113" i="1" s="1"/>
  <c r="G116" i="1"/>
  <c r="K116" i="1" s="1"/>
  <c r="G117" i="1"/>
  <c r="K117" i="1" s="1"/>
  <c r="G120" i="1"/>
  <c r="K120" i="1" s="1"/>
  <c r="G121" i="1"/>
  <c r="K121" i="1" s="1"/>
  <c r="G124" i="1"/>
  <c r="K124" i="1" s="1"/>
  <c r="G125" i="1"/>
  <c r="K125" i="1" s="1"/>
  <c r="G128" i="1"/>
  <c r="K128" i="1" s="1"/>
  <c r="G129" i="1"/>
  <c r="K129" i="1" s="1"/>
  <c r="G132" i="1"/>
  <c r="K132" i="1" s="1"/>
  <c r="G133" i="1"/>
  <c r="K133" i="1" s="1"/>
  <c r="G136" i="1"/>
  <c r="K136" i="1" s="1"/>
  <c r="G137" i="1"/>
  <c r="K137" i="1" s="1"/>
  <c r="G140" i="1"/>
  <c r="K140" i="1" s="1"/>
  <c r="G141" i="1"/>
  <c r="K141" i="1" s="1"/>
  <c r="G144" i="1"/>
  <c r="K144" i="1" s="1"/>
  <c r="G145" i="1"/>
  <c r="K145" i="1" s="1"/>
  <c r="G147" i="1"/>
  <c r="K147" i="1" s="1"/>
  <c r="G148" i="1"/>
  <c r="K148" i="1" s="1"/>
  <c r="G150" i="1"/>
  <c r="K150" i="1" s="1"/>
  <c r="G151" i="1"/>
  <c r="K151" i="1" s="1"/>
  <c r="G152" i="1"/>
  <c r="K152" i="1" s="1"/>
  <c r="G153" i="1"/>
  <c r="K153" i="1" s="1"/>
  <c r="G154" i="1"/>
  <c r="K154" i="1" s="1"/>
  <c r="G155" i="1"/>
  <c r="K155" i="1" s="1"/>
  <c r="G157" i="1"/>
  <c r="K157" i="1" s="1"/>
  <c r="G159" i="1"/>
  <c r="K159" i="1" s="1"/>
  <c r="G164" i="1"/>
  <c r="K164" i="1" s="1"/>
  <c r="F26" i="1"/>
  <c r="F166" i="1"/>
  <c r="F158" i="1"/>
  <c r="F156" i="1"/>
  <c r="F149" i="1"/>
  <c r="F146" i="1"/>
  <c r="F142" i="1"/>
  <c r="F138" i="1"/>
  <c r="F134" i="1"/>
  <c r="F130" i="1"/>
  <c r="F126" i="1"/>
  <c r="F122" i="1"/>
  <c r="F118" i="1"/>
  <c r="F114" i="1"/>
  <c r="F110" i="1"/>
  <c r="F106" i="1"/>
  <c r="F102" i="1"/>
  <c r="F101" i="1"/>
  <c r="F162" i="1" s="1"/>
  <c r="F100" i="1"/>
  <c r="F92" i="1"/>
  <c r="F73" i="1"/>
  <c r="F53" i="1"/>
  <c r="F50" i="1" s="1"/>
  <c r="F36" i="1"/>
  <c r="F32" i="1"/>
  <c r="F22" i="1"/>
  <c r="H167" i="1" l="1"/>
  <c r="F167" i="1"/>
  <c r="F163" i="1"/>
  <c r="H98" i="1"/>
  <c r="H169" i="1"/>
  <c r="H168" i="1"/>
  <c r="H163" i="1"/>
  <c r="H18" i="1"/>
  <c r="F169" i="1"/>
  <c r="F98" i="1"/>
  <c r="F86" i="1"/>
  <c r="F168" i="1"/>
  <c r="F18" i="1"/>
  <c r="E100" i="1"/>
  <c r="I100" i="1" s="1"/>
  <c r="M100" i="1" s="1"/>
  <c r="D100" i="1"/>
  <c r="G100" i="1" s="1"/>
  <c r="K100" i="1" s="1"/>
  <c r="E101" i="1"/>
  <c r="I101" i="1" s="1"/>
  <c r="M101" i="1" s="1"/>
  <c r="D101" i="1"/>
  <c r="G101" i="1" s="1"/>
  <c r="K101" i="1" s="1"/>
  <c r="H160" i="1" l="1"/>
  <c r="F160" i="1"/>
  <c r="D166" i="1"/>
  <c r="G166" i="1" s="1"/>
  <c r="K166" i="1" s="1"/>
  <c r="E166" i="1"/>
  <c r="I166" i="1" s="1"/>
  <c r="M166" i="1" s="1"/>
  <c r="E21" i="1"/>
  <c r="I21" i="1" s="1"/>
  <c r="M21" i="1" s="1"/>
  <c r="D21" i="1"/>
  <c r="G21" i="1" s="1"/>
  <c r="K21" i="1" s="1"/>
  <c r="E20" i="1"/>
  <c r="I20" i="1" s="1"/>
  <c r="M20" i="1" s="1"/>
  <c r="D20" i="1"/>
  <c r="G20" i="1" s="1"/>
  <c r="K20" i="1" s="1"/>
  <c r="E32" i="1"/>
  <c r="I32" i="1" s="1"/>
  <c r="M32" i="1" s="1"/>
  <c r="D32" i="1"/>
  <c r="G32" i="1" s="1"/>
  <c r="K32" i="1" s="1"/>
  <c r="E149" i="1" l="1"/>
  <c r="I149" i="1" s="1"/>
  <c r="M149" i="1" s="1"/>
  <c r="D149" i="1"/>
  <c r="G149" i="1" s="1"/>
  <c r="K149" i="1" s="1"/>
  <c r="E36" i="1" l="1"/>
  <c r="I36" i="1" s="1"/>
  <c r="M36" i="1" s="1"/>
  <c r="D36" i="1"/>
  <c r="G36" i="1" s="1"/>
  <c r="K36" i="1" s="1"/>
  <c r="E26" i="1"/>
  <c r="I26" i="1" s="1"/>
  <c r="M26" i="1" s="1"/>
  <c r="D26" i="1"/>
  <c r="G26" i="1" s="1"/>
  <c r="K26" i="1" s="1"/>
  <c r="E22" i="1"/>
  <c r="I22" i="1" s="1"/>
  <c r="M22" i="1" s="1"/>
  <c r="D22" i="1"/>
  <c r="G22" i="1" s="1"/>
  <c r="K22" i="1" s="1"/>
  <c r="D167" i="1" l="1"/>
  <c r="G167" i="1" s="1"/>
  <c r="K167" i="1" s="1"/>
  <c r="E167" i="1"/>
  <c r="I167" i="1" s="1"/>
  <c r="M167" i="1" s="1"/>
  <c r="E52" i="1"/>
  <c r="I52" i="1" s="1"/>
  <c r="M52" i="1" s="1"/>
  <c r="E53" i="1"/>
  <c r="I53" i="1" s="1"/>
  <c r="M53" i="1" s="1"/>
  <c r="D53" i="1"/>
  <c r="G53" i="1" s="1"/>
  <c r="K53" i="1" s="1"/>
  <c r="D52" i="1"/>
  <c r="G52" i="1" s="1"/>
  <c r="K52" i="1" s="1"/>
  <c r="E76" i="1"/>
  <c r="I76" i="1" s="1"/>
  <c r="M76" i="1" s="1"/>
  <c r="D76" i="1"/>
  <c r="G76" i="1" s="1"/>
  <c r="K76" i="1" s="1"/>
  <c r="E73" i="1"/>
  <c r="I73" i="1" s="1"/>
  <c r="M73" i="1" s="1"/>
  <c r="D73" i="1"/>
  <c r="G73" i="1" s="1"/>
  <c r="K73" i="1" s="1"/>
  <c r="E68" i="1"/>
  <c r="I68" i="1" s="1"/>
  <c r="M68" i="1" s="1"/>
  <c r="D68" i="1"/>
  <c r="G68" i="1" s="1"/>
  <c r="K68" i="1" s="1"/>
  <c r="E168" i="1" l="1"/>
  <c r="I168" i="1" s="1"/>
  <c r="M168" i="1" s="1"/>
  <c r="D168" i="1"/>
  <c r="G168" i="1" s="1"/>
  <c r="K168" i="1" s="1"/>
  <c r="E50" i="1"/>
  <c r="I50" i="1" s="1"/>
  <c r="M50" i="1" s="1"/>
  <c r="D50" i="1"/>
  <c r="G50" i="1" s="1"/>
  <c r="K50" i="1" s="1"/>
  <c r="E156" i="1" l="1"/>
  <c r="I156" i="1" s="1"/>
  <c r="M156" i="1" s="1"/>
  <c r="D156" i="1"/>
  <c r="G156" i="1" s="1"/>
  <c r="K156" i="1" s="1"/>
  <c r="E146" i="1"/>
  <c r="I146" i="1" s="1"/>
  <c r="M146" i="1" s="1"/>
  <c r="D162" i="1" l="1"/>
  <c r="G162" i="1" s="1"/>
  <c r="K162" i="1" s="1"/>
  <c r="E134" i="1" l="1"/>
  <c r="I134" i="1" s="1"/>
  <c r="M134" i="1" s="1"/>
  <c r="E142" i="1" l="1"/>
  <c r="I142" i="1" s="1"/>
  <c r="M142" i="1" s="1"/>
  <c r="D142" i="1"/>
  <c r="G142" i="1" s="1"/>
  <c r="K142" i="1" s="1"/>
  <c r="E138" i="1"/>
  <c r="I138" i="1" s="1"/>
  <c r="M138" i="1" s="1"/>
  <c r="D138" i="1"/>
  <c r="G138" i="1" s="1"/>
  <c r="K138" i="1" s="1"/>
  <c r="D134" i="1"/>
  <c r="G134" i="1" s="1"/>
  <c r="K134" i="1" s="1"/>
  <c r="E130" i="1"/>
  <c r="I130" i="1" s="1"/>
  <c r="M130" i="1" s="1"/>
  <c r="D130" i="1"/>
  <c r="G130" i="1" s="1"/>
  <c r="K130" i="1" s="1"/>
  <c r="E126" i="1"/>
  <c r="I126" i="1" s="1"/>
  <c r="M126" i="1" s="1"/>
  <c r="D126" i="1"/>
  <c r="G126" i="1" s="1"/>
  <c r="K126" i="1" s="1"/>
  <c r="D122" i="1"/>
  <c r="G122" i="1" s="1"/>
  <c r="K122" i="1" s="1"/>
  <c r="E122" i="1"/>
  <c r="I122" i="1" s="1"/>
  <c r="M122" i="1" s="1"/>
  <c r="E118" i="1"/>
  <c r="I118" i="1" s="1"/>
  <c r="M118" i="1" s="1"/>
  <c r="D118" i="1"/>
  <c r="G118" i="1" s="1"/>
  <c r="K118" i="1" s="1"/>
  <c r="E114" i="1"/>
  <c r="I114" i="1" s="1"/>
  <c r="M114" i="1" s="1"/>
  <c r="D114" i="1"/>
  <c r="G114" i="1" s="1"/>
  <c r="K114" i="1" s="1"/>
  <c r="E110" i="1"/>
  <c r="I110" i="1" s="1"/>
  <c r="M110" i="1" s="1"/>
  <c r="D110" i="1"/>
  <c r="G110" i="1" s="1"/>
  <c r="K110" i="1" s="1"/>
  <c r="E106" i="1"/>
  <c r="I106" i="1" s="1"/>
  <c r="M106" i="1" s="1"/>
  <c r="D106" i="1"/>
  <c r="G106" i="1" s="1"/>
  <c r="K106" i="1" s="1"/>
  <c r="E102" i="1"/>
  <c r="I102" i="1" s="1"/>
  <c r="M102" i="1" s="1"/>
  <c r="D102" i="1"/>
  <c r="G102" i="1" s="1"/>
  <c r="K102" i="1" s="1"/>
  <c r="E92" i="1" l="1"/>
  <c r="I92" i="1" s="1"/>
  <c r="M92" i="1" s="1"/>
  <c r="D92" i="1"/>
  <c r="G92" i="1" s="1"/>
  <c r="K92" i="1" s="1"/>
  <c r="D86" i="1" l="1"/>
  <c r="G86" i="1" s="1"/>
  <c r="K86" i="1" s="1"/>
  <c r="D169" i="1"/>
  <c r="G169" i="1" s="1"/>
  <c r="K169" i="1" s="1"/>
  <c r="E86" i="1"/>
  <c r="I86" i="1" s="1"/>
  <c r="M86" i="1" s="1"/>
  <c r="E169" i="1"/>
  <c r="I169" i="1" s="1"/>
  <c r="M169" i="1" s="1"/>
  <c r="D146" i="1"/>
  <c r="G146" i="1" s="1"/>
  <c r="K146" i="1" s="1"/>
  <c r="D163" i="1" l="1"/>
  <c r="G163" i="1" s="1"/>
  <c r="K163" i="1" s="1"/>
  <c r="E162" i="1"/>
  <c r="I162" i="1" s="1"/>
  <c r="M162" i="1" s="1"/>
  <c r="E18" i="1" l="1"/>
  <c r="I18" i="1" s="1"/>
  <c r="M18" i="1" s="1"/>
  <c r="E98" i="1"/>
  <c r="I98" i="1" s="1"/>
  <c r="M98" i="1" s="1"/>
  <c r="D98" i="1"/>
  <c r="G98" i="1" s="1"/>
  <c r="K98" i="1" s="1"/>
  <c r="E163" i="1" l="1"/>
  <c r="I163" i="1" s="1"/>
  <c r="M163" i="1" s="1"/>
  <c r="D18" i="1" l="1"/>
  <c r="G18" i="1" s="1"/>
  <c r="K18" i="1" s="1"/>
  <c r="E158" i="1" l="1"/>
  <c r="D158" i="1"/>
  <c r="D160" i="1" l="1"/>
  <c r="G158" i="1"/>
  <c r="K158" i="1" s="1"/>
  <c r="E160" i="1"/>
  <c r="I158" i="1"/>
  <c r="M158" i="1" s="1"/>
  <c r="I160" i="1" l="1"/>
  <c r="M160" i="1" s="1"/>
  <c r="G160" i="1"/>
  <c r="K160" i="1" s="1"/>
</calcChain>
</file>

<file path=xl/sharedStrings.xml><?xml version="1.0" encoding="utf-8"?>
<sst xmlns="http://schemas.openxmlformats.org/spreadsheetml/2006/main" count="365" uniqueCount="209">
  <si>
    <t>№ п/п</t>
  </si>
  <si>
    <t>Исполнитель</t>
  </si>
  <si>
    <t>Образование</t>
  </si>
  <si>
    <t>Управление жилищных отношений</t>
  </si>
  <si>
    <t>Внешнее благоустройство</t>
  </si>
  <si>
    <t>Управление внешнего благоустройства</t>
  </si>
  <si>
    <t>Дорожное хозяйство</t>
  </si>
  <si>
    <t>в том числе:</t>
  </si>
  <si>
    <t>местный бюджет</t>
  </si>
  <si>
    <t>Физическая культура и спорт</t>
  </si>
  <si>
    <t>Всего:</t>
  </si>
  <si>
    <t>в том числе</t>
  </si>
  <si>
    <t>в разрезе исполнителей</t>
  </si>
  <si>
    <t>Департамент образования</t>
  </si>
  <si>
    <t>краевой бюджет</t>
  </si>
  <si>
    <t>Объект</t>
  </si>
  <si>
    <t xml:space="preserve">Управление капитального строительства </t>
  </si>
  <si>
    <t>Общественная безопасность</t>
  </si>
  <si>
    <t>тыс. руб.</t>
  </si>
  <si>
    <t>к решению</t>
  </si>
  <si>
    <t>Пермской городской Думы</t>
  </si>
  <si>
    <t>2020 год</t>
  </si>
  <si>
    <t>федеральный бюджет</t>
  </si>
  <si>
    <t>краевой дорожный фонд</t>
  </si>
  <si>
    <t>Санитарно-эпидемиологическое благополучие</t>
  </si>
  <si>
    <t>Культура и молодежная политика</t>
  </si>
  <si>
    <t>Жилищно-коммунальное хозяйство</t>
  </si>
  <si>
    <t>ПЕРЕЧЕНЬ</t>
  </si>
  <si>
    <t xml:space="preserve">Реконструкция ул. Героев Хасана от ул. Хлебозаводская до ул. Василия Васильева </t>
  </si>
  <si>
    <t>Реконструкция ул. Карпинского от ул. Архитектора Свиязева до ул. Советской Армии</t>
  </si>
  <si>
    <t>Строительство автомобильной дороги по ул. Журналиста Дементьева от ул. Лядовская до дома № 147 по ул. Журналиста Дементьева</t>
  </si>
  <si>
    <t xml:space="preserve">Реконструкция ул. Карпинского от ул. Мира до шоссе Космонавтов </t>
  </si>
  <si>
    <t xml:space="preserve">Строительство сквера по ул. Яблочкова </t>
  </si>
  <si>
    <t>Строительство (реконструкция) сетей наружного освещения</t>
  </si>
  <si>
    <t>1020143600,10201ST04A</t>
  </si>
  <si>
    <t>1020141500,10201ST04D</t>
  </si>
  <si>
    <t>10201ST04G</t>
  </si>
  <si>
    <t>1020141270,10201ST04J</t>
  </si>
  <si>
    <t>1020143610,10201ST04L</t>
  </si>
  <si>
    <t>1020143620,10201ST04N</t>
  </si>
  <si>
    <t>10201ST04Q</t>
  </si>
  <si>
    <t>1020143630,10201ST04V</t>
  </si>
  <si>
    <t>1020143640,10201ST04V</t>
  </si>
  <si>
    <t>1020143650,10201ST04W</t>
  </si>
  <si>
    <t>10201ST04V</t>
  </si>
  <si>
    <t>Расширение и реконструкция (3 очередь) канализации города Перми</t>
  </si>
  <si>
    <t>Управление капитального строительства</t>
  </si>
  <si>
    <t>Строительство водопроводных сетей в микрорайоне «Висим» Мотовилихинского района города Перми</t>
  </si>
  <si>
    <t>Санация и строительство 2-й нитки водовода Гайва-Заозерье</t>
  </si>
  <si>
    <t>Строительство блокировочной сети водопровода по ул. Макаренко Мотовилихинского района города Перми</t>
  </si>
  <si>
    <t>Реконструкция системы водоснабжения в микрорайоне «Южный»</t>
  </si>
  <si>
    <t>Строительство блокировочной сети водопровода на пересечении ул. Красина - ул. Маяковского Дзержинского района города Перми</t>
  </si>
  <si>
    <t>Реконструкция сети водопровода по ул. Трамвайной Дзержинского района города Перми</t>
  </si>
  <si>
    <t>Реконструкция канализационной насосной станции «Речник» Дзержинского района города Перми</t>
  </si>
  <si>
    <t>Строительство второго напорного коллектора от канализационной насосной станции «Речник» Дзержинского района города Перми</t>
  </si>
  <si>
    <t>Строительство газопроводов в микрорайонах индивидуальной застройки города Перми</t>
  </si>
  <si>
    <t>Строительство блочной модульной котельной в микрорайоне «Южный»</t>
  </si>
  <si>
    <t>Реконструкция системы очистки сточных вод в микрорайоне «Крым» Кировского района города Перми</t>
  </si>
  <si>
    <t>Реконструкция здания МАУ «Дворец молодежи» г. Перми</t>
  </si>
  <si>
    <t>0410241910</t>
  </si>
  <si>
    <t>Реконструкция здания МАУК «Театр юного зрителя»</t>
  </si>
  <si>
    <t>0330242500</t>
  </si>
  <si>
    <t xml:space="preserve">Строительство источников противопожарного водоснабжения </t>
  </si>
  <si>
    <t>0230241020</t>
  </si>
  <si>
    <t>Строительство объектов недвижимого имущества и инженерной инфраструктуры на территории Экстрим-парка</t>
  </si>
  <si>
    <t>Строительство плавательного бассейна по адресу: ул. Гашкова, 20а</t>
  </si>
  <si>
    <t>Строительство физкультурно-спортивного центра по адресу: ул. Академика Веденеева, 25</t>
  </si>
  <si>
    <t>Приобретение жилых помещений для реализации мероприятий, связанных с переселением граждан из непригодного для проживания и аварийного жилищного фонда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</si>
  <si>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</si>
  <si>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</si>
  <si>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153022С080</t>
  </si>
  <si>
    <t>15302R0820</t>
  </si>
  <si>
    <t>Реконструкция ул. Революции от ЦКР до ул. Сибирской с обустройством трамвайной линии. 1 этап</t>
  </si>
  <si>
    <t>2021 год</t>
  </si>
  <si>
    <t xml:space="preserve">краевой бюджет </t>
  </si>
  <si>
    <t>Строительство здания для размещения дошкольного образовательного учреждения по ул. Желябова, 16б</t>
  </si>
  <si>
    <t>Строительство здания для размещения дошкольного образовательного учреждения по ул. Байкальской</t>
  </si>
  <si>
    <t>0810141680</t>
  </si>
  <si>
    <t>0820141160</t>
  </si>
  <si>
    <t>Строительство здания общеобразовательного учреждения по ул. Юнг Прикамья, 3</t>
  </si>
  <si>
    <t>0820141720</t>
  </si>
  <si>
    <t>0820141300</t>
  </si>
  <si>
    <t>0820241760</t>
  </si>
  <si>
    <t>0820241960</t>
  </si>
  <si>
    <t>0820241970</t>
  </si>
  <si>
    <t>Реконструкция физкультурно-оздоровительного комплекса по адресу: ул. Рабочая, 9</t>
  </si>
  <si>
    <t xml:space="preserve">Строительство нового корпуса МАОУ «Гимназия № 3» г. Перми
</t>
  </si>
  <si>
    <t>Строительство спортивного зала МАОУ «СОШ № 81» г. Перми</t>
  </si>
  <si>
    <t>Строительство спортивного зала МАОУ «СОШ № 96» г. Перми</t>
  </si>
  <si>
    <t>0820243510</t>
  </si>
  <si>
    <t>0820243520</t>
  </si>
  <si>
    <t>1.</t>
  </si>
  <si>
    <t>5.</t>
  </si>
  <si>
    <t>7.</t>
  </si>
  <si>
    <t>4.</t>
  </si>
  <si>
    <t>2.</t>
  </si>
  <si>
    <t>6.</t>
  </si>
  <si>
    <t>8.</t>
  </si>
  <si>
    <t>3.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</si>
  <si>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</si>
  <si>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</si>
  <si>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</si>
  <si>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</si>
  <si>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</si>
  <si>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</si>
  <si>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</si>
  <si>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</si>
  <si>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</si>
  <si>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</si>
  <si>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</si>
  <si>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</si>
  <si>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</si>
  <si>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</si>
  <si>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</si>
  <si>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</si>
  <si>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</si>
  <si>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</si>
  <si>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</si>
  <si>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</si>
  <si>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</si>
  <si>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</si>
  <si>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</si>
  <si>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</si>
  <si>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</si>
  <si>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</si>
  <si>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</si>
  <si>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</si>
  <si>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</si>
  <si>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</si>
  <si>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</si>
  <si>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</si>
  <si>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</si>
  <si>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</si>
  <si>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</si>
  <si>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</si>
  <si>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</si>
  <si>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</si>
  <si>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</si>
  <si>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</si>
  <si>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</si>
  <si>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</si>
  <si>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</si>
  <si>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</si>
  <si>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</si>
  <si>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</si>
  <si>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</si>
  <si>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</si>
  <si>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объектов капитального строительства муниципальной собственности и объектов недвижимого имущества, приобретаемых в муниципальную собственность, на плановый период 2020 и 2021 годов</t>
  </si>
  <si>
    <t>10201SТ040</t>
  </si>
  <si>
    <t>08101SP040</t>
  </si>
  <si>
    <t>0510142130</t>
  </si>
  <si>
    <t xml:space="preserve">Строительство Архиерейского подворья </t>
  </si>
  <si>
    <t xml:space="preserve">Реконструкция сквера в 68 квартале, эспланада </t>
  </si>
  <si>
    <t>0510142140</t>
  </si>
  <si>
    <t>0510141490</t>
  </si>
  <si>
    <t>0510141470</t>
  </si>
  <si>
    <t>0510141430</t>
  </si>
  <si>
    <t>0510143660</t>
  </si>
  <si>
    <t>Строительство сетей водоснабжения в микрорайонах города Перми</t>
  </si>
  <si>
    <t>Строительство автомобильной дороги по ул. Маршала Жукова</t>
  </si>
  <si>
    <t>Строительство автомобильной дороги по ул. Углеуральской</t>
  </si>
  <si>
    <t>Реконструкция ул. Революции. Второй этап - площадь ЦКР, участок ул. Революции от площади ЦКР до ул. Куйбышева, участок ул. Куйбышева от ул. Революции до ул. Пушкина, ул. Пушкина от площади ЦКР до Комсомольского проспекта</t>
  </si>
  <si>
    <t xml:space="preserve">Реконструкция площади Восстания. 2 этап </t>
  </si>
  <si>
    <t xml:space="preserve">Строительство автомобильной дороги от площади Карла Маркса до ул. Чкалова </t>
  </si>
  <si>
    <t>Реконструкция ледовой арены МАУ ДО «ДЮЦ «Здоровье»</t>
  </si>
  <si>
    <t>Реконструкция здания МБОУ «Гимназия № 17» г. Перми (пристройка нового корпуса)</t>
  </si>
  <si>
    <t>Строительство спортивной площадки МАОУ «СОШ № 25» г. Перми</t>
  </si>
  <si>
    <t>Строительство спортивной площадки МАОУ «СОШ № 131» г. Перми</t>
  </si>
  <si>
    <t>Строительство спортивной площадки МАОУ «СОШ № 122» г. Перми</t>
  </si>
  <si>
    <t>Строительство приюта для содержания безнадзорных животных по ул. Верхне-Муллинской, 106а г. Перми</t>
  </si>
  <si>
    <t>Строительства спортивного комплекса с плавательным бассейном в микрорайоне Парковый</t>
  </si>
  <si>
    <t>Реконструкция объекта озеленения по ул. Петропавловской</t>
  </si>
  <si>
    <t>Строительство автомобильной дороги по ул. Крисанова от шоссе Космонавтов до ул. Пушкина</t>
  </si>
  <si>
    <t>48.</t>
  </si>
  <si>
    <t xml:space="preserve">Реконструкция кладбища  «Северное» </t>
  </si>
  <si>
    <t>Поправки</t>
  </si>
  <si>
    <t>Строительство водопроводных сетей в микрорайоне «Вышка-1» Мотовилихинского района города Перми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</si>
  <si>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</si>
  <si>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1710141320</t>
  </si>
  <si>
    <t>1710142330</t>
  </si>
  <si>
    <t>1710142260</t>
  </si>
  <si>
    <t>1710142370</t>
  </si>
  <si>
    <t>Строительство кольцевой линии электроснабжения для обеспечения вторым независимым источником электроснабжения газовой котельной по ул. Железнодорожной, 22а города Перми</t>
  </si>
  <si>
    <t>1760142410</t>
  </si>
  <si>
    <t xml:space="preserve">Реконструкция стадиона «Юность» </t>
  </si>
  <si>
    <t>0820142110, 08201SP04D</t>
  </si>
  <si>
    <t>1710141220</t>
  </si>
  <si>
    <t>58.</t>
  </si>
  <si>
    <t>59.</t>
  </si>
  <si>
    <t>60.</t>
  </si>
  <si>
    <t xml:space="preserve">Реконструкция сквера у клуба С.М. Кирова </t>
  </si>
  <si>
    <t>0810141600, 08101SР044</t>
  </si>
  <si>
    <t>08101SР040</t>
  </si>
  <si>
    <t>0810141610, 08101SР046</t>
  </si>
  <si>
    <t>08201SH070, 08201SР040</t>
  </si>
  <si>
    <t>0820142120, 08201SН072</t>
  </si>
  <si>
    <t>08201SР040</t>
  </si>
  <si>
    <t>15101SЖ160, 1510142010, 1530100000, 1510121480</t>
  </si>
  <si>
    <t>1710442380</t>
  </si>
  <si>
    <t>9190041010</t>
  </si>
  <si>
    <t>Уточнение февраль</t>
  </si>
  <si>
    <t>Строительство здания для размещения дошкольного образовательного учреждения по ул. Евгения Пермяка, 8а</t>
  </si>
  <si>
    <t>Реконструкция здания под размещение общеобразовательной организации по ул. Целинной, 15</t>
  </si>
  <si>
    <t>Реконструкция сквера на нижней части набережной реки Кама</t>
  </si>
  <si>
    <t>1320243710</t>
  </si>
  <si>
    <t>61.</t>
  </si>
  <si>
    <t>от 18.12.2018 № 270</t>
  </si>
  <si>
    <t>ПРИЛОЖЕНИЕ 10</t>
  </si>
  <si>
    <t>от 26.02.2019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</si>
</sst>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/>
    <xf numFmtId="164" fontId="1" fillId="2" borderId="1" xfId="0" applyNumberFormat="1" applyFont="1" applyFill="1" applyBorder="1" applyAlignment="1">
      <alignment vertical="top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left" vertical="center" wrapText="1"/>
    </xf>
    <xf numFmtId="165" fontId="1" fillId="2" borderId="0" xfId="0" applyNumberFormat="1" applyFont="1" applyFill="1"/>
    <xf numFmtId="164" fontId="1" fillId="2" borderId="4" xfId="0" applyNumberFormat="1" applyFont="1" applyFill="1" applyBorder="1" applyAlignment="1">
      <alignment horizontal="left" vertical="top" wrapText="1"/>
    </xf>
    <xf numFmtId="49" fontId="4" fillId="2" borderId="0" xfId="0" applyNumberFormat="1" applyFont="1" applyFill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165" fontId="1" fillId="2" borderId="0" xfId="0" applyNumberFormat="1" applyFont="1" applyFill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165" fontId="1" fillId="3" borderId="0" xfId="0" applyNumberFormat="1" applyFont="1" applyFill="1" applyAlignment="1">
      <alignment horizontal="right" vertical="center"/>
    </xf>
    <xf numFmtId="49" fontId="1" fillId="4" borderId="0" xfId="0" applyNumberFormat="1" applyFont="1" applyFill="1" applyAlignment="1">
      <alignment horizontal="left" vertical="center"/>
    </xf>
    <xf numFmtId="0" fontId="1" fillId="4" borderId="0" xfId="0" applyFont="1" applyFill="1"/>
    <xf numFmtId="49" fontId="1" fillId="2" borderId="0" xfId="0" applyNumberFormat="1" applyFont="1" applyFill="1"/>
    <xf numFmtId="164" fontId="1" fillId="4" borderId="5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 vertical="center"/>
    </xf>
    <xf numFmtId="164" fontId="1" fillId="3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5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left" vertical="top" wrapText="1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left" vertical="top" wrapText="1"/>
    </xf>
    <xf numFmtId="164" fontId="3" fillId="0" borderId="4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4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281"/>
  <sheetViews>
    <sheetView tabSelected="1" zoomScale="70" zoomScaleNormal="70" workbookViewId="0">
      <selection activeCell="C10" sqref="C10"/>
    </sheetView>
  </sheetViews>
  <sheetFormatPr defaultColWidth="9.109375" defaultRowHeight="18" x14ac:dyDescent="0.35"/>
  <cols>
    <col min="1" max="1" width="5.5546875" style="46" customWidth="1"/>
    <col min="2" max="2" width="82.6640625" style="47" customWidth="1"/>
    <col min="3" max="3" width="21.33203125" style="47" customWidth="1"/>
    <col min="4" max="9" width="17.5546875" style="11" hidden="1" customWidth="1"/>
    <col min="10" max="10" width="17.5546875" style="16" hidden="1" customWidth="1"/>
    <col min="11" max="11" width="17.5546875" style="56" customWidth="1"/>
    <col min="12" max="12" width="17.5546875" style="16" hidden="1" customWidth="1"/>
    <col min="13" max="13" width="17.5546875" style="56" customWidth="1"/>
    <col min="14" max="14" width="28.33203125" style="10" hidden="1" customWidth="1"/>
    <col min="15" max="15" width="9.44140625" style="3" hidden="1" customWidth="1"/>
    <col min="16" max="17" width="9.109375" style="46" customWidth="1"/>
    <col min="18" max="16384" width="9.109375" style="46"/>
  </cols>
  <sheetData>
    <row r="1" spans="1:13" x14ac:dyDescent="0.35">
      <c r="M1" s="56" t="s">
        <v>207</v>
      </c>
    </row>
    <row r="2" spans="1:13" x14ac:dyDescent="0.35">
      <c r="M2" s="56" t="s">
        <v>19</v>
      </c>
    </row>
    <row r="3" spans="1:13" x14ac:dyDescent="0.35">
      <c r="M3" s="56" t="s">
        <v>20</v>
      </c>
    </row>
    <row r="4" spans="1:13" x14ac:dyDescent="0.35">
      <c r="K4" s="45" t="s">
        <v>208</v>
      </c>
      <c r="L4" s="44"/>
      <c r="M4" s="45"/>
    </row>
    <row r="6" spans="1:13" x14ac:dyDescent="0.35">
      <c r="M6" s="56" t="s">
        <v>207</v>
      </c>
    </row>
    <row r="7" spans="1:13" x14ac:dyDescent="0.35">
      <c r="M7" s="56" t="s">
        <v>19</v>
      </c>
    </row>
    <row r="8" spans="1:13" x14ac:dyDescent="0.35">
      <c r="M8" s="56" t="s">
        <v>20</v>
      </c>
    </row>
    <row r="9" spans="1:13" x14ac:dyDescent="0.35">
      <c r="M9" s="56" t="s">
        <v>206</v>
      </c>
    </row>
    <row r="11" spans="1:13" ht="15.75" customHeight="1" x14ac:dyDescent="0.35">
      <c r="A11" s="48" t="s">
        <v>27</v>
      </c>
      <c r="B11" s="49"/>
      <c r="C11" s="49"/>
      <c r="D11" s="37"/>
      <c r="E11" s="37"/>
      <c r="F11" s="38"/>
      <c r="G11" s="39"/>
      <c r="H11" s="38"/>
      <c r="I11" s="39"/>
      <c r="J11" s="38"/>
      <c r="K11" s="57"/>
      <c r="L11" s="38"/>
      <c r="M11" s="57"/>
    </row>
    <row r="12" spans="1:13" ht="19.5" customHeight="1" x14ac:dyDescent="0.35">
      <c r="A12" s="48" t="s">
        <v>147</v>
      </c>
      <c r="B12" s="49"/>
      <c r="C12" s="49"/>
      <c r="D12" s="37"/>
      <c r="E12" s="37"/>
      <c r="F12" s="38"/>
      <c r="G12" s="39"/>
      <c r="H12" s="38"/>
      <c r="I12" s="39"/>
      <c r="J12" s="38"/>
      <c r="K12" s="57"/>
      <c r="L12" s="38"/>
      <c r="M12" s="57"/>
    </row>
    <row r="13" spans="1:13" x14ac:dyDescent="0.35">
      <c r="A13" s="50"/>
      <c r="B13" s="49"/>
      <c r="C13" s="49"/>
      <c r="D13" s="37"/>
      <c r="E13" s="37"/>
      <c r="F13" s="38"/>
      <c r="G13" s="39"/>
      <c r="H13" s="38"/>
      <c r="I13" s="39"/>
      <c r="J13" s="38"/>
      <c r="K13" s="57"/>
      <c r="L13" s="38"/>
      <c r="M13" s="57"/>
    </row>
    <row r="14" spans="1:13" x14ac:dyDescent="0.35">
      <c r="A14" s="51"/>
      <c r="B14" s="52"/>
      <c r="C14" s="52"/>
      <c r="D14" s="30"/>
      <c r="E14" s="30"/>
      <c r="F14" s="31"/>
      <c r="G14" s="32"/>
      <c r="H14" s="31"/>
      <c r="I14" s="32"/>
      <c r="J14" s="31"/>
      <c r="K14" s="58"/>
      <c r="L14" s="31"/>
      <c r="M14" s="58"/>
    </row>
    <row r="15" spans="1:13" x14ac:dyDescent="0.35">
      <c r="A15" s="53"/>
      <c r="B15" s="54"/>
      <c r="C15" s="54"/>
      <c r="M15" s="56" t="s">
        <v>18</v>
      </c>
    </row>
    <row r="16" spans="1:13" ht="41.4" customHeight="1" x14ac:dyDescent="0.35">
      <c r="A16" s="55" t="s">
        <v>0</v>
      </c>
      <c r="B16" s="55" t="s">
        <v>15</v>
      </c>
      <c r="C16" s="55" t="s">
        <v>1</v>
      </c>
      <c r="D16" s="40" t="s">
        <v>21</v>
      </c>
      <c r="E16" s="35" t="s">
        <v>73</v>
      </c>
      <c r="F16" s="35" t="s">
        <v>175</v>
      </c>
      <c r="G16" s="40" t="s">
        <v>21</v>
      </c>
      <c r="H16" s="35" t="s">
        <v>175</v>
      </c>
      <c r="I16" s="35" t="s">
        <v>73</v>
      </c>
      <c r="J16" s="33" t="s">
        <v>200</v>
      </c>
      <c r="K16" s="59" t="s">
        <v>21</v>
      </c>
      <c r="L16" s="33" t="s">
        <v>200</v>
      </c>
      <c r="M16" s="60" t="s">
        <v>73</v>
      </c>
    </row>
    <row r="17" spans="1:15" s="3" customFormat="1" ht="1.8" hidden="1" customHeight="1" x14ac:dyDescent="0.35">
      <c r="A17" s="42"/>
      <c r="B17" s="43"/>
      <c r="C17" s="42"/>
      <c r="D17" s="41"/>
      <c r="E17" s="36"/>
      <c r="F17" s="36"/>
      <c r="G17" s="41"/>
      <c r="H17" s="36"/>
      <c r="I17" s="36"/>
      <c r="J17" s="34"/>
      <c r="K17" s="41"/>
      <c r="L17" s="34"/>
      <c r="M17" s="36"/>
      <c r="N17" s="10"/>
    </row>
    <row r="18" spans="1:15" x14ac:dyDescent="0.35">
      <c r="A18" s="61"/>
      <c r="B18" s="62" t="s">
        <v>2</v>
      </c>
      <c r="C18" s="62"/>
      <c r="D18" s="21">
        <f>D20+D21</f>
        <v>1114157.0999999999</v>
      </c>
      <c r="E18" s="21">
        <f>E20+E21</f>
        <v>1113060.5999999999</v>
      </c>
      <c r="F18" s="22">
        <f>F20+F21</f>
        <v>38619.200000000012</v>
      </c>
      <c r="G18" s="22">
        <f>D18+F18</f>
        <v>1152776.2999999998</v>
      </c>
      <c r="H18" s="22">
        <f>H20+H21</f>
        <v>20906.099999999977</v>
      </c>
      <c r="I18" s="22">
        <f>E18+H18</f>
        <v>1133966.6999999997</v>
      </c>
      <c r="J18" s="22">
        <f>J20+J21</f>
        <v>60684.112000000001</v>
      </c>
      <c r="K18" s="63">
        <f>G18+J18</f>
        <v>1213460.4119999998</v>
      </c>
      <c r="L18" s="22">
        <f>L20+L21</f>
        <v>11499.042000000001</v>
      </c>
      <c r="M18" s="63">
        <f>I18+L18</f>
        <v>1145465.7419999996</v>
      </c>
      <c r="N18" s="18"/>
      <c r="O18" s="19"/>
    </row>
    <row r="19" spans="1:15" x14ac:dyDescent="0.35">
      <c r="A19" s="61"/>
      <c r="B19" s="62" t="s">
        <v>7</v>
      </c>
      <c r="C19" s="62"/>
      <c r="D19" s="23"/>
      <c r="E19" s="23"/>
      <c r="F19" s="25"/>
      <c r="G19" s="25"/>
      <c r="H19" s="25"/>
      <c r="I19" s="25"/>
      <c r="J19" s="24"/>
      <c r="K19" s="63"/>
      <c r="L19" s="24"/>
      <c r="M19" s="63"/>
    </row>
    <row r="20" spans="1:15" s="3" customFormat="1" hidden="1" x14ac:dyDescent="0.35">
      <c r="A20" s="1"/>
      <c r="B20" s="5" t="s">
        <v>8</v>
      </c>
      <c r="C20" s="4"/>
      <c r="D20" s="26">
        <f>D24+D28+D30+D31+D38+D40+D45+D46+D47+D34+D41+D48+D49</f>
        <v>651873.79999999981</v>
      </c>
      <c r="E20" s="26">
        <f>E24+E28+E30+E31+E38+E40+E45+E46+E47+E34+E41+E48+E49</f>
        <v>831129.29999999993</v>
      </c>
      <c r="F20" s="28">
        <f>F24+F28+F30+F31+F38+F40+F45+F46+F47+F34+F48+F49+F43</f>
        <v>0</v>
      </c>
      <c r="G20" s="25">
        <f t="shared" ref="G20:G94" si="0">D20+F20</f>
        <v>651873.79999999981</v>
      </c>
      <c r="H20" s="28">
        <f>H24+H28+H30+H31+H38+H40+H45+H46+H47+H34+H48+H49+H43</f>
        <v>-311602.7</v>
      </c>
      <c r="I20" s="25">
        <f t="shared" ref="I20:I94" si="1">E20+H20</f>
        <v>519526.59999999992</v>
      </c>
      <c r="J20" s="27">
        <f>J24+J28+J30+J31+J38+J40+J45+J46+J47+J34+J48+J49+J43</f>
        <v>60684.112000000001</v>
      </c>
      <c r="K20" s="25">
        <f t="shared" ref="K20:K82" si="2">G20+J20</f>
        <v>712557.91199999978</v>
      </c>
      <c r="L20" s="27">
        <f>L24+L28+L30+L31+L38+L40+L45+L46+L47+L34+L48+L49+L43</f>
        <v>11499.042000000001</v>
      </c>
      <c r="M20" s="25">
        <f t="shared" ref="M20:M22" si="3">I20+L20</f>
        <v>531025.64199999988</v>
      </c>
      <c r="N20" s="10"/>
      <c r="O20" s="3">
        <v>0</v>
      </c>
    </row>
    <row r="21" spans="1:15" x14ac:dyDescent="0.35">
      <c r="A21" s="61"/>
      <c r="B21" s="64" t="s">
        <v>14</v>
      </c>
      <c r="C21" s="62"/>
      <c r="D21" s="23">
        <f>D25+D29+D39+D35</f>
        <v>462283.30000000005</v>
      </c>
      <c r="E21" s="23">
        <f>E25+E29+E39+E35</f>
        <v>281931.3</v>
      </c>
      <c r="F21" s="25">
        <f>F25+F29+F39+F35+F44</f>
        <v>38619.200000000012</v>
      </c>
      <c r="G21" s="25">
        <f t="shared" si="0"/>
        <v>500902.50000000006</v>
      </c>
      <c r="H21" s="25">
        <f>H25+H29+H39+H35+H44</f>
        <v>332508.79999999999</v>
      </c>
      <c r="I21" s="25">
        <f t="shared" si="1"/>
        <v>614440.1</v>
      </c>
      <c r="J21" s="24">
        <f>J25+J29+J39+J35+J44</f>
        <v>0</v>
      </c>
      <c r="K21" s="63">
        <f t="shared" si="2"/>
        <v>500902.50000000006</v>
      </c>
      <c r="L21" s="24">
        <f>L25+L29+L39+L35+L44</f>
        <v>0</v>
      </c>
      <c r="M21" s="63">
        <f t="shared" si="3"/>
        <v>614440.1</v>
      </c>
    </row>
    <row r="22" spans="1:15" ht="57.75" customHeight="1" x14ac:dyDescent="0.35">
      <c r="A22" s="61" t="s">
        <v>91</v>
      </c>
      <c r="B22" s="65" t="s">
        <v>201</v>
      </c>
      <c r="C22" s="66" t="s">
        <v>46</v>
      </c>
      <c r="D22" s="23">
        <f>D24+D25</f>
        <v>210122.80000000002</v>
      </c>
      <c r="E22" s="23">
        <f>E24+E25</f>
        <v>62382</v>
      </c>
      <c r="F22" s="25">
        <f>F24+F25</f>
        <v>0</v>
      </c>
      <c r="G22" s="25">
        <f t="shared" si="0"/>
        <v>210122.80000000002</v>
      </c>
      <c r="H22" s="25">
        <f>H24+H25</f>
        <v>-7359.3</v>
      </c>
      <c r="I22" s="25">
        <f t="shared" si="1"/>
        <v>55022.7</v>
      </c>
      <c r="J22" s="24">
        <f>J24+J25</f>
        <v>0</v>
      </c>
      <c r="K22" s="63">
        <f t="shared" si="2"/>
        <v>210122.80000000002</v>
      </c>
      <c r="L22" s="24">
        <f>L24+L25</f>
        <v>0</v>
      </c>
      <c r="M22" s="63">
        <f t="shared" si="3"/>
        <v>55022.7</v>
      </c>
    </row>
    <row r="23" spans="1:15" x14ac:dyDescent="0.35">
      <c r="A23" s="61"/>
      <c r="B23" s="64" t="s">
        <v>7</v>
      </c>
      <c r="C23" s="64"/>
      <c r="D23" s="23"/>
      <c r="E23" s="23"/>
      <c r="F23" s="25"/>
      <c r="G23" s="25"/>
      <c r="H23" s="25"/>
      <c r="I23" s="25"/>
      <c r="J23" s="24"/>
      <c r="K23" s="63"/>
      <c r="L23" s="24"/>
      <c r="M23" s="63"/>
    </row>
    <row r="24" spans="1:15" s="3" customFormat="1" hidden="1" x14ac:dyDescent="0.35">
      <c r="A24" s="1"/>
      <c r="B24" s="8" t="s">
        <v>8</v>
      </c>
      <c r="C24" s="12"/>
      <c r="D24" s="26">
        <v>55494.6</v>
      </c>
      <c r="E24" s="26">
        <v>62382</v>
      </c>
      <c r="F24" s="28"/>
      <c r="G24" s="25">
        <f t="shared" si="0"/>
        <v>55494.6</v>
      </c>
      <c r="H24" s="28">
        <v>-7359.3</v>
      </c>
      <c r="I24" s="25">
        <f t="shared" si="1"/>
        <v>55022.7</v>
      </c>
      <c r="J24" s="27"/>
      <c r="K24" s="25">
        <f t="shared" si="2"/>
        <v>55494.6</v>
      </c>
      <c r="L24" s="27"/>
      <c r="M24" s="25">
        <f t="shared" ref="M24:M26" si="4">I24+L24</f>
        <v>55022.7</v>
      </c>
      <c r="N24" s="10" t="s">
        <v>191</v>
      </c>
      <c r="O24" s="3">
        <v>0</v>
      </c>
    </row>
    <row r="25" spans="1:15" x14ac:dyDescent="0.35">
      <c r="A25" s="61"/>
      <c r="B25" s="67" t="s">
        <v>74</v>
      </c>
      <c r="C25" s="64"/>
      <c r="D25" s="23">
        <v>154628.20000000001</v>
      </c>
      <c r="E25" s="23">
        <v>0</v>
      </c>
      <c r="F25" s="25"/>
      <c r="G25" s="25">
        <f t="shared" si="0"/>
        <v>154628.20000000001</v>
      </c>
      <c r="H25" s="25">
        <v>0</v>
      </c>
      <c r="I25" s="25">
        <f t="shared" si="1"/>
        <v>0</v>
      </c>
      <c r="J25" s="24"/>
      <c r="K25" s="63">
        <f t="shared" si="2"/>
        <v>154628.20000000001</v>
      </c>
      <c r="L25" s="24">
        <v>0</v>
      </c>
      <c r="M25" s="63">
        <f t="shared" si="4"/>
        <v>0</v>
      </c>
      <c r="N25" s="10" t="s">
        <v>192</v>
      </c>
    </row>
    <row r="26" spans="1:15" ht="54" x14ac:dyDescent="0.35">
      <c r="A26" s="61" t="s">
        <v>95</v>
      </c>
      <c r="B26" s="67" t="s">
        <v>75</v>
      </c>
      <c r="C26" s="66" t="s">
        <v>46</v>
      </c>
      <c r="D26" s="23">
        <f>D28+D29</f>
        <v>172009.5</v>
      </c>
      <c r="E26" s="23">
        <f>E28+E29</f>
        <v>112957.90000000001</v>
      </c>
      <c r="F26" s="25">
        <f>F28+F29</f>
        <v>0</v>
      </c>
      <c r="G26" s="25">
        <f t="shared" si="0"/>
        <v>172009.5</v>
      </c>
      <c r="H26" s="25">
        <f>H28+H29</f>
        <v>-6154.3</v>
      </c>
      <c r="I26" s="25">
        <f t="shared" si="1"/>
        <v>106803.6</v>
      </c>
      <c r="J26" s="24">
        <f>J28+J29</f>
        <v>0</v>
      </c>
      <c r="K26" s="63">
        <f t="shared" si="2"/>
        <v>172009.5</v>
      </c>
      <c r="L26" s="24">
        <f>L28+L29</f>
        <v>0</v>
      </c>
      <c r="M26" s="63">
        <f t="shared" si="4"/>
        <v>106803.6</v>
      </c>
    </row>
    <row r="27" spans="1:15" x14ac:dyDescent="0.35">
      <c r="A27" s="61"/>
      <c r="B27" s="64" t="s">
        <v>7</v>
      </c>
      <c r="C27" s="64"/>
      <c r="D27" s="23"/>
      <c r="E27" s="23"/>
      <c r="F27" s="25"/>
      <c r="G27" s="25"/>
      <c r="H27" s="25"/>
      <c r="I27" s="25"/>
      <c r="J27" s="24"/>
      <c r="K27" s="63"/>
      <c r="L27" s="24"/>
      <c r="M27" s="63"/>
    </row>
    <row r="28" spans="1:15" s="3" customFormat="1" hidden="1" x14ac:dyDescent="0.35">
      <c r="A28" s="1"/>
      <c r="B28" s="8" t="s">
        <v>8</v>
      </c>
      <c r="C28" s="12"/>
      <c r="D28" s="28">
        <v>44706.399999999994</v>
      </c>
      <c r="E28" s="28">
        <v>85570.1</v>
      </c>
      <c r="F28" s="28"/>
      <c r="G28" s="25">
        <f t="shared" si="0"/>
        <v>44706.399999999994</v>
      </c>
      <c r="H28" s="28">
        <v>-6154.3</v>
      </c>
      <c r="I28" s="25">
        <f t="shared" si="1"/>
        <v>79415.8</v>
      </c>
      <c r="J28" s="27"/>
      <c r="K28" s="25">
        <f t="shared" si="2"/>
        <v>44706.399999999994</v>
      </c>
      <c r="L28" s="27"/>
      <c r="M28" s="25">
        <f t="shared" ref="M28:M32" si="5">I28+L28</f>
        <v>79415.8</v>
      </c>
      <c r="N28" s="10" t="s">
        <v>193</v>
      </c>
      <c r="O28" s="3">
        <v>0</v>
      </c>
    </row>
    <row r="29" spans="1:15" x14ac:dyDescent="0.35">
      <c r="A29" s="61"/>
      <c r="B29" s="67" t="s">
        <v>14</v>
      </c>
      <c r="C29" s="64"/>
      <c r="D29" s="23">
        <v>127303.1</v>
      </c>
      <c r="E29" s="23">
        <v>27387.8</v>
      </c>
      <c r="F29" s="25"/>
      <c r="G29" s="25">
        <f t="shared" si="0"/>
        <v>127303.1</v>
      </c>
      <c r="H29" s="25"/>
      <c r="I29" s="25">
        <f t="shared" si="1"/>
        <v>27387.8</v>
      </c>
      <c r="J29" s="24"/>
      <c r="K29" s="63">
        <f t="shared" si="2"/>
        <v>127303.1</v>
      </c>
      <c r="L29" s="24"/>
      <c r="M29" s="63">
        <f t="shared" si="5"/>
        <v>27387.8</v>
      </c>
      <c r="N29" s="10" t="s">
        <v>149</v>
      </c>
    </row>
    <row r="30" spans="1:15" ht="54" x14ac:dyDescent="0.35">
      <c r="A30" s="61" t="s">
        <v>98</v>
      </c>
      <c r="B30" s="67" t="s">
        <v>76</v>
      </c>
      <c r="C30" s="66" t="s">
        <v>46</v>
      </c>
      <c r="D30" s="23">
        <v>0</v>
      </c>
      <c r="E30" s="23">
        <v>6595.8</v>
      </c>
      <c r="F30" s="25">
        <v>0</v>
      </c>
      <c r="G30" s="25">
        <f t="shared" si="0"/>
        <v>0</v>
      </c>
      <c r="H30" s="25"/>
      <c r="I30" s="25">
        <f t="shared" si="1"/>
        <v>6595.8</v>
      </c>
      <c r="J30" s="24">
        <v>0</v>
      </c>
      <c r="K30" s="63">
        <f t="shared" si="2"/>
        <v>0</v>
      </c>
      <c r="L30" s="24"/>
      <c r="M30" s="63">
        <f t="shared" si="5"/>
        <v>6595.8</v>
      </c>
      <c r="N30" s="10" t="s">
        <v>77</v>
      </c>
    </row>
    <row r="31" spans="1:15" ht="54" x14ac:dyDescent="0.35">
      <c r="A31" s="61" t="s">
        <v>94</v>
      </c>
      <c r="B31" s="67" t="s">
        <v>202</v>
      </c>
      <c r="C31" s="66" t="s">
        <v>46</v>
      </c>
      <c r="D31" s="23">
        <v>115746.8</v>
      </c>
      <c r="E31" s="23">
        <v>0</v>
      </c>
      <c r="F31" s="25"/>
      <c r="G31" s="25">
        <f t="shared" si="0"/>
        <v>115746.8</v>
      </c>
      <c r="H31" s="25">
        <v>0</v>
      </c>
      <c r="I31" s="25">
        <f t="shared" si="1"/>
        <v>0</v>
      </c>
      <c r="J31" s="24">
        <v>60684.112000000001</v>
      </c>
      <c r="K31" s="63">
        <f t="shared" si="2"/>
        <v>176430.91200000001</v>
      </c>
      <c r="L31" s="24">
        <v>0</v>
      </c>
      <c r="M31" s="63">
        <f t="shared" si="5"/>
        <v>0</v>
      </c>
      <c r="N31" s="10" t="s">
        <v>78</v>
      </c>
    </row>
    <row r="32" spans="1:15" ht="54" x14ac:dyDescent="0.35">
      <c r="A32" s="61" t="s">
        <v>92</v>
      </c>
      <c r="B32" s="67" t="s">
        <v>86</v>
      </c>
      <c r="C32" s="66" t="s">
        <v>46</v>
      </c>
      <c r="D32" s="23">
        <f>D34+D35</f>
        <v>75899.600000000006</v>
      </c>
      <c r="E32" s="23">
        <f>E34+E35</f>
        <v>222501.9</v>
      </c>
      <c r="F32" s="25">
        <f>F34+F35</f>
        <v>218971.2</v>
      </c>
      <c r="G32" s="25">
        <f t="shared" si="0"/>
        <v>294870.80000000005</v>
      </c>
      <c r="H32" s="25">
        <f>H34+H35</f>
        <v>0</v>
      </c>
      <c r="I32" s="25">
        <f t="shared" si="1"/>
        <v>222501.9</v>
      </c>
      <c r="J32" s="24">
        <f>J34+J35</f>
        <v>0</v>
      </c>
      <c r="K32" s="63">
        <f t="shared" si="2"/>
        <v>294870.80000000005</v>
      </c>
      <c r="L32" s="24">
        <f>L34+L35</f>
        <v>0</v>
      </c>
      <c r="M32" s="63">
        <f t="shared" si="5"/>
        <v>222501.9</v>
      </c>
      <c r="N32" s="10" t="s">
        <v>80</v>
      </c>
    </row>
    <row r="33" spans="1:15" x14ac:dyDescent="0.35">
      <c r="A33" s="61"/>
      <c r="B33" s="62" t="s">
        <v>7</v>
      </c>
      <c r="C33" s="66"/>
      <c r="D33" s="23"/>
      <c r="E33" s="23"/>
      <c r="F33" s="25"/>
      <c r="G33" s="25"/>
      <c r="H33" s="25"/>
      <c r="I33" s="25"/>
      <c r="J33" s="24"/>
      <c r="K33" s="63"/>
      <c r="L33" s="24"/>
      <c r="M33" s="63"/>
    </row>
    <row r="34" spans="1:15" s="3" customFormat="1" hidden="1" x14ac:dyDescent="0.35">
      <c r="A34" s="1"/>
      <c r="B34" s="12" t="s">
        <v>8</v>
      </c>
      <c r="C34" s="6"/>
      <c r="D34" s="23">
        <v>75899.600000000006</v>
      </c>
      <c r="E34" s="23">
        <v>222501.9</v>
      </c>
      <c r="F34" s="25">
        <f>-75899.6+75899.6</f>
        <v>0</v>
      </c>
      <c r="G34" s="25">
        <f t="shared" si="0"/>
        <v>75899.600000000006</v>
      </c>
      <c r="H34" s="25">
        <v>-100000</v>
      </c>
      <c r="I34" s="25">
        <f t="shared" si="1"/>
        <v>122501.9</v>
      </c>
      <c r="J34" s="24"/>
      <c r="K34" s="25">
        <f t="shared" si="2"/>
        <v>75899.600000000006</v>
      </c>
      <c r="L34" s="24"/>
      <c r="M34" s="25">
        <f t="shared" ref="M34:M36" si="6">I34+L34</f>
        <v>122501.9</v>
      </c>
      <c r="N34" s="10" t="s">
        <v>80</v>
      </c>
      <c r="O34" s="3">
        <v>0</v>
      </c>
    </row>
    <row r="35" spans="1:15" x14ac:dyDescent="0.35">
      <c r="A35" s="61"/>
      <c r="B35" s="64" t="s">
        <v>14</v>
      </c>
      <c r="C35" s="66"/>
      <c r="D35" s="23">
        <v>0</v>
      </c>
      <c r="E35" s="23">
        <v>0</v>
      </c>
      <c r="F35" s="25">
        <v>218971.2</v>
      </c>
      <c r="G35" s="25">
        <f t="shared" si="0"/>
        <v>218971.2</v>
      </c>
      <c r="H35" s="25">
        <v>100000</v>
      </c>
      <c r="I35" s="25">
        <f t="shared" si="1"/>
        <v>100000</v>
      </c>
      <c r="J35" s="24"/>
      <c r="K35" s="63">
        <f t="shared" si="2"/>
        <v>218971.2</v>
      </c>
      <c r="L35" s="24"/>
      <c r="M35" s="63">
        <f t="shared" si="6"/>
        <v>100000</v>
      </c>
      <c r="N35" s="10" t="s">
        <v>194</v>
      </c>
    </row>
    <row r="36" spans="1:15" ht="54" x14ac:dyDescent="0.35">
      <c r="A36" s="61" t="s">
        <v>96</v>
      </c>
      <c r="B36" s="67" t="s">
        <v>79</v>
      </c>
      <c r="C36" s="66" t="s">
        <v>46</v>
      </c>
      <c r="D36" s="23">
        <f>D38+D39</f>
        <v>368065.3</v>
      </c>
      <c r="E36" s="23">
        <f>E38+E39</f>
        <v>339391.4</v>
      </c>
      <c r="F36" s="25">
        <f>F38+F39</f>
        <v>-180352</v>
      </c>
      <c r="G36" s="25">
        <f t="shared" si="0"/>
        <v>187713.3</v>
      </c>
      <c r="H36" s="25">
        <f>H38+H39</f>
        <v>34419.699999999997</v>
      </c>
      <c r="I36" s="25">
        <f t="shared" si="1"/>
        <v>373811.10000000003</v>
      </c>
      <c r="J36" s="24">
        <f>J38+J39</f>
        <v>0</v>
      </c>
      <c r="K36" s="63">
        <f t="shared" si="2"/>
        <v>187713.3</v>
      </c>
      <c r="L36" s="24">
        <f>L38+L39</f>
        <v>-14483.197</v>
      </c>
      <c r="M36" s="63">
        <f t="shared" si="6"/>
        <v>359327.90300000005</v>
      </c>
    </row>
    <row r="37" spans="1:15" x14ac:dyDescent="0.35">
      <c r="A37" s="61"/>
      <c r="B37" s="64" t="s">
        <v>7</v>
      </c>
      <c r="C37" s="66"/>
      <c r="D37" s="23"/>
      <c r="E37" s="23"/>
      <c r="F37" s="25"/>
      <c r="G37" s="25"/>
      <c r="H37" s="25"/>
      <c r="I37" s="25"/>
      <c r="J37" s="24"/>
      <c r="K37" s="63"/>
      <c r="L37" s="24"/>
      <c r="M37" s="63"/>
    </row>
    <row r="38" spans="1:15" s="3" customFormat="1" hidden="1" x14ac:dyDescent="0.35">
      <c r="A38" s="1"/>
      <c r="B38" s="8" t="s">
        <v>8</v>
      </c>
      <c r="C38" s="6"/>
      <c r="D38" s="23">
        <v>187713.3</v>
      </c>
      <c r="E38" s="23">
        <v>84847.9</v>
      </c>
      <c r="F38" s="25"/>
      <c r="G38" s="25">
        <f t="shared" si="0"/>
        <v>187713.3</v>
      </c>
      <c r="H38" s="25">
        <f>-84847.9+34419.7</f>
        <v>-50428.2</v>
      </c>
      <c r="I38" s="25">
        <f t="shared" si="1"/>
        <v>34419.699999999997</v>
      </c>
      <c r="J38" s="24"/>
      <c r="K38" s="25">
        <f t="shared" si="2"/>
        <v>187713.3</v>
      </c>
      <c r="L38" s="24">
        <v>-14483.197</v>
      </c>
      <c r="M38" s="25">
        <f t="shared" ref="M38:M41" si="7">I38+L38</f>
        <v>19936.502999999997</v>
      </c>
      <c r="N38" s="10" t="s">
        <v>195</v>
      </c>
      <c r="O38" s="3">
        <v>0</v>
      </c>
    </row>
    <row r="39" spans="1:15" x14ac:dyDescent="0.35">
      <c r="A39" s="61"/>
      <c r="B39" s="67" t="s">
        <v>74</v>
      </c>
      <c r="C39" s="66"/>
      <c r="D39" s="23">
        <v>180352</v>
      </c>
      <c r="E39" s="23">
        <v>254543.5</v>
      </c>
      <c r="F39" s="25">
        <v>-180352</v>
      </c>
      <c r="G39" s="25">
        <f t="shared" si="0"/>
        <v>0</v>
      </c>
      <c r="H39" s="25">
        <f>-247660.9+332508.8</f>
        <v>84847.9</v>
      </c>
      <c r="I39" s="25">
        <f t="shared" si="1"/>
        <v>339391.4</v>
      </c>
      <c r="J39" s="24"/>
      <c r="K39" s="63">
        <f t="shared" si="2"/>
        <v>0</v>
      </c>
      <c r="L39" s="24"/>
      <c r="M39" s="63">
        <f t="shared" si="7"/>
        <v>339391.4</v>
      </c>
      <c r="N39" s="10" t="s">
        <v>194</v>
      </c>
    </row>
    <row r="40" spans="1:15" ht="54" x14ac:dyDescent="0.35">
      <c r="A40" s="61" t="s">
        <v>93</v>
      </c>
      <c r="B40" s="67" t="s">
        <v>164</v>
      </c>
      <c r="C40" s="66" t="s">
        <v>46</v>
      </c>
      <c r="D40" s="23">
        <v>0</v>
      </c>
      <c r="E40" s="23">
        <v>52840.6</v>
      </c>
      <c r="F40" s="25">
        <v>0</v>
      </c>
      <c r="G40" s="25">
        <f t="shared" si="0"/>
        <v>0</v>
      </c>
      <c r="H40" s="25"/>
      <c r="I40" s="25">
        <f t="shared" si="1"/>
        <v>52840.6</v>
      </c>
      <c r="J40" s="24">
        <v>0</v>
      </c>
      <c r="K40" s="63">
        <f t="shared" si="2"/>
        <v>0</v>
      </c>
      <c r="L40" s="24"/>
      <c r="M40" s="63">
        <f t="shared" si="7"/>
        <v>52840.6</v>
      </c>
      <c r="N40" s="10" t="s">
        <v>81</v>
      </c>
    </row>
    <row r="41" spans="1:15" ht="54" x14ac:dyDescent="0.35">
      <c r="A41" s="61" t="s">
        <v>97</v>
      </c>
      <c r="B41" s="67" t="s">
        <v>165</v>
      </c>
      <c r="C41" s="66" t="s">
        <v>46</v>
      </c>
      <c r="D41" s="23">
        <f>D43</f>
        <v>150804.70000000001</v>
      </c>
      <c r="E41" s="23">
        <f>E43</f>
        <v>284391</v>
      </c>
      <c r="F41" s="25">
        <f>F43+F44</f>
        <v>0</v>
      </c>
      <c r="G41" s="25">
        <f t="shared" si="0"/>
        <v>150804.70000000001</v>
      </c>
      <c r="H41" s="25">
        <f>H43+H44</f>
        <v>0</v>
      </c>
      <c r="I41" s="25">
        <f t="shared" si="1"/>
        <v>284391</v>
      </c>
      <c r="J41" s="24">
        <f>J43+J44</f>
        <v>0</v>
      </c>
      <c r="K41" s="63">
        <f t="shared" si="2"/>
        <v>150804.70000000001</v>
      </c>
      <c r="L41" s="24">
        <f>L43+L44</f>
        <v>25982.239000000001</v>
      </c>
      <c r="M41" s="63">
        <f t="shared" si="7"/>
        <v>310373.239</v>
      </c>
    </row>
    <row r="42" spans="1:15" x14ac:dyDescent="0.35">
      <c r="A42" s="61"/>
      <c r="B42" s="64" t="s">
        <v>7</v>
      </c>
      <c r="C42" s="66"/>
      <c r="D42" s="23"/>
      <c r="E42" s="23"/>
      <c r="F42" s="25"/>
      <c r="G42" s="25"/>
      <c r="H42" s="25"/>
      <c r="I42" s="25"/>
      <c r="J42" s="24"/>
      <c r="K42" s="63"/>
      <c r="L42" s="24"/>
      <c r="M42" s="63"/>
    </row>
    <row r="43" spans="1:15" s="3" customFormat="1" hidden="1" x14ac:dyDescent="0.35">
      <c r="A43" s="1"/>
      <c r="B43" s="8" t="s">
        <v>8</v>
      </c>
      <c r="C43" s="6"/>
      <c r="D43" s="23">
        <v>150804.70000000001</v>
      </c>
      <c r="E43" s="23">
        <v>284391</v>
      </c>
      <c r="F43" s="25"/>
      <c r="G43" s="25">
        <f t="shared" si="0"/>
        <v>150804.70000000001</v>
      </c>
      <c r="H43" s="25">
        <f>-196881.2+49220.3</f>
        <v>-147660.90000000002</v>
      </c>
      <c r="I43" s="25">
        <f t="shared" si="1"/>
        <v>136730.09999999998</v>
      </c>
      <c r="J43" s="24"/>
      <c r="K43" s="25">
        <f t="shared" si="2"/>
        <v>150804.70000000001</v>
      </c>
      <c r="L43" s="24">
        <v>25982.239000000001</v>
      </c>
      <c r="M43" s="25">
        <f t="shared" ref="M43:M50" si="8">I43+L43</f>
        <v>162712.33899999998</v>
      </c>
      <c r="N43" s="10" t="s">
        <v>185</v>
      </c>
      <c r="O43" s="3">
        <v>0</v>
      </c>
    </row>
    <row r="44" spans="1:15" x14ac:dyDescent="0.35">
      <c r="A44" s="61"/>
      <c r="B44" s="67" t="s">
        <v>74</v>
      </c>
      <c r="C44" s="66"/>
      <c r="D44" s="23"/>
      <c r="E44" s="23"/>
      <c r="F44" s="25"/>
      <c r="G44" s="25">
        <f t="shared" si="0"/>
        <v>0</v>
      </c>
      <c r="H44" s="25">
        <v>147660.9</v>
      </c>
      <c r="I44" s="25">
        <f t="shared" si="1"/>
        <v>147660.9</v>
      </c>
      <c r="J44" s="24"/>
      <c r="K44" s="63">
        <f t="shared" si="2"/>
        <v>0</v>
      </c>
      <c r="L44" s="24"/>
      <c r="M44" s="63">
        <f t="shared" si="8"/>
        <v>147660.9</v>
      </c>
      <c r="N44" s="10" t="s">
        <v>196</v>
      </c>
    </row>
    <row r="45" spans="1:15" ht="36" x14ac:dyDescent="0.35">
      <c r="A45" s="61" t="s">
        <v>99</v>
      </c>
      <c r="B45" s="67" t="s">
        <v>166</v>
      </c>
      <c r="C45" s="64" t="s">
        <v>13</v>
      </c>
      <c r="D45" s="23">
        <v>16000</v>
      </c>
      <c r="E45" s="23">
        <v>0</v>
      </c>
      <c r="F45" s="25"/>
      <c r="G45" s="25">
        <f t="shared" si="0"/>
        <v>16000</v>
      </c>
      <c r="H45" s="25">
        <v>0</v>
      </c>
      <c r="I45" s="25">
        <f t="shared" si="1"/>
        <v>0</v>
      </c>
      <c r="J45" s="24"/>
      <c r="K45" s="63">
        <f t="shared" si="2"/>
        <v>16000</v>
      </c>
      <c r="L45" s="24">
        <v>0</v>
      </c>
      <c r="M45" s="63">
        <f t="shared" si="8"/>
        <v>0</v>
      </c>
      <c r="N45" s="10" t="s">
        <v>82</v>
      </c>
    </row>
    <row r="46" spans="1:15" ht="36" x14ac:dyDescent="0.35">
      <c r="A46" s="61" t="s">
        <v>100</v>
      </c>
      <c r="B46" s="64" t="s">
        <v>167</v>
      </c>
      <c r="C46" s="64" t="s">
        <v>13</v>
      </c>
      <c r="D46" s="23">
        <v>0</v>
      </c>
      <c r="E46" s="23">
        <v>16000</v>
      </c>
      <c r="F46" s="25">
        <v>0</v>
      </c>
      <c r="G46" s="25">
        <f t="shared" si="0"/>
        <v>0</v>
      </c>
      <c r="H46" s="25"/>
      <c r="I46" s="25">
        <f t="shared" si="1"/>
        <v>16000</v>
      </c>
      <c r="J46" s="24">
        <v>0</v>
      </c>
      <c r="K46" s="63">
        <f t="shared" si="2"/>
        <v>0</v>
      </c>
      <c r="L46" s="24"/>
      <c r="M46" s="63">
        <f t="shared" si="8"/>
        <v>16000</v>
      </c>
      <c r="N46" s="10" t="s">
        <v>83</v>
      </c>
    </row>
    <row r="47" spans="1:15" ht="36" x14ac:dyDescent="0.35">
      <c r="A47" s="61" t="s">
        <v>101</v>
      </c>
      <c r="B47" s="67" t="s">
        <v>168</v>
      </c>
      <c r="C47" s="64" t="s">
        <v>13</v>
      </c>
      <c r="D47" s="23">
        <v>0</v>
      </c>
      <c r="E47" s="23">
        <v>16000</v>
      </c>
      <c r="F47" s="25">
        <v>0</v>
      </c>
      <c r="G47" s="25">
        <f t="shared" si="0"/>
        <v>0</v>
      </c>
      <c r="H47" s="25"/>
      <c r="I47" s="25">
        <f t="shared" si="1"/>
        <v>16000</v>
      </c>
      <c r="J47" s="24">
        <v>0</v>
      </c>
      <c r="K47" s="63">
        <f t="shared" si="2"/>
        <v>0</v>
      </c>
      <c r="L47" s="24"/>
      <c r="M47" s="63">
        <f t="shared" si="8"/>
        <v>16000</v>
      </c>
      <c r="N47" s="10" t="s">
        <v>84</v>
      </c>
    </row>
    <row r="48" spans="1:15" ht="36" x14ac:dyDescent="0.35">
      <c r="A48" s="61" t="s">
        <v>102</v>
      </c>
      <c r="B48" s="67" t="s">
        <v>87</v>
      </c>
      <c r="C48" s="64" t="s">
        <v>13</v>
      </c>
      <c r="D48" s="23">
        <v>2754.2</v>
      </c>
      <c r="E48" s="23">
        <v>0</v>
      </c>
      <c r="F48" s="25"/>
      <c r="G48" s="25">
        <f t="shared" si="0"/>
        <v>2754.2</v>
      </c>
      <c r="H48" s="25">
        <v>0</v>
      </c>
      <c r="I48" s="25">
        <f t="shared" si="1"/>
        <v>0</v>
      </c>
      <c r="J48" s="24"/>
      <c r="K48" s="63">
        <f t="shared" si="2"/>
        <v>2754.2</v>
      </c>
      <c r="L48" s="24">
        <v>0</v>
      </c>
      <c r="M48" s="63">
        <f t="shared" si="8"/>
        <v>0</v>
      </c>
      <c r="N48" s="10" t="s">
        <v>89</v>
      </c>
    </row>
    <row r="49" spans="1:15" ht="36" x14ac:dyDescent="0.35">
      <c r="A49" s="61" t="s">
        <v>103</v>
      </c>
      <c r="B49" s="67" t="s">
        <v>88</v>
      </c>
      <c r="C49" s="64" t="s">
        <v>13</v>
      </c>
      <c r="D49" s="23">
        <v>2754.2</v>
      </c>
      <c r="E49" s="23">
        <v>0</v>
      </c>
      <c r="F49" s="25"/>
      <c r="G49" s="25">
        <f t="shared" si="0"/>
        <v>2754.2</v>
      </c>
      <c r="H49" s="25">
        <v>0</v>
      </c>
      <c r="I49" s="25">
        <f t="shared" si="1"/>
        <v>0</v>
      </c>
      <c r="J49" s="24"/>
      <c r="K49" s="63">
        <f t="shared" si="2"/>
        <v>2754.2</v>
      </c>
      <c r="L49" s="24">
        <v>0</v>
      </c>
      <c r="M49" s="63">
        <f t="shared" si="8"/>
        <v>0</v>
      </c>
      <c r="N49" s="10" t="s">
        <v>90</v>
      </c>
    </row>
    <row r="50" spans="1:15" x14ac:dyDescent="0.35">
      <c r="A50" s="61"/>
      <c r="B50" s="64" t="s">
        <v>26</v>
      </c>
      <c r="C50" s="64"/>
      <c r="D50" s="22">
        <f>D52+D53</f>
        <v>1648691.2</v>
      </c>
      <c r="E50" s="22">
        <f>E52+E53</f>
        <v>718582.2</v>
      </c>
      <c r="F50" s="22">
        <f>F52+F53+F54</f>
        <v>42143.399999999994</v>
      </c>
      <c r="G50" s="22">
        <f t="shared" si="0"/>
        <v>1690834.5999999999</v>
      </c>
      <c r="H50" s="22">
        <f>H52+H53+H54</f>
        <v>359968.4</v>
      </c>
      <c r="I50" s="22">
        <f t="shared" si="1"/>
        <v>1078550.6000000001</v>
      </c>
      <c r="J50" s="22">
        <f>J52+J53+J54</f>
        <v>14395.203</v>
      </c>
      <c r="K50" s="63">
        <f t="shared" si="2"/>
        <v>1705229.8029999998</v>
      </c>
      <c r="L50" s="22">
        <f>L52+L53+L54</f>
        <v>0</v>
      </c>
      <c r="M50" s="63">
        <f t="shared" si="8"/>
        <v>1078550.6000000001</v>
      </c>
      <c r="N50" s="18"/>
      <c r="O50" s="19"/>
    </row>
    <row r="51" spans="1:15" x14ac:dyDescent="0.35">
      <c r="A51" s="61"/>
      <c r="B51" s="62" t="s">
        <v>7</v>
      </c>
      <c r="C51" s="64"/>
      <c r="D51" s="25"/>
      <c r="E51" s="25"/>
      <c r="F51" s="25"/>
      <c r="G51" s="25"/>
      <c r="H51" s="25"/>
      <c r="I51" s="25"/>
      <c r="J51" s="24"/>
      <c r="K51" s="63"/>
      <c r="L51" s="24"/>
      <c r="M51" s="63"/>
    </row>
    <row r="52" spans="1:15" s="3" customFormat="1" hidden="1" x14ac:dyDescent="0.35">
      <c r="A52" s="1"/>
      <c r="B52" s="5" t="s">
        <v>8</v>
      </c>
      <c r="C52" s="5"/>
      <c r="D52" s="28">
        <f>D55+D56+D57+D58+D59+D60+D61+D62+D63+D64+D65+D66+D67+D70</f>
        <v>1085446.3999999999</v>
      </c>
      <c r="E52" s="28">
        <f>E55+E56+E57+E58+E59+E60+E61+E62+E63+E64+E65+E66+E67+E70</f>
        <v>563781.69999999995</v>
      </c>
      <c r="F52" s="28">
        <f>F55+F56+F57+F58+F59+F60+F61+F62+F63+F64+F65+F66+F67+F70+F80+F81+F82+F83+F84+F85</f>
        <v>-94000.000000000015</v>
      </c>
      <c r="G52" s="25">
        <f t="shared" si="0"/>
        <v>991446.39999999991</v>
      </c>
      <c r="H52" s="28">
        <f>H55+H56+H57+H58+H59+H60+H61+H62+H63+H64+H65+H66+H67+H70+H80+H81+H82+H83+H84+H85</f>
        <v>223825</v>
      </c>
      <c r="I52" s="25">
        <f t="shared" si="1"/>
        <v>787606.7</v>
      </c>
      <c r="J52" s="27">
        <f>J55+J56+J57+J58+J59+J60+J61+J62+J63+J64+J65+J66+J67+J70+J80+J81+J82+J83+J84+J85</f>
        <v>14395.203</v>
      </c>
      <c r="K52" s="25">
        <f t="shared" si="2"/>
        <v>1005841.6029999999</v>
      </c>
      <c r="L52" s="27">
        <f>L55+L56+L57+L58+L59+L60+L61+L62+L63+L64+L65+L66+L67+L70+L80+L81+L82+L83+L84+L85</f>
        <v>0</v>
      </c>
      <c r="M52" s="25">
        <f t="shared" ref="M52:M68" si="9">I52+L52</f>
        <v>787606.7</v>
      </c>
      <c r="N52" s="10"/>
      <c r="O52" s="3">
        <v>0</v>
      </c>
    </row>
    <row r="53" spans="1:15" x14ac:dyDescent="0.35">
      <c r="A53" s="61"/>
      <c r="B53" s="64" t="s">
        <v>14</v>
      </c>
      <c r="C53" s="64"/>
      <c r="D53" s="25">
        <f>D71+D75+D78</f>
        <v>563244.80000000005</v>
      </c>
      <c r="E53" s="25">
        <f>E71+E75+E78</f>
        <v>154800.5</v>
      </c>
      <c r="F53" s="25">
        <f>F71+F75+F78</f>
        <v>-710.7</v>
      </c>
      <c r="G53" s="25">
        <f t="shared" si="0"/>
        <v>562534.10000000009</v>
      </c>
      <c r="H53" s="25">
        <f>H71+H75+H78</f>
        <v>-710.7</v>
      </c>
      <c r="I53" s="25">
        <f t="shared" si="1"/>
        <v>154089.79999999999</v>
      </c>
      <c r="J53" s="24">
        <f>J71+J75+J78</f>
        <v>0</v>
      </c>
      <c r="K53" s="63">
        <f t="shared" si="2"/>
        <v>562534.10000000009</v>
      </c>
      <c r="L53" s="24">
        <f>L71+L75+L78</f>
        <v>0</v>
      </c>
      <c r="M53" s="63">
        <f t="shared" si="9"/>
        <v>154089.79999999999</v>
      </c>
    </row>
    <row r="54" spans="1:15" x14ac:dyDescent="0.35">
      <c r="A54" s="61"/>
      <c r="B54" s="64" t="s">
        <v>22</v>
      </c>
      <c r="C54" s="64"/>
      <c r="D54" s="25"/>
      <c r="E54" s="25"/>
      <c r="F54" s="25">
        <f>F72+F79</f>
        <v>136854.1</v>
      </c>
      <c r="G54" s="25">
        <f t="shared" si="0"/>
        <v>136854.1</v>
      </c>
      <c r="H54" s="25">
        <f>H72+H79</f>
        <v>136854.1</v>
      </c>
      <c r="I54" s="25">
        <f t="shared" si="1"/>
        <v>136854.1</v>
      </c>
      <c r="J54" s="24">
        <f>J72+J79</f>
        <v>0</v>
      </c>
      <c r="K54" s="63">
        <f t="shared" si="2"/>
        <v>136854.1</v>
      </c>
      <c r="L54" s="24">
        <f>L72+L79</f>
        <v>0</v>
      </c>
      <c r="M54" s="63">
        <f t="shared" si="9"/>
        <v>136854.1</v>
      </c>
    </row>
    <row r="55" spans="1:15" ht="54" x14ac:dyDescent="0.35">
      <c r="A55" s="61" t="s">
        <v>104</v>
      </c>
      <c r="B55" s="64" t="s">
        <v>57</v>
      </c>
      <c r="C55" s="66" t="s">
        <v>46</v>
      </c>
      <c r="D55" s="25">
        <v>34448</v>
      </c>
      <c r="E55" s="25">
        <v>0</v>
      </c>
      <c r="F55" s="25"/>
      <c r="G55" s="25">
        <f t="shared" si="0"/>
        <v>34448</v>
      </c>
      <c r="H55" s="25">
        <v>0</v>
      </c>
      <c r="I55" s="25">
        <f t="shared" si="1"/>
        <v>0</v>
      </c>
      <c r="J55" s="24"/>
      <c r="K55" s="63">
        <f t="shared" si="2"/>
        <v>34448</v>
      </c>
      <c r="L55" s="24">
        <f>39449.547-39449.547</f>
        <v>0</v>
      </c>
      <c r="M55" s="63">
        <f t="shared" si="9"/>
        <v>0</v>
      </c>
      <c r="N55" s="10">
        <v>1710141090</v>
      </c>
    </row>
    <row r="56" spans="1:15" ht="54" x14ac:dyDescent="0.35">
      <c r="A56" s="61" t="s">
        <v>105</v>
      </c>
      <c r="B56" s="64" t="s">
        <v>45</v>
      </c>
      <c r="C56" s="66" t="s">
        <v>46</v>
      </c>
      <c r="D56" s="25">
        <v>108206.8</v>
      </c>
      <c r="E56" s="25">
        <v>50000</v>
      </c>
      <c r="F56" s="25"/>
      <c r="G56" s="25">
        <f t="shared" si="0"/>
        <v>108206.8</v>
      </c>
      <c r="H56" s="25">
        <v>49000</v>
      </c>
      <c r="I56" s="25">
        <f t="shared" si="1"/>
        <v>99000</v>
      </c>
      <c r="J56" s="24"/>
      <c r="K56" s="63">
        <f t="shared" si="2"/>
        <v>108206.8</v>
      </c>
      <c r="L56" s="24"/>
      <c r="M56" s="63">
        <f t="shared" si="9"/>
        <v>99000</v>
      </c>
      <c r="N56" s="10">
        <v>1710141130</v>
      </c>
    </row>
    <row r="57" spans="1:15" ht="54" x14ac:dyDescent="0.35">
      <c r="A57" s="61" t="s">
        <v>106</v>
      </c>
      <c r="B57" s="64" t="s">
        <v>47</v>
      </c>
      <c r="C57" s="66" t="s">
        <v>46</v>
      </c>
      <c r="D57" s="25">
        <v>30419.7</v>
      </c>
      <c r="E57" s="25">
        <v>0</v>
      </c>
      <c r="F57" s="25"/>
      <c r="G57" s="25">
        <f t="shared" si="0"/>
        <v>30419.7</v>
      </c>
      <c r="H57" s="25"/>
      <c r="I57" s="25">
        <f t="shared" si="1"/>
        <v>0</v>
      </c>
      <c r="J57" s="24"/>
      <c r="K57" s="63">
        <f t="shared" si="2"/>
        <v>30419.7</v>
      </c>
      <c r="L57" s="24"/>
      <c r="M57" s="63">
        <f t="shared" si="9"/>
        <v>0</v>
      </c>
      <c r="N57" s="10">
        <v>1710141210</v>
      </c>
    </row>
    <row r="58" spans="1:15" ht="54" x14ac:dyDescent="0.35">
      <c r="A58" s="61" t="s">
        <v>107</v>
      </c>
      <c r="B58" s="64" t="s">
        <v>48</v>
      </c>
      <c r="C58" s="66" t="s">
        <v>46</v>
      </c>
      <c r="D58" s="23">
        <v>52469</v>
      </c>
      <c r="E58" s="23">
        <v>20765</v>
      </c>
      <c r="F58" s="25"/>
      <c r="G58" s="25">
        <f t="shared" si="0"/>
        <v>52469</v>
      </c>
      <c r="H58" s="25">
        <v>37555.4</v>
      </c>
      <c r="I58" s="25">
        <f t="shared" si="1"/>
        <v>58320.4</v>
      </c>
      <c r="J58" s="24"/>
      <c r="K58" s="63">
        <f t="shared" si="2"/>
        <v>52469</v>
      </c>
      <c r="L58" s="24"/>
      <c r="M58" s="63">
        <f t="shared" si="9"/>
        <v>58320.4</v>
      </c>
      <c r="N58" s="10">
        <v>1710142260</v>
      </c>
    </row>
    <row r="59" spans="1:15" ht="54" x14ac:dyDescent="0.35">
      <c r="A59" s="61" t="s">
        <v>108</v>
      </c>
      <c r="B59" s="64" t="s">
        <v>49</v>
      </c>
      <c r="C59" s="66" t="s">
        <v>46</v>
      </c>
      <c r="D59" s="23">
        <v>40000</v>
      </c>
      <c r="E59" s="23">
        <v>70000</v>
      </c>
      <c r="F59" s="25">
        <v>-20000</v>
      </c>
      <c r="G59" s="25">
        <f t="shared" si="0"/>
        <v>20000</v>
      </c>
      <c r="H59" s="25">
        <v>20000</v>
      </c>
      <c r="I59" s="25">
        <f t="shared" si="1"/>
        <v>90000</v>
      </c>
      <c r="J59" s="24"/>
      <c r="K59" s="63">
        <f t="shared" si="2"/>
        <v>20000</v>
      </c>
      <c r="L59" s="24"/>
      <c r="M59" s="63">
        <f t="shared" si="9"/>
        <v>90000</v>
      </c>
      <c r="N59" s="10">
        <v>1710142180</v>
      </c>
    </row>
    <row r="60" spans="1:15" ht="54" x14ac:dyDescent="0.35">
      <c r="A60" s="61" t="s">
        <v>109</v>
      </c>
      <c r="B60" s="64" t="s">
        <v>50</v>
      </c>
      <c r="C60" s="66" t="s">
        <v>46</v>
      </c>
      <c r="D60" s="23">
        <v>25565.1</v>
      </c>
      <c r="E60" s="23">
        <v>0</v>
      </c>
      <c r="F60" s="25">
        <v>2840</v>
      </c>
      <c r="G60" s="25">
        <f t="shared" si="0"/>
        <v>28405.1</v>
      </c>
      <c r="H60" s="25"/>
      <c r="I60" s="25">
        <f t="shared" si="1"/>
        <v>0</v>
      </c>
      <c r="J60" s="24"/>
      <c r="K60" s="63">
        <f t="shared" si="2"/>
        <v>28405.1</v>
      </c>
      <c r="L60" s="24"/>
      <c r="M60" s="63">
        <f t="shared" si="9"/>
        <v>0</v>
      </c>
      <c r="N60" s="10">
        <v>1710142330</v>
      </c>
    </row>
    <row r="61" spans="1:15" ht="54" x14ac:dyDescent="0.35">
      <c r="A61" s="61" t="s">
        <v>110</v>
      </c>
      <c r="B61" s="64" t="s">
        <v>51</v>
      </c>
      <c r="C61" s="66" t="s">
        <v>46</v>
      </c>
      <c r="D61" s="23">
        <v>522</v>
      </c>
      <c r="E61" s="23">
        <v>0</v>
      </c>
      <c r="F61" s="25"/>
      <c r="G61" s="25">
        <f t="shared" si="0"/>
        <v>522</v>
      </c>
      <c r="H61" s="25"/>
      <c r="I61" s="25">
        <f t="shared" si="1"/>
        <v>0</v>
      </c>
      <c r="J61" s="24"/>
      <c r="K61" s="63">
        <f t="shared" si="2"/>
        <v>522</v>
      </c>
      <c r="L61" s="24"/>
      <c r="M61" s="63">
        <f t="shared" si="9"/>
        <v>0</v>
      </c>
      <c r="N61" s="10">
        <v>1710142340</v>
      </c>
    </row>
    <row r="62" spans="1:15" ht="54" x14ac:dyDescent="0.35">
      <c r="A62" s="61" t="s">
        <v>111</v>
      </c>
      <c r="B62" s="64" t="s">
        <v>52</v>
      </c>
      <c r="C62" s="66" t="s">
        <v>46</v>
      </c>
      <c r="D62" s="23">
        <v>3897</v>
      </c>
      <c r="E62" s="23">
        <v>0</v>
      </c>
      <c r="F62" s="25"/>
      <c r="G62" s="25">
        <f t="shared" si="0"/>
        <v>3897</v>
      </c>
      <c r="H62" s="25"/>
      <c r="I62" s="25">
        <f t="shared" si="1"/>
        <v>0</v>
      </c>
      <c r="J62" s="24"/>
      <c r="K62" s="63">
        <f t="shared" si="2"/>
        <v>3897</v>
      </c>
      <c r="L62" s="24"/>
      <c r="M62" s="63">
        <f t="shared" si="9"/>
        <v>0</v>
      </c>
      <c r="N62" s="10">
        <v>1710142350</v>
      </c>
    </row>
    <row r="63" spans="1:15" ht="54" x14ac:dyDescent="0.35">
      <c r="A63" s="61" t="s">
        <v>112</v>
      </c>
      <c r="B63" s="64" t="s">
        <v>53</v>
      </c>
      <c r="C63" s="66" t="s">
        <v>46</v>
      </c>
      <c r="D63" s="23">
        <v>22500</v>
      </c>
      <c r="E63" s="23">
        <v>0</v>
      </c>
      <c r="F63" s="25">
        <v>2500</v>
      </c>
      <c r="G63" s="25">
        <f t="shared" si="0"/>
        <v>25000</v>
      </c>
      <c r="H63" s="25"/>
      <c r="I63" s="25">
        <f t="shared" si="1"/>
        <v>0</v>
      </c>
      <c r="J63" s="24"/>
      <c r="K63" s="63">
        <f t="shared" si="2"/>
        <v>25000</v>
      </c>
      <c r="L63" s="24"/>
      <c r="M63" s="63">
        <f t="shared" si="9"/>
        <v>0</v>
      </c>
      <c r="N63" s="10">
        <v>1710142360</v>
      </c>
    </row>
    <row r="64" spans="1:15" ht="54" x14ac:dyDescent="0.35">
      <c r="A64" s="61" t="s">
        <v>113</v>
      </c>
      <c r="B64" s="64" t="s">
        <v>54</v>
      </c>
      <c r="C64" s="66" t="s">
        <v>46</v>
      </c>
      <c r="D64" s="23">
        <v>61227</v>
      </c>
      <c r="E64" s="23">
        <v>0</v>
      </c>
      <c r="F64" s="25">
        <f>6803-23269.6</f>
        <v>-16466.599999999999</v>
      </c>
      <c r="G64" s="25">
        <f t="shared" si="0"/>
        <v>44760.4</v>
      </c>
      <c r="H64" s="25">
        <v>23269.599999999999</v>
      </c>
      <c r="I64" s="25">
        <f t="shared" si="1"/>
        <v>23269.599999999999</v>
      </c>
      <c r="J64" s="24"/>
      <c r="K64" s="63">
        <f t="shared" si="2"/>
        <v>44760.4</v>
      </c>
      <c r="L64" s="24"/>
      <c r="M64" s="63">
        <f t="shared" si="9"/>
        <v>23269.599999999999</v>
      </c>
      <c r="N64" s="10">
        <v>1710142370</v>
      </c>
    </row>
    <row r="65" spans="1:16" ht="54" x14ac:dyDescent="0.35">
      <c r="A65" s="61" t="s">
        <v>114</v>
      </c>
      <c r="B65" s="64" t="s">
        <v>55</v>
      </c>
      <c r="C65" s="66" t="s">
        <v>46</v>
      </c>
      <c r="D65" s="23">
        <v>26760.3</v>
      </c>
      <c r="E65" s="23">
        <v>8016.7</v>
      </c>
      <c r="F65" s="25"/>
      <c r="G65" s="25">
        <f t="shared" si="0"/>
        <v>26760.3</v>
      </c>
      <c r="H65" s="25"/>
      <c r="I65" s="25">
        <f t="shared" si="1"/>
        <v>8016.7</v>
      </c>
      <c r="J65" s="24"/>
      <c r="K65" s="63">
        <f t="shared" si="2"/>
        <v>26760.3</v>
      </c>
      <c r="L65" s="24"/>
      <c r="M65" s="63">
        <f t="shared" si="9"/>
        <v>8016.7</v>
      </c>
      <c r="N65" s="10">
        <v>1710241100</v>
      </c>
    </row>
    <row r="66" spans="1:16" ht="54" x14ac:dyDescent="0.35">
      <c r="A66" s="61" t="s">
        <v>115</v>
      </c>
      <c r="B66" s="64" t="s">
        <v>56</v>
      </c>
      <c r="C66" s="66" t="s">
        <v>46</v>
      </c>
      <c r="D66" s="23">
        <v>8000</v>
      </c>
      <c r="E66" s="23">
        <v>0</v>
      </c>
      <c r="F66" s="25"/>
      <c r="G66" s="25">
        <f t="shared" si="0"/>
        <v>8000</v>
      </c>
      <c r="H66" s="25"/>
      <c r="I66" s="25">
        <f t="shared" si="1"/>
        <v>0</v>
      </c>
      <c r="J66" s="24">
        <v>14395.203</v>
      </c>
      <c r="K66" s="63">
        <f t="shared" si="2"/>
        <v>22395.203000000001</v>
      </c>
      <c r="L66" s="24"/>
      <c r="M66" s="63">
        <f t="shared" si="9"/>
        <v>0</v>
      </c>
      <c r="N66" s="10">
        <v>1710441240</v>
      </c>
    </row>
    <row r="67" spans="1:16" ht="54" x14ac:dyDescent="0.35">
      <c r="A67" s="61" t="s">
        <v>116</v>
      </c>
      <c r="B67" s="64" t="s">
        <v>158</v>
      </c>
      <c r="C67" s="66" t="s">
        <v>46</v>
      </c>
      <c r="D67" s="23">
        <v>7000</v>
      </c>
      <c r="E67" s="23">
        <v>15000</v>
      </c>
      <c r="F67" s="25">
        <v>5000</v>
      </c>
      <c r="G67" s="25">
        <f t="shared" si="0"/>
        <v>12000</v>
      </c>
      <c r="H67" s="25"/>
      <c r="I67" s="25">
        <f t="shared" si="1"/>
        <v>15000</v>
      </c>
      <c r="J67" s="24"/>
      <c r="K67" s="63">
        <f t="shared" si="2"/>
        <v>12000</v>
      </c>
      <c r="L67" s="24"/>
      <c r="M67" s="63">
        <f t="shared" si="9"/>
        <v>15000</v>
      </c>
      <c r="N67" s="20" t="s">
        <v>183</v>
      </c>
      <c r="P67" s="68"/>
    </row>
    <row r="68" spans="1:16" ht="54" x14ac:dyDescent="0.35">
      <c r="A68" s="61" t="s">
        <v>117</v>
      </c>
      <c r="B68" s="64" t="s">
        <v>67</v>
      </c>
      <c r="C68" s="66" t="s">
        <v>3</v>
      </c>
      <c r="D68" s="23">
        <f>D70+D71</f>
        <v>1069391.5</v>
      </c>
      <c r="E68" s="23">
        <f>E70+E71</f>
        <v>400000</v>
      </c>
      <c r="F68" s="25">
        <f>F70+F71+F72</f>
        <v>-94000</v>
      </c>
      <c r="G68" s="25">
        <f t="shared" si="0"/>
        <v>975391.5</v>
      </c>
      <c r="H68" s="25">
        <f>H70+H71+H72</f>
        <v>94000</v>
      </c>
      <c r="I68" s="25">
        <f t="shared" si="1"/>
        <v>494000</v>
      </c>
      <c r="J68" s="24">
        <f>J70+J71+J72</f>
        <v>0</v>
      </c>
      <c r="K68" s="63">
        <f t="shared" si="2"/>
        <v>975391.5</v>
      </c>
      <c r="L68" s="24">
        <f>L70+L71+L72</f>
        <v>0</v>
      </c>
      <c r="M68" s="63">
        <f t="shared" si="9"/>
        <v>494000</v>
      </c>
    </row>
    <row r="69" spans="1:16" x14ac:dyDescent="0.35">
      <c r="A69" s="61"/>
      <c r="B69" s="64" t="s">
        <v>7</v>
      </c>
      <c r="C69" s="66"/>
      <c r="D69" s="23"/>
      <c r="E69" s="23"/>
      <c r="F69" s="25"/>
      <c r="G69" s="25"/>
      <c r="H69" s="25"/>
      <c r="I69" s="25"/>
      <c r="J69" s="24"/>
      <c r="K69" s="63"/>
      <c r="L69" s="24"/>
      <c r="M69" s="63"/>
    </row>
    <row r="70" spans="1:16" s="3" customFormat="1" hidden="1" x14ac:dyDescent="0.35">
      <c r="A70" s="1"/>
      <c r="B70" s="12" t="s">
        <v>8</v>
      </c>
      <c r="C70" s="6"/>
      <c r="D70" s="23">
        <v>664431.5</v>
      </c>
      <c r="E70" s="23">
        <v>400000</v>
      </c>
      <c r="F70" s="25">
        <v>-94000</v>
      </c>
      <c r="G70" s="25">
        <f t="shared" si="0"/>
        <v>570431.5</v>
      </c>
      <c r="H70" s="25">
        <v>94000</v>
      </c>
      <c r="I70" s="25">
        <f t="shared" si="1"/>
        <v>494000</v>
      </c>
      <c r="J70" s="24"/>
      <c r="K70" s="25">
        <f t="shared" si="2"/>
        <v>570431.5</v>
      </c>
      <c r="L70" s="24"/>
      <c r="M70" s="25">
        <f t="shared" ref="M70:M73" si="10">I70+L70</f>
        <v>494000</v>
      </c>
      <c r="N70" s="10" t="s">
        <v>197</v>
      </c>
      <c r="O70" s="3">
        <v>0</v>
      </c>
    </row>
    <row r="71" spans="1:16" x14ac:dyDescent="0.35">
      <c r="A71" s="61"/>
      <c r="B71" s="64" t="s">
        <v>14</v>
      </c>
      <c r="C71" s="66"/>
      <c r="D71" s="23">
        <v>404960</v>
      </c>
      <c r="E71" s="23">
        <v>0</v>
      </c>
      <c r="F71" s="25"/>
      <c r="G71" s="25">
        <f t="shared" si="0"/>
        <v>404960</v>
      </c>
      <c r="H71" s="25">
        <v>0</v>
      </c>
      <c r="I71" s="25">
        <f t="shared" si="1"/>
        <v>0</v>
      </c>
      <c r="J71" s="24"/>
      <c r="K71" s="63">
        <f t="shared" si="2"/>
        <v>404960</v>
      </c>
      <c r="L71" s="24">
        <v>0</v>
      </c>
      <c r="M71" s="63">
        <f t="shared" si="10"/>
        <v>0</v>
      </c>
    </row>
    <row r="72" spans="1:16" s="3" customFormat="1" hidden="1" x14ac:dyDescent="0.35">
      <c r="A72" s="1"/>
      <c r="B72" s="29" t="s">
        <v>22</v>
      </c>
      <c r="C72" s="6"/>
      <c r="D72" s="23"/>
      <c r="E72" s="23"/>
      <c r="F72" s="25"/>
      <c r="G72" s="25">
        <f t="shared" si="0"/>
        <v>0</v>
      </c>
      <c r="H72" s="25">
        <v>0</v>
      </c>
      <c r="I72" s="25">
        <f t="shared" si="1"/>
        <v>0</v>
      </c>
      <c r="J72" s="24"/>
      <c r="K72" s="25">
        <f t="shared" si="2"/>
        <v>0</v>
      </c>
      <c r="L72" s="24">
        <v>0</v>
      </c>
      <c r="M72" s="25">
        <f t="shared" si="10"/>
        <v>0</v>
      </c>
      <c r="N72" s="10"/>
      <c r="O72" s="3">
        <v>0</v>
      </c>
    </row>
    <row r="73" spans="1:16" ht="108" x14ac:dyDescent="0.35">
      <c r="A73" s="61" t="s">
        <v>118</v>
      </c>
      <c r="B73" s="64" t="s">
        <v>68</v>
      </c>
      <c r="C73" s="66" t="s">
        <v>3</v>
      </c>
      <c r="D73" s="23">
        <f>D75</f>
        <v>107930.5</v>
      </c>
      <c r="E73" s="23">
        <f>E75</f>
        <v>104446.2</v>
      </c>
      <c r="F73" s="25">
        <f>F75</f>
        <v>-973.6</v>
      </c>
      <c r="G73" s="25">
        <f t="shared" si="0"/>
        <v>106956.9</v>
      </c>
      <c r="H73" s="25">
        <f>H75</f>
        <v>-973.6</v>
      </c>
      <c r="I73" s="25">
        <f t="shared" si="1"/>
        <v>103472.59999999999</v>
      </c>
      <c r="J73" s="24">
        <f>J75</f>
        <v>0</v>
      </c>
      <c r="K73" s="63">
        <f t="shared" si="2"/>
        <v>106956.9</v>
      </c>
      <c r="L73" s="24">
        <f>L75</f>
        <v>0</v>
      </c>
      <c r="M73" s="63">
        <f t="shared" si="10"/>
        <v>103472.59999999999</v>
      </c>
    </row>
    <row r="74" spans="1:16" x14ac:dyDescent="0.35">
      <c r="A74" s="61"/>
      <c r="B74" s="64" t="s">
        <v>7</v>
      </c>
      <c r="C74" s="66"/>
      <c r="D74" s="23"/>
      <c r="E74" s="23"/>
      <c r="F74" s="25"/>
      <c r="G74" s="25"/>
      <c r="H74" s="25"/>
      <c r="I74" s="25"/>
      <c r="J74" s="24"/>
      <c r="K74" s="63"/>
      <c r="L74" s="24"/>
      <c r="M74" s="63"/>
    </row>
    <row r="75" spans="1:16" x14ac:dyDescent="0.35">
      <c r="A75" s="61"/>
      <c r="B75" s="64" t="s">
        <v>14</v>
      </c>
      <c r="C75" s="66"/>
      <c r="D75" s="23">
        <v>107930.5</v>
      </c>
      <c r="E75" s="23">
        <v>104446.2</v>
      </c>
      <c r="F75" s="25">
        <v>-973.6</v>
      </c>
      <c r="G75" s="25">
        <f t="shared" si="0"/>
        <v>106956.9</v>
      </c>
      <c r="H75" s="25">
        <v>-973.6</v>
      </c>
      <c r="I75" s="25">
        <f t="shared" si="1"/>
        <v>103472.59999999999</v>
      </c>
      <c r="J75" s="24"/>
      <c r="K75" s="63">
        <f t="shared" si="2"/>
        <v>106956.9</v>
      </c>
      <c r="L75" s="24"/>
      <c r="M75" s="63">
        <f t="shared" ref="M75:M76" si="11">I75+L75</f>
        <v>103472.59999999999</v>
      </c>
      <c r="N75" s="10" t="s">
        <v>70</v>
      </c>
    </row>
    <row r="76" spans="1:16" ht="54" x14ac:dyDescent="0.35">
      <c r="A76" s="61" t="s">
        <v>119</v>
      </c>
      <c r="B76" s="64" t="s">
        <v>69</v>
      </c>
      <c r="C76" s="66" t="s">
        <v>3</v>
      </c>
      <c r="D76" s="23">
        <f>D78</f>
        <v>50354.3</v>
      </c>
      <c r="E76" s="23">
        <f>E78</f>
        <v>50354.3</v>
      </c>
      <c r="F76" s="25">
        <f>F78+F79</f>
        <v>137117</v>
      </c>
      <c r="G76" s="25">
        <f t="shared" si="0"/>
        <v>187471.3</v>
      </c>
      <c r="H76" s="25">
        <f>H78+H79</f>
        <v>137117</v>
      </c>
      <c r="I76" s="25">
        <f t="shared" si="1"/>
        <v>187471.3</v>
      </c>
      <c r="J76" s="24">
        <f>J78+J79</f>
        <v>0</v>
      </c>
      <c r="K76" s="63">
        <f t="shared" si="2"/>
        <v>187471.3</v>
      </c>
      <c r="L76" s="24">
        <f>L78+L79</f>
        <v>0</v>
      </c>
      <c r="M76" s="63">
        <f t="shared" si="11"/>
        <v>187471.3</v>
      </c>
    </row>
    <row r="77" spans="1:16" x14ac:dyDescent="0.35">
      <c r="A77" s="61"/>
      <c r="B77" s="64" t="s">
        <v>7</v>
      </c>
      <c r="C77" s="66"/>
      <c r="D77" s="23"/>
      <c r="E77" s="23"/>
      <c r="F77" s="25"/>
      <c r="G77" s="25"/>
      <c r="H77" s="25"/>
      <c r="I77" s="25"/>
      <c r="J77" s="24"/>
      <c r="K77" s="63"/>
      <c r="L77" s="24"/>
      <c r="M77" s="63"/>
    </row>
    <row r="78" spans="1:16" x14ac:dyDescent="0.35">
      <c r="A78" s="61"/>
      <c r="B78" s="64" t="s">
        <v>14</v>
      </c>
      <c r="C78" s="66"/>
      <c r="D78" s="23">
        <v>50354.3</v>
      </c>
      <c r="E78" s="23">
        <v>50354.3</v>
      </c>
      <c r="F78" s="25">
        <v>262.89999999999998</v>
      </c>
      <c r="G78" s="25">
        <f t="shared" si="0"/>
        <v>50617.200000000004</v>
      </c>
      <c r="H78" s="25">
        <v>262.89999999999998</v>
      </c>
      <c r="I78" s="25">
        <f t="shared" si="1"/>
        <v>50617.200000000004</v>
      </c>
      <c r="J78" s="24"/>
      <c r="K78" s="63">
        <f t="shared" si="2"/>
        <v>50617.200000000004</v>
      </c>
      <c r="L78" s="24"/>
      <c r="M78" s="63">
        <f t="shared" ref="M78:M92" si="12">I78+L78</f>
        <v>50617.200000000004</v>
      </c>
      <c r="N78" s="10" t="s">
        <v>71</v>
      </c>
    </row>
    <row r="79" spans="1:16" x14ac:dyDescent="0.35">
      <c r="A79" s="61"/>
      <c r="B79" s="64" t="s">
        <v>22</v>
      </c>
      <c r="C79" s="66"/>
      <c r="D79" s="23"/>
      <c r="E79" s="23"/>
      <c r="F79" s="25">
        <v>136854.1</v>
      </c>
      <c r="G79" s="25">
        <f t="shared" si="0"/>
        <v>136854.1</v>
      </c>
      <c r="H79" s="25">
        <v>136854.1</v>
      </c>
      <c r="I79" s="25">
        <f t="shared" si="1"/>
        <v>136854.1</v>
      </c>
      <c r="J79" s="24"/>
      <c r="K79" s="63">
        <f t="shared" si="2"/>
        <v>136854.1</v>
      </c>
      <c r="L79" s="24"/>
      <c r="M79" s="63">
        <f t="shared" si="12"/>
        <v>136854.1</v>
      </c>
      <c r="N79" s="10" t="s">
        <v>71</v>
      </c>
    </row>
    <row r="80" spans="1:16" ht="54" x14ac:dyDescent="0.35">
      <c r="A80" s="61" t="s">
        <v>120</v>
      </c>
      <c r="B80" s="64" t="s">
        <v>176</v>
      </c>
      <c r="C80" s="66" t="s">
        <v>46</v>
      </c>
      <c r="D80" s="23"/>
      <c r="E80" s="23"/>
      <c r="F80" s="25">
        <v>13479.7</v>
      </c>
      <c r="G80" s="25">
        <f t="shared" si="0"/>
        <v>13479.7</v>
      </c>
      <c r="H80" s="25"/>
      <c r="I80" s="25">
        <f t="shared" si="1"/>
        <v>0</v>
      </c>
      <c r="J80" s="24"/>
      <c r="K80" s="63">
        <f t="shared" si="2"/>
        <v>13479.7</v>
      </c>
      <c r="L80" s="24"/>
      <c r="M80" s="63">
        <f t="shared" si="12"/>
        <v>0</v>
      </c>
      <c r="N80" s="10" t="s">
        <v>186</v>
      </c>
    </row>
    <row r="81" spans="1:15" ht="54" x14ac:dyDescent="0.35">
      <c r="A81" s="61" t="s">
        <v>121</v>
      </c>
      <c r="B81" s="64" t="s">
        <v>177</v>
      </c>
      <c r="C81" s="66" t="s">
        <v>46</v>
      </c>
      <c r="D81" s="23"/>
      <c r="E81" s="23"/>
      <c r="F81" s="25">
        <v>9847.7000000000007</v>
      </c>
      <c r="G81" s="25">
        <f t="shared" si="0"/>
        <v>9847.7000000000007</v>
      </c>
      <c r="H81" s="25"/>
      <c r="I81" s="25">
        <f t="shared" si="1"/>
        <v>0</v>
      </c>
      <c r="J81" s="24"/>
      <c r="K81" s="63">
        <f t="shared" si="2"/>
        <v>9847.7000000000007</v>
      </c>
      <c r="L81" s="24"/>
      <c r="M81" s="63">
        <f t="shared" si="12"/>
        <v>0</v>
      </c>
      <c r="N81" s="10" t="s">
        <v>178</v>
      </c>
    </row>
    <row r="82" spans="1:15" s="3" customFormat="1" ht="54" hidden="1" x14ac:dyDescent="0.35">
      <c r="A82" s="1" t="s">
        <v>122</v>
      </c>
      <c r="B82" s="14" t="s">
        <v>50</v>
      </c>
      <c r="C82" s="6" t="s">
        <v>46</v>
      </c>
      <c r="D82" s="23"/>
      <c r="E82" s="23"/>
      <c r="F82" s="25">
        <v>0</v>
      </c>
      <c r="G82" s="25">
        <f t="shared" si="0"/>
        <v>0</v>
      </c>
      <c r="H82" s="25"/>
      <c r="I82" s="25">
        <f t="shared" si="1"/>
        <v>0</v>
      </c>
      <c r="J82" s="24">
        <v>0</v>
      </c>
      <c r="K82" s="25">
        <f t="shared" si="2"/>
        <v>0</v>
      </c>
      <c r="L82" s="24"/>
      <c r="M82" s="25">
        <f t="shared" si="12"/>
        <v>0</v>
      </c>
      <c r="N82" s="10" t="s">
        <v>179</v>
      </c>
      <c r="O82" s="3">
        <v>0</v>
      </c>
    </row>
    <row r="83" spans="1:15" s="3" customFormat="1" ht="54" hidden="1" x14ac:dyDescent="0.35">
      <c r="A83" s="1"/>
      <c r="B83" s="14" t="s">
        <v>48</v>
      </c>
      <c r="C83" s="6" t="s">
        <v>46</v>
      </c>
      <c r="D83" s="23"/>
      <c r="E83" s="23"/>
      <c r="F83" s="25"/>
      <c r="G83" s="25">
        <f t="shared" si="0"/>
        <v>0</v>
      </c>
      <c r="H83" s="25"/>
      <c r="I83" s="25">
        <f t="shared" si="1"/>
        <v>0</v>
      </c>
      <c r="J83" s="24"/>
      <c r="K83" s="25">
        <f t="shared" ref="K83:K147" si="13">G83+J83</f>
        <v>0</v>
      </c>
      <c r="L83" s="24"/>
      <c r="M83" s="25">
        <f t="shared" si="12"/>
        <v>0</v>
      </c>
      <c r="N83" s="10" t="s">
        <v>180</v>
      </c>
      <c r="O83" s="3">
        <v>0</v>
      </c>
    </row>
    <row r="84" spans="1:15" ht="54" x14ac:dyDescent="0.35">
      <c r="A84" s="61" t="s">
        <v>122</v>
      </c>
      <c r="B84" s="64" t="s">
        <v>182</v>
      </c>
      <c r="C84" s="66" t="s">
        <v>46</v>
      </c>
      <c r="D84" s="23"/>
      <c r="E84" s="23"/>
      <c r="F84" s="25">
        <v>2799.2</v>
      </c>
      <c r="G84" s="25">
        <f t="shared" si="0"/>
        <v>2799.2</v>
      </c>
      <c r="H84" s="25"/>
      <c r="I84" s="25">
        <f t="shared" si="1"/>
        <v>0</v>
      </c>
      <c r="J84" s="24"/>
      <c r="K84" s="63">
        <f t="shared" si="13"/>
        <v>2799.2</v>
      </c>
      <c r="L84" s="24"/>
      <c r="M84" s="63">
        <f t="shared" si="12"/>
        <v>0</v>
      </c>
      <c r="N84" s="10" t="s">
        <v>198</v>
      </c>
    </row>
    <row r="85" spans="1:15" s="3" customFormat="1" ht="54" hidden="1" x14ac:dyDescent="0.35">
      <c r="A85" s="1"/>
      <c r="B85" s="14" t="s">
        <v>54</v>
      </c>
      <c r="C85" s="6" t="s">
        <v>46</v>
      </c>
      <c r="D85" s="23"/>
      <c r="E85" s="23"/>
      <c r="F85" s="25"/>
      <c r="G85" s="25">
        <f t="shared" si="0"/>
        <v>0</v>
      </c>
      <c r="H85" s="25"/>
      <c r="I85" s="25">
        <f t="shared" si="1"/>
        <v>0</v>
      </c>
      <c r="J85" s="24"/>
      <c r="K85" s="25">
        <f t="shared" si="13"/>
        <v>0</v>
      </c>
      <c r="L85" s="24"/>
      <c r="M85" s="25">
        <f t="shared" si="12"/>
        <v>0</v>
      </c>
      <c r="N85" s="10" t="s">
        <v>181</v>
      </c>
      <c r="O85" s="3">
        <v>0</v>
      </c>
    </row>
    <row r="86" spans="1:15" x14ac:dyDescent="0.35">
      <c r="A86" s="61"/>
      <c r="B86" s="64" t="s">
        <v>4</v>
      </c>
      <c r="C86" s="64"/>
      <c r="D86" s="22">
        <f>D89+D87+D88+D90+D91+D92+D96</f>
        <v>190500</v>
      </c>
      <c r="E86" s="22">
        <f>E89+E87+E88+E90+E91+E92+E96</f>
        <v>138786.90000000002</v>
      </c>
      <c r="F86" s="22">
        <f>F89+F87+F88+F90+F91+F92+F96</f>
        <v>0</v>
      </c>
      <c r="G86" s="22">
        <f t="shared" si="0"/>
        <v>190500</v>
      </c>
      <c r="H86" s="22">
        <f>H89+H87+H88+H90+H91+H92+H96</f>
        <v>0</v>
      </c>
      <c r="I86" s="22">
        <f t="shared" si="1"/>
        <v>138786.90000000002</v>
      </c>
      <c r="J86" s="22">
        <f>J89+J87+J88+J90+J91+J92+J96+J97</f>
        <v>32968.798999999999</v>
      </c>
      <c r="K86" s="63">
        <f t="shared" si="13"/>
        <v>223468.799</v>
      </c>
      <c r="L86" s="22">
        <f>L89+L87+L88+L90+L91+L92+L96+L97</f>
        <v>0</v>
      </c>
      <c r="M86" s="63">
        <f t="shared" si="12"/>
        <v>138786.90000000002</v>
      </c>
      <c r="N86" s="18"/>
      <c r="O86" s="19"/>
    </row>
    <row r="87" spans="1:15" ht="54" x14ac:dyDescent="0.35">
      <c r="A87" s="61" t="s">
        <v>123</v>
      </c>
      <c r="B87" s="64" t="s">
        <v>33</v>
      </c>
      <c r="C87" s="64" t="s">
        <v>5</v>
      </c>
      <c r="D87" s="23">
        <v>60500</v>
      </c>
      <c r="E87" s="23">
        <v>60500</v>
      </c>
      <c r="F87" s="25"/>
      <c r="G87" s="25">
        <f t="shared" si="0"/>
        <v>60500</v>
      </c>
      <c r="H87" s="25"/>
      <c r="I87" s="25">
        <f t="shared" si="1"/>
        <v>60500</v>
      </c>
      <c r="J87" s="24"/>
      <c r="K87" s="63">
        <f t="shared" si="13"/>
        <v>60500</v>
      </c>
      <c r="L87" s="24"/>
      <c r="M87" s="63">
        <f t="shared" si="12"/>
        <v>60500</v>
      </c>
      <c r="N87" s="10">
        <v>1020200000</v>
      </c>
    </row>
    <row r="88" spans="1:15" ht="54" x14ac:dyDescent="0.35">
      <c r="A88" s="61" t="s">
        <v>124</v>
      </c>
      <c r="B88" s="64" t="s">
        <v>32</v>
      </c>
      <c r="C88" s="64" t="s">
        <v>5</v>
      </c>
      <c r="D88" s="23">
        <v>0</v>
      </c>
      <c r="E88" s="23">
        <v>726.6</v>
      </c>
      <c r="F88" s="25">
        <v>0</v>
      </c>
      <c r="G88" s="25">
        <f t="shared" si="0"/>
        <v>0</v>
      </c>
      <c r="H88" s="25"/>
      <c r="I88" s="25">
        <f t="shared" si="1"/>
        <v>726.6</v>
      </c>
      <c r="J88" s="24">
        <v>0</v>
      </c>
      <c r="K88" s="63">
        <f t="shared" si="13"/>
        <v>0</v>
      </c>
      <c r="L88" s="24"/>
      <c r="M88" s="63">
        <f t="shared" si="12"/>
        <v>726.6</v>
      </c>
      <c r="N88" s="10">
        <v>1110542270</v>
      </c>
    </row>
    <row r="89" spans="1:15" ht="54" x14ac:dyDescent="0.35">
      <c r="A89" s="61" t="s">
        <v>125</v>
      </c>
      <c r="B89" s="64" t="s">
        <v>190</v>
      </c>
      <c r="C89" s="64" t="s">
        <v>5</v>
      </c>
      <c r="D89" s="23">
        <v>0</v>
      </c>
      <c r="E89" s="23">
        <v>9282.2999999999993</v>
      </c>
      <c r="F89" s="25">
        <v>0</v>
      </c>
      <c r="G89" s="25">
        <f t="shared" si="0"/>
        <v>0</v>
      </c>
      <c r="H89" s="25"/>
      <c r="I89" s="25">
        <f t="shared" si="1"/>
        <v>9282.2999999999993</v>
      </c>
      <c r="J89" s="24">
        <v>0</v>
      </c>
      <c r="K89" s="63">
        <f t="shared" si="13"/>
        <v>0</v>
      </c>
      <c r="L89" s="24"/>
      <c r="M89" s="63">
        <f t="shared" si="12"/>
        <v>9282.2999999999993</v>
      </c>
      <c r="N89" s="10">
        <v>1110542280</v>
      </c>
    </row>
    <row r="90" spans="1:15" ht="54" x14ac:dyDescent="0.35">
      <c r="A90" s="61" t="s">
        <v>126</v>
      </c>
      <c r="B90" s="64" t="s">
        <v>151</v>
      </c>
      <c r="C90" s="64" t="s">
        <v>5</v>
      </c>
      <c r="D90" s="23">
        <v>0</v>
      </c>
      <c r="E90" s="23">
        <v>43253</v>
      </c>
      <c r="F90" s="25">
        <v>0</v>
      </c>
      <c r="G90" s="25">
        <f t="shared" si="0"/>
        <v>0</v>
      </c>
      <c r="H90" s="25"/>
      <c r="I90" s="25">
        <f t="shared" si="1"/>
        <v>43253</v>
      </c>
      <c r="J90" s="24">
        <v>0</v>
      </c>
      <c r="K90" s="63">
        <f t="shared" si="13"/>
        <v>0</v>
      </c>
      <c r="L90" s="24"/>
      <c r="M90" s="63">
        <f t="shared" si="12"/>
        <v>43253</v>
      </c>
      <c r="N90" s="10">
        <v>1110542290</v>
      </c>
    </row>
    <row r="91" spans="1:15" ht="54" x14ac:dyDescent="0.35">
      <c r="A91" s="61" t="s">
        <v>127</v>
      </c>
      <c r="B91" s="64" t="s">
        <v>171</v>
      </c>
      <c r="C91" s="64" t="s">
        <v>5</v>
      </c>
      <c r="D91" s="23">
        <v>0</v>
      </c>
      <c r="E91" s="23">
        <v>25025</v>
      </c>
      <c r="F91" s="25">
        <v>0</v>
      </c>
      <c r="G91" s="25">
        <f t="shared" si="0"/>
        <v>0</v>
      </c>
      <c r="H91" s="25"/>
      <c r="I91" s="25">
        <f t="shared" si="1"/>
        <v>25025</v>
      </c>
      <c r="J91" s="24">
        <v>0</v>
      </c>
      <c r="K91" s="63">
        <f t="shared" si="13"/>
        <v>0</v>
      </c>
      <c r="L91" s="24"/>
      <c r="M91" s="63">
        <f t="shared" si="12"/>
        <v>25025</v>
      </c>
      <c r="N91" s="9">
        <v>1110542300</v>
      </c>
    </row>
    <row r="92" spans="1:15" ht="54" x14ac:dyDescent="0.35">
      <c r="A92" s="61" t="s">
        <v>128</v>
      </c>
      <c r="B92" s="64" t="s">
        <v>152</v>
      </c>
      <c r="C92" s="64" t="s">
        <v>5</v>
      </c>
      <c r="D92" s="23">
        <f>D94+D95</f>
        <v>100000</v>
      </c>
      <c r="E92" s="23">
        <f>E94+E95</f>
        <v>0</v>
      </c>
      <c r="F92" s="25">
        <f>F94+F95</f>
        <v>0</v>
      </c>
      <c r="G92" s="25">
        <f t="shared" si="0"/>
        <v>100000</v>
      </c>
      <c r="H92" s="25">
        <f>H94+H95</f>
        <v>0</v>
      </c>
      <c r="I92" s="25">
        <f t="shared" si="1"/>
        <v>0</v>
      </c>
      <c r="J92" s="24">
        <f>J94+J95</f>
        <v>0</v>
      </c>
      <c r="K92" s="63">
        <f t="shared" si="13"/>
        <v>100000</v>
      </c>
      <c r="L92" s="24">
        <f>L94+L95</f>
        <v>0</v>
      </c>
      <c r="M92" s="63">
        <f t="shared" si="12"/>
        <v>0</v>
      </c>
      <c r="N92" s="9"/>
    </row>
    <row r="93" spans="1:15" s="3" customFormat="1" hidden="1" x14ac:dyDescent="0.35">
      <c r="A93" s="1"/>
      <c r="B93" s="12" t="s">
        <v>7</v>
      </c>
      <c r="C93" s="13"/>
      <c r="D93" s="23"/>
      <c r="E93" s="23"/>
      <c r="F93" s="25"/>
      <c r="G93" s="25"/>
      <c r="H93" s="25"/>
      <c r="I93" s="25"/>
      <c r="J93" s="24"/>
      <c r="K93" s="25"/>
      <c r="L93" s="24"/>
      <c r="M93" s="25"/>
      <c r="N93" s="9"/>
      <c r="O93" s="3">
        <v>0</v>
      </c>
    </row>
    <row r="94" spans="1:15" s="3" customFormat="1" hidden="1" x14ac:dyDescent="0.35">
      <c r="A94" s="1"/>
      <c r="B94" s="12" t="s">
        <v>8</v>
      </c>
      <c r="C94" s="13"/>
      <c r="D94" s="23">
        <v>100000</v>
      </c>
      <c r="E94" s="23">
        <v>0</v>
      </c>
      <c r="F94" s="25"/>
      <c r="G94" s="25">
        <f t="shared" si="0"/>
        <v>100000</v>
      </c>
      <c r="H94" s="25">
        <v>0</v>
      </c>
      <c r="I94" s="25">
        <f t="shared" si="1"/>
        <v>0</v>
      </c>
      <c r="J94" s="24"/>
      <c r="K94" s="25">
        <f t="shared" si="13"/>
        <v>100000</v>
      </c>
      <c r="L94" s="24">
        <v>0</v>
      </c>
      <c r="M94" s="25">
        <f t="shared" ref="M94:M98" si="14">I94+L94</f>
        <v>0</v>
      </c>
      <c r="N94" s="9">
        <v>1320242020</v>
      </c>
      <c r="O94" s="3">
        <v>0</v>
      </c>
    </row>
    <row r="95" spans="1:15" s="3" customFormat="1" hidden="1" x14ac:dyDescent="0.35">
      <c r="A95" s="1"/>
      <c r="B95" s="12" t="s">
        <v>14</v>
      </c>
      <c r="C95" s="13"/>
      <c r="D95" s="23"/>
      <c r="E95" s="23"/>
      <c r="F95" s="25"/>
      <c r="G95" s="25">
        <f t="shared" ref="G95:G159" si="15">D95+F95</f>
        <v>0</v>
      </c>
      <c r="H95" s="25"/>
      <c r="I95" s="25">
        <f t="shared" ref="I95:I159" si="16">E95+H95</f>
        <v>0</v>
      </c>
      <c r="J95" s="24"/>
      <c r="K95" s="25">
        <f t="shared" si="13"/>
        <v>0</v>
      </c>
      <c r="L95" s="24"/>
      <c r="M95" s="25">
        <f t="shared" si="14"/>
        <v>0</v>
      </c>
      <c r="N95" s="9"/>
      <c r="O95" s="3">
        <v>0</v>
      </c>
    </row>
    <row r="96" spans="1:15" ht="54" x14ac:dyDescent="0.35">
      <c r="A96" s="61" t="s">
        <v>129</v>
      </c>
      <c r="B96" s="64" t="s">
        <v>174</v>
      </c>
      <c r="C96" s="64" t="s">
        <v>5</v>
      </c>
      <c r="D96" s="23">
        <v>30000</v>
      </c>
      <c r="E96" s="23">
        <v>0</v>
      </c>
      <c r="F96" s="25"/>
      <c r="G96" s="25">
        <f t="shared" si="15"/>
        <v>30000</v>
      </c>
      <c r="H96" s="25">
        <v>0</v>
      </c>
      <c r="I96" s="25">
        <f t="shared" si="16"/>
        <v>0</v>
      </c>
      <c r="J96" s="24"/>
      <c r="K96" s="63">
        <f t="shared" si="13"/>
        <v>30000</v>
      </c>
      <c r="L96" s="24">
        <v>0</v>
      </c>
      <c r="M96" s="63">
        <f t="shared" si="14"/>
        <v>0</v>
      </c>
      <c r="N96" s="9">
        <v>1120441540</v>
      </c>
    </row>
    <row r="97" spans="1:15" ht="54" x14ac:dyDescent="0.35">
      <c r="A97" s="61" t="s">
        <v>130</v>
      </c>
      <c r="B97" s="64" t="s">
        <v>203</v>
      </c>
      <c r="C97" s="64" t="s">
        <v>5</v>
      </c>
      <c r="D97" s="23"/>
      <c r="E97" s="23"/>
      <c r="F97" s="25"/>
      <c r="G97" s="25"/>
      <c r="H97" s="25"/>
      <c r="I97" s="25"/>
      <c r="J97" s="24">
        <v>32968.798999999999</v>
      </c>
      <c r="K97" s="63">
        <f t="shared" si="13"/>
        <v>32968.798999999999</v>
      </c>
      <c r="L97" s="24"/>
      <c r="M97" s="63">
        <f t="shared" si="14"/>
        <v>0</v>
      </c>
      <c r="N97" s="9" t="s">
        <v>204</v>
      </c>
    </row>
    <row r="98" spans="1:15" x14ac:dyDescent="0.35">
      <c r="A98" s="61"/>
      <c r="B98" s="64" t="s">
        <v>6</v>
      </c>
      <c r="C98" s="64"/>
      <c r="D98" s="22">
        <f>D100+D101</f>
        <v>1940540.4</v>
      </c>
      <c r="E98" s="22">
        <f>E100+E101</f>
        <v>1512660</v>
      </c>
      <c r="F98" s="22">
        <f>F100+F101</f>
        <v>0</v>
      </c>
      <c r="G98" s="22">
        <f t="shared" si="15"/>
        <v>1940540.4</v>
      </c>
      <c r="H98" s="22">
        <f>H100+H101</f>
        <v>0</v>
      </c>
      <c r="I98" s="22">
        <f t="shared" si="16"/>
        <v>1512660</v>
      </c>
      <c r="J98" s="22">
        <f>J100+J101</f>
        <v>0</v>
      </c>
      <c r="K98" s="63">
        <f t="shared" si="13"/>
        <v>1940540.4</v>
      </c>
      <c r="L98" s="22">
        <f>L100+L101</f>
        <v>0</v>
      </c>
      <c r="M98" s="63">
        <f t="shared" si="14"/>
        <v>1512660</v>
      </c>
      <c r="N98" s="18"/>
      <c r="O98" s="19"/>
    </row>
    <row r="99" spans="1:15" x14ac:dyDescent="0.35">
      <c r="A99" s="61"/>
      <c r="B99" s="62" t="s">
        <v>7</v>
      </c>
      <c r="C99" s="69"/>
      <c r="D99" s="23"/>
      <c r="E99" s="23"/>
      <c r="F99" s="25"/>
      <c r="G99" s="25"/>
      <c r="H99" s="25"/>
      <c r="I99" s="25"/>
      <c r="J99" s="24"/>
      <c r="K99" s="63"/>
      <c r="L99" s="24"/>
      <c r="M99" s="63"/>
    </row>
    <row r="100" spans="1:15" s="3" customFormat="1" hidden="1" x14ac:dyDescent="0.35">
      <c r="A100" s="1"/>
      <c r="B100" s="5" t="s">
        <v>8</v>
      </c>
      <c r="C100" s="2"/>
      <c r="D100" s="26">
        <f t="shared" ref="D100:F101" si="17">D104+D108+D112+D116+D120+D124+D128+D132+D136+D140+D144</f>
        <v>485135.6</v>
      </c>
      <c r="E100" s="26">
        <f t="shared" si="17"/>
        <v>407082.6</v>
      </c>
      <c r="F100" s="28">
        <f t="shared" si="17"/>
        <v>0</v>
      </c>
      <c r="G100" s="25">
        <f t="shared" si="15"/>
        <v>485135.6</v>
      </c>
      <c r="H100" s="28">
        <f>H104+H108+H112+H116+H120+H124+H128+H132+H136+H140+H144</f>
        <v>0</v>
      </c>
      <c r="I100" s="25">
        <f t="shared" si="16"/>
        <v>407082.6</v>
      </c>
      <c r="J100" s="27">
        <f t="shared" ref="J100" si="18">J104+J108+J112+J116+J120+J124+J128+J132+J136+J140+J144</f>
        <v>0</v>
      </c>
      <c r="K100" s="25">
        <f t="shared" si="13"/>
        <v>485135.6</v>
      </c>
      <c r="L100" s="27">
        <f>L104+L108+L112+L116+L120+L124+L128+L132+L136+L140+L144</f>
        <v>0</v>
      </c>
      <c r="M100" s="25">
        <f t="shared" ref="M100:M102" si="19">I100+L100</f>
        <v>407082.6</v>
      </c>
      <c r="N100" s="10"/>
      <c r="O100" s="3">
        <v>0</v>
      </c>
    </row>
    <row r="101" spans="1:15" x14ac:dyDescent="0.35">
      <c r="A101" s="61"/>
      <c r="B101" s="64" t="s">
        <v>23</v>
      </c>
      <c r="C101" s="69"/>
      <c r="D101" s="23">
        <f t="shared" si="17"/>
        <v>1455404.7999999998</v>
      </c>
      <c r="E101" s="23">
        <f t="shared" si="17"/>
        <v>1105577.3999999999</v>
      </c>
      <c r="F101" s="25">
        <f t="shared" si="17"/>
        <v>0</v>
      </c>
      <c r="G101" s="25">
        <f t="shared" si="15"/>
        <v>1455404.7999999998</v>
      </c>
      <c r="H101" s="25">
        <f>H105+H109+H113+H117+H121+H125+H129+H133+H137+H141+H145</f>
        <v>0</v>
      </c>
      <c r="I101" s="25">
        <f t="shared" si="16"/>
        <v>1105577.3999999999</v>
      </c>
      <c r="J101" s="24">
        <f t="shared" ref="J101" si="20">J105+J109+J113+J117+J121+J125+J129+J133+J137+J141+J145</f>
        <v>0</v>
      </c>
      <c r="K101" s="63">
        <f t="shared" si="13"/>
        <v>1455404.7999999998</v>
      </c>
      <c r="L101" s="24">
        <f>L105+L109+L113+L117+L121+L125+L129+L133+L137+L141+L145</f>
        <v>0</v>
      </c>
      <c r="M101" s="63">
        <f t="shared" si="19"/>
        <v>1105577.3999999999</v>
      </c>
    </row>
    <row r="102" spans="1:15" ht="54" x14ac:dyDescent="0.35">
      <c r="A102" s="61" t="s">
        <v>131</v>
      </c>
      <c r="B102" s="64" t="s">
        <v>28</v>
      </c>
      <c r="C102" s="64" t="s">
        <v>5</v>
      </c>
      <c r="D102" s="23">
        <f>D104+D105</f>
        <v>613115.4</v>
      </c>
      <c r="E102" s="23">
        <f>E104+E105</f>
        <v>263903.8</v>
      </c>
      <c r="F102" s="25">
        <f>F104+F105</f>
        <v>0</v>
      </c>
      <c r="G102" s="25">
        <f t="shared" si="15"/>
        <v>613115.4</v>
      </c>
      <c r="H102" s="25">
        <f>H104+H105</f>
        <v>0</v>
      </c>
      <c r="I102" s="25">
        <f t="shared" si="16"/>
        <v>263903.8</v>
      </c>
      <c r="J102" s="24">
        <f>J104+J105</f>
        <v>0</v>
      </c>
      <c r="K102" s="63">
        <f t="shared" si="13"/>
        <v>613115.4</v>
      </c>
      <c r="L102" s="24">
        <f>L104+L105</f>
        <v>0</v>
      </c>
      <c r="M102" s="63">
        <f t="shared" si="19"/>
        <v>263903.8</v>
      </c>
    </row>
    <row r="103" spans="1:15" x14ac:dyDescent="0.35">
      <c r="A103" s="61"/>
      <c r="B103" s="64" t="s">
        <v>7</v>
      </c>
      <c r="C103" s="69"/>
      <c r="D103" s="23"/>
      <c r="E103" s="23"/>
      <c r="F103" s="25"/>
      <c r="G103" s="25"/>
      <c r="H103" s="25"/>
      <c r="I103" s="25"/>
      <c r="J103" s="24"/>
      <c r="K103" s="63"/>
      <c r="L103" s="24"/>
      <c r="M103" s="63"/>
    </row>
    <row r="104" spans="1:15" s="3" customFormat="1" hidden="1" x14ac:dyDescent="0.35">
      <c r="A104" s="1"/>
      <c r="B104" s="12" t="s">
        <v>8</v>
      </c>
      <c r="C104" s="2"/>
      <c r="D104" s="26">
        <v>153278.9</v>
      </c>
      <c r="E104" s="26">
        <v>65976</v>
      </c>
      <c r="F104" s="28"/>
      <c r="G104" s="25">
        <f t="shared" si="15"/>
        <v>153278.9</v>
      </c>
      <c r="H104" s="28"/>
      <c r="I104" s="25">
        <f t="shared" si="16"/>
        <v>65976</v>
      </c>
      <c r="J104" s="27"/>
      <c r="K104" s="25">
        <f t="shared" si="13"/>
        <v>153278.9</v>
      </c>
      <c r="L104" s="27"/>
      <c r="M104" s="25">
        <f t="shared" ref="M104:M106" si="21">I104+L104</f>
        <v>65976</v>
      </c>
      <c r="N104" s="10" t="s">
        <v>34</v>
      </c>
      <c r="O104" s="3">
        <v>0</v>
      </c>
    </row>
    <row r="105" spans="1:15" x14ac:dyDescent="0.35">
      <c r="A105" s="61"/>
      <c r="B105" s="64" t="s">
        <v>23</v>
      </c>
      <c r="C105" s="69"/>
      <c r="D105" s="23">
        <v>459836.5</v>
      </c>
      <c r="E105" s="23">
        <v>197927.8</v>
      </c>
      <c r="F105" s="25"/>
      <c r="G105" s="25">
        <f t="shared" si="15"/>
        <v>459836.5</v>
      </c>
      <c r="H105" s="25"/>
      <c r="I105" s="25">
        <f t="shared" si="16"/>
        <v>197927.8</v>
      </c>
      <c r="J105" s="24"/>
      <c r="K105" s="63">
        <f t="shared" si="13"/>
        <v>459836.5</v>
      </c>
      <c r="L105" s="24"/>
      <c r="M105" s="63">
        <f t="shared" si="21"/>
        <v>197927.8</v>
      </c>
      <c r="N105" s="10" t="s">
        <v>148</v>
      </c>
      <c r="O105" s="7"/>
    </row>
    <row r="106" spans="1:15" ht="54" x14ac:dyDescent="0.35">
      <c r="A106" s="61" t="s">
        <v>132</v>
      </c>
      <c r="B106" s="64" t="s">
        <v>72</v>
      </c>
      <c r="C106" s="64" t="s">
        <v>5</v>
      </c>
      <c r="D106" s="23">
        <f>D108+D109</f>
        <v>200000</v>
      </c>
      <c r="E106" s="23">
        <f>E108+E109</f>
        <v>10000</v>
      </c>
      <c r="F106" s="25">
        <f>F108+F109</f>
        <v>0</v>
      </c>
      <c r="G106" s="25">
        <f t="shared" si="15"/>
        <v>200000</v>
      </c>
      <c r="H106" s="25">
        <f>H108+H109</f>
        <v>0</v>
      </c>
      <c r="I106" s="25">
        <f t="shared" si="16"/>
        <v>10000</v>
      </c>
      <c r="J106" s="24">
        <f>J108+J109</f>
        <v>45367</v>
      </c>
      <c r="K106" s="63">
        <f t="shared" si="13"/>
        <v>245367</v>
      </c>
      <c r="L106" s="24">
        <f>L108+L109</f>
        <v>0</v>
      </c>
      <c r="M106" s="63">
        <f t="shared" si="21"/>
        <v>10000</v>
      </c>
    </row>
    <row r="107" spans="1:15" x14ac:dyDescent="0.35">
      <c r="A107" s="61"/>
      <c r="B107" s="64" t="s">
        <v>7</v>
      </c>
      <c r="C107" s="70"/>
      <c r="D107" s="23"/>
      <c r="E107" s="23"/>
      <c r="F107" s="25"/>
      <c r="G107" s="25"/>
      <c r="H107" s="25"/>
      <c r="I107" s="25"/>
      <c r="J107" s="24"/>
      <c r="K107" s="63"/>
      <c r="L107" s="24"/>
      <c r="M107" s="63"/>
    </row>
    <row r="108" spans="1:15" s="3" customFormat="1" hidden="1" x14ac:dyDescent="0.35">
      <c r="A108" s="1"/>
      <c r="B108" s="12" t="s">
        <v>8</v>
      </c>
      <c r="C108" s="13"/>
      <c r="D108" s="23">
        <v>50000</v>
      </c>
      <c r="E108" s="23">
        <v>2500</v>
      </c>
      <c r="F108" s="25"/>
      <c r="G108" s="25">
        <f t="shared" si="15"/>
        <v>50000</v>
      </c>
      <c r="H108" s="25"/>
      <c r="I108" s="25">
        <f t="shared" si="16"/>
        <v>2500</v>
      </c>
      <c r="J108" s="24">
        <v>11341.8</v>
      </c>
      <c r="K108" s="25">
        <f t="shared" si="13"/>
        <v>61341.8</v>
      </c>
      <c r="L108" s="24"/>
      <c r="M108" s="25">
        <f t="shared" ref="M108:M110" si="22">I108+L108</f>
        <v>2500</v>
      </c>
      <c r="N108" s="10" t="s">
        <v>35</v>
      </c>
      <c r="O108" s="3">
        <v>0</v>
      </c>
    </row>
    <row r="109" spans="1:15" x14ac:dyDescent="0.35">
      <c r="A109" s="61"/>
      <c r="B109" s="64" t="s">
        <v>23</v>
      </c>
      <c r="C109" s="70"/>
      <c r="D109" s="23">
        <v>150000</v>
      </c>
      <c r="E109" s="23">
        <v>7500</v>
      </c>
      <c r="F109" s="25"/>
      <c r="G109" s="25">
        <f t="shared" si="15"/>
        <v>150000</v>
      </c>
      <c r="H109" s="25"/>
      <c r="I109" s="25">
        <f t="shared" si="16"/>
        <v>7500</v>
      </c>
      <c r="J109" s="24">
        <v>34025.199999999997</v>
      </c>
      <c r="K109" s="63">
        <f t="shared" si="13"/>
        <v>184025.2</v>
      </c>
      <c r="L109" s="24"/>
      <c r="M109" s="63">
        <f t="shared" si="22"/>
        <v>7500</v>
      </c>
      <c r="N109" s="10" t="s">
        <v>148</v>
      </c>
    </row>
    <row r="110" spans="1:15" ht="54" x14ac:dyDescent="0.35">
      <c r="A110" s="61" t="s">
        <v>133</v>
      </c>
      <c r="B110" s="64" t="s">
        <v>29</v>
      </c>
      <c r="C110" s="64" t="s">
        <v>5</v>
      </c>
      <c r="D110" s="23">
        <f>D112+D113</f>
        <v>120000</v>
      </c>
      <c r="E110" s="23">
        <f>E112+E113</f>
        <v>0</v>
      </c>
      <c r="F110" s="25">
        <f>F112+F113</f>
        <v>0</v>
      </c>
      <c r="G110" s="25">
        <f t="shared" si="15"/>
        <v>120000</v>
      </c>
      <c r="H110" s="25">
        <f>H112+H113</f>
        <v>0</v>
      </c>
      <c r="I110" s="25">
        <f t="shared" si="16"/>
        <v>0</v>
      </c>
      <c r="J110" s="24">
        <f>J112+J113</f>
        <v>0</v>
      </c>
      <c r="K110" s="63">
        <f t="shared" si="13"/>
        <v>120000</v>
      </c>
      <c r="L110" s="24">
        <f>L112+L113</f>
        <v>0</v>
      </c>
      <c r="M110" s="63">
        <f t="shared" si="22"/>
        <v>0</v>
      </c>
    </row>
    <row r="111" spans="1:15" x14ac:dyDescent="0.35">
      <c r="A111" s="61"/>
      <c r="B111" s="64" t="s">
        <v>7</v>
      </c>
      <c r="C111" s="70"/>
      <c r="D111" s="23"/>
      <c r="E111" s="23"/>
      <c r="F111" s="25"/>
      <c r="G111" s="25"/>
      <c r="H111" s="25"/>
      <c r="I111" s="25"/>
      <c r="J111" s="24"/>
      <c r="K111" s="63"/>
      <c r="L111" s="24"/>
      <c r="M111" s="63"/>
    </row>
    <row r="112" spans="1:15" s="3" customFormat="1" hidden="1" x14ac:dyDescent="0.35">
      <c r="A112" s="1"/>
      <c r="B112" s="12" t="s">
        <v>8</v>
      </c>
      <c r="C112" s="13"/>
      <c r="D112" s="23">
        <v>30000</v>
      </c>
      <c r="E112" s="23">
        <v>0</v>
      </c>
      <c r="F112" s="25"/>
      <c r="G112" s="25">
        <f t="shared" si="15"/>
        <v>30000</v>
      </c>
      <c r="H112" s="25">
        <v>0</v>
      </c>
      <c r="I112" s="25">
        <f t="shared" si="16"/>
        <v>0</v>
      </c>
      <c r="J112" s="24"/>
      <c r="K112" s="25">
        <f t="shared" si="13"/>
        <v>30000</v>
      </c>
      <c r="L112" s="24">
        <v>0</v>
      </c>
      <c r="M112" s="25">
        <f t="shared" ref="M112:M114" si="23">I112+L112</f>
        <v>0</v>
      </c>
      <c r="N112" s="10" t="s">
        <v>36</v>
      </c>
      <c r="O112" s="3">
        <v>0</v>
      </c>
    </row>
    <row r="113" spans="1:15" x14ac:dyDescent="0.35">
      <c r="A113" s="61"/>
      <c r="B113" s="64" t="s">
        <v>23</v>
      </c>
      <c r="C113" s="70"/>
      <c r="D113" s="23">
        <v>90000</v>
      </c>
      <c r="E113" s="23">
        <v>0</v>
      </c>
      <c r="F113" s="25"/>
      <c r="G113" s="25">
        <f t="shared" si="15"/>
        <v>90000</v>
      </c>
      <c r="H113" s="25">
        <v>0</v>
      </c>
      <c r="I113" s="25">
        <f t="shared" si="16"/>
        <v>0</v>
      </c>
      <c r="J113" s="24"/>
      <c r="K113" s="63">
        <f t="shared" si="13"/>
        <v>90000</v>
      </c>
      <c r="L113" s="24">
        <v>0</v>
      </c>
      <c r="M113" s="63">
        <f t="shared" si="23"/>
        <v>0</v>
      </c>
      <c r="N113" s="10" t="s">
        <v>148</v>
      </c>
    </row>
    <row r="114" spans="1:15" ht="54" x14ac:dyDescent="0.35">
      <c r="A114" s="61" t="s">
        <v>134</v>
      </c>
      <c r="B114" s="64" t="s">
        <v>30</v>
      </c>
      <c r="C114" s="64" t="s">
        <v>5</v>
      </c>
      <c r="D114" s="23">
        <f>D116+D117</f>
        <v>72334</v>
      </c>
      <c r="E114" s="23">
        <f>E116+E117</f>
        <v>0</v>
      </c>
      <c r="F114" s="25">
        <f>F116+F117</f>
        <v>0</v>
      </c>
      <c r="G114" s="25">
        <f t="shared" si="15"/>
        <v>72334</v>
      </c>
      <c r="H114" s="25">
        <f>H116+H117</f>
        <v>0</v>
      </c>
      <c r="I114" s="25">
        <f t="shared" si="16"/>
        <v>0</v>
      </c>
      <c r="J114" s="24">
        <f>J116+J117</f>
        <v>0</v>
      </c>
      <c r="K114" s="63">
        <f t="shared" si="13"/>
        <v>72334</v>
      </c>
      <c r="L114" s="24">
        <f>L116+L117</f>
        <v>0</v>
      </c>
      <c r="M114" s="63">
        <f t="shared" si="23"/>
        <v>0</v>
      </c>
    </row>
    <row r="115" spans="1:15" x14ac:dyDescent="0.35">
      <c r="A115" s="61"/>
      <c r="B115" s="64" t="s">
        <v>7</v>
      </c>
      <c r="C115" s="70"/>
      <c r="D115" s="23"/>
      <c r="E115" s="23"/>
      <c r="F115" s="25"/>
      <c r="G115" s="25"/>
      <c r="H115" s="25"/>
      <c r="I115" s="25"/>
      <c r="J115" s="24"/>
      <c r="K115" s="63"/>
      <c r="L115" s="24"/>
      <c r="M115" s="63"/>
    </row>
    <row r="116" spans="1:15" s="3" customFormat="1" hidden="1" x14ac:dyDescent="0.35">
      <c r="A116" s="1"/>
      <c r="B116" s="12" t="s">
        <v>8</v>
      </c>
      <c r="C116" s="13"/>
      <c r="D116" s="23">
        <v>18083.5</v>
      </c>
      <c r="E116" s="23">
        <v>0</v>
      </c>
      <c r="F116" s="25"/>
      <c r="G116" s="25">
        <f t="shared" si="15"/>
        <v>18083.5</v>
      </c>
      <c r="H116" s="25"/>
      <c r="I116" s="25">
        <f t="shared" si="16"/>
        <v>0</v>
      </c>
      <c r="J116" s="24"/>
      <c r="K116" s="25">
        <f t="shared" si="13"/>
        <v>18083.5</v>
      </c>
      <c r="L116" s="24"/>
      <c r="M116" s="25">
        <f t="shared" ref="M116:M118" si="24">I116+L116</f>
        <v>0</v>
      </c>
      <c r="N116" s="10" t="s">
        <v>37</v>
      </c>
      <c r="O116" s="3">
        <v>0</v>
      </c>
    </row>
    <row r="117" spans="1:15" x14ac:dyDescent="0.35">
      <c r="A117" s="61"/>
      <c r="B117" s="64" t="s">
        <v>23</v>
      </c>
      <c r="C117" s="70"/>
      <c r="D117" s="23">
        <v>54250.5</v>
      </c>
      <c r="E117" s="23">
        <v>0</v>
      </c>
      <c r="F117" s="25"/>
      <c r="G117" s="25">
        <f t="shared" si="15"/>
        <v>54250.5</v>
      </c>
      <c r="H117" s="25"/>
      <c r="I117" s="25">
        <f t="shared" si="16"/>
        <v>0</v>
      </c>
      <c r="J117" s="24"/>
      <c r="K117" s="63">
        <f t="shared" si="13"/>
        <v>54250.5</v>
      </c>
      <c r="L117" s="24"/>
      <c r="M117" s="63">
        <f t="shared" si="24"/>
        <v>0</v>
      </c>
      <c r="N117" s="10" t="s">
        <v>148</v>
      </c>
    </row>
    <row r="118" spans="1:15" ht="54" x14ac:dyDescent="0.35">
      <c r="A118" s="61" t="s">
        <v>135</v>
      </c>
      <c r="B118" s="64" t="s">
        <v>172</v>
      </c>
      <c r="C118" s="64" t="s">
        <v>5</v>
      </c>
      <c r="D118" s="23">
        <f>D120+D121</f>
        <v>192621.69999999998</v>
      </c>
      <c r="E118" s="23">
        <f>E120+E121</f>
        <v>520019.19999999995</v>
      </c>
      <c r="F118" s="25">
        <f>F120+F121</f>
        <v>0</v>
      </c>
      <c r="G118" s="25">
        <f t="shared" si="15"/>
        <v>192621.69999999998</v>
      </c>
      <c r="H118" s="25">
        <f>H120+H121</f>
        <v>0</v>
      </c>
      <c r="I118" s="25">
        <f t="shared" si="16"/>
        <v>520019.19999999995</v>
      </c>
      <c r="J118" s="24">
        <f>J120+J121</f>
        <v>0</v>
      </c>
      <c r="K118" s="63">
        <f t="shared" si="13"/>
        <v>192621.69999999998</v>
      </c>
      <c r="L118" s="24">
        <f>L120+L121</f>
        <v>0</v>
      </c>
      <c r="M118" s="63">
        <f t="shared" si="24"/>
        <v>520019.19999999995</v>
      </c>
    </row>
    <row r="119" spans="1:15" x14ac:dyDescent="0.35">
      <c r="A119" s="61"/>
      <c r="B119" s="64" t="s">
        <v>7</v>
      </c>
      <c r="C119" s="69"/>
      <c r="D119" s="23"/>
      <c r="E119" s="23"/>
      <c r="F119" s="25"/>
      <c r="G119" s="25"/>
      <c r="H119" s="25"/>
      <c r="I119" s="25"/>
      <c r="J119" s="24"/>
      <c r="K119" s="63"/>
      <c r="L119" s="24"/>
      <c r="M119" s="63"/>
    </row>
    <row r="120" spans="1:15" s="3" customFormat="1" hidden="1" x14ac:dyDescent="0.35">
      <c r="A120" s="1"/>
      <c r="B120" s="12" t="s">
        <v>8</v>
      </c>
      <c r="C120" s="2"/>
      <c r="D120" s="26">
        <v>48155.4</v>
      </c>
      <c r="E120" s="26">
        <v>155837.6</v>
      </c>
      <c r="F120" s="28"/>
      <c r="G120" s="25">
        <f t="shared" si="15"/>
        <v>48155.4</v>
      </c>
      <c r="H120" s="28"/>
      <c r="I120" s="25">
        <f t="shared" si="16"/>
        <v>155837.6</v>
      </c>
      <c r="J120" s="27"/>
      <c r="K120" s="25">
        <f t="shared" si="13"/>
        <v>48155.4</v>
      </c>
      <c r="L120" s="27"/>
      <c r="M120" s="25">
        <f t="shared" ref="M120:M122" si="25">I120+L120</f>
        <v>155837.6</v>
      </c>
      <c r="N120" s="9" t="s">
        <v>38</v>
      </c>
      <c r="O120" s="3">
        <v>0</v>
      </c>
    </row>
    <row r="121" spans="1:15" x14ac:dyDescent="0.35">
      <c r="A121" s="61"/>
      <c r="B121" s="64" t="s">
        <v>23</v>
      </c>
      <c r="C121" s="69"/>
      <c r="D121" s="23">
        <v>144466.29999999999</v>
      </c>
      <c r="E121" s="23">
        <v>364181.6</v>
      </c>
      <c r="F121" s="25"/>
      <c r="G121" s="25">
        <f t="shared" si="15"/>
        <v>144466.29999999999</v>
      </c>
      <c r="H121" s="25"/>
      <c r="I121" s="25">
        <f t="shared" si="16"/>
        <v>364181.6</v>
      </c>
      <c r="J121" s="24"/>
      <c r="K121" s="63">
        <f t="shared" si="13"/>
        <v>144466.29999999999</v>
      </c>
      <c r="L121" s="24"/>
      <c r="M121" s="63">
        <f t="shared" si="25"/>
        <v>364181.6</v>
      </c>
      <c r="N121" s="9" t="s">
        <v>148</v>
      </c>
    </row>
    <row r="122" spans="1:15" ht="54" x14ac:dyDescent="0.35">
      <c r="A122" s="61" t="s">
        <v>136</v>
      </c>
      <c r="B122" s="64" t="s">
        <v>31</v>
      </c>
      <c r="C122" s="64" t="s">
        <v>5</v>
      </c>
      <c r="D122" s="23">
        <f>D124+D125</f>
        <v>0</v>
      </c>
      <c r="E122" s="23">
        <f>E124+E125</f>
        <v>200000</v>
      </c>
      <c r="F122" s="25">
        <f>F124+F125</f>
        <v>0</v>
      </c>
      <c r="G122" s="25">
        <f t="shared" si="15"/>
        <v>0</v>
      </c>
      <c r="H122" s="25">
        <f>H124+H125</f>
        <v>0</v>
      </c>
      <c r="I122" s="25">
        <f t="shared" si="16"/>
        <v>200000</v>
      </c>
      <c r="J122" s="24">
        <f>J124+J125</f>
        <v>0</v>
      </c>
      <c r="K122" s="63">
        <f t="shared" si="13"/>
        <v>0</v>
      </c>
      <c r="L122" s="24">
        <f>L124+L125</f>
        <v>0</v>
      </c>
      <c r="M122" s="63">
        <f t="shared" si="25"/>
        <v>200000</v>
      </c>
    </row>
    <row r="123" spans="1:15" x14ac:dyDescent="0.35">
      <c r="A123" s="61"/>
      <c r="B123" s="64" t="s">
        <v>7</v>
      </c>
      <c r="C123" s="69"/>
      <c r="D123" s="23"/>
      <c r="E123" s="23"/>
      <c r="F123" s="25"/>
      <c r="G123" s="25"/>
      <c r="H123" s="25"/>
      <c r="I123" s="25"/>
      <c r="J123" s="24"/>
      <c r="K123" s="63"/>
      <c r="L123" s="24"/>
      <c r="M123" s="63"/>
    </row>
    <row r="124" spans="1:15" s="3" customFormat="1" hidden="1" x14ac:dyDescent="0.35">
      <c r="A124" s="1"/>
      <c r="B124" s="12" t="s">
        <v>8</v>
      </c>
      <c r="C124" s="2"/>
      <c r="D124" s="26">
        <v>0</v>
      </c>
      <c r="E124" s="26">
        <v>51080</v>
      </c>
      <c r="F124" s="28">
        <v>0</v>
      </c>
      <c r="G124" s="25">
        <f t="shared" si="15"/>
        <v>0</v>
      </c>
      <c r="H124" s="28"/>
      <c r="I124" s="25">
        <f t="shared" si="16"/>
        <v>51080</v>
      </c>
      <c r="J124" s="27">
        <v>0</v>
      </c>
      <c r="K124" s="25">
        <f t="shared" si="13"/>
        <v>0</v>
      </c>
      <c r="L124" s="27"/>
      <c r="M124" s="25">
        <f t="shared" ref="M124:M126" si="26">I124+L124</f>
        <v>51080</v>
      </c>
      <c r="N124" s="9" t="s">
        <v>39</v>
      </c>
      <c r="O124" s="3">
        <v>0</v>
      </c>
    </row>
    <row r="125" spans="1:15" x14ac:dyDescent="0.35">
      <c r="A125" s="61"/>
      <c r="B125" s="64" t="s">
        <v>23</v>
      </c>
      <c r="C125" s="69"/>
      <c r="D125" s="23">
        <v>0</v>
      </c>
      <c r="E125" s="23">
        <v>148920</v>
      </c>
      <c r="F125" s="25">
        <v>0</v>
      </c>
      <c r="G125" s="25">
        <f t="shared" si="15"/>
        <v>0</v>
      </c>
      <c r="H125" s="25"/>
      <c r="I125" s="25">
        <f t="shared" si="16"/>
        <v>148920</v>
      </c>
      <c r="J125" s="24">
        <v>0</v>
      </c>
      <c r="K125" s="63">
        <f t="shared" si="13"/>
        <v>0</v>
      </c>
      <c r="L125" s="24"/>
      <c r="M125" s="63">
        <f t="shared" si="26"/>
        <v>148920</v>
      </c>
      <c r="N125" s="9" t="s">
        <v>148</v>
      </c>
    </row>
    <row r="126" spans="1:15" ht="54" x14ac:dyDescent="0.35">
      <c r="A126" s="61" t="s">
        <v>137</v>
      </c>
      <c r="B126" s="64" t="s">
        <v>159</v>
      </c>
      <c r="C126" s="64" t="s">
        <v>5</v>
      </c>
      <c r="D126" s="23">
        <f>D128+D129</f>
        <v>348812</v>
      </c>
      <c r="E126" s="23">
        <f>E128+E129</f>
        <v>148812</v>
      </c>
      <c r="F126" s="25">
        <f>F128+F129</f>
        <v>0</v>
      </c>
      <c r="G126" s="25">
        <f t="shared" si="15"/>
        <v>348812</v>
      </c>
      <c r="H126" s="25">
        <f>H128+H129</f>
        <v>0</v>
      </c>
      <c r="I126" s="25">
        <f t="shared" si="16"/>
        <v>148812</v>
      </c>
      <c r="J126" s="24">
        <f>J128+J129</f>
        <v>-45367</v>
      </c>
      <c r="K126" s="63">
        <f t="shared" si="13"/>
        <v>303445</v>
      </c>
      <c r="L126" s="24">
        <f>L128+L129</f>
        <v>0</v>
      </c>
      <c r="M126" s="63">
        <f t="shared" si="26"/>
        <v>148812</v>
      </c>
      <c r="O126" s="7"/>
    </row>
    <row r="127" spans="1:15" x14ac:dyDescent="0.35">
      <c r="A127" s="61"/>
      <c r="B127" s="64" t="s">
        <v>7</v>
      </c>
      <c r="C127" s="69"/>
      <c r="D127" s="23"/>
      <c r="E127" s="23"/>
      <c r="F127" s="25"/>
      <c r="G127" s="25"/>
      <c r="H127" s="25"/>
      <c r="I127" s="25"/>
      <c r="J127" s="24"/>
      <c r="K127" s="63"/>
      <c r="L127" s="24"/>
      <c r="M127" s="63"/>
    </row>
    <row r="128" spans="1:15" s="3" customFormat="1" hidden="1" x14ac:dyDescent="0.35">
      <c r="A128" s="1"/>
      <c r="B128" s="12" t="s">
        <v>8</v>
      </c>
      <c r="C128" s="2"/>
      <c r="D128" s="26">
        <v>87203</v>
      </c>
      <c r="E128" s="26">
        <v>37203</v>
      </c>
      <c r="F128" s="28"/>
      <c r="G128" s="25">
        <f t="shared" si="15"/>
        <v>87203</v>
      </c>
      <c r="H128" s="28"/>
      <c r="I128" s="25">
        <f t="shared" si="16"/>
        <v>37203</v>
      </c>
      <c r="J128" s="27">
        <v>-11341.8</v>
      </c>
      <c r="K128" s="25">
        <f t="shared" si="13"/>
        <v>75861.2</v>
      </c>
      <c r="L128" s="27"/>
      <c r="M128" s="25">
        <f t="shared" ref="M128:M130" si="27">I128+L128</f>
        <v>37203</v>
      </c>
      <c r="N128" s="9" t="s">
        <v>40</v>
      </c>
      <c r="O128" s="3">
        <v>0</v>
      </c>
    </row>
    <row r="129" spans="1:15" x14ac:dyDescent="0.35">
      <c r="A129" s="61"/>
      <c r="B129" s="64" t="s">
        <v>23</v>
      </c>
      <c r="C129" s="69"/>
      <c r="D129" s="23">
        <v>261609</v>
      </c>
      <c r="E129" s="23">
        <v>111609</v>
      </c>
      <c r="F129" s="25"/>
      <c r="G129" s="25">
        <f t="shared" si="15"/>
        <v>261609</v>
      </c>
      <c r="H129" s="25"/>
      <c r="I129" s="25">
        <f t="shared" si="16"/>
        <v>111609</v>
      </c>
      <c r="J129" s="24">
        <v>-34025.199999999997</v>
      </c>
      <c r="K129" s="63">
        <f t="shared" si="13"/>
        <v>227583.8</v>
      </c>
      <c r="L129" s="24"/>
      <c r="M129" s="63">
        <f t="shared" si="27"/>
        <v>111609</v>
      </c>
      <c r="N129" s="9" t="s">
        <v>148</v>
      </c>
    </row>
    <row r="130" spans="1:15" ht="54" x14ac:dyDescent="0.35">
      <c r="A130" s="61" t="s">
        <v>173</v>
      </c>
      <c r="B130" s="64" t="s">
        <v>160</v>
      </c>
      <c r="C130" s="64" t="s">
        <v>5</v>
      </c>
      <c r="D130" s="23">
        <f>D132+D133</f>
        <v>88427.4</v>
      </c>
      <c r="E130" s="23">
        <f>E132+E133</f>
        <v>0</v>
      </c>
      <c r="F130" s="25">
        <f>F132+F133</f>
        <v>0</v>
      </c>
      <c r="G130" s="25">
        <f t="shared" si="15"/>
        <v>88427.4</v>
      </c>
      <c r="H130" s="25">
        <f>H132+H133</f>
        <v>0</v>
      </c>
      <c r="I130" s="25">
        <f t="shared" si="16"/>
        <v>0</v>
      </c>
      <c r="J130" s="24">
        <f>J132+J133</f>
        <v>0</v>
      </c>
      <c r="K130" s="63">
        <f t="shared" si="13"/>
        <v>88427.4</v>
      </c>
      <c r="L130" s="24">
        <f>L132+L133</f>
        <v>0</v>
      </c>
      <c r="M130" s="63">
        <f t="shared" si="27"/>
        <v>0</v>
      </c>
    </row>
    <row r="131" spans="1:15" x14ac:dyDescent="0.35">
      <c r="A131" s="61"/>
      <c r="B131" s="64" t="s">
        <v>7</v>
      </c>
      <c r="C131" s="64"/>
      <c r="D131" s="23"/>
      <c r="E131" s="23"/>
      <c r="F131" s="25"/>
      <c r="G131" s="25"/>
      <c r="H131" s="25"/>
      <c r="I131" s="25"/>
      <c r="J131" s="24"/>
      <c r="K131" s="63"/>
      <c r="L131" s="24"/>
      <c r="M131" s="63"/>
    </row>
    <row r="132" spans="1:15" s="3" customFormat="1" hidden="1" x14ac:dyDescent="0.35">
      <c r="A132" s="1"/>
      <c r="B132" s="12" t="s">
        <v>8</v>
      </c>
      <c r="C132" s="12"/>
      <c r="D132" s="23">
        <v>22107</v>
      </c>
      <c r="E132" s="23">
        <v>0</v>
      </c>
      <c r="F132" s="25"/>
      <c r="G132" s="25">
        <f t="shared" si="15"/>
        <v>22107</v>
      </c>
      <c r="H132" s="25"/>
      <c r="I132" s="25">
        <f t="shared" si="16"/>
        <v>0</v>
      </c>
      <c r="J132" s="24"/>
      <c r="K132" s="25">
        <f t="shared" si="13"/>
        <v>22107</v>
      </c>
      <c r="L132" s="24"/>
      <c r="M132" s="25">
        <f t="shared" ref="M132:M134" si="28">I132+L132</f>
        <v>0</v>
      </c>
      <c r="N132" s="10" t="s">
        <v>41</v>
      </c>
      <c r="O132" s="3">
        <v>0</v>
      </c>
    </row>
    <row r="133" spans="1:15" x14ac:dyDescent="0.35">
      <c r="A133" s="61"/>
      <c r="B133" s="64" t="s">
        <v>23</v>
      </c>
      <c r="C133" s="64"/>
      <c r="D133" s="23">
        <v>66320.399999999994</v>
      </c>
      <c r="E133" s="23">
        <v>0</v>
      </c>
      <c r="F133" s="25"/>
      <c r="G133" s="25">
        <f t="shared" si="15"/>
        <v>66320.399999999994</v>
      </c>
      <c r="H133" s="25"/>
      <c r="I133" s="25">
        <f t="shared" si="16"/>
        <v>0</v>
      </c>
      <c r="J133" s="24"/>
      <c r="K133" s="63">
        <f t="shared" si="13"/>
        <v>66320.399999999994</v>
      </c>
      <c r="L133" s="24"/>
      <c r="M133" s="63">
        <f t="shared" si="28"/>
        <v>0</v>
      </c>
      <c r="N133" s="10" t="s">
        <v>148</v>
      </c>
    </row>
    <row r="134" spans="1:15" ht="72" x14ac:dyDescent="0.35">
      <c r="A134" s="61" t="s">
        <v>138</v>
      </c>
      <c r="B134" s="64" t="s">
        <v>161</v>
      </c>
      <c r="C134" s="64" t="s">
        <v>5</v>
      </c>
      <c r="D134" s="23">
        <f>D136+D137</f>
        <v>28275.4</v>
      </c>
      <c r="E134" s="23">
        <f>E136+E137</f>
        <v>0</v>
      </c>
      <c r="F134" s="25">
        <f>F136+F137</f>
        <v>0</v>
      </c>
      <c r="G134" s="25">
        <f t="shared" si="15"/>
        <v>28275.4</v>
      </c>
      <c r="H134" s="25">
        <f>H136+H137</f>
        <v>0</v>
      </c>
      <c r="I134" s="25">
        <f t="shared" si="16"/>
        <v>0</v>
      </c>
      <c r="J134" s="24">
        <f>J136+J137</f>
        <v>0</v>
      </c>
      <c r="K134" s="63">
        <f t="shared" si="13"/>
        <v>28275.4</v>
      </c>
      <c r="L134" s="24">
        <f>L136+L137</f>
        <v>0</v>
      </c>
      <c r="M134" s="63">
        <f t="shared" si="28"/>
        <v>0</v>
      </c>
    </row>
    <row r="135" spans="1:15" x14ac:dyDescent="0.35">
      <c r="A135" s="61"/>
      <c r="B135" s="64" t="s">
        <v>7</v>
      </c>
      <c r="C135" s="64"/>
      <c r="D135" s="23"/>
      <c r="E135" s="23"/>
      <c r="F135" s="25"/>
      <c r="G135" s="25"/>
      <c r="H135" s="25"/>
      <c r="I135" s="25"/>
      <c r="J135" s="24"/>
      <c r="K135" s="63"/>
      <c r="L135" s="24"/>
      <c r="M135" s="63"/>
    </row>
    <row r="136" spans="1:15" s="3" customFormat="1" hidden="1" x14ac:dyDescent="0.35">
      <c r="A136" s="1"/>
      <c r="B136" s="12" t="s">
        <v>8</v>
      </c>
      <c r="C136" s="12"/>
      <c r="D136" s="23">
        <v>7069</v>
      </c>
      <c r="E136" s="23">
        <v>0</v>
      </c>
      <c r="F136" s="25"/>
      <c r="G136" s="25">
        <f t="shared" si="15"/>
        <v>7069</v>
      </c>
      <c r="H136" s="25">
        <v>0</v>
      </c>
      <c r="I136" s="25">
        <f t="shared" si="16"/>
        <v>0</v>
      </c>
      <c r="J136" s="24"/>
      <c r="K136" s="25">
        <f t="shared" si="13"/>
        <v>7069</v>
      </c>
      <c r="L136" s="24">
        <v>0</v>
      </c>
      <c r="M136" s="25">
        <f t="shared" ref="M136:M138" si="29">I136+L136</f>
        <v>0</v>
      </c>
      <c r="N136" s="10" t="s">
        <v>42</v>
      </c>
      <c r="O136" s="3">
        <v>0</v>
      </c>
    </row>
    <row r="137" spans="1:15" x14ac:dyDescent="0.35">
      <c r="A137" s="61"/>
      <c r="B137" s="64" t="s">
        <v>23</v>
      </c>
      <c r="C137" s="64"/>
      <c r="D137" s="23">
        <v>21206.400000000001</v>
      </c>
      <c r="E137" s="23">
        <v>0</v>
      </c>
      <c r="F137" s="25"/>
      <c r="G137" s="25">
        <f t="shared" si="15"/>
        <v>21206.400000000001</v>
      </c>
      <c r="H137" s="25">
        <v>0</v>
      </c>
      <c r="I137" s="25">
        <f t="shared" si="16"/>
        <v>0</v>
      </c>
      <c r="J137" s="24"/>
      <c r="K137" s="63">
        <f t="shared" si="13"/>
        <v>21206.400000000001</v>
      </c>
      <c r="L137" s="24">
        <v>0</v>
      </c>
      <c r="M137" s="63">
        <f t="shared" si="29"/>
        <v>0</v>
      </c>
      <c r="N137" s="10" t="s">
        <v>148</v>
      </c>
    </row>
    <row r="138" spans="1:15" ht="54" x14ac:dyDescent="0.35">
      <c r="A138" s="61" t="s">
        <v>139</v>
      </c>
      <c r="B138" s="64" t="s">
        <v>162</v>
      </c>
      <c r="C138" s="64" t="s">
        <v>5</v>
      </c>
      <c r="D138" s="23">
        <f>D140+D141</f>
        <v>230075</v>
      </c>
      <c r="E138" s="23">
        <f>E140+E141</f>
        <v>369925</v>
      </c>
      <c r="F138" s="25">
        <f>F140+F141</f>
        <v>0</v>
      </c>
      <c r="G138" s="25">
        <f t="shared" si="15"/>
        <v>230075</v>
      </c>
      <c r="H138" s="25">
        <f>H140+H141</f>
        <v>0</v>
      </c>
      <c r="I138" s="25">
        <f t="shared" si="16"/>
        <v>369925</v>
      </c>
      <c r="J138" s="24">
        <f>J140+J141</f>
        <v>0</v>
      </c>
      <c r="K138" s="63">
        <f t="shared" si="13"/>
        <v>230075</v>
      </c>
      <c r="L138" s="24">
        <f>L140+L141</f>
        <v>0</v>
      </c>
      <c r="M138" s="63">
        <f t="shared" si="29"/>
        <v>369925</v>
      </c>
    </row>
    <row r="139" spans="1:15" x14ac:dyDescent="0.35">
      <c r="A139" s="61"/>
      <c r="B139" s="64" t="s">
        <v>7</v>
      </c>
      <c r="C139" s="64"/>
      <c r="D139" s="23"/>
      <c r="E139" s="23"/>
      <c r="F139" s="25"/>
      <c r="G139" s="25"/>
      <c r="H139" s="25"/>
      <c r="I139" s="25"/>
      <c r="J139" s="24"/>
      <c r="K139" s="63"/>
      <c r="L139" s="24"/>
      <c r="M139" s="63"/>
    </row>
    <row r="140" spans="1:15" s="3" customFormat="1" hidden="1" x14ac:dyDescent="0.35">
      <c r="A140" s="1"/>
      <c r="B140" s="12" t="s">
        <v>8</v>
      </c>
      <c r="C140" s="12"/>
      <c r="D140" s="23">
        <v>57518.8</v>
      </c>
      <c r="E140" s="23">
        <v>94486</v>
      </c>
      <c r="F140" s="25"/>
      <c r="G140" s="25">
        <f t="shared" si="15"/>
        <v>57518.8</v>
      </c>
      <c r="H140" s="25"/>
      <c r="I140" s="25">
        <f t="shared" si="16"/>
        <v>94486</v>
      </c>
      <c r="J140" s="24"/>
      <c r="K140" s="25">
        <f t="shared" si="13"/>
        <v>57518.8</v>
      </c>
      <c r="L140" s="24"/>
      <c r="M140" s="25">
        <f t="shared" ref="M140:M142" si="30">I140+L140</f>
        <v>94486</v>
      </c>
      <c r="N140" s="10" t="s">
        <v>43</v>
      </c>
      <c r="O140" s="3">
        <v>0</v>
      </c>
    </row>
    <row r="141" spans="1:15" x14ac:dyDescent="0.35">
      <c r="A141" s="61"/>
      <c r="B141" s="64" t="s">
        <v>23</v>
      </c>
      <c r="C141" s="64"/>
      <c r="D141" s="23">
        <v>172556.2</v>
      </c>
      <c r="E141" s="23">
        <v>275439</v>
      </c>
      <c r="F141" s="25"/>
      <c r="G141" s="25">
        <f t="shared" si="15"/>
        <v>172556.2</v>
      </c>
      <c r="H141" s="25"/>
      <c r="I141" s="25">
        <f t="shared" si="16"/>
        <v>275439</v>
      </c>
      <c r="J141" s="24"/>
      <c r="K141" s="63">
        <f t="shared" si="13"/>
        <v>172556.2</v>
      </c>
      <c r="L141" s="24"/>
      <c r="M141" s="63">
        <f t="shared" si="30"/>
        <v>275439</v>
      </c>
      <c r="N141" s="10" t="s">
        <v>148</v>
      </c>
    </row>
    <row r="142" spans="1:15" ht="54" x14ac:dyDescent="0.35">
      <c r="A142" s="61" t="s">
        <v>140</v>
      </c>
      <c r="B142" s="64" t="s">
        <v>163</v>
      </c>
      <c r="C142" s="64" t="s">
        <v>5</v>
      </c>
      <c r="D142" s="23">
        <f>D144+D145</f>
        <v>46879.5</v>
      </c>
      <c r="E142" s="23">
        <f>E144+E145</f>
        <v>0</v>
      </c>
      <c r="F142" s="25">
        <f>F144+F145</f>
        <v>0</v>
      </c>
      <c r="G142" s="25">
        <f t="shared" si="15"/>
        <v>46879.5</v>
      </c>
      <c r="H142" s="25">
        <f>H144+H145</f>
        <v>0</v>
      </c>
      <c r="I142" s="25">
        <f t="shared" si="16"/>
        <v>0</v>
      </c>
      <c r="J142" s="24">
        <f>J144+J145</f>
        <v>0</v>
      </c>
      <c r="K142" s="63">
        <f t="shared" si="13"/>
        <v>46879.5</v>
      </c>
      <c r="L142" s="24">
        <f>L144+L145</f>
        <v>0</v>
      </c>
      <c r="M142" s="63">
        <f t="shared" si="30"/>
        <v>0</v>
      </c>
    </row>
    <row r="143" spans="1:15" x14ac:dyDescent="0.35">
      <c r="A143" s="61"/>
      <c r="B143" s="64" t="s">
        <v>7</v>
      </c>
      <c r="C143" s="64"/>
      <c r="D143" s="23"/>
      <c r="E143" s="23"/>
      <c r="F143" s="25"/>
      <c r="G143" s="25"/>
      <c r="H143" s="25"/>
      <c r="I143" s="25"/>
      <c r="J143" s="24"/>
      <c r="K143" s="63"/>
      <c r="L143" s="24"/>
      <c r="M143" s="63"/>
    </row>
    <row r="144" spans="1:15" s="3" customFormat="1" hidden="1" x14ac:dyDescent="0.35">
      <c r="A144" s="1"/>
      <c r="B144" s="12" t="s">
        <v>8</v>
      </c>
      <c r="C144" s="12"/>
      <c r="D144" s="23">
        <v>11720</v>
      </c>
      <c r="E144" s="23">
        <v>0</v>
      </c>
      <c r="F144" s="25"/>
      <c r="G144" s="25">
        <f t="shared" si="15"/>
        <v>11720</v>
      </c>
      <c r="H144" s="25">
        <v>0</v>
      </c>
      <c r="I144" s="25">
        <f t="shared" si="16"/>
        <v>0</v>
      </c>
      <c r="J144" s="24"/>
      <c r="K144" s="25">
        <f t="shared" si="13"/>
        <v>11720</v>
      </c>
      <c r="L144" s="24">
        <v>0</v>
      </c>
      <c r="M144" s="25">
        <f t="shared" ref="M144:M160" si="31">I144+L144</f>
        <v>0</v>
      </c>
      <c r="N144" s="10" t="s">
        <v>44</v>
      </c>
      <c r="O144" s="3">
        <v>0</v>
      </c>
    </row>
    <row r="145" spans="1:15" x14ac:dyDescent="0.35">
      <c r="A145" s="61"/>
      <c r="B145" s="64" t="s">
        <v>23</v>
      </c>
      <c r="C145" s="64"/>
      <c r="D145" s="23">
        <v>35159.5</v>
      </c>
      <c r="E145" s="23">
        <v>0</v>
      </c>
      <c r="F145" s="25"/>
      <c r="G145" s="25">
        <f t="shared" si="15"/>
        <v>35159.5</v>
      </c>
      <c r="H145" s="25">
        <v>0</v>
      </c>
      <c r="I145" s="25">
        <f t="shared" si="16"/>
        <v>0</v>
      </c>
      <c r="J145" s="24"/>
      <c r="K145" s="63">
        <f t="shared" si="13"/>
        <v>35159.5</v>
      </c>
      <c r="L145" s="24">
        <v>0</v>
      </c>
      <c r="M145" s="63">
        <f t="shared" si="31"/>
        <v>0</v>
      </c>
      <c r="N145" s="10" t="s">
        <v>148</v>
      </c>
    </row>
    <row r="146" spans="1:15" x14ac:dyDescent="0.35">
      <c r="A146" s="61"/>
      <c r="B146" s="64" t="s">
        <v>25</v>
      </c>
      <c r="C146" s="69"/>
      <c r="D146" s="22">
        <f>D147+D148</f>
        <v>200000</v>
      </c>
      <c r="E146" s="22">
        <f>E147+E148</f>
        <v>321000</v>
      </c>
      <c r="F146" s="22">
        <f>F147+F148</f>
        <v>0</v>
      </c>
      <c r="G146" s="22">
        <f t="shared" si="15"/>
        <v>200000</v>
      </c>
      <c r="H146" s="22">
        <f>H147+H148</f>
        <v>0</v>
      </c>
      <c r="I146" s="22">
        <f t="shared" si="16"/>
        <v>321000</v>
      </c>
      <c r="J146" s="22">
        <f>J147+J148</f>
        <v>0</v>
      </c>
      <c r="K146" s="63">
        <f t="shared" si="13"/>
        <v>200000</v>
      </c>
      <c r="L146" s="22">
        <f>L147+L148</f>
        <v>-11499.041999999999</v>
      </c>
      <c r="M146" s="63">
        <f t="shared" si="31"/>
        <v>309500.95799999998</v>
      </c>
      <c r="N146" s="18"/>
      <c r="O146" s="19"/>
    </row>
    <row r="147" spans="1:15" ht="54" x14ac:dyDescent="0.35">
      <c r="A147" s="61" t="s">
        <v>141</v>
      </c>
      <c r="B147" s="64" t="s">
        <v>58</v>
      </c>
      <c r="C147" s="66" t="s">
        <v>46</v>
      </c>
      <c r="D147" s="25">
        <v>100000</v>
      </c>
      <c r="E147" s="25">
        <v>221000</v>
      </c>
      <c r="F147" s="25"/>
      <c r="G147" s="25">
        <f t="shared" si="15"/>
        <v>100000</v>
      </c>
      <c r="H147" s="25"/>
      <c r="I147" s="25">
        <f t="shared" si="16"/>
        <v>221000</v>
      </c>
      <c r="J147" s="24"/>
      <c r="K147" s="63">
        <f t="shared" si="13"/>
        <v>100000</v>
      </c>
      <c r="L147" s="24">
        <v>-11499.041999999999</v>
      </c>
      <c r="M147" s="63">
        <f t="shared" si="31"/>
        <v>209500.95800000001</v>
      </c>
      <c r="N147" s="9" t="s">
        <v>59</v>
      </c>
    </row>
    <row r="148" spans="1:15" ht="54" x14ac:dyDescent="0.35">
      <c r="A148" s="61" t="s">
        <v>142</v>
      </c>
      <c r="B148" s="64" t="s">
        <v>60</v>
      </c>
      <c r="C148" s="66" t="s">
        <v>46</v>
      </c>
      <c r="D148" s="23">
        <v>100000</v>
      </c>
      <c r="E148" s="23">
        <v>100000</v>
      </c>
      <c r="F148" s="25"/>
      <c r="G148" s="25">
        <f t="shared" si="15"/>
        <v>100000</v>
      </c>
      <c r="H148" s="25"/>
      <c r="I148" s="25">
        <f t="shared" si="16"/>
        <v>100000</v>
      </c>
      <c r="J148" s="24"/>
      <c r="K148" s="63">
        <f t="shared" ref="K148:K169" si="32">G148+J148</f>
        <v>100000</v>
      </c>
      <c r="L148" s="24"/>
      <c r="M148" s="63">
        <f t="shared" si="31"/>
        <v>100000</v>
      </c>
      <c r="N148" s="9" t="s">
        <v>61</v>
      </c>
    </row>
    <row r="149" spans="1:15" x14ac:dyDescent="0.35">
      <c r="A149" s="61"/>
      <c r="B149" s="71" t="s">
        <v>9</v>
      </c>
      <c r="C149" s="71"/>
      <c r="D149" s="22">
        <f>D153+D150+D151+D152+D154+D155</f>
        <v>244219.59999999998</v>
      </c>
      <c r="E149" s="22">
        <f>E153+E150+E151+E152+E154+E155</f>
        <v>103373.5</v>
      </c>
      <c r="F149" s="22">
        <f>F153+F150+F151+F152+F154+F155</f>
        <v>0</v>
      </c>
      <c r="G149" s="22">
        <f t="shared" si="15"/>
        <v>244219.59999999998</v>
      </c>
      <c r="H149" s="22">
        <f>H153+H150+H151+H152+H154+H155</f>
        <v>0</v>
      </c>
      <c r="I149" s="22">
        <f t="shared" si="16"/>
        <v>103373.5</v>
      </c>
      <c r="J149" s="22">
        <f>J153+J150+J151+J152+J154+J155</f>
        <v>13138.425999999999</v>
      </c>
      <c r="K149" s="63">
        <f t="shared" si="32"/>
        <v>257358.02599999998</v>
      </c>
      <c r="L149" s="22">
        <f>L153+L150+L151+L152+L154+L155</f>
        <v>0</v>
      </c>
      <c r="M149" s="63">
        <f t="shared" si="31"/>
        <v>103373.5</v>
      </c>
      <c r="N149" s="18"/>
      <c r="O149" s="19"/>
    </row>
    <row r="150" spans="1:15" ht="54" x14ac:dyDescent="0.35">
      <c r="A150" s="61" t="s">
        <v>143</v>
      </c>
      <c r="B150" s="64" t="s">
        <v>64</v>
      </c>
      <c r="C150" s="66" t="s">
        <v>46</v>
      </c>
      <c r="D150" s="25">
        <v>29976.799999999999</v>
      </c>
      <c r="E150" s="25">
        <v>0</v>
      </c>
      <c r="F150" s="25"/>
      <c r="G150" s="25">
        <f t="shared" si="15"/>
        <v>29976.799999999999</v>
      </c>
      <c r="H150" s="25">
        <v>0</v>
      </c>
      <c r="I150" s="25">
        <f t="shared" si="16"/>
        <v>0</v>
      </c>
      <c r="J150" s="24">
        <v>13138.425999999999</v>
      </c>
      <c r="K150" s="63">
        <f t="shared" si="32"/>
        <v>43115.225999999995</v>
      </c>
      <c r="L150" s="24">
        <v>0</v>
      </c>
      <c r="M150" s="63">
        <f t="shared" si="31"/>
        <v>0</v>
      </c>
      <c r="N150" s="9" t="s">
        <v>156</v>
      </c>
    </row>
    <row r="151" spans="1:15" ht="54" x14ac:dyDescent="0.35">
      <c r="A151" s="61" t="s">
        <v>144</v>
      </c>
      <c r="B151" s="64" t="s">
        <v>65</v>
      </c>
      <c r="C151" s="66" t="s">
        <v>46</v>
      </c>
      <c r="D151" s="25">
        <v>95000</v>
      </c>
      <c r="E151" s="25">
        <v>103373.5</v>
      </c>
      <c r="F151" s="25"/>
      <c r="G151" s="25">
        <f t="shared" si="15"/>
        <v>95000</v>
      </c>
      <c r="H151" s="25"/>
      <c r="I151" s="25">
        <f t="shared" si="16"/>
        <v>103373.5</v>
      </c>
      <c r="J151" s="24"/>
      <c r="K151" s="63">
        <f t="shared" si="32"/>
        <v>95000</v>
      </c>
      <c r="L151" s="24"/>
      <c r="M151" s="63">
        <f t="shared" si="31"/>
        <v>103373.5</v>
      </c>
      <c r="N151" s="9" t="s">
        <v>155</v>
      </c>
    </row>
    <row r="152" spans="1:15" ht="54" x14ac:dyDescent="0.35">
      <c r="A152" s="61" t="s">
        <v>145</v>
      </c>
      <c r="B152" s="64" t="s">
        <v>66</v>
      </c>
      <c r="C152" s="66" t="s">
        <v>46</v>
      </c>
      <c r="D152" s="25">
        <v>98373.5</v>
      </c>
      <c r="E152" s="25">
        <v>0</v>
      </c>
      <c r="F152" s="25"/>
      <c r="G152" s="25">
        <f t="shared" si="15"/>
        <v>98373.5</v>
      </c>
      <c r="H152" s="25"/>
      <c r="I152" s="25">
        <f t="shared" si="16"/>
        <v>0</v>
      </c>
      <c r="J152" s="24"/>
      <c r="K152" s="63">
        <f t="shared" si="32"/>
        <v>98373.5</v>
      </c>
      <c r="L152" s="24"/>
      <c r="M152" s="63">
        <f t="shared" si="31"/>
        <v>0</v>
      </c>
      <c r="N152" s="9" t="s">
        <v>154</v>
      </c>
    </row>
    <row r="153" spans="1:15" ht="54" x14ac:dyDescent="0.35">
      <c r="A153" s="61" t="s">
        <v>146</v>
      </c>
      <c r="B153" s="64" t="s">
        <v>184</v>
      </c>
      <c r="C153" s="66" t="s">
        <v>46</v>
      </c>
      <c r="D153" s="25">
        <v>3874</v>
      </c>
      <c r="E153" s="25">
        <v>0</v>
      </c>
      <c r="F153" s="25"/>
      <c r="G153" s="25">
        <f t="shared" si="15"/>
        <v>3874</v>
      </c>
      <c r="H153" s="25">
        <v>0</v>
      </c>
      <c r="I153" s="25">
        <f t="shared" si="16"/>
        <v>0</v>
      </c>
      <c r="J153" s="24"/>
      <c r="K153" s="63">
        <f t="shared" si="32"/>
        <v>3874</v>
      </c>
      <c r="L153" s="24">
        <v>0</v>
      </c>
      <c r="M153" s="63">
        <f t="shared" si="31"/>
        <v>0</v>
      </c>
      <c r="N153" s="10" t="s">
        <v>153</v>
      </c>
    </row>
    <row r="154" spans="1:15" ht="54" x14ac:dyDescent="0.35">
      <c r="A154" s="61" t="s">
        <v>187</v>
      </c>
      <c r="B154" s="64" t="s">
        <v>170</v>
      </c>
      <c r="C154" s="66" t="s">
        <v>46</v>
      </c>
      <c r="D154" s="25">
        <v>3538.9</v>
      </c>
      <c r="E154" s="25">
        <v>0</v>
      </c>
      <c r="F154" s="25"/>
      <c r="G154" s="25">
        <f t="shared" si="15"/>
        <v>3538.9</v>
      </c>
      <c r="H154" s="25"/>
      <c r="I154" s="25">
        <f t="shared" si="16"/>
        <v>0</v>
      </c>
      <c r="J154" s="24"/>
      <c r="K154" s="63">
        <f t="shared" si="32"/>
        <v>3538.9</v>
      </c>
      <c r="L154" s="24"/>
      <c r="M154" s="63">
        <f t="shared" si="31"/>
        <v>0</v>
      </c>
      <c r="N154" s="10" t="s">
        <v>157</v>
      </c>
    </row>
    <row r="155" spans="1:15" ht="54" x14ac:dyDescent="0.35">
      <c r="A155" s="61" t="s">
        <v>188</v>
      </c>
      <c r="B155" s="64" t="s">
        <v>85</v>
      </c>
      <c r="C155" s="66" t="s">
        <v>46</v>
      </c>
      <c r="D155" s="25">
        <v>13456.4</v>
      </c>
      <c r="E155" s="25">
        <v>0</v>
      </c>
      <c r="F155" s="25"/>
      <c r="G155" s="25">
        <f t="shared" si="15"/>
        <v>13456.4</v>
      </c>
      <c r="H155" s="25"/>
      <c r="I155" s="25">
        <f t="shared" si="16"/>
        <v>0</v>
      </c>
      <c r="J155" s="24"/>
      <c r="K155" s="63">
        <f t="shared" si="32"/>
        <v>13456.4</v>
      </c>
      <c r="L155" s="24"/>
      <c r="M155" s="63">
        <f t="shared" si="31"/>
        <v>0</v>
      </c>
      <c r="N155" s="10" t="s">
        <v>150</v>
      </c>
    </row>
    <row r="156" spans="1:15" x14ac:dyDescent="0.35">
      <c r="A156" s="61"/>
      <c r="B156" s="64" t="s">
        <v>17</v>
      </c>
      <c r="C156" s="69"/>
      <c r="D156" s="22">
        <f>D157</f>
        <v>12180.7</v>
      </c>
      <c r="E156" s="22">
        <f>E157</f>
        <v>10000</v>
      </c>
      <c r="F156" s="22">
        <f>F157</f>
        <v>0</v>
      </c>
      <c r="G156" s="22">
        <f t="shared" si="15"/>
        <v>12180.7</v>
      </c>
      <c r="H156" s="22">
        <f>H157</f>
        <v>0</v>
      </c>
      <c r="I156" s="22">
        <f t="shared" si="16"/>
        <v>10000</v>
      </c>
      <c r="J156" s="22">
        <f>J157</f>
        <v>0</v>
      </c>
      <c r="K156" s="63">
        <f t="shared" si="32"/>
        <v>12180.7</v>
      </c>
      <c r="L156" s="22">
        <f>L157</f>
        <v>0</v>
      </c>
      <c r="M156" s="63">
        <f t="shared" si="31"/>
        <v>10000</v>
      </c>
      <c r="N156" s="18"/>
      <c r="O156" s="19"/>
    </row>
    <row r="157" spans="1:15" ht="54" x14ac:dyDescent="0.35">
      <c r="A157" s="61" t="s">
        <v>189</v>
      </c>
      <c r="B157" s="64" t="s">
        <v>62</v>
      </c>
      <c r="C157" s="66" t="s">
        <v>46</v>
      </c>
      <c r="D157" s="25">
        <v>12180.7</v>
      </c>
      <c r="E157" s="25">
        <v>10000</v>
      </c>
      <c r="F157" s="25"/>
      <c r="G157" s="25">
        <f t="shared" si="15"/>
        <v>12180.7</v>
      </c>
      <c r="H157" s="25"/>
      <c r="I157" s="25">
        <f t="shared" si="16"/>
        <v>10000</v>
      </c>
      <c r="J157" s="24"/>
      <c r="K157" s="63">
        <f t="shared" si="32"/>
        <v>12180.7</v>
      </c>
      <c r="L157" s="24"/>
      <c r="M157" s="63">
        <f t="shared" si="31"/>
        <v>10000</v>
      </c>
      <c r="N157" s="10" t="s">
        <v>63</v>
      </c>
    </row>
    <row r="158" spans="1:15" x14ac:dyDescent="0.35">
      <c r="A158" s="61"/>
      <c r="B158" s="64" t="s">
        <v>24</v>
      </c>
      <c r="C158" s="69"/>
      <c r="D158" s="22">
        <f>D159</f>
        <v>18208.7</v>
      </c>
      <c r="E158" s="22">
        <f>E159</f>
        <v>0</v>
      </c>
      <c r="F158" s="22">
        <f>F159</f>
        <v>0</v>
      </c>
      <c r="G158" s="22">
        <f t="shared" si="15"/>
        <v>18208.7</v>
      </c>
      <c r="H158" s="22">
        <f>H159</f>
        <v>0</v>
      </c>
      <c r="I158" s="22">
        <f t="shared" si="16"/>
        <v>0</v>
      </c>
      <c r="J158" s="22">
        <f>J159</f>
        <v>9363.1929999999993</v>
      </c>
      <c r="K158" s="63">
        <f t="shared" si="32"/>
        <v>27571.893</v>
      </c>
      <c r="L158" s="22">
        <f>L159</f>
        <v>0</v>
      </c>
      <c r="M158" s="63">
        <f t="shared" si="31"/>
        <v>0</v>
      </c>
      <c r="N158" s="18"/>
      <c r="O158" s="19"/>
    </row>
    <row r="159" spans="1:15" ht="54" x14ac:dyDescent="0.35">
      <c r="A159" s="61" t="s">
        <v>205</v>
      </c>
      <c r="B159" s="64" t="s">
        <v>169</v>
      </c>
      <c r="C159" s="66" t="s">
        <v>46</v>
      </c>
      <c r="D159" s="25">
        <v>18208.7</v>
      </c>
      <c r="E159" s="25">
        <v>0</v>
      </c>
      <c r="F159" s="25"/>
      <c r="G159" s="25">
        <f t="shared" si="15"/>
        <v>18208.7</v>
      </c>
      <c r="H159" s="25">
        <v>0</v>
      </c>
      <c r="I159" s="25">
        <f t="shared" si="16"/>
        <v>0</v>
      </c>
      <c r="J159" s="24">
        <v>9363.1929999999993</v>
      </c>
      <c r="K159" s="63">
        <f t="shared" si="32"/>
        <v>27571.893</v>
      </c>
      <c r="L159" s="24">
        <v>0</v>
      </c>
      <c r="M159" s="63">
        <f t="shared" si="31"/>
        <v>0</v>
      </c>
      <c r="N159" s="9" t="s">
        <v>199</v>
      </c>
    </row>
    <row r="160" spans="1:15" x14ac:dyDescent="0.35">
      <c r="A160" s="72"/>
      <c r="B160" s="73" t="s">
        <v>10</v>
      </c>
      <c r="C160" s="73"/>
      <c r="D160" s="25">
        <f>D18+D50+D86+D98+D149+D158+D146+D156</f>
        <v>5368497.6999999993</v>
      </c>
      <c r="E160" s="25">
        <f>E18+E50+E86+E98+E149+E158+E146+E156</f>
        <v>3917463.1999999997</v>
      </c>
      <c r="F160" s="25">
        <f>F18+F50+F86+F98+F149+F158+F146+F156</f>
        <v>80762.600000000006</v>
      </c>
      <c r="G160" s="25">
        <f t="shared" ref="G160:G169" si="33">D160+F160</f>
        <v>5449260.2999999989</v>
      </c>
      <c r="H160" s="25">
        <f>H18+H50+H86+H98+H149+H158+H146+H156</f>
        <v>380874.5</v>
      </c>
      <c r="I160" s="25">
        <f t="shared" ref="I160:I169" si="34">E160+H160</f>
        <v>4298337.6999999993</v>
      </c>
      <c r="J160" s="24">
        <f>J18+J50+J86+J98+J149+J158+J146+J156</f>
        <v>130549.73300000001</v>
      </c>
      <c r="K160" s="63">
        <f t="shared" si="32"/>
        <v>5579810.0329999989</v>
      </c>
      <c r="L160" s="24">
        <f>L18+L50+L86+L98+L149+L158+L146+L156</f>
        <v>1.8189894035458565E-12</v>
      </c>
      <c r="M160" s="63">
        <f t="shared" si="31"/>
        <v>4298337.6999999993</v>
      </c>
    </row>
    <row r="161" spans="1:13" x14ac:dyDescent="0.35">
      <c r="A161" s="72"/>
      <c r="B161" s="74" t="s">
        <v>11</v>
      </c>
      <c r="C161" s="75"/>
      <c r="D161" s="25"/>
      <c r="E161" s="25"/>
      <c r="F161" s="25"/>
      <c r="G161" s="25"/>
      <c r="H161" s="25"/>
      <c r="I161" s="25"/>
      <c r="J161" s="24"/>
      <c r="K161" s="63"/>
      <c r="L161" s="24"/>
      <c r="M161" s="63"/>
    </row>
    <row r="162" spans="1:13" x14ac:dyDescent="0.35">
      <c r="A162" s="72"/>
      <c r="B162" s="74" t="s">
        <v>23</v>
      </c>
      <c r="C162" s="76"/>
      <c r="D162" s="25">
        <f>D101</f>
        <v>1455404.7999999998</v>
      </c>
      <c r="E162" s="25">
        <f>E101</f>
        <v>1105577.3999999999</v>
      </c>
      <c r="F162" s="25">
        <f>F101</f>
        <v>0</v>
      </c>
      <c r="G162" s="25">
        <f t="shared" si="33"/>
        <v>1455404.7999999998</v>
      </c>
      <c r="H162" s="25">
        <f>H101</f>
        <v>0</v>
      </c>
      <c r="I162" s="25">
        <f t="shared" si="34"/>
        <v>1105577.3999999999</v>
      </c>
      <c r="J162" s="24">
        <f>J101</f>
        <v>0</v>
      </c>
      <c r="K162" s="63">
        <f t="shared" si="32"/>
        <v>1455404.7999999998</v>
      </c>
      <c r="L162" s="24">
        <f>L101</f>
        <v>0</v>
      </c>
      <c r="M162" s="63">
        <f t="shared" ref="M162:M164" si="35">I162+L162</f>
        <v>1105577.3999999999</v>
      </c>
    </row>
    <row r="163" spans="1:13" x14ac:dyDescent="0.35">
      <c r="A163" s="72"/>
      <c r="B163" s="77" t="s">
        <v>14</v>
      </c>
      <c r="C163" s="78"/>
      <c r="D163" s="25">
        <f>D21+D53</f>
        <v>1025528.1000000001</v>
      </c>
      <c r="E163" s="25">
        <f>E21+E53</f>
        <v>436731.8</v>
      </c>
      <c r="F163" s="25">
        <f>F21+F53</f>
        <v>37908.500000000015</v>
      </c>
      <c r="G163" s="25">
        <f t="shared" si="33"/>
        <v>1063436.6000000001</v>
      </c>
      <c r="H163" s="25">
        <f>H21+H53</f>
        <v>331798.09999999998</v>
      </c>
      <c r="I163" s="25">
        <f t="shared" si="34"/>
        <v>768529.89999999991</v>
      </c>
      <c r="J163" s="24">
        <f>J21+J53</f>
        <v>0</v>
      </c>
      <c r="K163" s="63">
        <f t="shared" si="32"/>
        <v>1063436.6000000001</v>
      </c>
      <c r="L163" s="24">
        <f>L21+L53</f>
        <v>0</v>
      </c>
      <c r="M163" s="63">
        <f t="shared" si="35"/>
        <v>768529.89999999991</v>
      </c>
    </row>
    <row r="164" spans="1:13" x14ac:dyDescent="0.35">
      <c r="A164" s="72"/>
      <c r="B164" s="77" t="s">
        <v>22</v>
      </c>
      <c r="C164" s="78"/>
      <c r="D164" s="25"/>
      <c r="E164" s="25"/>
      <c r="F164" s="25">
        <f>F54</f>
        <v>136854.1</v>
      </c>
      <c r="G164" s="25">
        <f t="shared" si="33"/>
        <v>136854.1</v>
      </c>
      <c r="H164" s="25">
        <f>H54</f>
        <v>136854.1</v>
      </c>
      <c r="I164" s="25">
        <f t="shared" si="34"/>
        <v>136854.1</v>
      </c>
      <c r="J164" s="24">
        <f>J54</f>
        <v>0</v>
      </c>
      <c r="K164" s="63">
        <f t="shared" si="32"/>
        <v>136854.1</v>
      </c>
      <c r="L164" s="24">
        <f>L54</f>
        <v>0</v>
      </c>
      <c r="M164" s="63">
        <f t="shared" si="35"/>
        <v>136854.1</v>
      </c>
    </row>
    <row r="165" spans="1:13" x14ac:dyDescent="0.35">
      <c r="A165" s="72"/>
      <c r="B165" s="73" t="s">
        <v>12</v>
      </c>
      <c r="C165" s="73"/>
      <c r="D165" s="25"/>
      <c r="E165" s="25"/>
      <c r="F165" s="25"/>
      <c r="G165" s="25"/>
      <c r="H165" s="25"/>
      <c r="I165" s="25"/>
      <c r="J165" s="24"/>
      <c r="K165" s="63"/>
      <c r="L165" s="24"/>
      <c r="M165" s="63"/>
    </row>
    <row r="166" spans="1:13" x14ac:dyDescent="0.35">
      <c r="A166" s="72"/>
      <c r="B166" s="73" t="s">
        <v>13</v>
      </c>
      <c r="C166" s="79"/>
      <c r="D166" s="25">
        <f>D45+D46+D47+D48+D49</f>
        <v>21508.400000000001</v>
      </c>
      <c r="E166" s="25">
        <f>E45+E46+E47+E48+E49</f>
        <v>32000</v>
      </c>
      <c r="F166" s="25">
        <f>F45+F46+F47+F48+F49</f>
        <v>0</v>
      </c>
      <c r="G166" s="25">
        <f t="shared" si="33"/>
        <v>21508.400000000001</v>
      </c>
      <c r="H166" s="25">
        <f>H45+H46+H47+H48+H49</f>
        <v>0</v>
      </c>
      <c r="I166" s="25">
        <f t="shared" si="34"/>
        <v>32000</v>
      </c>
      <c r="J166" s="24">
        <f>J45+J46+J47+J48+J49</f>
        <v>0</v>
      </c>
      <c r="K166" s="63">
        <f t="shared" si="32"/>
        <v>21508.400000000001</v>
      </c>
      <c r="L166" s="24">
        <f>L45+L46+L47+L48+L49</f>
        <v>0</v>
      </c>
      <c r="M166" s="63">
        <f t="shared" ref="M166:M169" si="36">I166+L166</f>
        <v>32000</v>
      </c>
    </row>
    <row r="167" spans="1:13" x14ac:dyDescent="0.35">
      <c r="A167" s="72"/>
      <c r="B167" s="80" t="s">
        <v>16</v>
      </c>
      <c r="C167" s="80"/>
      <c r="D167" s="25">
        <f>D55+D56+D57+D58+D59+D60+D61+D62+D63+D64+D65+D66+D67+D150+D151+D152+D153+D157+D159+D147+D148+D22+D26+D30+D31+D32+D36+D40+D41+D154+D155</f>
        <v>1988272.5999999999</v>
      </c>
      <c r="E167" s="25">
        <f>E55+E56+E57+E58+E59+E60+E61+E62+E63+E64+E65+E66+E67+E150+E151+E152+E153+E157+E159+E147+E148+E22+E26+E30+E31+E32+E36+E40+E41</f>
        <v>1679215.8000000003</v>
      </c>
      <c r="F167" s="25">
        <f>F55+F56+F57+F58+F59+F60+F61+F62+F63+F64+F65+F66+F67+F150+F151+F152+F153+F157+F159+F147+F148+F22+F26+F30+F31+F32+F36+F40+F41+F154+F155+F80+F81+F82+F83+F84+F85</f>
        <v>38619.200000000004</v>
      </c>
      <c r="G167" s="25">
        <f t="shared" si="33"/>
        <v>2026891.7999999998</v>
      </c>
      <c r="H167" s="25">
        <f>H55+H56+H57+H58+H59+H60+H61+H62+H63+H64+H65+H66+H67+H150+H151+H152+H153+H157+H159+H147+H148+H22+H26+H30+H31+H32+H36+H40+H41+H154+H155+H80+H81+H82+H83+H84+H85</f>
        <v>150731.09999999998</v>
      </c>
      <c r="I167" s="25">
        <f t="shared" si="34"/>
        <v>1829946.9000000004</v>
      </c>
      <c r="J167" s="24">
        <f>J55+J56+J57+J58+J59+J60+J61+J62+J63+J64+J65+J66+J67+J150+J151+J152+J153+J157+J159+J147+J148+J22+J26+J30+J31+J32+J36+J40+J41+J154+J155+J80+J81+J82+J83+J84+J85</f>
        <v>97580.934000000008</v>
      </c>
      <c r="K167" s="63">
        <f t="shared" si="32"/>
        <v>2124472.7339999997</v>
      </c>
      <c r="L167" s="24">
        <f>L55+L56+L57+L58+L59+L60+L61+L62+L63+L64+L65+L66+L67+L150+L151+L152+L153+L157+L159+L147+L148+L22+L26+L30+L31+L32+L36+L40+L41+L154+L155+L80+L81+L82+L83+L84+L85</f>
        <v>0</v>
      </c>
      <c r="M167" s="63">
        <f t="shared" si="36"/>
        <v>1829946.9000000004</v>
      </c>
    </row>
    <row r="168" spans="1:13" x14ac:dyDescent="0.35">
      <c r="A168" s="72"/>
      <c r="B168" s="81" t="s">
        <v>3</v>
      </c>
      <c r="C168" s="79"/>
      <c r="D168" s="25">
        <f>D68+D73+D76</f>
        <v>1227676.3</v>
      </c>
      <c r="E168" s="25">
        <f>E68+E73+E76</f>
        <v>554800.5</v>
      </c>
      <c r="F168" s="25">
        <f>F68+F73+F76</f>
        <v>42143.399999999994</v>
      </c>
      <c r="G168" s="25">
        <f t="shared" si="33"/>
        <v>1269819.7</v>
      </c>
      <c r="H168" s="25">
        <f>H68+H73+H76</f>
        <v>230143.4</v>
      </c>
      <c r="I168" s="25">
        <f t="shared" si="34"/>
        <v>784943.9</v>
      </c>
      <c r="J168" s="24">
        <f>J68+J73+J76</f>
        <v>0</v>
      </c>
      <c r="K168" s="63">
        <f t="shared" si="32"/>
        <v>1269819.7</v>
      </c>
      <c r="L168" s="24">
        <f>L68+L73+L76</f>
        <v>0</v>
      </c>
      <c r="M168" s="63">
        <f t="shared" si="36"/>
        <v>784943.9</v>
      </c>
    </row>
    <row r="169" spans="1:13" x14ac:dyDescent="0.35">
      <c r="A169" s="72"/>
      <c r="B169" s="73" t="s">
        <v>5</v>
      </c>
      <c r="C169" s="79"/>
      <c r="D169" s="25">
        <f>D87+D88+D89+D90+D91+D92+D96+D102+D106+D110+D114+D118+D122+D126+D130+D134+D138+D142</f>
        <v>2131040.3999999994</v>
      </c>
      <c r="E169" s="25">
        <f>E87+E88+E89+E90+E91+E92+E96+E102+E106+E110+E114+E118+E122+E126+E130+E134+E138+E142</f>
        <v>1651446.9</v>
      </c>
      <c r="F169" s="25">
        <f>F87+F88+F89+F90+F91+F92+F96+F102+F106+F110+F114+F118+F122+F126+F130+F134+F138+F142</f>
        <v>0</v>
      </c>
      <c r="G169" s="25">
        <f t="shared" si="33"/>
        <v>2131040.3999999994</v>
      </c>
      <c r="H169" s="25">
        <f>H87+H88+H89+H90+H91+H92+H96+H102+H106+H110+H114+H118+H122+H126+H130+H134+H138+H142</f>
        <v>0</v>
      </c>
      <c r="I169" s="25">
        <f t="shared" si="34"/>
        <v>1651446.9</v>
      </c>
      <c r="J169" s="24">
        <f>J87+J88+J89+J90+J91+J92+J96+J102+J106+J110+J114+J118+J122+J126+J130+J134+J138+J142+J97</f>
        <v>32968.798999999999</v>
      </c>
      <c r="K169" s="63">
        <f t="shared" si="32"/>
        <v>2164009.1989999996</v>
      </c>
      <c r="L169" s="24">
        <f>L87+L88+L89+L90+L91+L92+L96+L102+L106+L110+L114+L118+L122+L126+L130+L134+L138+L142+L97</f>
        <v>0</v>
      </c>
      <c r="M169" s="63">
        <f t="shared" si="36"/>
        <v>1651446.9</v>
      </c>
    </row>
    <row r="172" spans="1:13" x14ac:dyDescent="0.35">
      <c r="D172" s="15"/>
      <c r="E172" s="15"/>
      <c r="F172" s="15"/>
      <c r="G172" s="15"/>
      <c r="H172" s="15"/>
      <c r="I172" s="15"/>
      <c r="J172" s="17"/>
      <c r="K172" s="82"/>
      <c r="L172" s="17"/>
      <c r="M172" s="82"/>
    </row>
    <row r="281" spans="27:27" x14ac:dyDescent="0.35">
      <c r="AA281" s="46">
        <f>12342.6</f>
        <v>12342.6</v>
      </c>
    </row>
  </sheetData>
  <sheetProtection password="CF5C" sheet="1" objects="1" scenarios="1"/>
  <autoFilter ref="A17:O169">
    <filterColumn colId="14">
      <filters blank="1"/>
    </filterColumn>
  </autoFilter>
  <mergeCells count="24">
    <mergeCell ref="B166:C166"/>
    <mergeCell ref="B167:C167"/>
    <mergeCell ref="B169:C169"/>
    <mergeCell ref="B168:C168"/>
    <mergeCell ref="A16:A17"/>
    <mergeCell ref="B16:B17"/>
    <mergeCell ref="C16:C17"/>
    <mergeCell ref="B165:C165"/>
    <mergeCell ref="B160:C160"/>
    <mergeCell ref="B161:C161"/>
    <mergeCell ref="B162:C162"/>
    <mergeCell ref="L16:L17"/>
    <mergeCell ref="M16:M17"/>
    <mergeCell ref="A11:M11"/>
    <mergeCell ref="A12:M13"/>
    <mergeCell ref="E16:E17"/>
    <mergeCell ref="H16:H17"/>
    <mergeCell ref="I16:I17"/>
    <mergeCell ref="F16:F17"/>
    <mergeCell ref="G16:G17"/>
    <mergeCell ref="D16:D17"/>
    <mergeCell ref="J16:J17"/>
    <mergeCell ref="K16:K17"/>
    <mergeCell ref="K4:M4"/>
  </mergeCells>
  <pageMargins left="0.98425196850393704" right="0.39370078740157483" top="0.55000000000000004" bottom="0.78740157480314965" header="0.51181102362204722" footer="0.51181102362204722"/>
  <pageSetup paperSize="9" scale="61" fitToHeight="0" orientation="portrait" horizontalDpi="4294967294" verticalDpi="4294967294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2020-2021</vt:lpstr>
      <vt:lpstr>'2020-2021'!Заголовки_для_печати</vt:lpstr>
      <vt:lpstr>'2020-2021'!Область_печати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Катцина Анна Владиславовна</dc:creator>
  <cp:lastModifiedBy>Колышкина Елена Владимировна</cp:lastModifiedBy>
  <cp:lastPrinted>2019-02-26T11:42:19Z</cp:lastPrinted>
  <dcterms:created xsi:type="dcterms:W3CDTF">2014-02-04T08:37:28Z</dcterms:created>
  <dcterms:modified xsi:type="dcterms:W3CDTF">2019-02-26T11:42:29Z</dcterms:modified>
</cp:coreProperties>
</file>