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9 год\Апрель\Новая папка\"/>
    </mc:Choice>
  </mc:AlternateContent>
  <bookViews>
    <workbookView xWindow="0" yWindow="0" windowWidth="28800" windowHeight="12135"/>
  </bookViews>
  <sheets>
    <sheet name="2019" sheetId="2" r:id="rId1"/>
  </sheets>
  <definedNames>
    <definedName name="_xlnm._FilterDatabase" localSheetId="0" hidden="1">'2019'!$A$15:$N$226</definedName>
    <definedName name="_xlnm.Print_Titles" localSheetId="0">'2019'!$14:$15</definedName>
    <definedName name="_xlnm.Print_Area" localSheetId="0">'2019'!$A$1:$D$224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3" i="2" l="1"/>
  <c r="K194" i="2"/>
  <c r="L205" i="2"/>
  <c r="K18" i="2"/>
  <c r="L72" i="2"/>
  <c r="K57" i="2"/>
  <c r="K60" i="2"/>
  <c r="K20" i="2"/>
  <c r="K19" i="2"/>
  <c r="K50" i="2"/>
  <c r="K49" i="2"/>
  <c r="K69" i="2"/>
  <c r="L69" i="2"/>
  <c r="L70" i="2"/>
  <c r="L71" i="2"/>
  <c r="K67" i="2"/>
  <c r="L67" i="2" s="1"/>
  <c r="K55" i="2" l="1"/>
  <c r="D55" i="2"/>
  <c r="K35" i="2"/>
  <c r="K34" i="2"/>
  <c r="K33" i="2"/>
  <c r="K31" i="2" l="1"/>
  <c r="K28" i="2"/>
  <c r="L29" i="2"/>
  <c r="L30" i="2"/>
  <c r="K26" i="2"/>
  <c r="F28" i="2"/>
  <c r="H28" i="2" s="1"/>
  <c r="J28" i="2" s="1"/>
  <c r="L28" i="2" s="1"/>
  <c r="K23" i="2"/>
  <c r="F170" i="2" l="1"/>
  <c r="H170" i="2" s="1"/>
  <c r="J170" i="2" s="1"/>
  <c r="F39" i="2"/>
  <c r="H39" i="2" s="1"/>
  <c r="J39" i="2" s="1"/>
  <c r="F23" i="2"/>
  <c r="H23" i="2" s="1"/>
  <c r="J23" i="2" s="1"/>
  <c r="L23" i="2" s="1"/>
  <c r="D21" i="2"/>
  <c r="L24" i="2"/>
  <c r="L25" i="2"/>
  <c r="K21" i="2"/>
  <c r="K37" i="2" l="1"/>
  <c r="L41" i="2"/>
  <c r="L39" i="2"/>
  <c r="L40" i="2"/>
  <c r="K139" i="2" l="1"/>
  <c r="K140" i="2"/>
  <c r="K136" i="2" s="1"/>
  <c r="K185" i="2" l="1"/>
  <c r="L185" i="2" s="1"/>
  <c r="L187" i="2"/>
  <c r="L188" i="2"/>
  <c r="K170" i="2"/>
  <c r="K135" i="2" s="1"/>
  <c r="L171" i="2"/>
  <c r="K168" i="2"/>
  <c r="K181" i="2"/>
  <c r="L181" i="2" s="1"/>
  <c r="L183" i="2"/>
  <c r="L184" i="2"/>
  <c r="L170" i="2" l="1"/>
  <c r="K225" i="2"/>
  <c r="K224" i="2"/>
  <c r="K211" i="2"/>
  <c r="K206" i="2"/>
  <c r="K195" i="2"/>
  <c r="K189" i="2"/>
  <c r="K172" i="2"/>
  <c r="K161" i="2"/>
  <c r="K157" i="2"/>
  <c r="K153" i="2"/>
  <c r="K149" i="2"/>
  <c r="K145" i="2"/>
  <c r="K141" i="2"/>
  <c r="K137" i="2"/>
  <c r="K133" i="2"/>
  <c r="K123" i="2"/>
  <c r="K115" i="2"/>
  <c r="K114" i="2"/>
  <c r="K102" i="2"/>
  <c r="K99" i="2"/>
  <c r="K94" i="2"/>
  <c r="K77" i="2"/>
  <c r="K76" i="2"/>
  <c r="K75" i="2"/>
  <c r="K51" i="2"/>
  <c r="K219" i="2" s="1"/>
  <c r="K47" i="2"/>
  <c r="K42" i="2"/>
  <c r="K112" i="2" l="1"/>
  <c r="K222" i="2"/>
  <c r="K216" i="2"/>
  <c r="K16" i="2"/>
  <c r="K197" i="2"/>
  <c r="K215" i="2"/>
  <c r="K217" i="2"/>
  <c r="K73" i="2"/>
  <c r="K221" i="2"/>
  <c r="I199" i="2"/>
  <c r="I197" i="2" s="1"/>
  <c r="I225" i="2"/>
  <c r="I224" i="2"/>
  <c r="I223" i="2"/>
  <c r="I211" i="2"/>
  <c r="I206" i="2"/>
  <c r="I195" i="2"/>
  <c r="I189" i="2"/>
  <c r="I172" i="2"/>
  <c r="I161" i="2"/>
  <c r="I157" i="2"/>
  <c r="I153" i="2"/>
  <c r="I149" i="2"/>
  <c r="I145" i="2"/>
  <c r="I141" i="2"/>
  <c r="I137" i="2"/>
  <c r="I136" i="2"/>
  <c r="I123" i="2"/>
  <c r="I115" i="2"/>
  <c r="I114" i="2"/>
  <c r="I102" i="2"/>
  <c r="I99" i="2"/>
  <c r="I94" i="2"/>
  <c r="I77" i="2"/>
  <c r="I76" i="2"/>
  <c r="I75" i="2"/>
  <c r="I55" i="2"/>
  <c r="I51" i="2"/>
  <c r="I219" i="2" s="1"/>
  <c r="I47" i="2"/>
  <c r="I42" i="2"/>
  <c r="I20" i="2"/>
  <c r="I18" i="2"/>
  <c r="K220" i="2" l="1"/>
  <c r="K192" i="2"/>
  <c r="K213" i="2" s="1"/>
  <c r="I194" i="2"/>
  <c r="I112" i="2"/>
  <c r="I221" i="2"/>
  <c r="I73" i="2"/>
  <c r="I222" i="2"/>
  <c r="I217" i="2"/>
  <c r="I19" i="2"/>
  <c r="I216" i="2" s="1"/>
  <c r="I215" i="2"/>
  <c r="I31" i="2"/>
  <c r="I192" i="2"/>
  <c r="I135" i="2"/>
  <c r="G132" i="2"/>
  <c r="I133" i="2" l="1"/>
  <c r="I220" i="2"/>
  <c r="I16" i="2"/>
  <c r="G225" i="2"/>
  <c r="I213" i="2" l="1"/>
  <c r="G206" i="2"/>
  <c r="H210" i="2"/>
  <c r="J210" i="2" s="1"/>
  <c r="L210" i="2" s="1"/>
  <c r="G143" i="2" l="1"/>
  <c r="G147" i="2"/>
  <c r="G114" i="2"/>
  <c r="H132" i="2"/>
  <c r="J132" i="2" s="1"/>
  <c r="L132" i="2" s="1"/>
  <c r="G75" i="2" l="1"/>
  <c r="G18" i="2"/>
  <c r="G159" i="2"/>
  <c r="G155" i="2"/>
  <c r="G191" i="2"/>
  <c r="H111" i="2"/>
  <c r="J111" i="2" s="1"/>
  <c r="L111" i="2" s="1"/>
  <c r="H106" i="2" l="1"/>
  <c r="J106" i="2" s="1"/>
  <c r="L106" i="2" s="1"/>
  <c r="H107" i="2"/>
  <c r="J107" i="2" s="1"/>
  <c r="L107" i="2" s="1"/>
  <c r="H108" i="2"/>
  <c r="J108" i="2" s="1"/>
  <c r="L108" i="2" s="1"/>
  <c r="H109" i="2"/>
  <c r="J109" i="2" s="1"/>
  <c r="L109" i="2" s="1"/>
  <c r="H110" i="2"/>
  <c r="J110" i="2" s="1"/>
  <c r="L110" i="2" s="1"/>
  <c r="H225" i="2"/>
  <c r="J225" i="2" s="1"/>
  <c r="L225" i="2" s="1"/>
  <c r="H91" i="2"/>
  <c r="J91" i="2" s="1"/>
  <c r="L91" i="2" s="1"/>
  <c r="H89" i="2"/>
  <c r="J89" i="2" s="1"/>
  <c r="L89" i="2" s="1"/>
  <c r="H79" i="2"/>
  <c r="J79" i="2" s="1"/>
  <c r="L79" i="2" s="1"/>
  <c r="G139" i="2" l="1"/>
  <c r="G135" i="2" s="1"/>
  <c r="H129" i="2"/>
  <c r="J129" i="2" s="1"/>
  <c r="L129" i="2" s="1"/>
  <c r="H130" i="2"/>
  <c r="J130" i="2" s="1"/>
  <c r="L130" i="2" s="1"/>
  <c r="H131" i="2"/>
  <c r="J131" i="2" s="1"/>
  <c r="L131" i="2" s="1"/>
  <c r="H176" i="2"/>
  <c r="J176" i="2" s="1"/>
  <c r="L176" i="2" s="1"/>
  <c r="H177" i="2"/>
  <c r="J177" i="2" s="1"/>
  <c r="L177" i="2" s="1"/>
  <c r="H178" i="2"/>
  <c r="J178" i="2" s="1"/>
  <c r="L178" i="2" s="1"/>
  <c r="H179" i="2"/>
  <c r="J179" i="2" s="1"/>
  <c r="L179" i="2" s="1"/>
  <c r="H180" i="2"/>
  <c r="J180" i="2" s="1"/>
  <c r="L180" i="2" s="1"/>
  <c r="G34" i="2" l="1"/>
  <c r="G35" i="2"/>
  <c r="H191" i="2" l="1"/>
  <c r="J191" i="2" s="1"/>
  <c r="L191" i="2" s="1"/>
  <c r="G189" i="2"/>
  <c r="G224" i="2" l="1"/>
  <c r="G223" i="2"/>
  <c r="G211" i="2"/>
  <c r="G197" i="2"/>
  <c r="G195" i="2"/>
  <c r="G194" i="2"/>
  <c r="G172" i="2"/>
  <c r="G161" i="2"/>
  <c r="G157" i="2"/>
  <c r="G153" i="2"/>
  <c r="G149" i="2"/>
  <c r="G145" i="2"/>
  <c r="G141" i="2"/>
  <c r="G137" i="2"/>
  <c r="G136" i="2"/>
  <c r="G123" i="2"/>
  <c r="G115" i="2"/>
  <c r="G102" i="2"/>
  <c r="G99" i="2"/>
  <c r="G94" i="2"/>
  <c r="G77" i="2"/>
  <c r="G76" i="2"/>
  <c r="G55" i="2"/>
  <c r="G42" i="2"/>
  <c r="G31" i="2"/>
  <c r="G20" i="2"/>
  <c r="G222" i="2" l="1"/>
  <c r="G112" i="2"/>
  <c r="G192" i="2"/>
  <c r="G215" i="2"/>
  <c r="G47" i="2"/>
  <c r="G220" i="2" s="1"/>
  <c r="G73" i="2"/>
  <c r="G133" i="2"/>
  <c r="G221" i="2"/>
  <c r="G19" i="2"/>
  <c r="G51" i="2"/>
  <c r="G217" i="2"/>
  <c r="E77" i="2"/>
  <c r="F105" i="2"/>
  <c r="H105" i="2" s="1"/>
  <c r="J105" i="2" s="1"/>
  <c r="L105" i="2" s="1"/>
  <c r="G16" i="2" l="1"/>
  <c r="G213" i="2" s="1"/>
  <c r="G216" i="2"/>
  <c r="G219" i="2"/>
  <c r="D19" i="2"/>
  <c r="E54" i="2" l="1"/>
  <c r="E50" i="2"/>
  <c r="E49" i="2"/>
  <c r="E57" i="2"/>
  <c r="E136" i="2"/>
  <c r="E135" i="2"/>
  <c r="E172" i="2"/>
  <c r="F174" i="2"/>
  <c r="H174" i="2" s="1"/>
  <c r="J174" i="2" s="1"/>
  <c r="L174" i="2" s="1"/>
  <c r="F175" i="2"/>
  <c r="H175" i="2" s="1"/>
  <c r="J175" i="2" s="1"/>
  <c r="L175" i="2" s="1"/>
  <c r="D172" i="2"/>
  <c r="F96" i="2" l="1"/>
  <c r="H96" i="2" s="1"/>
  <c r="J96" i="2" s="1"/>
  <c r="L96" i="2" s="1"/>
  <c r="F77" i="2"/>
  <c r="H77" i="2" s="1"/>
  <c r="J77" i="2" s="1"/>
  <c r="L77" i="2" s="1"/>
  <c r="E94" i="2"/>
  <c r="F98" i="2"/>
  <c r="H98" i="2" s="1"/>
  <c r="J98" i="2" s="1"/>
  <c r="L98" i="2" s="1"/>
  <c r="E60" i="2" l="1"/>
  <c r="E224" i="2"/>
  <c r="E223" i="2"/>
  <c r="E211" i="2"/>
  <c r="E206" i="2"/>
  <c r="E197" i="2"/>
  <c r="E192" i="2" s="1"/>
  <c r="E195" i="2"/>
  <c r="E194" i="2"/>
  <c r="E189" i="2"/>
  <c r="E161" i="2"/>
  <c r="E157" i="2"/>
  <c r="E153" i="2"/>
  <c r="E149" i="2"/>
  <c r="E145" i="2"/>
  <c r="E141" i="2"/>
  <c r="E137" i="2"/>
  <c r="E215" i="2"/>
  <c r="E123" i="2"/>
  <c r="E115" i="2"/>
  <c r="E114" i="2"/>
  <c r="E99" i="2"/>
  <c r="E75" i="2"/>
  <c r="E55" i="2"/>
  <c r="E51" i="2"/>
  <c r="E219" i="2" s="1"/>
  <c r="E47" i="2"/>
  <c r="E42" i="2"/>
  <c r="E31" i="2"/>
  <c r="E20" i="2"/>
  <c r="E217" i="2" s="1"/>
  <c r="E19" i="2"/>
  <c r="E18" i="2"/>
  <c r="F21" i="2"/>
  <c r="H21" i="2" s="1"/>
  <c r="J21" i="2" s="1"/>
  <c r="L21" i="2" s="1"/>
  <c r="F26" i="2"/>
  <c r="H26" i="2" s="1"/>
  <c r="J26" i="2" s="1"/>
  <c r="L26" i="2" s="1"/>
  <c r="F33" i="2"/>
  <c r="H33" i="2" s="1"/>
  <c r="J33" i="2" s="1"/>
  <c r="L33" i="2" s="1"/>
  <c r="F34" i="2"/>
  <c r="H34" i="2" s="1"/>
  <c r="J34" i="2" s="1"/>
  <c r="L34" i="2" s="1"/>
  <c r="F35" i="2"/>
  <c r="H35" i="2" s="1"/>
  <c r="J35" i="2" s="1"/>
  <c r="L35" i="2" s="1"/>
  <c r="F36" i="2"/>
  <c r="H36" i="2" s="1"/>
  <c r="J36" i="2" s="1"/>
  <c r="L36" i="2" s="1"/>
  <c r="F37" i="2"/>
  <c r="H37" i="2" s="1"/>
  <c r="J37" i="2" s="1"/>
  <c r="L37" i="2" s="1"/>
  <c r="F44" i="2"/>
  <c r="H44" i="2" s="1"/>
  <c r="J44" i="2" s="1"/>
  <c r="L44" i="2" s="1"/>
  <c r="F45" i="2"/>
  <c r="H45" i="2" s="1"/>
  <c r="J45" i="2" s="1"/>
  <c r="L45" i="2" s="1"/>
  <c r="F46" i="2"/>
  <c r="H46" i="2" s="1"/>
  <c r="J46" i="2" s="1"/>
  <c r="L46" i="2" s="1"/>
  <c r="F49" i="2"/>
  <c r="H49" i="2" s="1"/>
  <c r="J49" i="2" s="1"/>
  <c r="L49" i="2" s="1"/>
  <c r="F50" i="2"/>
  <c r="H50" i="2" s="1"/>
  <c r="J50" i="2" s="1"/>
  <c r="L50" i="2" s="1"/>
  <c r="F53" i="2"/>
  <c r="H53" i="2" s="1"/>
  <c r="J53" i="2" s="1"/>
  <c r="L53" i="2" s="1"/>
  <c r="F54" i="2"/>
  <c r="H54" i="2" s="1"/>
  <c r="J54" i="2" s="1"/>
  <c r="L54" i="2" s="1"/>
  <c r="F57" i="2"/>
  <c r="H57" i="2" s="1"/>
  <c r="J57" i="2" s="1"/>
  <c r="L57" i="2" s="1"/>
  <c r="F58" i="2"/>
  <c r="H58" i="2" s="1"/>
  <c r="J58" i="2" s="1"/>
  <c r="L58" i="2" s="1"/>
  <c r="F60" i="2"/>
  <c r="H60" i="2" s="1"/>
  <c r="J60" i="2" s="1"/>
  <c r="L60" i="2" s="1"/>
  <c r="F61" i="2"/>
  <c r="H61" i="2" s="1"/>
  <c r="J61" i="2" s="1"/>
  <c r="L61" i="2" s="1"/>
  <c r="F62" i="2"/>
  <c r="H62" i="2" s="1"/>
  <c r="J62" i="2" s="1"/>
  <c r="L62" i="2" s="1"/>
  <c r="F63" i="2"/>
  <c r="H63" i="2" s="1"/>
  <c r="J63" i="2" s="1"/>
  <c r="L63" i="2" s="1"/>
  <c r="F64" i="2"/>
  <c r="H64" i="2" s="1"/>
  <c r="J64" i="2" s="1"/>
  <c r="L64" i="2" s="1"/>
  <c r="F65" i="2"/>
  <c r="H65" i="2" s="1"/>
  <c r="J65" i="2" s="1"/>
  <c r="L65" i="2" s="1"/>
  <c r="F66" i="2"/>
  <c r="H66" i="2" s="1"/>
  <c r="J66" i="2" s="1"/>
  <c r="L66" i="2" s="1"/>
  <c r="F78" i="2"/>
  <c r="H78" i="2" s="1"/>
  <c r="J78" i="2" s="1"/>
  <c r="L78" i="2" s="1"/>
  <c r="F80" i="2"/>
  <c r="H80" i="2" s="1"/>
  <c r="J80" i="2" s="1"/>
  <c r="L80" i="2" s="1"/>
  <c r="F81" i="2"/>
  <c r="H81" i="2" s="1"/>
  <c r="J81" i="2" s="1"/>
  <c r="L81" i="2" s="1"/>
  <c r="F82" i="2"/>
  <c r="H82" i="2" s="1"/>
  <c r="J82" i="2" s="1"/>
  <c r="L82" i="2" s="1"/>
  <c r="F83" i="2"/>
  <c r="H83" i="2" s="1"/>
  <c r="J83" i="2" s="1"/>
  <c r="L83" i="2" s="1"/>
  <c r="F84" i="2"/>
  <c r="H84" i="2" s="1"/>
  <c r="J84" i="2" s="1"/>
  <c r="L84" i="2" s="1"/>
  <c r="F85" i="2"/>
  <c r="H85" i="2" s="1"/>
  <c r="J85" i="2" s="1"/>
  <c r="L85" i="2" s="1"/>
  <c r="F86" i="2"/>
  <c r="H86" i="2" s="1"/>
  <c r="J86" i="2" s="1"/>
  <c r="L86" i="2" s="1"/>
  <c r="F87" i="2"/>
  <c r="H87" i="2" s="1"/>
  <c r="J87" i="2" s="1"/>
  <c r="L87" i="2" s="1"/>
  <c r="F88" i="2"/>
  <c r="H88" i="2" s="1"/>
  <c r="J88" i="2" s="1"/>
  <c r="L88" i="2" s="1"/>
  <c r="F90" i="2"/>
  <c r="H90" i="2" s="1"/>
  <c r="J90" i="2" s="1"/>
  <c r="L90" i="2" s="1"/>
  <c r="F92" i="2"/>
  <c r="H92" i="2" s="1"/>
  <c r="J92" i="2" s="1"/>
  <c r="L92" i="2" s="1"/>
  <c r="F93" i="2"/>
  <c r="H93" i="2" s="1"/>
  <c r="J93" i="2" s="1"/>
  <c r="L93" i="2" s="1"/>
  <c r="F97" i="2"/>
  <c r="H97" i="2" s="1"/>
  <c r="J97" i="2" s="1"/>
  <c r="L97" i="2" s="1"/>
  <c r="F101" i="2"/>
  <c r="H101" i="2" s="1"/>
  <c r="J101" i="2" s="1"/>
  <c r="L101" i="2" s="1"/>
  <c r="F116" i="2"/>
  <c r="H116" i="2" s="1"/>
  <c r="J116" i="2" s="1"/>
  <c r="L116" i="2" s="1"/>
  <c r="F117" i="2"/>
  <c r="H117" i="2" s="1"/>
  <c r="J117" i="2" s="1"/>
  <c r="L117" i="2" s="1"/>
  <c r="F118" i="2"/>
  <c r="H118" i="2" s="1"/>
  <c r="J118" i="2" s="1"/>
  <c r="L118" i="2" s="1"/>
  <c r="F119" i="2"/>
  <c r="H119" i="2" s="1"/>
  <c r="J119" i="2" s="1"/>
  <c r="L119" i="2" s="1"/>
  <c r="F120" i="2"/>
  <c r="H120" i="2" s="1"/>
  <c r="J120" i="2" s="1"/>
  <c r="L120" i="2" s="1"/>
  <c r="F121" i="2"/>
  <c r="H121" i="2" s="1"/>
  <c r="J121" i="2" s="1"/>
  <c r="L121" i="2" s="1"/>
  <c r="F122" i="2"/>
  <c r="H122" i="2" s="1"/>
  <c r="J122" i="2" s="1"/>
  <c r="L122" i="2" s="1"/>
  <c r="F125" i="2"/>
  <c r="H125" i="2" s="1"/>
  <c r="J125" i="2" s="1"/>
  <c r="L125" i="2" s="1"/>
  <c r="F126" i="2"/>
  <c r="H126" i="2" s="1"/>
  <c r="J126" i="2" s="1"/>
  <c r="L126" i="2" s="1"/>
  <c r="F127" i="2"/>
  <c r="H127" i="2" s="1"/>
  <c r="J127" i="2" s="1"/>
  <c r="L127" i="2" s="1"/>
  <c r="F128" i="2"/>
  <c r="H128" i="2" s="1"/>
  <c r="J128" i="2" s="1"/>
  <c r="L128" i="2" s="1"/>
  <c r="F139" i="2"/>
  <c r="H139" i="2" s="1"/>
  <c r="J139" i="2" s="1"/>
  <c r="L139" i="2" s="1"/>
  <c r="F140" i="2"/>
  <c r="H140" i="2" s="1"/>
  <c r="J140" i="2" s="1"/>
  <c r="L140" i="2" s="1"/>
  <c r="F143" i="2"/>
  <c r="H143" i="2" s="1"/>
  <c r="J143" i="2" s="1"/>
  <c r="L143" i="2" s="1"/>
  <c r="F144" i="2"/>
  <c r="H144" i="2" s="1"/>
  <c r="J144" i="2" s="1"/>
  <c r="L144" i="2" s="1"/>
  <c r="F147" i="2"/>
  <c r="H147" i="2" s="1"/>
  <c r="J147" i="2" s="1"/>
  <c r="L147" i="2" s="1"/>
  <c r="F148" i="2"/>
  <c r="H148" i="2" s="1"/>
  <c r="J148" i="2" s="1"/>
  <c r="L148" i="2" s="1"/>
  <c r="F151" i="2"/>
  <c r="H151" i="2" s="1"/>
  <c r="J151" i="2" s="1"/>
  <c r="L151" i="2" s="1"/>
  <c r="F152" i="2"/>
  <c r="H152" i="2" s="1"/>
  <c r="J152" i="2" s="1"/>
  <c r="L152" i="2" s="1"/>
  <c r="F155" i="2"/>
  <c r="H155" i="2" s="1"/>
  <c r="J155" i="2" s="1"/>
  <c r="L155" i="2" s="1"/>
  <c r="F156" i="2"/>
  <c r="H156" i="2" s="1"/>
  <c r="J156" i="2" s="1"/>
  <c r="L156" i="2" s="1"/>
  <c r="F159" i="2"/>
  <c r="H159" i="2" s="1"/>
  <c r="J159" i="2" s="1"/>
  <c r="L159" i="2" s="1"/>
  <c r="F160" i="2"/>
  <c r="H160" i="2" s="1"/>
  <c r="J160" i="2" s="1"/>
  <c r="L160" i="2" s="1"/>
  <c r="F163" i="2"/>
  <c r="H163" i="2" s="1"/>
  <c r="J163" i="2" s="1"/>
  <c r="L163" i="2" s="1"/>
  <c r="F164" i="2"/>
  <c r="H164" i="2" s="1"/>
  <c r="J164" i="2" s="1"/>
  <c r="L164" i="2" s="1"/>
  <c r="F165" i="2"/>
  <c r="H165" i="2" s="1"/>
  <c r="J165" i="2" s="1"/>
  <c r="L165" i="2" s="1"/>
  <c r="F166" i="2"/>
  <c r="H166" i="2" s="1"/>
  <c r="J166" i="2" s="1"/>
  <c r="L166" i="2" s="1"/>
  <c r="F167" i="2"/>
  <c r="H167" i="2" s="1"/>
  <c r="J167" i="2" s="1"/>
  <c r="L167" i="2" s="1"/>
  <c r="F168" i="2"/>
  <c r="H168" i="2" s="1"/>
  <c r="J168" i="2" s="1"/>
  <c r="L168" i="2" s="1"/>
  <c r="F172" i="2"/>
  <c r="H172" i="2" s="1"/>
  <c r="J172" i="2" s="1"/>
  <c r="L172" i="2" s="1"/>
  <c r="F190" i="2"/>
  <c r="H190" i="2" s="1"/>
  <c r="J190" i="2" s="1"/>
  <c r="L190" i="2" s="1"/>
  <c r="F196" i="2"/>
  <c r="H196" i="2" s="1"/>
  <c r="J196" i="2" s="1"/>
  <c r="L196" i="2" s="1"/>
  <c r="F199" i="2"/>
  <c r="H199" i="2" s="1"/>
  <c r="J199" i="2" s="1"/>
  <c r="L199" i="2" s="1"/>
  <c r="F200" i="2"/>
  <c r="H200" i="2" s="1"/>
  <c r="J200" i="2" s="1"/>
  <c r="L200" i="2" s="1"/>
  <c r="F201" i="2"/>
  <c r="H201" i="2" s="1"/>
  <c r="J201" i="2" s="1"/>
  <c r="L201" i="2" s="1"/>
  <c r="F202" i="2"/>
  <c r="H202" i="2" s="1"/>
  <c r="J202" i="2" s="1"/>
  <c r="L202" i="2" s="1"/>
  <c r="F203" i="2"/>
  <c r="H203" i="2" s="1"/>
  <c r="J203" i="2" s="1"/>
  <c r="L203" i="2" s="1"/>
  <c r="F204" i="2"/>
  <c r="H204" i="2" s="1"/>
  <c r="J204" i="2" s="1"/>
  <c r="L204" i="2" s="1"/>
  <c r="F207" i="2"/>
  <c r="H207" i="2" s="1"/>
  <c r="J207" i="2" s="1"/>
  <c r="L207" i="2" s="1"/>
  <c r="F208" i="2"/>
  <c r="H208" i="2" s="1"/>
  <c r="J208" i="2" s="1"/>
  <c r="L208" i="2" s="1"/>
  <c r="F209" i="2"/>
  <c r="H209" i="2" s="1"/>
  <c r="J209" i="2" s="1"/>
  <c r="L209" i="2" s="1"/>
  <c r="F212" i="2"/>
  <c r="H212" i="2" s="1"/>
  <c r="J212" i="2" s="1"/>
  <c r="L212" i="2" s="1"/>
  <c r="E133" i="2" l="1"/>
  <c r="E112" i="2"/>
  <c r="E220" i="2"/>
  <c r="E222" i="2"/>
  <c r="E16" i="2"/>
  <c r="D20" i="2"/>
  <c r="F19" i="2"/>
  <c r="H19" i="2" s="1"/>
  <c r="J19" i="2" s="1"/>
  <c r="L19" i="2" s="1"/>
  <c r="D18" i="2"/>
  <c r="F18" i="2" s="1"/>
  <c r="H18" i="2" s="1"/>
  <c r="J18" i="2" s="1"/>
  <c r="L18" i="2" s="1"/>
  <c r="F55" i="2"/>
  <c r="H55" i="2" s="1"/>
  <c r="J55" i="2" s="1"/>
  <c r="L55" i="2" s="1"/>
  <c r="D51" i="2"/>
  <c r="D219" i="2" s="1"/>
  <c r="F219" i="2" s="1"/>
  <c r="H219" i="2" s="1"/>
  <c r="J219" i="2" s="1"/>
  <c r="L219" i="2" s="1"/>
  <c r="D47" i="2"/>
  <c r="F47" i="2" s="1"/>
  <c r="H47" i="2" s="1"/>
  <c r="J47" i="2" s="1"/>
  <c r="L47" i="2" s="1"/>
  <c r="D42" i="2"/>
  <c r="F42" i="2" s="1"/>
  <c r="H42" i="2" s="1"/>
  <c r="J42" i="2" s="1"/>
  <c r="L42" i="2" s="1"/>
  <c r="D31" i="2"/>
  <c r="F31" i="2" s="1"/>
  <c r="H31" i="2" s="1"/>
  <c r="J31" i="2" s="1"/>
  <c r="L31" i="2" s="1"/>
  <c r="F51" i="2" l="1"/>
  <c r="H51" i="2" s="1"/>
  <c r="J51" i="2" s="1"/>
  <c r="L51" i="2" s="1"/>
  <c r="D217" i="2"/>
  <c r="F217" i="2" s="1"/>
  <c r="H217" i="2" s="1"/>
  <c r="J217" i="2" s="1"/>
  <c r="L217" i="2" s="1"/>
  <c r="F20" i="2"/>
  <c r="H20" i="2" s="1"/>
  <c r="J20" i="2" s="1"/>
  <c r="L20" i="2" s="1"/>
  <c r="D16" i="2"/>
  <c r="F16" i="2" s="1"/>
  <c r="H16" i="2" s="1"/>
  <c r="J16" i="2" s="1"/>
  <c r="L16" i="2" s="1"/>
  <c r="D224" i="2"/>
  <c r="F224" i="2" s="1"/>
  <c r="H224" i="2" s="1"/>
  <c r="J224" i="2" s="1"/>
  <c r="L224" i="2" s="1"/>
  <c r="D223" i="2"/>
  <c r="F223" i="2" s="1"/>
  <c r="H223" i="2" s="1"/>
  <c r="J223" i="2" s="1"/>
  <c r="L223" i="2" s="1"/>
  <c r="D76" i="2"/>
  <c r="D75" i="2"/>
  <c r="F75" i="2" s="1"/>
  <c r="H75" i="2" s="1"/>
  <c r="J75" i="2" s="1"/>
  <c r="L75" i="2" s="1"/>
  <c r="D102" i="2"/>
  <c r="D99" i="2"/>
  <c r="F99" i="2" s="1"/>
  <c r="H99" i="2" s="1"/>
  <c r="J99" i="2" s="1"/>
  <c r="L99" i="2" s="1"/>
  <c r="D94" i="2"/>
  <c r="F94" i="2" s="1"/>
  <c r="H94" i="2" s="1"/>
  <c r="J94" i="2" s="1"/>
  <c r="L94" i="2" s="1"/>
  <c r="D73" i="2" l="1"/>
  <c r="D221" i="2"/>
  <c r="D195" i="2" l="1"/>
  <c r="F195" i="2" s="1"/>
  <c r="H195" i="2" s="1"/>
  <c r="J195" i="2" s="1"/>
  <c r="L195" i="2" s="1"/>
  <c r="D194" i="2"/>
  <c r="F194" i="2" s="1"/>
  <c r="H194" i="2" s="1"/>
  <c r="J194" i="2" s="1"/>
  <c r="L194" i="2" s="1"/>
  <c r="D197" i="2"/>
  <c r="D220" i="2" l="1"/>
  <c r="F220" i="2" s="1"/>
  <c r="H220" i="2" s="1"/>
  <c r="J220" i="2" s="1"/>
  <c r="L220" i="2" s="1"/>
  <c r="F197" i="2"/>
  <c r="H197" i="2" s="1"/>
  <c r="J197" i="2" s="1"/>
  <c r="L197" i="2" s="1"/>
  <c r="D192" i="2"/>
  <c r="F192" i="2" s="1"/>
  <c r="H192" i="2" s="1"/>
  <c r="J192" i="2" s="1"/>
  <c r="L192" i="2" s="1"/>
  <c r="D206" i="2" l="1"/>
  <c r="F206" i="2" s="1"/>
  <c r="H206" i="2" s="1"/>
  <c r="J206" i="2" s="1"/>
  <c r="L206" i="2" s="1"/>
  <c r="D136" i="2" l="1"/>
  <c r="D135" i="2"/>
  <c r="F135" i="2" s="1"/>
  <c r="H135" i="2" s="1"/>
  <c r="J135" i="2" s="1"/>
  <c r="L135" i="2" s="1"/>
  <c r="D115" i="2"/>
  <c r="F115" i="2" s="1"/>
  <c r="H115" i="2" s="1"/>
  <c r="J115" i="2" s="1"/>
  <c r="L115" i="2" s="1"/>
  <c r="D114" i="2"/>
  <c r="F114" i="2" s="1"/>
  <c r="H114" i="2" s="1"/>
  <c r="J114" i="2" s="1"/>
  <c r="L114" i="2" s="1"/>
  <c r="D215" i="2" l="1"/>
  <c r="F215" i="2" s="1"/>
  <c r="H215" i="2" s="1"/>
  <c r="J215" i="2" s="1"/>
  <c r="L215" i="2" s="1"/>
  <c r="F136" i="2"/>
  <c r="H136" i="2" s="1"/>
  <c r="J136" i="2" s="1"/>
  <c r="L136" i="2" s="1"/>
  <c r="D112" i="2"/>
  <c r="F112" i="2" s="1"/>
  <c r="H112" i="2" s="1"/>
  <c r="J112" i="2" s="1"/>
  <c r="L112" i="2" s="1"/>
  <c r="D123" i="2"/>
  <c r="F123" i="2" s="1"/>
  <c r="H123" i="2" s="1"/>
  <c r="J123" i="2" s="1"/>
  <c r="L123" i="2" s="1"/>
  <c r="D161" i="2" l="1"/>
  <c r="F161" i="2" s="1"/>
  <c r="H161" i="2" s="1"/>
  <c r="J161" i="2" s="1"/>
  <c r="L161" i="2" s="1"/>
  <c r="D157" i="2"/>
  <c r="F157" i="2" s="1"/>
  <c r="H157" i="2" s="1"/>
  <c r="J157" i="2" s="1"/>
  <c r="L157" i="2" s="1"/>
  <c r="D153" i="2"/>
  <c r="F153" i="2" s="1"/>
  <c r="H153" i="2" s="1"/>
  <c r="J153" i="2" s="1"/>
  <c r="L153" i="2" s="1"/>
  <c r="D149" i="2"/>
  <c r="F149" i="2" s="1"/>
  <c r="H149" i="2" s="1"/>
  <c r="J149" i="2" s="1"/>
  <c r="L149" i="2" s="1"/>
  <c r="D145" i="2"/>
  <c r="F145" i="2" s="1"/>
  <c r="H145" i="2" s="1"/>
  <c r="J145" i="2" s="1"/>
  <c r="L145" i="2" s="1"/>
  <c r="D137" i="2"/>
  <c r="F137" i="2" s="1"/>
  <c r="H137" i="2" s="1"/>
  <c r="J137" i="2" s="1"/>
  <c r="L137" i="2" s="1"/>
  <c r="D141" i="2"/>
  <c r="F141" i="2" s="1"/>
  <c r="H141" i="2" s="1"/>
  <c r="J141" i="2" s="1"/>
  <c r="L141" i="2" s="1"/>
  <c r="D222" i="2" l="1"/>
  <c r="F222" i="2" s="1"/>
  <c r="H222" i="2" s="1"/>
  <c r="J222" i="2" s="1"/>
  <c r="L222" i="2" s="1"/>
  <c r="D189" i="2" l="1"/>
  <c r="F189" i="2" s="1"/>
  <c r="H189" i="2" s="1"/>
  <c r="J189" i="2" s="1"/>
  <c r="L189" i="2" s="1"/>
  <c r="D216" i="2" l="1"/>
  <c r="D133" i="2" l="1"/>
  <c r="F133" i="2" s="1"/>
  <c r="H133" i="2" s="1"/>
  <c r="J133" i="2" s="1"/>
  <c r="L133" i="2" s="1"/>
  <c r="D211" i="2" l="1"/>
  <c r="F211" i="2" s="1"/>
  <c r="H211" i="2" s="1"/>
  <c r="J211" i="2" s="1"/>
  <c r="L211" i="2" s="1"/>
  <c r="D213" i="2" l="1"/>
  <c r="F104" i="2"/>
  <c r="H104" i="2" s="1"/>
  <c r="J104" i="2" s="1"/>
  <c r="L104" i="2" s="1"/>
  <c r="E102" i="2"/>
  <c r="E221" i="2" s="1"/>
  <c r="F221" i="2" s="1"/>
  <c r="H221" i="2" s="1"/>
  <c r="J221" i="2" s="1"/>
  <c r="L221" i="2" s="1"/>
  <c r="E76" i="2"/>
  <c r="E73" i="2" s="1"/>
  <c r="E213" i="2" l="1"/>
  <c r="F213" i="2" s="1"/>
  <c r="H213" i="2" s="1"/>
  <c r="J213" i="2" s="1"/>
  <c r="L213" i="2" s="1"/>
  <c r="F73" i="2"/>
  <c r="H73" i="2" s="1"/>
  <c r="J73" i="2" s="1"/>
  <c r="L73" i="2" s="1"/>
  <c r="F102" i="2"/>
  <c r="H102" i="2" s="1"/>
  <c r="J102" i="2" s="1"/>
  <c r="L102" i="2" s="1"/>
  <c r="F76" i="2"/>
  <c r="H76" i="2" s="1"/>
  <c r="J76" i="2" s="1"/>
  <c r="L76" i="2" s="1"/>
  <c r="E216" i="2"/>
  <c r="F216" i="2" s="1"/>
  <c r="H216" i="2" s="1"/>
  <c r="J216" i="2" s="1"/>
  <c r="L216" i="2" s="1"/>
</calcChain>
</file>

<file path=xl/sharedStrings.xml><?xml version="1.0" encoding="utf-8"?>
<sst xmlns="http://schemas.openxmlformats.org/spreadsheetml/2006/main" count="499" uniqueCount="276">
  <si>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</si>
  <si>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</si>
  <si>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</si>
  <si>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</si>
  <si>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</si>
  <si>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</si>
  <si>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</si>
  <si>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</si>
  <si>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</si>
  <si>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</si>
  <si>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</si>
  <si>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</si>
  <si>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</si>
  <si>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</si>
  <si>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</si>
  <si>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</si>
  <si>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</si>
  <si>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</si>
  <si>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</si>
  <si>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</si>
  <si>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</si>
  <si>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</si>
  <si>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</si>
  <si>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</si>
  <si>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</si>
  <si>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</si>
  <si>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</si>
  <si>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</si>
  <si>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</si>
  <si>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 xml:space="preserve">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2019 год</t>
  </si>
  <si>
    <t xml:space="preserve">Реконструкция ул. Героев Хасана от ул. Хлебозаводская до ул. Василия Васильева 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</si>
  <si>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</si>
  <si>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</si>
  <si>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 xml:space="preserve">Строительство сквера на ул. Краснополянской, 12 </t>
  </si>
  <si>
    <t>Строительство сквера  по ул. Гашкова, 20</t>
  </si>
  <si>
    <t xml:space="preserve">Строительство сквера по ул. Корсуньской, 31 </t>
  </si>
  <si>
    <t xml:space="preserve">Строительство сквера по ул. Генерала Черняховского </t>
  </si>
  <si>
    <t>Строительство (реконструкция)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</si>
  <si>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</si>
  <si>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1020143600,10201ST04A</t>
  </si>
  <si>
    <t>1020141280,10201ST04I</t>
  </si>
  <si>
    <t>1020141500,10201ST04D</t>
  </si>
  <si>
    <t>1020141270,10201ST04J</t>
  </si>
  <si>
    <t>10201ST04Q</t>
  </si>
  <si>
    <t>1020143630,10201ST04V</t>
  </si>
  <si>
    <t>1020143640,10201ST04V</t>
  </si>
  <si>
    <t xml:space="preserve">Реконструкция сквера в 68 квартале, эспланада </t>
  </si>
  <si>
    <t xml:space="preserve">Реконструкция сада им. Н.В. Гоголя </t>
  </si>
  <si>
    <t>Управление капитального строительства</t>
  </si>
  <si>
    <t>Расширение и реконструкция (3 очередь) канализации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</si>
  <si>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</si>
  <si>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</si>
  <si>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</si>
  <si>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</si>
  <si>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</si>
  <si>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</si>
  <si>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</si>
  <si>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</si>
  <si>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</si>
  <si>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</si>
  <si>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пересечения ул. Героев Хасана и Транссибирской магистрали (включая тоннель)</t>
  </si>
  <si>
    <t xml:space="preserve">Реконструкция кладбища «Северное» </t>
  </si>
  <si>
    <t>Строительство кладбища «Лесное»</t>
  </si>
  <si>
    <t xml:space="preserve">Строительство источников противопожарного водоснабжения 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</si>
  <si>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</si>
  <si>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</si>
  <si>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0230241020</t>
  </si>
  <si>
    <t>0220241030</t>
  </si>
  <si>
    <t>0220241410</t>
  </si>
  <si>
    <t>Реконструкция здания МАУК «Театр юного зрителя»</t>
  </si>
  <si>
    <t>0330242500</t>
  </si>
  <si>
    <t>Строительство спортивной базы «Летающий лыжник» г. Перми, ул. Тихая, 22</t>
  </si>
  <si>
    <t>Комитет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</si>
  <si>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</si>
  <si>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</si>
  <si>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</si>
  <si>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</si>
  <si>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0510141430</t>
  </si>
  <si>
    <t>0510141460</t>
  </si>
  <si>
    <t>0510141470</t>
  </si>
  <si>
    <t>0510141490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</si>
  <si>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</si>
  <si>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</si>
  <si>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</si>
  <si>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</si>
  <si>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15302R0820</t>
  </si>
  <si>
    <t>Реконструкция ул. Революции от ЦКР до ул. Сибирской с обустройством трамвайной линии. 1 этап</t>
  </si>
  <si>
    <t>2019 год</t>
  </si>
  <si>
    <t>Строительство здания для размещения дошкольного образовательного учреждения по ул. Желябова, 16б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</si>
  <si>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</si>
  <si>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</si>
  <si>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г. Перми
</t>
  </si>
  <si>
    <t>Строительство здания общеобразовательного учреждения по ул. Юнг Прикамья, 3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</si>
  <si>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</si>
  <si>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</si>
  <si>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 xml:space="preserve">Строительство спортивной площадки МАОУ «СОШ № 82» г. Перми
</t>
  </si>
  <si>
    <t>Строительство здания для размещения дошкольного образовательного учреждения по ул. Плеханова, 63</t>
  </si>
  <si>
    <t>Строительство спортивной площадки МАОУ «СОШ № 41» г. Перми</t>
  </si>
  <si>
    <t>0810143530</t>
  </si>
  <si>
    <t>0810143540</t>
  </si>
  <si>
    <t>0820141160</t>
  </si>
  <si>
    <t>0820141300</t>
  </si>
  <si>
    <t>0820142110</t>
  </si>
  <si>
    <t>0820241730</t>
  </si>
  <si>
    <t>0820241760</t>
  </si>
  <si>
    <t>0820241770</t>
  </si>
  <si>
    <t>0820241550</t>
  </si>
  <si>
    <t>1.</t>
  </si>
  <si>
    <t>6.</t>
  </si>
  <si>
    <t>2.</t>
  </si>
  <si>
    <t>5.</t>
  </si>
  <si>
    <t>7.</t>
  </si>
  <si>
    <t>3.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</si>
  <si>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</si>
  <si>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</si>
  <si>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</si>
  <si>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</si>
  <si>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</si>
  <si>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</si>
  <si>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</si>
  <si>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</si>
  <si>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</si>
  <si>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</si>
  <si>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</si>
  <si>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</si>
  <si>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</si>
  <si>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</si>
  <si>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</si>
  <si>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</si>
  <si>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</si>
  <si>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</si>
  <si>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</si>
  <si>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</si>
  <si>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</si>
  <si>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</si>
  <si>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</si>
  <si>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</si>
  <si>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</si>
  <si>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</si>
  <si>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</si>
  <si>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</si>
  <si>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</si>
  <si>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</si>
  <si>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</si>
  <si>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</si>
  <si>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</si>
  <si>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</si>
  <si>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</si>
  <si>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</si>
  <si>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</si>
  <si>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</si>
  <si>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</si>
  <si>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</si>
  <si>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</si>
  <si>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</si>
  <si>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</si>
  <si>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</si>
  <si>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</si>
  <si>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</si>
  <si>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</si>
  <si>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</si>
  <si>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</si>
  <si>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</si>
  <si>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59.</t>
  </si>
  <si>
    <t>13202SЖ240</t>
  </si>
  <si>
    <t>05101SP040</t>
  </si>
  <si>
    <t>08201SP040</t>
  </si>
  <si>
    <t>10201SТ040</t>
  </si>
  <si>
    <t>Строительство сетей водоснабжения в микрорайонах города Перми</t>
  </si>
  <si>
    <t xml:space="preserve">Строительство автомобильной дороги по ул. Маршала Жукова </t>
  </si>
  <si>
    <t xml:space="preserve"> Строительство автомобильной дороги по ул. Углеуральской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</si>
  <si>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</si>
  <si>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</si>
  <si>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</si>
  <si>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</si>
  <si>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</si>
  <si>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</si>
  <si>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Реконструкция ледовой арены МАУ ДО  «ДЮЦ «Здоровье»</t>
  </si>
  <si>
    <t>Реконструкция здания МБОУ  «Гимназия № 17» г. Перми (пристройка нового корпуса)</t>
  </si>
  <si>
    <t>Строительство приюта для содержания безнадзорных животных по ул. Верхне-Муллинской, 106а г. Перми</t>
  </si>
  <si>
    <t>Строительство парка Победы</t>
  </si>
  <si>
    <t>Поправки</t>
  </si>
  <si>
    <t>1510109502</t>
  </si>
  <si>
    <t>0820142120, 08201SH072</t>
  </si>
  <si>
    <t>0820141590, 08201SН071, 08201SР04В</t>
  </si>
  <si>
    <t>08201SР040, 08201SH070</t>
  </si>
  <si>
    <t>15101SЖ160, 1510142010, 1530100000, 1510121480</t>
  </si>
  <si>
    <t>15101SЖ160</t>
  </si>
  <si>
    <t>1320242020, 13202SЖ241</t>
  </si>
  <si>
    <t>05101SP043</t>
  </si>
  <si>
    <t>9190045010</t>
  </si>
  <si>
    <t>08201SН071</t>
  </si>
  <si>
    <t>08201SН070</t>
  </si>
  <si>
    <t>Уточнение февраль</t>
  </si>
  <si>
    <t>Реконструкция здания МАУ «Дворец молодежи» г. Перми</t>
  </si>
  <si>
    <t>0410241910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</si>
  <si>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</si>
  <si>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</si>
  <si>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ул. Социалистической от ПК7 до ПК10+50 с разворотным кольцом</t>
  </si>
  <si>
    <t xml:space="preserve">Реконструкция ул. Карпинского от ул. Мира до шоссе Космонавтов
</t>
  </si>
  <si>
    <t>Строительство автомобильной дороги Переход ул. Строителей – площадь Гайдара</t>
  </si>
  <si>
    <t>1020141930</t>
  </si>
  <si>
    <t>10201ST04N</t>
  </si>
  <si>
    <t>10201ST045</t>
  </si>
  <si>
    <t>1020341290</t>
  </si>
  <si>
    <t>1020141790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</si>
  <si>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</si>
  <si>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</si>
  <si>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Строительство сквера по ул. Екатерининской, 171</t>
  </si>
  <si>
    <t>1110541710</t>
  </si>
  <si>
    <t>1110541810</t>
  </si>
  <si>
    <t>1110541840</t>
  </si>
  <si>
    <t>10201ST04G, 1020141510</t>
  </si>
  <si>
    <t>08101L1590</t>
  </si>
  <si>
    <t>08101L1590, 08101SР040</t>
  </si>
  <si>
    <t>57.</t>
  </si>
  <si>
    <t>58.</t>
  </si>
  <si>
    <t>60.</t>
  </si>
  <si>
    <t>61.</t>
  </si>
  <si>
    <t>62.</t>
  </si>
  <si>
    <t>63.</t>
  </si>
  <si>
    <t>64.</t>
  </si>
  <si>
    <t>65.</t>
  </si>
  <si>
    <t>08201SР047, 082041390</t>
  </si>
  <si>
    <t>05101SР043, 0510141440</t>
  </si>
  <si>
    <t>Департамент жилищно-коммунального хозяйства</t>
  </si>
  <si>
    <t>Строительство резервуара для воды емкостью 5000 кубических метров на территории насосной станции «Заречная» города Перми</t>
  </si>
  <si>
    <t>Реконструкция системы очистки сточных вод в микрорайоне «Крым» Кировского района города Перми</t>
  </si>
  <si>
    <t>Санация и строительство 2-й нитки водовода Гайва - Заозерье</t>
  </si>
  <si>
    <t>Строительство водопроводных сетей в микрорайоне «Висим» Мотовилихинского района города Перми</t>
  </si>
  <si>
    <t>1710141150</t>
  </si>
  <si>
    <t>1710141090</t>
  </si>
  <si>
    <t>1710142260</t>
  </si>
  <si>
    <t>1710141210</t>
  </si>
  <si>
    <t>1710442380</t>
  </si>
  <si>
    <t>1710141320</t>
  </si>
  <si>
    <t>66.</t>
  </si>
  <si>
    <t>67.</t>
  </si>
  <si>
    <t>68.</t>
  </si>
  <si>
    <t>69.</t>
  </si>
  <si>
    <t>70.</t>
  </si>
  <si>
    <t>71.</t>
  </si>
  <si>
    <t>1020142320, 10201ST04Z</t>
  </si>
  <si>
    <t>Строительство тротуара по ул. Таежной в микрорайоне Соболи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</si>
  <si>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</si>
  <si>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Реконструкция сквера на нижней части набережной реки Кама</t>
  </si>
  <si>
    <t>1320243710</t>
  </si>
  <si>
    <t xml:space="preserve">Реконструкция здания по ул. Ижевская, 25 </t>
  </si>
  <si>
    <t>0220443720</t>
  </si>
  <si>
    <t>72.</t>
  </si>
  <si>
    <t>73.</t>
  </si>
  <si>
    <t>ПРИЛОЖЕНИЕ 9</t>
  </si>
  <si>
    <t>от 18.12.2018 № 270</t>
  </si>
  <si>
    <t>Комитет февраль</t>
  </si>
  <si>
    <t>Уточнение апрель</t>
  </si>
  <si>
    <t>10201ST200</t>
  </si>
  <si>
    <t>Изъятие земельных участков и объектов недвижимости, имущества для реконструкции дорожных объектов города Перми</t>
  </si>
  <si>
    <t>1020142310, 10201ST04T</t>
  </si>
  <si>
    <t>Строительство автомобильной дороги «Соединение ул. Старцева – проспект Октябрят – ул. Восстания»</t>
  </si>
  <si>
    <t>10201ST04R</t>
  </si>
  <si>
    <t>10201ST040</t>
  </si>
  <si>
    <t>081P252320</t>
  </si>
  <si>
    <t>Оснащение безвозмездно переданного в муниципальную собственность здания для размещения дошкольной образовательной организации по ул. Революции</t>
  </si>
  <si>
    <t>0810141600, 081P252320</t>
  </si>
  <si>
    <t>0810141610, 081P252320</t>
  </si>
  <si>
    <t>0810141640, 08101SР04А, 081P252320</t>
  </si>
  <si>
    <t>Строительство здания для размещения дошкольного образовательного учреждения по ул. Байкальской, 26а</t>
  </si>
  <si>
    <t>0810141680, 081P252320</t>
  </si>
  <si>
    <t>0820141720, 08201SН073, 08201SP045</t>
  </si>
  <si>
    <t>74.</t>
  </si>
  <si>
    <t>Строительство спортивной площадки МАОУ "СОШ N 122" г. Перми</t>
  </si>
  <si>
    <t>0820241970</t>
  </si>
  <si>
    <t>Реконструкция стадиона «Юность»</t>
  </si>
  <si>
    <t>0510142140</t>
  </si>
  <si>
    <t>75.</t>
  </si>
  <si>
    <t>76.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</si>
</sst>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164" fontId="3" fillId="2" borderId="2" xfId="0" applyNumberFormat="1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top" wrapText="1"/>
    </xf>
    <xf numFmtId="165" fontId="3" fillId="2" borderId="0" xfId="0" applyNumberFormat="1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49" fontId="4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49" fontId="4" fillId="3" borderId="0" xfId="0" applyNumberFormat="1" applyFont="1" applyFill="1" applyAlignment="1">
      <alignment horizontal="left" vertical="center"/>
    </xf>
    <xf numFmtId="164" fontId="3" fillId="2" borderId="4" xfId="0" applyNumberFormat="1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226"/>
  <sheetViews>
    <sheetView tabSelected="1" topLeftCell="A61" zoomScale="70" zoomScaleNormal="70" workbookViewId="0">
      <selection sqref="A1:L225"/>
    </sheetView>
  </sheetViews>
  <sheetFormatPr defaultColWidth="9.140625" defaultRowHeight="18.75" x14ac:dyDescent="0.25"/>
  <cols>
    <col min="1" max="1" width="5.42578125" style="2" customWidth="1"/>
    <col min="2" max="2" width="76.85546875" style="18" customWidth="1"/>
    <col min="3" max="3" width="20.28515625" style="6" customWidth="1"/>
    <col min="4" max="10" width="17.5703125" style="20" hidden="1" customWidth="1"/>
    <col min="11" max="11" width="17.5703125" style="27" hidden="1" customWidth="1"/>
    <col min="12" max="12" width="17.5703125" style="20" customWidth="1"/>
    <col min="13" max="13" width="26.7109375" style="22" hidden="1" customWidth="1"/>
    <col min="14" max="14" width="6.140625" style="8" hidden="1" customWidth="1"/>
    <col min="15" max="15" width="20.85546875" style="2" hidden="1" customWidth="1"/>
    <col min="16" max="32" width="20.85546875" style="2" customWidth="1"/>
    <col min="33" max="16384" width="9.140625" style="2"/>
  </cols>
  <sheetData>
    <row r="1" spans="1:15" x14ac:dyDescent="0.25">
      <c r="L1" s="20" t="s">
        <v>251</v>
      </c>
    </row>
    <row r="2" spans="1:15" x14ac:dyDescent="0.25">
      <c r="L2" s="20" t="s">
        <v>22</v>
      </c>
    </row>
    <row r="3" spans="1:15" x14ac:dyDescent="0.25">
      <c r="L3" s="20" t="s">
        <v>23</v>
      </c>
    </row>
    <row r="5" spans="1:15" x14ac:dyDescent="0.25">
      <c r="L5" s="20" t="s">
        <v>251</v>
      </c>
    </row>
    <row r="6" spans="1:15" x14ac:dyDescent="0.25">
      <c r="L6" s="20" t="s">
        <v>22</v>
      </c>
    </row>
    <row r="7" spans="1:15" x14ac:dyDescent="0.25">
      <c r="D7" s="21"/>
      <c r="E7" s="21"/>
      <c r="F7" s="21"/>
      <c r="G7" s="21"/>
      <c r="I7" s="21"/>
      <c r="K7" s="28"/>
      <c r="L7" s="20" t="s">
        <v>23</v>
      </c>
    </row>
    <row r="8" spans="1:15" x14ac:dyDescent="0.25">
      <c r="D8" s="21"/>
      <c r="E8" s="21"/>
      <c r="F8" s="21"/>
      <c r="G8" s="21"/>
      <c r="I8" s="21"/>
      <c r="K8" s="28"/>
      <c r="L8" s="20" t="s">
        <v>252</v>
      </c>
    </row>
    <row r="9" spans="1:15" x14ac:dyDescent="0.25">
      <c r="D9" s="21"/>
      <c r="E9" s="21"/>
      <c r="F9" s="21"/>
      <c r="G9" s="21"/>
      <c r="I9" s="21"/>
      <c r="K9" s="28"/>
    </row>
    <row r="10" spans="1:15" ht="18.75" customHeight="1" x14ac:dyDescent="0.25">
      <c r="A10" s="67" t="s">
        <v>28</v>
      </c>
      <c r="B10" s="68"/>
      <c r="C10" s="69"/>
      <c r="D10" s="70"/>
      <c r="E10" s="71"/>
      <c r="F10" s="72"/>
      <c r="G10" s="71"/>
      <c r="H10" s="72"/>
      <c r="I10" s="71"/>
      <c r="J10" s="71"/>
      <c r="K10" s="71"/>
      <c r="L10" s="72"/>
    </row>
    <row r="11" spans="1:15" ht="15.75" customHeight="1" x14ac:dyDescent="0.25">
      <c r="A11" s="67" t="s">
        <v>29</v>
      </c>
      <c r="B11" s="68"/>
      <c r="C11" s="69"/>
      <c r="D11" s="70"/>
      <c r="E11" s="71"/>
      <c r="F11" s="72"/>
      <c r="G11" s="71"/>
      <c r="H11" s="72"/>
      <c r="I11" s="71"/>
      <c r="J11" s="71"/>
      <c r="K11" s="71"/>
      <c r="L11" s="72"/>
    </row>
    <row r="12" spans="1:15" ht="19.5" customHeight="1" x14ac:dyDescent="0.25">
      <c r="A12" s="73"/>
      <c r="B12" s="68"/>
      <c r="C12" s="69"/>
      <c r="D12" s="70"/>
      <c r="E12" s="71"/>
      <c r="F12" s="72"/>
      <c r="G12" s="71"/>
      <c r="H12" s="72"/>
      <c r="I12" s="71"/>
      <c r="J12" s="71"/>
      <c r="K12" s="71"/>
      <c r="L12" s="72"/>
    </row>
    <row r="13" spans="1:15" x14ac:dyDescent="0.25">
      <c r="A13" s="7"/>
      <c r="B13" s="19"/>
      <c r="L13" s="20" t="s">
        <v>24</v>
      </c>
      <c r="M13" s="23"/>
    </row>
    <row r="14" spans="1:15" ht="21" customHeight="1" x14ac:dyDescent="0.25">
      <c r="A14" s="65" t="s">
        <v>0</v>
      </c>
      <c r="B14" s="65" t="s">
        <v>18</v>
      </c>
      <c r="C14" s="65" t="s">
        <v>14</v>
      </c>
      <c r="D14" s="63" t="s">
        <v>87</v>
      </c>
      <c r="E14" s="63" t="s">
        <v>181</v>
      </c>
      <c r="F14" s="63" t="s">
        <v>87</v>
      </c>
      <c r="G14" s="63" t="s">
        <v>193</v>
      </c>
      <c r="H14" s="63" t="s">
        <v>87</v>
      </c>
      <c r="I14" s="63" t="s">
        <v>253</v>
      </c>
      <c r="J14" s="63" t="s">
        <v>87</v>
      </c>
      <c r="K14" s="89" t="s">
        <v>254</v>
      </c>
      <c r="L14" s="63" t="s">
        <v>87</v>
      </c>
    </row>
    <row r="15" spans="1:15" ht="21" customHeight="1" x14ac:dyDescent="0.25">
      <c r="A15" s="66"/>
      <c r="B15" s="66"/>
      <c r="C15" s="66"/>
      <c r="D15" s="64"/>
      <c r="E15" s="64"/>
      <c r="F15" s="64"/>
      <c r="G15" s="64"/>
      <c r="H15" s="64"/>
      <c r="I15" s="64"/>
      <c r="J15" s="64"/>
      <c r="K15" s="90"/>
      <c r="L15" s="64"/>
    </row>
    <row r="16" spans="1:15" x14ac:dyDescent="0.25">
      <c r="A16" s="1"/>
      <c r="B16" s="10" t="s">
        <v>1</v>
      </c>
      <c r="C16" s="9"/>
      <c r="D16" s="33">
        <f>D18+D19+D20</f>
        <v>1120344.9000000001</v>
      </c>
      <c r="E16" s="33">
        <f>E18+E19+E20</f>
        <v>22156.135000000002</v>
      </c>
      <c r="F16" s="33">
        <f>D16+E16</f>
        <v>1142501.0350000001</v>
      </c>
      <c r="G16" s="34">
        <f>G18+G19+G20</f>
        <v>-39422.465000000004</v>
      </c>
      <c r="H16" s="33">
        <f>F16+G16</f>
        <v>1103078.57</v>
      </c>
      <c r="I16" s="34">
        <f>I18+I19+I20</f>
        <v>0</v>
      </c>
      <c r="J16" s="33">
        <f>H16+I16</f>
        <v>1103078.57</v>
      </c>
      <c r="K16" s="33">
        <f>K18+K19+K20</f>
        <v>4797.804999999993</v>
      </c>
      <c r="L16" s="34">
        <f>J16+K16</f>
        <v>1107876.375</v>
      </c>
      <c r="M16" s="29"/>
      <c r="N16" s="30"/>
      <c r="O16" s="31"/>
    </row>
    <row r="17" spans="1:14" x14ac:dyDescent="0.25">
      <c r="A17" s="1"/>
      <c r="B17" s="12" t="s">
        <v>2</v>
      </c>
      <c r="C17" s="9"/>
      <c r="D17" s="34"/>
      <c r="E17" s="34"/>
      <c r="F17" s="34"/>
      <c r="G17" s="34"/>
      <c r="H17" s="34"/>
      <c r="I17" s="34"/>
      <c r="J17" s="34"/>
      <c r="K17" s="35"/>
      <c r="L17" s="34"/>
    </row>
    <row r="18" spans="1:14" hidden="1" x14ac:dyDescent="0.3">
      <c r="A18" s="1"/>
      <c r="B18" s="12" t="s">
        <v>3</v>
      </c>
      <c r="C18" s="10"/>
      <c r="D18" s="36">
        <f>D21+D26+D33+D36+D37+D44+D46+D49+D53+D57+D60+D61+D62+D63+D64+D65+D66</f>
        <v>691494.9</v>
      </c>
      <c r="E18" s="36">
        <f>E21+E26+E33+E36+E37+E44+E46+E49+E53+E57+E60+E61+E62+E63+E64+E65+E66</f>
        <v>22156.135000000002</v>
      </c>
      <c r="F18" s="34">
        <f t="shared" ref="F18:F105" si="0">D18+E18</f>
        <v>713651.03500000003</v>
      </c>
      <c r="G18" s="36">
        <f>G21+G26+G33+G36+G37+G44+G46+G49+G53+G57+G60+G61+G62+G63+G64+G65+G66</f>
        <v>-39422.465000000004</v>
      </c>
      <c r="H18" s="34">
        <f t="shared" ref="H18:H31" si="1">F18+G18</f>
        <v>674228.57000000007</v>
      </c>
      <c r="I18" s="36">
        <f>I21+I26+I33+I36+I37+I44+I46+I49+I53+I57+I60+I61+I62+I63+I64+I65+I66</f>
        <v>0</v>
      </c>
      <c r="J18" s="34">
        <f t="shared" ref="J18:J31" si="2">H18+I18</f>
        <v>674228.57000000007</v>
      </c>
      <c r="K18" s="37">
        <f>K33+K36+K44+K46+K49+K53+K57+K60+K61+K62+K63+K64+K65+K66+K39+K28+K23+K69+K72</f>
        <v>-94735.835999999981</v>
      </c>
      <c r="L18" s="34">
        <f t="shared" ref="L18:L31" si="3">J18+K18</f>
        <v>579492.73400000005</v>
      </c>
      <c r="N18" s="8">
        <v>0</v>
      </c>
    </row>
    <row r="19" spans="1:14" x14ac:dyDescent="0.25">
      <c r="A19" s="1"/>
      <c r="B19" s="12" t="s">
        <v>17</v>
      </c>
      <c r="C19" s="9"/>
      <c r="D19" s="34">
        <f>D34+D45+D50+D54+D58</f>
        <v>378355.19999999995</v>
      </c>
      <c r="E19" s="34">
        <f>E34+E45+E50+E54+E58</f>
        <v>0</v>
      </c>
      <c r="F19" s="34">
        <f t="shared" si="0"/>
        <v>378355.19999999995</v>
      </c>
      <c r="G19" s="34">
        <f>G34+G45+G50+G54+G58</f>
        <v>0</v>
      </c>
      <c r="H19" s="34">
        <f t="shared" si="1"/>
        <v>378355.19999999995</v>
      </c>
      <c r="I19" s="34">
        <f>I34+I45+I50+I54+I58</f>
        <v>0</v>
      </c>
      <c r="J19" s="34">
        <f t="shared" si="2"/>
        <v>378355.19999999995</v>
      </c>
      <c r="K19" s="35">
        <f>K34+K45+K50+K54+K58+K40+K24+K29+K70</f>
        <v>-83064.659</v>
      </c>
      <c r="L19" s="34">
        <f t="shared" si="3"/>
        <v>295290.54099999997</v>
      </c>
    </row>
    <row r="20" spans="1:14" x14ac:dyDescent="0.25">
      <c r="A20" s="1"/>
      <c r="B20" s="12" t="s">
        <v>21</v>
      </c>
      <c r="C20" s="9"/>
      <c r="D20" s="34">
        <f>D35</f>
        <v>50494.8</v>
      </c>
      <c r="E20" s="34">
        <f>E35</f>
        <v>0</v>
      </c>
      <c r="F20" s="34">
        <f t="shared" si="0"/>
        <v>50494.8</v>
      </c>
      <c r="G20" s="34">
        <f>G35</f>
        <v>0</v>
      </c>
      <c r="H20" s="34">
        <f t="shared" si="1"/>
        <v>50494.8</v>
      </c>
      <c r="I20" s="34">
        <f>I35</f>
        <v>0</v>
      </c>
      <c r="J20" s="34">
        <f t="shared" si="2"/>
        <v>50494.8</v>
      </c>
      <c r="K20" s="35">
        <f>K35+K41+K25+K30+K71</f>
        <v>182598.3</v>
      </c>
      <c r="L20" s="34">
        <f t="shared" si="3"/>
        <v>233093.09999999998</v>
      </c>
    </row>
    <row r="21" spans="1:14" ht="66" customHeight="1" x14ac:dyDescent="0.25">
      <c r="A21" s="1" t="s">
        <v>107</v>
      </c>
      <c r="B21" s="13" t="s">
        <v>196</v>
      </c>
      <c r="C21" s="62" t="s">
        <v>48</v>
      </c>
      <c r="D21" s="34">
        <f>D23</f>
        <v>11540.8</v>
      </c>
      <c r="E21" s="34"/>
      <c r="F21" s="34">
        <f t="shared" si="0"/>
        <v>11540.8</v>
      </c>
      <c r="G21" s="34"/>
      <c r="H21" s="34">
        <f t="shared" si="1"/>
        <v>11540.8</v>
      </c>
      <c r="I21" s="34"/>
      <c r="J21" s="34">
        <f t="shared" si="2"/>
        <v>11540.8</v>
      </c>
      <c r="K21" s="35">
        <f>K23+K24+K25</f>
        <v>82182.080000000002</v>
      </c>
      <c r="L21" s="34">
        <f t="shared" si="3"/>
        <v>93722.880000000005</v>
      </c>
    </row>
    <row r="22" spans="1:14" x14ac:dyDescent="0.3">
      <c r="A22" s="1"/>
      <c r="B22" s="12" t="s">
        <v>2</v>
      </c>
      <c r="C22" s="10"/>
      <c r="D22" s="36"/>
      <c r="E22" s="36"/>
      <c r="F22" s="34"/>
      <c r="G22" s="36"/>
      <c r="H22" s="34"/>
      <c r="I22" s="36"/>
      <c r="J22" s="34"/>
      <c r="K22" s="37"/>
      <c r="L22" s="34"/>
    </row>
    <row r="23" spans="1:14" hidden="1" x14ac:dyDescent="0.3">
      <c r="A23" s="1"/>
      <c r="B23" s="12" t="s">
        <v>3</v>
      </c>
      <c r="C23" s="10"/>
      <c r="D23" s="36">
        <v>11540.8</v>
      </c>
      <c r="E23" s="36"/>
      <c r="F23" s="34">
        <f t="shared" si="0"/>
        <v>11540.8</v>
      </c>
      <c r="G23" s="36"/>
      <c r="H23" s="34">
        <f t="shared" si="1"/>
        <v>11540.8</v>
      </c>
      <c r="I23" s="36"/>
      <c r="J23" s="34">
        <f t="shared" si="2"/>
        <v>11540.8</v>
      </c>
      <c r="K23" s="37">
        <f>15264.83+66.85</f>
        <v>15331.68</v>
      </c>
      <c r="L23" s="34">
        <f t="shared" si="3"/>
        <v>26872.48</v>
      </c>
      <c r="M23" s="22" t="s">
        <v>263</v>
      </c>
      <c r="N23" s="8">
        <v>0</v>
      </c>
    </row>
    <row r="24" spans="1:14" x14ac:dyDescent="0.3">
      <c r="A24" s="1"/>
      <c r="B24" s="12" t="s">
        <v>17</v>
      </c>
      <c r="C24" s="10"/>
      <c r="D24" s="36"/>
      <c r="E24" s="36"/>
      <c r="F24" s="34"/>
      <c r="G24" s="36"/>
      <c r="H24" s="34"/>
      <c r="I24" s="36"/>
      <c r="J24" s="34"/>
      <c r="K24" s="37">
        <v>3342.5</v>
      </c>
      <c r="L24" s="34">
        <f t="shared" si="3"/>
        <v>3342.5</v>
      </c>
      <c r="M24" s="22" t="s">
        <v>261</v>
      </c>
    </row>
    <row r="25" spans="1:14" x14ac:dyDescent="0.3">
      <c r="A25" s="1"/>
      <c r="B25" s="12" t="s">
        <v>21</v>
      </c>
      <c r="C25" s="10"/>
      <c r="D25" s="36"/>
      <c r="E25" s="36"/>
      <c r="F25" s="34"/>
      <c r="G25" s="36"/>
      <c r="H25" s="34"/>
      <c r="I25" s="36"/>
      <c r="J25" s="34"/>
      <c r="K25" s="37">
        <v>63507.9</v>
      </c>
      <c r="L25" s="34">
        <f t="shared" si="3"/>
        <v>63507.9</v>
      </c>
      <c r="M25" s="22" t="s">
        <v>261</v>
      </c>
    </row>
    <row r="26" spans="1:14" ht="66" customHeight="1" x14ac:dyDescent="0.25">
      <c r="A26" s="1" t="s">
        <v>109</v>
      </c>
      <c r="B26" s="13" t="s">
        <v>88</v>
      </c>
      <c r="C26" s="62" t="s">
        <v>48</v>
      </c>
      <c r="D26" s="38">
        <v>68901</v>
      </c>
      <c r="E26" s="38"/>
      <c r="F26" s="34">
        <f t="shared" si="0"/>
        <v>68901</v>
      </c>
      <c r="G26" s="38"/>
      <c r="H26" s="34">
        <f t="shared" si="1"/>
        <v>68901</v>
      </c>
      <c r="I26" s="38"/>
      <c r="J26" s="34">
        <f t="shared" si="2"/>
        <v>68901</v>
      </c>
      <c r="K26" s="42">
        <f>K28+K29+K30</f>
        <v>37604.76</v>
      </c>
      <c r="L26" s="34">
        <f>J26+K26</f>
        <v>106505.76000000001</v>
      </c>
      <c r="N26" s="15"/>
    </row>
    <row r="27" spans="1:14" x14ac:dyDescent="0.3">
      <c r="A27" s="1"/>
      <c r="B27" s="12" t="s">
        <v>2</v>
      </c>
      <c r="C27" s="10"/>
      <c r="D27" s="36"/>
      <c r="E27" s="36"/>
      <c r="F27" s="34"/>
      <c r="G27" s="36"/>
      <c r="H27" s="34"/>
      <c r="I27" s="36"/>
      <c r="J27" s="34"/>
      <c r="K27" s="37"/>
      <c r="L27" s="34"/>
    </row>
    <row r="28" spans="1:14" hidden="1" x14ac:dyDescent="0.3">
      <c r="A28" s="1"/>
      <c r="B28" s="12" t="s">
        <v>3</v>
      </c>
      <c r="C28" s="10"/>
      <c r="D28" s="38">
        <v>68901</v>
      </c>
      <c r="E28" s="36"/>
      <c r="F28" s="34">
        <f t="shared" si="0"/>
        <v>68901</v>
      </c>
      <c r="G28" s="36"/>
      <c r="H28" s="34">
        <f t="shared" si="1"/>
        <v>68901</v>
      </c>
      <c r="I28" s="36"/>
      <c r="J28" s="34">
        <f t="shared" si="2"/>
        <v>68901</v>
      </c>
      <c r="K28" s="42">
        <f>-1315.78-6091.027+44.967</f>
        <v>-7361.84</v>
      </c>
      <c r="L28" s="34">
        <f t="shared" ref="L28:L30" si="4">J28+K28</f>
        <v>61539.16</v>
      </c>
      <c r="M28" s="22" t="s">
        <v>264</v>
      </c>
      <c r="N28" s="8">
        <v>0</v>
      </c>
    </row>
    <row r="29" spans="1:14" x14ac:dyDescent="0.3">
      <c r="A29" s="1"/>
      <c r="B29" s="12" t="s">
        <v>17</v>
      </c>
      <c r="C29" s="10"/>
      <c r="D29" s="36"/>
      <c r="E29" s="36"/>
      <c r="F29" s="34"/>
      <c r="G29" s="36"/>
      <c r="H29" s="34"/>
      <c r="I29" s="36"/>
      <c r="J29" s="34"/>
      <c r="K29" s="37">
        <v>2248.3000000000002</v>
      </c>
      <c r="L29" s="34">
        <f t="shared" si="4"/>
        <v>2248.3000000000002</v>
      </c>
      <c r="M29" s="22" t="s">
        <v>261</v>
      </c>
    </row>
    <row r="30" spans="1:14" x14ac:dyDescent="0.3">
      <c r="A30" s="1"/>
      <c r="B30" s="12" t="s">
        <v>21</v>
      </c>
      <c r="C30" s="10"/>
      <c r="D30" s="36"/>
      <c r="E30" s="36"/>
      <c r="F30" s="34"/>
      <c r="G30" s="36"/>
      <c r="H30" s="34"/>
      <c r="I30" s="36"/>
      <c r="J30" s="34"/>
      <c r="K30" s="37">
        <v>42718.3</v>
      </c>
      <c r="L30" s="34">
        <f t="shared" si="4"/>
        <v>42718.3</v>
      </c>
      <c r="M30" s="22" t="s">
        <v>261</v>
      </c>
    </row>
    <row r="31" spans="1:14" ht="60.75" customHeight="1" x14ac:dyDescent="0.25">
      <c r="A31" s="1" t="s">
        <v>112</v>
      </c>
      <c r="B31" s="13" t="s">
        <v>96</v>
      </c>
      <c r="C31" s="62" t="s">
        <v>48</v>
      </c>
      <c r="D31" s="34">
        <f>D33+D34+D35</f>
        <v>218445.8</v>
      </c>
      <c r="E31" s="34">
        <f>E33+E34+E35</f>
        <v>-6258.5</v>
      </c>
      <c r="F31" s="34">
        <f t="shared" si="0"/>
        <v>212187.3</v>
      </c>
      <c r="G31" s="34">
        <f>G33+G34+G35</f>
        <v>0</v>
      </c>
      <c r="H31" s="34">
        <f t="shared" si="1"/>
        <v>212187.3</v>
      </c>
      <c r="I31" s="34">
        <f>I33+I34+I35</f>
        <v>0</v>
      </c>
      <c r="J31" s="34">
        <f t="shared" si="2"/>
        <v>212187.3</v>
      </c>
      <c r="K31" s="35">
        <f>K33+K34+K35</f>
        <v>-61398.193999999989</v>
      </c>
      <c r="L31" s="34">
        <f t="shared" si="3"/>
        <v>150789.106</v>
      </c>
    </row>
    <row r="32" spans="1:14" x14ac:dyDescent="0.25">
      <c r="A32" s="1"/>
      <c r="B32" s="10" t="s">
        <v>2</v>
      </c>
      <c r="C32" s="4"/>
      <c r="D32" s="34"/>
      <c r="E32" s="34"/>
      <c r="F32" s="34"/>
      <c r="G32" s="34"/>
      <c r="H32" s="34"/>
      <c r="I32" s="34"/>
      <c r="J32" s="34"/>
      <c r="K32" s="35"/>
      <c r="L32" s="34"/>
    </row>
    <row r="33" spans="1:14" hidden="1" x14ac:dyDescent="0.25">
      <c r="A33" s="1"/>
      <c r="B33" s="4" t="s">
        <v>3</v>
      </c>
      <c r="C33" s="4"/>
      <c r="D33" s="34">
        <v>40266.699999999997</v>
      </c>
      <c r="E33" s="34">
        <v>-6258.5</v>
      </c>
      <c r="F33" s="34">
        <f t="shared" si="0"/>
        <v>34008.199999999997</v>
      </c>
      <c r="G33" s="34"/>
      <c r="H33" s="34">
        <f t="shared" ref="H33:H42" si="5">F33+G33</f>
        <v>34008.199999999997</v>
      </c>
      <c r="I33" s="34"/>
      <c r="J33" s="34">
        <f t="shared" ref="J33:J42" si="6">H33+I33</f>
        <v>34008.199999999997</v>
      </c>
      <c r="K33" s="35">
        <f>15742.085+85.946-23500.281</f>
        <v>-7672.25</v>
      </c>
      <c r="L33" s="34">
        <f t="shared" ref="L33:L42" si="7">J33+K33</f>
        <v>26335.949999999997</v>
      </c>
      <c r="M33" s="22" t="s">
        <v>265</v>
      </c>
      <c r="N33" s="8">
        <v>0</v>
      </c>
    </row>
    <row r="34" spans="1:14" x14ac:dyDescent="0.25">
      <c r="A34" s="1"/>
      <c r="B34" s="4" t="s">
        <v>17</v>
      </c>
      <c r="C34" s="4"/>
      <c r="D34" s="34">
        <v>127684.3</v>
      </c>
      <c r="E34" s="34"/>
      <c r="F34" s="34">
        <f t="shared" si="0"/>
        <v>127684.3</v>
      </c>
      <c r="G34" s="34">
        <f>-18676+18676</f>
        <v>0</v>
      </c>
      <c r="H34" s="34">
        <f t="shared" si="5"/>
        <v>127684.3</v>
      </c>
      <c r="I34" s="34"/>
      <c r="J34" s="34">
        <f t="shared" si="6"/>
        <v>127684.3</v>
      </c>
      <c r="K34" s="35">
        <f>-18676.2-70500.844+4297.3</f>
        <v>-84879.743999999992</v>
      </c>
      <c r="L34" s="34">
        <f t="shared" si="7"/>
        <v>42804.556000000011</v>
      </c>
      <c r="M34" s="45" t="s">
        <v>214</v>
      </c>
    </row>
    <row r="35" spans="1:14" x14ac:dyDescent="0.25">
      <c r="A35" s="1"/>
      <c r="B35" s="12" t="s">
        <v>21</v>
      </c>
      <c r="C35" s="4"/>
      <c r="D35" s="34">
        <v>50494.8</v>
      </c>
      <c r="E35" s="34"/>
      <c r="F35" s="34">
        <f t="shared" si="0"/>
        <v>50494.8</v>
      </c>
      <c r="G35" s="34">
        <f>-50495+50495</f>
        <v>0</v>
      </c>
      <c r="H35" s="34">
        <f t="shared" si="5"/>
        <v>50494.8</v>
      </c>
      <c r="I35" s="34"/>
      <c r="J35" s="34">
        <f t="shared" si="6"/>
        <v>50494.8</v>
      </c>
      <c r="K35" s="35">
        <f>-50494.8+81648.6</f>
        <v>31153.800000000003</v>
      </c>
      <c r="L35" s="34">
        <f t="shared" si="7"/>
        <v>81648.600000000006</v>
      </c>
      <c r="M35" s="45" t="s">
        <v>213</v>
      </c>
    </row>
    <row r="36" spans="1:14" ht="56.25" x14ac:dyDescent="0.25">
      <c r="A36" s="1" t="s">
        <v>113</v>
      </c>
      <c r="B36" s="13" t="s">
        <v>89</v>
      </c>
      <c r="C36" s="4" t="s">
        <v>12</v>
      </c>
      <c r="D36" s="34">
        <v>16047.4</v>
      </c>
      <c r="E36" s="34"/>
      <c r="F36" s="34">
        <f t="shared" si="0"/>
        <v>16047.4</v>
      </c>
      <c r="G36" s="34"/>
      <c r="H36" s="34">
        <f t="shared" si="5"/>
        <v>16047.4</v>
      </c>
      <c r="I36" s="34"/>
      <c r="J36" s="34">
        <f t="shared" si="6"/>
        <v>16047.4</v>
      </c>
      <c r="K36" s="35"/>
      <c r="L36" s="34">
        <f t="shared" si="7"/>
        <v>16047.4</v>
      </c>
      <c r="M36" s="22" t="s">
        <v>98</v>
      </c>
    </row>
    <row r="37" spans="1:14" ht="64.5" customHeight="1" x14ac:dyDescent="0.25">
      <c r="A37" s="1" t="s">
        <v>110</v>
      </c>
      <c r="B37" s="13" t="s">
        <v>262</v>
      </c>
      <c r="C37" s="4" t="s">
        <v>12</v>
      </c>
      <c r="D37" s="34">
        <v>7183.8</v>
      </c>
      <c r="E37" s="34"/>
      <c r="F37" s="34">
        <f t="shared" si="0"/>
        <v>7183.8</v>
      </c>
      <c r="G37" s="34"/>
      <c r="H37" s="34">
        <f t="shared" si="5"/>
        <v>7183.8</v>
      </c>
      <c r="I37" s="34"/>
      <c r="J37" s="34">
        <f t="shared" si="6"/>
        <v>7183.8</v>
      </c>
      <c r="K37" s="35">
        <f>K39+K40+K41</f>
        <v>12816.2</v>
      </c>
      <c r="L37" s="34">
        <f t="shared" si="7"/>
        <v>20000</v>
      </c>
    </row>
    <row r="38" spans="1:14" x14ac:dyDescent="0.25">
      <c r="A38" s="1"/>
      <c r="B38" s="10" t="s">
        <v>2</v>
      </c>
      <c r="C38" s="4"/>
      <c r="D38" s="34"/>
      <c r="E38" s="34"/>
      <c r="F38" s="34"/>
      <c r="G38" s="34"/>
      <c r="H38" s="34"/>
      <c r="I38" s="34"/>
      <c r="J38" s="34"/>
      <c r="K38" s="35"/>
      <c r="L38" s="34"/>
    </row>
    <row r="39" spans="1:14" hidden="1" x14ac:dyDescent="0.25">
      <c r="A39" s="1"/>
      <c r="B39" s="4" t="s">
        <v>3</v>
      </c>
      <c r="C39" s="4"/>
      <c r="D39" s="34">
        <v>7183.8</v>
      </c>
      <c r="E39" s="34"/>
      <c r="F39" s="34">
        <f t="shared" si="0"/>
        <v>7183.8</v>
      </c>
      <c r="G39" s="34"/>
      <c r="H39" s="34">
        <f t="shared" si="5"/>
        <v>7183.8</v>
      </c>
      <c r="I39" s="34"/>
      <c r="J39" s="34">
        <f t="shared" si="6"/>
        <v>7183.8</v>
      </c>
      <c r="K39" s="35">
        <v>-7183.8</v>
      </c>
      <c r="L39" s="34">
        <f t="shared" si="7"/>
        <v>0</v>
      </c>
      <c r="M39" s="22" t="s">
        <v>99</v>
      </c>
      <c r="N39" s="8">
        <v>0</v>
      </c>
    </row>
    <row r="40" spans="1:14" x14ac:dyDescent="0.25">
      <c r="A40" s="1"/>
      <c r="B40" s="4" t="s">
        <v>17</v>
      </c>
      <c r="C40" s="4"/>
      <c r="D40" s="34"/>
      <c r="E40" s="34"/>
      <c r="F40" s="34"/>
      <c r="G40" s="34"/>
      <c r="H40" s="34"/>
      <c r="I40" s="34"/>
      <c r="J40" s="34"/>
      <c r="K40" s="35">
        <v>5400</v>
      </c>
      <c r="L40" s="34">
        <f t="shared" si="7"/>
        <v>5400</v>
      </c>
      <c r="M40" s="22" t="s">
        <v>261</v>
      </c>
    </row>
    <row r="41" spans="1:14" x14ac:dyDescent="0.25">
      <c r="A41" s="1"/>
      <c r="B41" s="12" t="s">
        <v>21</v>
      </c>
      <c r="C41" s="4"/>
      <c r="D41" s="34"/>
      <c r="E41" s="34"/>
      <c r="F41" s="34"/>
      <c r="G41" s="34"/>
      <c r="H41" s="34"/>
      <c r="I41" s="34"/>
      <c r="J41" s="34"/>
      <c r="K41" s="35">
        <v>14600</v>
      </c>
      <c r="L41" s="34">
        <f t="shared" si="7"/>
        <v>14600</v>
      </c>
      <c r="M41" s="22" t="s">
        <v>261</v>
      </c>
    </row>
    <row r="42" spans="1:14" ht="59.25" customHeight="1" x14ac:dyDescent="0.25">
      <c r="A42" s="1" t="s">
        <v>108</v>
      </c>
      <c r="B42" s="13" t="s">
        <v>176</v>
      </c>
      <c r="C42" s="62" t="s">
        <v>48</v>
      </c>
      <c r="D42" s="34">
        <f>D44+D45</f>
        <v>54466.3</v>
      </c>
      <c r="E42" s="34">
        <f>E44+E45</f>
        <v>0</v>
      </c>
      <c r="F42" s="34">
        <f t="shared" si="0"/>
        <v>54466.3</v>
      </c>
      <c r="G42" s="34">
        <f>G44+G45</f>
        <v>76.576999999999998</v>
      </c>
      <c r="H42" s="34">
        <f t="shared" si="5"/>
        <v>54542.877</v>
      </c>
      <c r="I42" s="34">
        <f>I44+I45</f>
        <v>0</v>
      </c>
      <c r="J42" s="34">
        <f t="shared" si="6"/>
        <v>54542.877</v>
      </c>
      <c r="K42" s="35">
        <f>K44+K45</f>
        <v>922.12800000000004</v>
      </c>
      <c r="L42" s="34">
        <f t="shared" si="7"/>
        <v>55465.004999999997</v>
      </c>
    </row>
    <row r="43" spans="1:14" x14ac:dyDescent="0.25">
      <c r="A43" s="1"/>
      <c r="B43" s="10" t="s">
        <v>2</v>
      </c>
      <c r="C43" s="4"/>
      <c r="D43" s="34"/>
      <c r="E43" s="34"/>
      <c r="F43" s="34"/>
      <c r="G43" s="34"/>
      <c r="H43" s="34"/>
      <c r="I43" s="34"/>
      <c r="J43" s="34"/>
      <c r="K43" s="35"/>
      <c r="L43" s="34"/>
    </row>
    <row r="44" spans="1:14" hidden="1" x14ac:dyDescent="0.25">
      <c r="A44" s="1"/>
      <c r="B44" s="4" t="s">
        <v>3</v>
      </c>
      <c r="C44" s="4"/>
      <c r="D44" s="34"/>
      <c r="E44" s="34">
        <v>13605.1</v>
      </c>
      <c r="F44" s="34">
        <f t="shared" si="0"/>
        <v>13605.1</v>
      </c>
      <c r="G44" s="34">
        <v>76.576999999999998</v>
      </c>
      <c r="H44" s="34">
        <f t="shared" ref="H44:H47" si="8">F44+G44</f>
        <v>13681.677</v>
      </c>
      <c r="I44" s="34"/>
      <c r="J44" s="34">
        <f t="shared" ref="J44:J47" si="9">H44+I44</f>
        <v>13681.677</v>
      </c>
      <c r="K44" s="35">
        <v>922.12800000000004</v>
      </c>
      <c r="L44" s="34">
        <f t="shared" ref="L44:L47" si="10">J44+K44</f>
        <v>14603.805</v>
      </c>
      <c r="M44" s="22" t="s">
        <v>223</v>
      </c>
      <c r="N44" s="8">
        <v>0</v>
      </c>
    </row>
    <row r="45" spans="1:14" x14ac:dyDescent="0.25">
      <c r="A45" s="1"/>
      <c r="B45" s="4" t="s">
        <v>17</v>
      </c>
      <c r="C45" s="4"/>
      <c r="D45" s="34">
        <v>54466.3</v>
      </c>
      <c r="E45" s="34">
        <v>-13605.1</v>
      </c>
      <c r="F45" s="34">
        <f t="shared" si="0"/>
        <v>40861.200000000004</v>
      </c>
      <c r="G45" s="34"/>
      <c r="H45" s="34">
        <f t="shared" si="8"/>
        <v>40861.200000000004</v>
      </c>
      <c r="I45" s="34"/>
      <c r="J45" s="34">
        <f t="shared" si="9"/>
        <v>40861.200000000004</v>
      </c>
      <c r="K45" s="35"/>
      <c r="L45" s="34">
        <f t="shared" si="10"/>
        <v>40861.200000000004</v>
      </c>
      <c r="M45" s="22" t="s">
        <v>166</v>
      </c>
    </row>
    <row r="46" spans="1:14" ht="61.5" customHeight="1" x14ac:dyDescent="0.25">
      <c r="A46" s="1" t="s">
        <v>111</v>
      </c>
      <c r="B46" s="13" t="s">
        <v>197</v>
      </c>
      <c r="C46" s="62" t="s">
        <v>48</v>
      </c>
      <c r="D46" s="34">
        <v>128574.9</v>
      </c>
      <c r="E46" s="34"/>
      <c r="F46" s="34">
        <f t="shared" si="0"/>
        <v>128574.9</v>
      </c>
      <c r="G46" s="34">
        <v>-60684.112000000001</v>
      </c>
      <c r="H46" s="34">
        <f t="shared" si="8"/>
        <v>67890.788</v>
      </c>
      <c r="I46" s="34"/>
      <c r="J46" s="34">
        <f t="shared" si="9"/>
        <v>67890.788</v>
      </c>
      <c r="K46" s="35"/>
      <c r="L46" s="34">
        <f t="shared" si="10"/>
        <v>67890.788</v>
      </c>
      <c r="M46" s="22" t="s">
        <v>100</v>
      </c>
    </row>
    <row r="47" spans="1:14" ht="63" customHeight="1" x14ac:dyDescent="0.25">
      <c r="A47" s="1" t="s">
        <v>114</v>
      </c>
      <c r="B47" s="13" t="s">
        <v>90</v>
      </c>
      <c r="C47" s="62" t="s">
        <v>48</v>
      </c>
      <c r="D47" s="34">
        <f>D49+D50</f>
        <v>202475.1</v>
      </c>
      <c r="E47" s="34">
        <f>E49+E50</f>
        <v>28414.63499999998</v>
      </c>
      <c r="F47" s="34">
        <f t="shared" si="0"/>
        <v>230889.73499999999</v>
      </c>
      <c r="G47" s="34">
        <f>G49+G50</f>
        <v>32684.112000000001</v>
      </c>
      <c r="H47" s="34">
        <f t="shared" si="8"/>
        <v>263573.84700000001</v>
      </c>
      <c r="I47" s="34">
        <f>I49+I50</f>
        <v>0</v>
      </c>
      <c r="J47" s="34">
        <f t="shared" si="9"/>
        <v>263573.84700000001</v>
      </c>
      <c r="K47" s="35">
        <f>K49+K50</f>
        <v>-180013.61299999998</v>
      </c>
      <c r="L47" s="34">
        <f t="shared" si="10"/>
        <v>83560.234000000026</v>
      </c>
    </row>
    <row r="48" spans="1:14" x14ac:dyDescent="0.25">
      <c r="A48" s="1"/>
      <c r="B48" s="10" t="s">
        <v>2</v>
      </c>
      <c r="C48" s="4"/>
      <c r="D48" s="34"/>
      <c r="E48" s="34"/>
      <c r="F48" s="34"/>
      <c r="G48" s="34"/>
      <c r="H48" s="34"/>
      <c r="I48" s="34"/>
      <c r="J48" s="34"/>
      <c r="K48" s="35"/>
      <c r="L48" s="34"/>
    </row>
    <row r="49" spans="1:14" hidden="1" x14ac:dyDescent="0.25">
      <c r="A49" s="1"/>
      <c r="B49" s="4" t="s">
        <v>3</v>
      </c>
      <c r="C49" s="4"/>
      <c r="D49" s="34">
        <v>69858.100000000006</v>
      </c>
      <c r="E49" s="34">
        <f>-69858.1+24442.7+3971.935</f>
        <v>-41443.465000000011</v>
      </c>
      <c r="F49" s="34">
        <f t="shared" si="0"/>
        <v>28414.634999999995</v>
      </c>
      <c r="G49" s="34">
        <v>32684.112000000001</v>
      </c>
      <c r="H49" s="34">
        <f t="shared" ref="H49:H51" si="11">F49+G49</f>
        <v>61098.746999999996</v>
      </c>
      <c r="I49" s="34"/>
      <c r="J49" s="34">
        <f t="shared" ref="J49:J51" si="12">H49+I49</f>
        <v>61098.746999999996</v>
      </c>
      <c r="K49" s="35">
        <f>-36656.047-13788.766</f>
        <v>-50444.812999999995</v>
      </c>
      <c r="L49" s="34">
        <f t="shared" ref="L49:L51" si="13">J49+K49</f>
        <v>10653.934000000001</v>
      </c>
      <c r="M49" s="22" t="s">
        <v>184</v>
      </c>
      <c r="N49" s="8">
        <v>0</v>
      </c>
    </row>
    <row r="50" spans="1:14" x14ac:dyDescent="0.25">
      <c r="A50" s="1"/>
      <c r="B50" s="4" t="s">
        <v>17</v>
      </c>
      <c r="C50" s="4"/>
      <c r="D50" s="34">
        <v>132617</v>
      </c>
      <c r="E50" s="34">
        <f>73327.9-3469.8</f>
        <v>69858.099999999991</v>
      </c>
      <c r="F50" s="34">
        <f t="shared" si="0"/>
        <v>202475.09999999998</v>
      </c>
      <c r="G50" s="34"/>
      <c r="H50" s="34">
        <f t="shared" si="11"/>
        <v>202475.09999999998</v>
      </c>
      <c r="I50" s="34"/>
      <c r="J50" s="34">
        <f t="shared" si="12"/>
        <v>202475.09999999998</v>
      </c>
      <c r="K50" s="35">
        <f>-41366.1-88202.7</f>
        <v>-129568.79999999999</v>
      </c>
      <c r="L50" s="34">
        <f t="shared" si="13"/>
        <v>72906.299999999988</v>
      </c>
      <c r="M50" s="22" t="s">
        <v>185</v>
      </c>
    </row>
    <row r="51" spans="1:14" ht="42" hidden="1" customHeight="1" x14ac:dyDescent="0.25">
      <c r="A51" s="1" t="s">
        <v>115</v>
      </c>
      <c r="B51" s="13" t="s">
        <v>90</v>
      </c>
      <c r="C51" s="4" t="s">
        <v>12</v>
      </c>
      <c r="D51" s="34">
        <f>D53+D54</f>
        <v>20807.899999999998</v>
      </c>
      <c r="E51" s="34">
        <f>E53+E54</f>
        <v>0</v>
      </c>
      <c r="F51" s="34">
        <f t="shared" si="0"/>
        <v>20807.899999999998</v>
      </c>
      <c r="G51" s="34">
        <f>G53+G54</f>
        <v>0</v>
      </c>
      <c r="H51" s="34">
        <f t="shared" si="11"/>
        <v>20807.899999999998</v>
      </c>
      <c r="I51" s="34">
        <f>I53+I54</f>
        <v>0</v>
      </c>
      <c r="J51" s="34">
        <f t="shared" si="12"/>
        <v>20807.899999999998</v>
      </c>
      <c r="K51" s="35">
        <f>K53+K54</f>
        <v>-20807.900000000001</v>
      </c>
      <c r="L51" s="34">
        <f t="shared" si="13"/>
        <v>0</v>
      </c>
      <c r="N51" s="8">
        <v>0</v>
      </c>
    </row>
    <row r="52" spans="1:14" hidden="1" x14ac:dyDescent="0.25">
      <c r="A52" s="1"/>
      <c r="B52" s="10" t="s">
        <v>2</v>
      </c>
      <c r="C52" s="4"/>
      <c r="D52" s="34"/>
      <c r="E52" s="34"/>
      <c r="F52" s="34"/>
      <c r="G52" s="34"/>
      <c r="H52" s="34"/>
      <c r="I52" s="34"/>
      <c r="J52" s="34"/>
      <c r="K52" s="35"/>
      <c r="L52" s="34"/>
      <c r="N52" s="8">
        <v>0</v>
      </c>
    </row>
    <row r="53" spans="1:14" hidden="1" x14ac:dyDescent="0.25">
      <c r="A53" s="1"/>
      <c r="B53" s="4" t="s">
        <v>3</v>
      </c>
      <c r="C53" s="4"/>
      <c r="D53" s="34">
        <v>16943.099999999999</v>
      </c>
      <c r="E53" s="34">
        <v>-3469.8</v>
      </c>
      <c r="F53" s="34">
        <f t="shared" si="0"/>
        <v>13473.3</v>
      </c>
      <c r="G53" s="34"/>
      <c r="H53" s="34">
        <f t="shared" ref="H53:H55" si="14">F53+G53</f>
        <v>13473.3</v>
      </c>
      <c r="I53" s="34"/>
      <c r="J53" s="34">
        <f t="shared" ref="J53:J55" si="15">H53+I53</f>
        <v>13473.3</v>
      </c>
      <c r="K53" s="35">
        <v>-13473.3</v>
      </c>
      <c r="L53" s="34">
        <f t="shared" ref="L53:L55" si="16">J53+K53</f>
        <v>0</v>
      </c>
      <c r="M53" s="22" t="s">
        <v>191</v>
      </c>
      <c r="N53" s="8">
        <v>0</v>
      </c>
    </row>
    <row r="54" spans="1:14" hidden="1" x14ac:dyDescent="0.25">
      <c r="A54" s="1"/>
      <c r="B54" s="4" t="s">
        <v>17</v>
      </c>
      <c r="C54" s="4"/>
      <c r="D54" s="34">
        <v>3864.8</v>
      </c>
      <c r="E54" s="34">
        <f>3469.8</f>
        <v>3469.8</v>
      </c>
      <c r="F54" s="34">
        <f t="shared" si="0"/>
        <v>7334.6</v>
      </c>
      <c r="G54" s="34"/>
      <c r="H54" s="34">
        <f t="shared" si="14"/>
        <v>7334.6</v>
      </c>
      <c r="I54" s="34"/>
      <c r="J54" s="34">
        <f t="shared" si="15"/>
        <v>7334.6</v>
      </c>
      <c r="K54" s="35">
        <v>-7334.6</v>
      </c>
      <c r="L54" s="34">
        <f t="shared" si="16"/>
        <v>0</v>
      </c>
      <c r="M54" s="22" t="s">
        <v>192</v>
      </c>
      <c r="N54" s="8">
        <v>0</v>
      </c>
    </row>
    <row r="55" spans="1:14" ht="63.75" customHeight="1" x14ac:dyDescent="0.25">
      <c r="A55" s="1" t="s">
        <v>115</v>
      </c>
      <c r="B55" s="13" t="s">
        <v>91</v>
      </c>
      <c r="C55" s="62" t="s">
        <v>48</v>
      </c>
      <c r="D55" s="34">
        <f>D57+D58</f>
        <v>186468.6</v>
      </c>
      <c r="E55" s="34">
        <f>E57+E58</f>
        <v>0</v>
      </c>
      <c r="F55" s="34">
        <f t="shared" si="0"/>
        <v>186468.6</v>
      </c>
      <c r="G55" s="34">
        <f>G57+G58</f>
        <v>0</v>
      </c>
      <c r="H55" s="34">
        <f t="shared" si="14"/>
        <v>186468.6</v>
      </c>
      <c r="I55" s="34">
        <f>I57+I58</f>
        <v>0</v>
      </c>
      <c r="J55" s="34">
        <f t="shared" si="15"/>
        <v>186468.6</v>
      </c>
      <c r="K55" s="35">
        <f>K57+K58+K59</f>
        <v>-3.3999999985098839E-2</v>
      </c>
      <c r="L55" s="34">
        <f t="shared" si="16"/>
        <v>186468.56600000002</v>
      </c>
    </row>
    <row r="56" spans="1:14" x14ac:dyDescent="0.25">
      <c r="A56" s="1"/>
      <c r="B56" s="10" t="s">
        <v>2</v>
      </c>
      <c r="C56" s="4"/>
      <c r="D56" s="34"/>
      <c r="E56" s="34"/>
      <c r="F56" s="34"/>
      <c r="G56" s="34"/>
      <c r="H56" s="34"/>
      <c r="I56" s="34"/>
      <c r="J56" s="34"/>
      <c r="K56" s="35"/>
      <c r="L56" s="34"/>
    </row>
    <row r="57" spans="1:14" hidden="1" x14ac:dyDescent="0.25">
      <c r="A57" s="1"/>
      <c r="B57" s="4" t="s">
        <v>3</v>
      </c>
      <c r="C57" s="4"/>
      <c r="D57" s="34">
        <v>126745.8</v>
      </c>
      <c r="E57" s="34">
        <f>-19907.6-72378.8+152009.2</f>
        <v>59722.800000000017</v>
      </c>
      <c r="F57" s="34">
        <f t="shared" si="0"/>
        <v>186468.60000000003</v>
      </c>
      <c r="G57" s="34"/>
      <c r="H57" s="34">
        <f t="shared" ref="H57:H73" si="17">F57+G57</f>
        <v>186468.60000000003</v>
      </c>
      <c r="I57" s="34"/>
      <c r="J57" s="34">
        <f t="shared" ref="J57:J73" si="18">H57+I57</f>
        <v>186468.60000000003</v>
      </c>
      <c r="K57" s="35">
        <f>-34459.4-133695.547+42038.728</f>
        <v>-126116.21899999998</v>
      </c>
      <c r="L57" s="34">
        <f t="shared" ref="L57:L73" si="19">J57+K57</f>
        <v>60352.381000000052</v>
      </c>
      <c r="M57" s="22" t="s">
        <v>268</v>
      </c>
      <c r="N57" s="8">
        <v>0</v>
      </c>
    </row>
    <row r="58" spans="1:14" x14ac:dyDescent="0.25">
      <c r="A58" s="1"/>
      <c r="B58" s="4" t="s">
        <v>17</v>
      </c>
      <c r="C58" s="4"/>
      <c r="D58" s="34">
        <v>59722.8</v>
      </c>
      <c r="E58" s="34">
        <v>-59722.8</v>
      </c>
      <c r="F58" s="34">
        <f t="shared" si="0"/>
        <v>0</v>
      </c>
      <c r="G58" s="34"/>
      <c r="H58" s="34">
        <f t="shared" si="17"/>
        <v>0</v>
      </c>
      <c r="I58" s="34"/>
      <c r="J58" s="34">
        <f t="shared" si="18"/>
        <v>0</v>
      </c>
      <c r="K58" s="35">
        <v>126116.185</v>
      </c>
      <c r="L58" s="34">
        <f t="shared" si="19"/>
        <v>126116.185</v>
      </c>
      <c r="M58" s="22" t="s">
        <v>166</v>
      </c>
    </row>
    <row r="59" spans="1:14" hidden="1" x14ac:dyDescent="0.25">
      <c r="A59" s="1"/>
      <c r="B59" s="12" t="s">
        <v>21</v>
      </c>
      <c r="C59" s="4"/>
      <c r="D59" s="34"/>
      <c r="E59" s="34"/>
      <c r="F59" s="34"/>
      <c r="G59" s="34"/>
      <c r="H59" s="34"/>
      <c r="I59" s="34"/>
      <c r="J59" s="34"/>
      <c r="K59" s="35"/>
      <c r="L59" s="34"/>
      <c r="N59" s="8">
        <v>0</v>
      </c>
    </row>
    <row r="60" spans="1:14" ht="60.75" customHeight="1" x14ac:dyDescent="0.25">
      <c r="A60" s="1" t="s">
        <v>116</v>
      </c>
      <c r="B60" s="13" t="s">
        <v>92</v>
      </c>
      <c r="C60" s="62" t="s">
        <v>48</v>
      </c>
      <c r="D60" s="34">
        <v>10287.200000000001</v>
      </c>
      <c r="E60" s="34">
        <f>-10287.2+10287.2</f>
        <v>0</v>
      </c>
      <c r="F60" s="34">
        <f t="shared" si="0"/>
        <v>10287.200000000001</v>
      </c>
      <c r="G60" s="34">
        <v>14483.197</v>
      </c>
      <c r="H60" s="34">
        <f t="shared" si="17"/>
        <v>24770.397000000001</v>
      </c>
      <c r="I60" s="34"/>
      <c r="J60" s="34">
        <f t="shared" si="18"/>
        <v>24770.397000000001</v>
      </c>
      <c r="K60" s="35">
        <f>62426.148-16000</f>
        <v>46426.148000000001</v>
      </c>
      <c r="L60" s="34">
        <f t="shared" si="19"/>
        <v>71196.544999999998</v>
      </c>
      <c r="M60" s="22" t="s">
        <v>183</v>
      </c>
    </row>
    <row r="61" spans="1:14" ht="61.5" customHeight="1" x14ac:dyDescent="0.25">
      <c r="A61" s="1" t="s">
        <v>117</v>
      </c>
      <c r="B61" s="12" t="s">
        <v>177</v>
      </c>
      <c r="C61" s="62" t="s">
        <v>48</v>
      </c>
      <c r="D61" s="34">
        <v>7133.5</v>
      </c>
      <c r="E61" s="34"/>
      <c r="F61" s="34">
        <f t="shared" si="0"/>
        <v>7133.5</v>
      </c>
      <c r="G61" s="34"/>
      <c r="H61" s="34">
        <f t="shared" si="17"/>
        <v>7133.5</v>
      </c>
      <c r="I61" s="34"/>
      <c r="J61" s="34">
        <f t="shared" si="18"/>
        <v>7133.5</v>
      </c>
      <c r="K61" s="35"/>
      <c r="L61" s="34">
        <f t="shared" si="19"/>
        <v>7133.5</v>
      </c>
      <c r="M61" s="22" t="s">
        <v>101</v>
      </c>
    </row>
    <row r="62" spans="1:14" ht="60.75" customHeight="1" x14ac:dyDescent="0.25">
      <c r="A62" s="1" t="s">
        <v>118</v>
      </c>
      <c r="B62" s="13" t="s">
        <v>178</v>
      </c>
      <c r="C62" s="62" t="s">
        <v>48</v>
      </c>
      <c r="D62" s="34">
        <v>140889.70000000001</v>
      </c>
      <c r="E62" s="34"/>
      <c r="F62" s="34">
        <f t="shared" si="0"/>
        <v>140889.70000000001</v>
      </c>
      <c r="G62" s="34">
        <v>-25982.239000000001</v>
      </c>
      <c r="H62" s="34">
        <f t="shared" si="17"/>
        <v>114907.46100000001</v>
      </c>
      <c r="I62" s="34"/>
      <c r="J62" s="34">
        <f t="shared" si="18"/>
        <v>114907.46100000001</v>
      </c>
      <c r="K62" s="35"/>
      <c r="L62" s="34">
        <f t="shared" si="19"/>
        <v>114907.46100000001</v>
      </c>
      <c r="M62" s="22" t="s">
        <v>102</v>
      </c>
    </row>
    <row r="63" spans="1:14" ht="37.5" x14ac:dyDescent="0.25">
      <c r="A63" s="1" t="s">
        <v>119</v>
      </c>
      <c r="B63" s="13" t="s">
        <v>93</v>
      </c>
      <c r="C63" s="4" t="s">
        <v>12</v>
      </c>
      <c r="D63" s="34">
        <v>16000</v>
      </c>
      <c r="E63" s="34"/>
      <c r="F63" s="34">
        <f t="shared" si="0"/>
        <v>16000</v>
      </c>
      <c r="G63" s="34"/>
      <c r="H63" s="34">
        <f t="shared" si="17"/>
        <v>16000</v>
      </c>
      <c r="I63" s="34"/>
      <c r="J63" s="34">
        <f t="shared" si="18"/>
        <v>16000</v>
      </c>
      <c r="K63" s="35"/>
      <c r="L63" s="34">
        <f t="shared" si="19"/>
        <v>16000</v>
      </c>
      <c r="M63" s="22" t="s">
        <v>103</v>
      </c>
    </row>
    <row r="64" spans="1:14" ht="37.5" x14ac:dyDescent="0.25">
      <c r="A64" s="1" t="s">
        <v>120</v>
      </c>
      <c r="B64" s="13" t="s">
        <v>94</v>
      </c>
      <c r="C64" s="4" t="s">
        <v>12</v>
      </c>
      <c r="D64" s="34">
        <v>622.9</v>
      </c>
      <c r="E64" s="34"/>
      <c r="F64" s="34">
        <f t="shared" si="0"/>
        <v>622.9</v>
      </c>
      <c r="G64" s="34"/>
      <c r="H64" s="34">
        <f t="shared" si="17"/>
        <v>622.9</v>
      </c>
      <c r="I64" s="34"/>
      <c r="J64" s="34">
        <f t="shared" si="18"/>
        <v>622.9</v>
      </c>
      <c r="K64" s="35"/>
      <c r="L64" s="34">
        <f t="shared" si="19"/>
        <v>622.9</v>
      </c>
      <c r="M64" s="22" t="s">
        <v>104</v>
      </c>
    </row>
    <row r="65" spans="1:15" ht="49.5" customHeight="1" x14ac:dyDescent="0.25">
      <c r="A65" s="1" t="s">
        <v>121</v>
      </c>
      <c r="B65" s="13" t="s">
        <v>95</v>
      </c>
      <c r="C65" s="4" t="s">
        <v>12</v>
      </c>
      <c r="D65" s="34">
        <v>16000</v>
      </c>
      <c r="E65" s="34"/>
      <c r="F65" s="34">
        <f t="shared" si="0"/>
        <v>16000</v>
      </c>
      <c r="G65" s="34"/>
      <c r="H65" s="34">
        <f t="shared" si="17"/>
        <v>16000</v>
      </c>
      <c r="I65" s="34"/>
      <c r="J65" s="34">
        <f t="shared" si="18"/>
        <v>16000</v>
      </c>
      <c r="K65" s="35"/>
      <c r="L65" s="34">
        <f t="shared" si="19"/>
        <v>16000</v>
      </c>
      <c r="M65" s="22" t="s">
        <v>105</v>
      </c>
    </row>
    <row r="66" spans="1:15" ht="37.5" x14ac:dyDescent="0.25">
      <c r="A66" s="1" t="s">
        <v>122</v>
      </c>
      <c r="B66" s="13" t="s">
        <v>97</v>
      </c>
      <c r="C66" s="4" t="s">
        <v>12</v>
      </c>
      <c r="D66" s="34">
        <v>14500</v>
      </c>
      <c r="E66" s="34"/>
      <c r="F66" s="34">
        <f t="shared" si="0"/>
        <v>14500</v>
      </c>
      <c r="G66" s="34"/>
      <c r="H66" s="34">
        <f t="shared" si="17"/>
        <v>14500</v>
      </c>
      <c r="I66" s="34"/>
      <c r="J66" s="34">
        <f t="shared" si="18"/>
        <v>14500</v>
      </c>
      <c r="K66" s="35"/>
      <c r="L66" s="34">
        <f t="shared" si="19"/>
        <v>14500</v>
      </c>
      <c r="M66" s="22" t="s">
        <v>106</v>
      </c>
    </row>
    <row r="67" spans="1:15" ht="56.25" x14ac:dyDescent="0.25">
      <c r="A67" s="1" t="s">
        <v>123</v>
      </c>
      <c r="B67" s="13" t="s">
        <v>266</v>
      </c>
      <c r="C67" s="62" t="s">
        <v>48</v>
      </c>
      <c r="D67" s="34"/>
      <c r="E67" s="34"/>
      <c r="F67" s="34"/>
      <c r="G67" s="34"/>
      <c r="H67" s="34"/>
      <c r="I67" s="34"/>
      <c r="J67" s="34"/>
      <c r="K67" s="35">
        <f>K69+K70+K71</f>
        <v>71066.23</v>
      </c>
      <c r="L67" s="34">
        <f t="shared" si="19"/>
        <v>71066.23</v>
      </c>
    </row>
    <row r="68" spans="1:15" x14ac:dyDescent="0.25">
      <c r="A68" s="1"/>
      <c r="B68" s="10" t="s">
        <v>2</v>
      </c>
      <c r="C68" s="4"/>
      <c r="D68" s="34"/>
      <c r="E68" s="34"/>
      <c r="F68" s="34"/>
      <c r="G68" s="34"/>
      <c r="H68" s="34"/>
      <c r="I68" s="34"/>
      <c r="J68" s="34"/>
      <c r="K68" s="35"/>
      <c r="L68" s="34"/>
    </row>
    <row r="69" spans="1:15" hidden="1" x14ac:dyDescent="0.25">
      <c r="A69" s="1"/>
      <c r="B69" s="4" t="s">
        <v>3</v>
      </c>
      <c r="C69" s="4"/>
      <c r="D69" s="34"/>
      <c r="E69" s="34"/>
      <c r="F69" s="34"/>
      <c r="G69" s="34"/>
      <c r="H69" s="34"/>
      <c r="I69" s="34"/>
      <c r="J69" s="34"/>
      <c r="K69" s="35">
        <f>38804.2+32.23</f>
        <v>38836.43</v>
      </c>
      <c r="L69" s="34">
        <f t="shared" si="19"/>
        <v>38836.43</v>
      </c>
      <c r="M69" s="22" t="s">
        <v>267</v>
      </c>
      <c r="N69" s="8">
        <v>0</v>
      </c>
    </row>
    <row r="70" spans="1:15" x14ac:dyDescent="0.25">
      <c r="A70" s="1"/>
      <c r="B70" s="4" t="s">
        <v>17</v>
      </c>
      <c r="C70" s="4"/>
      <c r="D70" s="34"/>
      <c r="E70" s="34"/>
      <c r="F70" s="34"/>
      <c r="G70" s="34"/>
      <c r="H70" s="34"/>
      <c r="I70" s="34"/>
      <c r="J70" s="34"/>
      <c r="K70" s="35">
        <v>1611.5</v>
      </c>
      <c r="L70" s="34">
        <f t="shared" si="19"/>
        <v>1611.5</v>
      </c>
      <c r="M70" s="22" t="s">
        <v>261</v>
      </c>
    </row>
    <row r="71" spans="1:15" x14ac:dyDescent="0.25">
      <c r="A71" s="1"/>
      <c r="B71" s="12" t="s">
        <v>21</v>
      </c>
      <c r="C71" s="4"/>
      <c r="D71" s="34"/>
      <c r="E71" s="34"/>
      <c r="F71" s="34"/>
      <c r="G71" s="34"/>
      <c r="H71" s="34"/>
      <c r="I71" s="34"/>
      <c r="J71" s="34"/>
      <c r="K71" s="35">
        <v>30618.3</v>
      </c>
      <c r="L71" s="34">
        <f t="shared" si="19"/>
        <v>30618.3</v>
      </c>
      <c r="M71" s="22" t="s">
        <v>261</v>
      </c>
    </row>
    <row r="72" spans="1:15" ht="37.5" x14ac:dyDescent="0.25">
      <c r="A72" s="1" t="s">
        <v>124</v>
      </c>
      <c r="B72" s="13" t="s">
        <v>270</v>
      </c>
      <c r="C72" s="4" t="s">
        <v>12</v>
      </c>
      <c r="D72" s="34"/>
      <c r="E72" s="34"/>
      <c r="F72" s="34"/>
      <c r="G72" s="34"/>
      <c r="H72" s="34"/>
      <c r="I72" s="34"/>
      <c r="J72" s="34"/>
      <c r="K72" s="35">
        <v>16000</v>
      </c>
      <c r="L72" s="34">
        <f t="shared" si="19"/>
        <v>16000</v>
      </c>
      <c r="M72" s="22" t="s">
        <v>271</v>
      </c>
    </row>
    <row r="73" spans="1:15" x14ac:dyDescent="0.25">
      <c r="A73" s="1"/>
      <c r="B73" s="4" t="s">
        <v>4</v>
      </c>
      <c r="C73" s="62"/>
      <c r="D73" s="33">
        <f>D75+D76</f>
        <v>1387582.7000000002</v>
      </c>
      <c r="E73" s="33">
        <f>E75+E76+E77</f>
        <v>1231.5</v>
      </c>
      <c r="F73" s="33">
        <f t="shared" si="0"/>
        <v>1388814.2000000002</v>
      </c>
      <c r="G73" s="34">
        <f>G75+G76+G77</f>
        <v>63498.306000000004</v>
      </c>
      <c r="H73" s="33">
        <f t="shared" si="17"/>
        <v>1452312.5060000003</v>
      </c>
      <c r="I73" s="34">
        <f>I75+I76+I77</f>
        <v>0</v>
      </c>
      <c r="J73" s="33">
        <f t="shared" si="18"/>
        <v>1452312.5060000003</v>
      </c>
      <c r="K73" s="33">
        <f>K75+K76+K77</f>
        <v>-14206.919999999998</v>
      </c>
      <c r="L73" s="34">
        <f t="shared" si="19"/>
        <v>1438105.5860000004</v>
      </c>
      <c r="M73" s="29"/>
      <c r="N73" s="30"/>
      <c r="O73" s="31"/>
    </row>
    <row r="74" spans="1:15" x14ac:dyDescent="0.25">
      <c r="A74" s="1"/>
      <c r="B74" s="10" t="s">
        <v>2</v>
      </c>
      <c r="C74" s="62"/>
      <c r="D74" s="34"/>
      <c r="E74" s="34"/>
      <c r="F74" s="34"/>
      <c r="G74" s="34"/>
      <c r="H74" s="34"/>
      <c r="I74" s="34"/>
      <c r="J74" s="34"/>
      <c r="K74" s="35"/>
      <c r="L74" s="34"/>
    </row>
    <row r="75" spans="1:15" hidden="1" x14ac:dyDescent="0.3">
      <c r="A75" s="1"/>
      <c r="B75" s="4" t="s">
        <v>3</v>
      </c>
      <c r="C75" s="4"/>
      <c r="D75" s="36">
        <f>D78+D80+D81+D82+D83+D84+D85+D86+D87+D88+D90+D92+D93+D96</f>
        <v>820066.20000000007</v>
      </c>
      <c r="E75" s="36">
        <f>E78+E80+E81+E82+E83+E84+E85+E86+E87+E88+E90+E92+E93+E96</f>
        <v>-129824.99999999999</v>
      </c>
      <c r="F75" s="34">
        <f t="shared" si="0"/>
        <v>690241.20000000007</v>
      </c>
      <c r="G75" s="36">
        <f>G78+G80+G81+G82+G83+G84+G85+G86+G87+G88+G90+G92+G93+G96+G79+G89+G91+G111+G106+G107+G108+G109+G110</f>
        <v>63498.306000000004</v>
      </c>
      <c r="H75" s="34">
        <f t="shared" ref="H75:H93" si="20">F75+G75</f>
        <v>753739.50600000005</v>
      </c>
      <c r="I75" s="36">
        <f>I78+I80+I81+I82+I83+I84+I85+I86+I87+I88+I90+I92+I93+I96+I79+I89+I91+I111+I106+I107+I108+I109+I110</f>
        <v>0</v>
      </c>
      <c r="J75" s="34">
        <f t="shared" ref="J75:J93" si="21">H75+I75</f>
        <v>753739.50600000005</v>
      </c>
      <c r="K75" s="37">
        <f>K78+K80+K81+K82+K83+K84+K85+K86+K87+K88+K90+K92+K93+K96+K79+K89+K91+K111+K106+K107+K108+K109+K110</f>
        <v>-14206.919999999998</v>
      </c>
      <c r="L75" s="34">
        <f t="shared" ref="L75:L93" si="22">J75+K75</f>
        <v>739532.58600000001</v>
      </c>
      <c r="N75" s="8">
        <v>0</v>
      </c>
    </row>
    <row r="76" spans="1:15" x14ac:dyDescent="0.25">
      <c r="A76" s="1"/>
      <c r="B76" s="4" t="s">
        <v>17</v>
      </c>
      <c r="C76" s="62"/>
      <c r="D76" s="34">
        <f>D97+D101+D104</f>
        <v>567516.5</v>
      </c>
      <c r="E76" s="34">
        <f>E97+E101+E104</f>
        <v>-683.3</v>
      </c>
      <c r="F76" s="34">
        <f t="shared" si="0"/>
        <v>566833.19999999995</v>
      </c>
      <c r="G76" s="34">
        <f>G97+G101+G104</f>
        <v>0</v>
      </c>
      <c r="H76" s="34">
        <f t="shared" si="20"/>
        <v>566833.19999999995</v>
      </c>
      <c r="I76" s="34">
        <f>I97+I101+I104</f>
        <v>0</v>
      </c>
      <c r="J76" s="34">
        <f t="shared" si="21"/>
        <v>566833.19999999995</v>
      </c>
      <c r="K76" s="35">
        <f>K97+K101+K104</f>
        <v>0</v>
      </c>
      <c r="L76" s="34">
        <f t="shared" si="22"/>
        <v>566833.19999999995</v>
      </c>
    </row>
    <row r="77" spans="1:15" x14ac:dyDescent="0.25">
      <c r="A77" s="57"/>
      <c r="B77" s="13" t="s">
        <v>21</v>
      </c>
      <c r="C77" s="62"/>
      <c r="D77" s="34"/>
      <c r="E77" s="34">
        <f>E98+E105</f>
        <v>131739.79999999999</v>
      </c>
      <c r="F77" s="34">
        <f t="shared" si="0"/>
        <v>131739.79999999999</v>
      </c>
      <c r="G77" s="34">
        <f>G98+G105</f>
        <v>0</v>
      </c>
      <c r="H77" s="34">
        <f t="shared" si="20"/>
        <v>131739.79999999999</v>
      </c>
      <c r="I77" s="34">
        <f>I98+I105</f>
        <v>0</v>
      </c>
      <c r="J77" s="34">
        <f t="shared" si="21"/>
        <v>131739.79999999999</v>
      </c>
      <c r="K77" s="35">
        <f>K98+K105</f>
        <v>0</v>
      </c>
      <c r="L77" s="34">
        <f t="shared" si="22"/>
        <v>131739.79999999999</v>
      </c>
    </row>
    <row r="78" spans="1:15" ht="56.25" x14ac:dyDescent="0.25">
      <c r="A78" s="57" t="s">
        <v>125</v>
      </c>
      <c r="B78" s="49" t="s">
        <v>49</v>
      </c>
      <c r="C78" s="46" t="s">
        <v>48</v>
      </c>
      <c r="D78" s="34">
        <v>79002.5</v>
      </c>
      <c r="E78" s="34">
        <v>-49000</v>
      </c>
      <c r="F78" s="34">
        <f t="shared" si="0"/>
        <v>30002.5</v>
      </c>
      <c r="G78" s="34"/>
      <c r="H78" s="34">
        <f t="shared" si="20"/>
        <v>30002.5</v>
      </c>
      <c r="I78" s="34"/>
      <c r="J78" s="34">
        <f t="shared" si="21"/>
        <v>30002.5</v>
      </c>
      <c r="K78" s="35">
        <v>-29206.92</v>
      </c>
      <c r="L78" s="34">
        <f t="shared" si="22"/>
        <v>795.58000000000175</v>
      </c>
      <c r="M78" s="22">
        <v>1710141130</v>
      </c>
    </row>
    <row r="79" spans="1:15" ht="75" x14ac:dyDescent="0.25">
      <c r="A79" s="51"/>
      <c r="B79" s="50"/>
      <c r="C79" s="46" t="s">
        <v>225</v>
      </c>
      <c r="D79" s="34"/>
      <c r="E79" s="34"/>
      <c r="F79" s="34"/>
      <c r="G79" s="34">
        <v>7955.8180000000002</v>
      </c>
      <c r="H79" s="34">
        <f t="shared" si="20"/>
        <v>7955.8180000000002</v>
      </c>
      <c r="I79" s="34"/>
      <c r="J79" s="34">
        <f t="shared" si="21"/>
        <v>7955.8180000000002</v>
      </c>
      <c r="K79" s="35"/>
      <c r="L79" s="34">
        <f t="shared" si="22"/>
        <v>7955.8180000000002</v>
      </c>
      <c r="M79" s="22">
        <v>1710141130</v>
      </c>
    </row>
    <row r="80" spans="1:15" ht="56.25" hidden="1" x14ac:dyDescent="0.25">
      <c r="A80" s="51" t="s">
        <v>125</v>
      </c>
      <c r="B80" s="47" t="s">
        <v>50</v>
      </c>
      <c r="C80" s="26" t="s">
        <v>48</v>
      </c>
      <c r="D80" s="34">
        <v>13479.7</v>
      </c>
      <c r="E80" s="34">
        <v>-13479.7</v>
      </c>
      <c r="F80" s="34">
        <f t="shared" si="0"/>
        <v>0</v>
      </c>
      <c r="G80" s="34"/>
      <c r="H80" s="34">
        <f t="shared" si="20"/>
        <v>0</v>
      </c>
      <c r="I80" s="34"/>
      <c r="J80" s="34">
        <f t="shared" si="21"/>
        <v>0</v>
      </c>
      <c r="K80" s="35"/>
      <c r="L80" s="34">
        <f t="shared" si="22"/>
        <v>0</v>
      </c>
      <c r="M80" s="22">
        <v>1710141220</v>
      </c>
      <c r="N80" s="8">
        <v>0</v>
      </c>
    </row>
    <row r="81" spans="1:14" ht="56.25" hidden="1" x14ac:dyDescent="0.25">
      <c r="A81" s="1" t="s">
        <v>126</v>
      </c>
      <c r="B81" s="4" t="s">
        <v>51</v>
      </c>
      <c r="C81" s="26" t="s">
        <v>48</v>
      </c>
      <c r="D81" s="34">
        <v>9847.7000000000007</v>
      </c>
      <c r="E81" s="34">
        <v>-9847.7000000000007</v>
      </c>
      <c r="F81" s="34">
        <f t="shared" si="0"/>
        <v>0</v>
      </c>
      <c r="G81" s="34"/>
      <c r="H81" s="34">
        <f t="shared" si="20"/>
        <v>0</v>
      </c>
      <c r="I81" s="34"/>
      <c r="J81" s="34">
        <f t="shared" si="21"/>
        <v>0</v>
      </c>
      <c r="K81" s="35"/>
      <c r="L81" s="34">
        <f t="shared" si="22"/>
        <v>0</v>
      </c>
      <c r="M81" s="22">
        <v>1710141320</v>
      </c>
      <c r="N81" s="8">
        <v>0</v>
      </c>
    </row>
    <row r="82" spans="1:14" ht="56.25" hidden="1" x14ac:dyDescent="0.25">
      <c r="A82" s="1" t="s">
        <v>127</v>
      </c>
      <c r="B82" s="4" t="s">
        <v>52</v>
      </c>
      <c r="C82" s="26" t="s">
        <v>48</v>
      </c>
      <c r="D82" s="34">
        <v>37555.4</v>
      </c>
      <c r="E82" s="34">
        <v>-37555.4</v>
      </c>
      <c r="F82" s="34">
        <f t="shared" si="0"/>
        <v>0</v>
      </c>
      <c r="G82" s="34"/>
      <c r="H82" s="34">
        <f t="shared" si="20"/>
        <v>0</v>
      </c>
      <c r="I82" s="34"/>
      <c r="J82" s="34">
        <f t="shared" si="21"/>
        <v>0</v>
      </c>
      <c r="K82" s="35"/>
      <c r="L82" s="34">
        <f t="shared" si="22"/>
        <v>0</v>
      </c>
      <c r="M82" s="22">
        <v>1710142260</v>
      </c>
      <c r="N82" s="8">
        <v>0</v>
      </c>
    </row>
    <row r="83" spans="1:14" ht="56.25" hidden="1" x14ac:dyDescent="0.25">
      <c r="A83" s="1" t="s">
        <v>128</v>
      </c>
      <c r="B83" s="4" t="s">
        <v>53</v>
      </c>
      <c r="C83" s="26" t="s">
        <v>48</v>
      </c>
      <c r="D83" s="39">
        <v>2840</v>
      </c>
      <c r="E83" s="34">
        <v>-2840</v>
      </c>
      <c r="F83" s="34">
        <f t="shared" si="0"/>
        <v>0</v>
      </c>
      <c r="G83" s="34"/>
      <c r="H83" s="34">
        <f t="shared" si="20"/>
        <v>0</v>
      </c>
      <c r="I83" s="34"/>
      <c r="J83" s="34">
        <f t="shared" si="21"/>
        <v>0</v>
      </c>
      <c r="K83" s="35"/>
      <c r="L83" s="34">
        <f t="shared" si="22"/>
        <v>0</v>
      </c>
      <c r="M83" s="22">
        <v>1710142330</v>
      </c>
      <c r="N83" s="8">
        <v>0</v>
      </c>
    </row>
    <row r="84" spans="1:14" ht="56.25" x14ac:dyDescent="0.25">
      <c r="A84" s="1" t="s">
        <v>126</v>
      </c>
      <c r="B84" s="4" t="s">
        <v>54</v>
      </c>
      <c r="C84" s="62" t="s">
        <v>48</v>
      </c>
      <c r="D84" s="39">
        <v>58</v>
      </c>
      <c r="E84" s="34"/>
      <c r="F84" s="34">
        <f t="shared" si="0"/>
        <v>58</v>
      </c>
      <c r="G84" s="34"/>
      <c r="H84" s="34">
        <f t="shared" si="20"/>
        <v>58</v>
      </c>
      <c r="I84" s="34"/>
      <c r="J84" s="34">
        <f t="shared" si="21"/>
        <v>58</v>
      </c>
      <c r="K84" s="35"/>
      <c r="L84" s="34">
        <f t="shared" si="22"/>
        <v>58</v>
      </c>
      <c r="M84" s="22">
        <v>1710142340</v>
      </c>
    </row>
    <row r="85" spans="1:14" ht="56.25" x14ac:dyDescent="0.25">
      <c r="A85" s="1" t="s">
        <v>127</v>
      </c>
      <c r="B85" s="4" t="s">
        <v>55</v>
      </c>
      <c r="C85" s="62" t="s">
        <v>48</v>
      </c>
      <c r="D85" s="39">
        <v>433</v>
      </c>
      <c r="E85" s="34"/>
      <c r="F85" s="34">
        <f t="shared" si="0"/>
        <v>433</v>
      </c>
      <c r="G85" s="34"/>
      <c r="H85" s="34">
        <f t="shared" si="20"/>
        <v>433</v>
      </c>
      <c r="I85" s="34"/>
      <c r="J85" s="34">
        <f t="shared" si="21"/>
        <v>433</v>
      </c>
      <c r="K85" s="35"/>
      <c r="L85" s="34">
        <f t="shared" si="22"/>
        <v>433</v>
      </c>
      <c r="M85" s="22">
        <v>1710142350</v>
      </c>
    </row>
    <row r="86" spans="1:14" ht="56.25" hidden="1" x14ac:dyDescent="0.25">
      <c r="A86" s="1" t="s">
        <v>131</v>
      </c>
      <c r="B86" s="4" t="s">
        <v>56</v>
      </c>
      <c r="C86" s="26" t="s">
        <v>48</v>
      </c>
      <c r="D86" s="39">
        <v>2500</v>
      </c>
      <c r="E86" s="34">
        <v>-2500</v>
      </c>
      <c r="F86" s="34">
        <f t="shared" si="0"/>
        <v>0</v>
      </c>
      <c r="G86" s="34"/>
      <c r="H86" s="34">
        <f t="shared" si="20"/>
        <v>0</v>
      </c>
      <c r="I86" s="34"/>
      <c r="J86" s="34">
        <f t="shared" si="21"/>
        <v>0</v>
      </c>
      <c r="K86" s="35"/>
      <c r="L86" s="34">
        <f t="shared" si="22"/>
        <v>0</v>
      </c>
      <c r="M86" s="22">
        <v>1710142360</v>
      </c>
      <c r="N86" s="8">
        <v>0</v>
      </c>
    </row>
    <row r="87" spans="1:14" ht="56.25" hidden="1" x14ac:dyDescent="0.25">
      <c r="A87" s="44" t="s">
        <v>132</v>
      </c>
      <c r="B87" s="13" t="s">
        <v>57</v>
      </c>
      <c r="C87" s="26" t="s">
        <v>48</v>
      </c>
      <c r="D87" s="39">
        <v>6803</v>
      </c>
      <c r="E87" s="34">
        <v>-6803</v>
      </c>
      <c r="F87" s="34">
        <f t="shared" si="0"/>
        <v>0</v>
      </c>
      <c r="G87" s="34"/>
      <c r="H87" s="34">
        <f t="shared" si="20"/>
        <v>0</v>
      </c>
      <c r="I87" s="34"/>
      <c r="J87" s="34">
        <f t="shared" si="21"/>
        <v>0</v>
      </c>
      <c r="K87" s="35"/>
      <c r="L87" s="34">
        <f t="shared" si="22"/>
        <v>0</v>
      </c>
      <c r="M87" s="22">
        <v>1710142370</v>
      </c>
      <c r="N87" s="8">
        <v>0</v>
      </c>
    </row>
    <row r="88" spans="1:14" ht="56.25" x14ac:dyDescent="0.25">
      <c r="A88" s="57" t="s">
        <v>128</v>
      </c>
      <c r="B88" s="49" t="s">
        <v>58</v>
      </c>
      <c r="C88" s="46" t="s">
        <v>48</v>
      </c>
      <c r="D88" s="39">
        <v>14238</v>
      </c>
      <c r="E88" s="34"/>
      <c r="F88" s="34">
        <f t="shared" si="0"/>
        <v>14238</v>
      </c>
      <c r="G88" s="34"/>
      <c r="H88" s="34">
        <f t="shared" si="20"/>
        <v>14238</v>
      </c>
      <c r="I88" s="34"/>
      <c r="J88" s="34">
        <f t="shared" si="21"/>
        <v>14238</v>
      </c>
      <c r="K88" s="35">
        <v>15000</v>
      </c>
      <c r="L88" s="34">
        <f t="shared" si="22"/>
        <v>29238</v>
      </c>
      <c r="M88" s="22">
        <v>1710241100</v>
      </c>
    </row>
    <row r="89" spans="1:14" ht="75" x14ac:dyDescent="0.25">
      <c r="A89" s="52"/>
      <c r="B89" s="55"/>
      <c r="C89" s="46" t="s">
        <v>225</v>
      </c>
      <c r="D89" s="39"/>
      <c r="E89" s="34"/>
      <c r="F89" s="34"/>
      <c r="G89" s="34">
        <v>19592.187000000002</v>
      </c>
      <c r="H89" s="34">
        <f t="shared" si="20"/>
        <v>19592.187000000002</v>
      </c>
      <c r="I89" s="34"/>
      <c r="J89" s="34">
        <f t="shared" si="21"/>
        <v>19592.187000000002</v>
      </c>
      <c r="K89" s="35"/>
      <c r="L89" s="34">
        <f t="shared" si="22"/>
        <v>19592.187000000002</v>
      </c>
      <c r="M89" s="22">
        <v>1710241100</v>
      </c>
    </row>
    <row r="90" spans="1:14" ht="56.25" x14ac:dyDescent="0.25">
      <c r="A90" s="53" t="s">
        <v>129</v>
      </c>
      <c r="B90" s="13" t="s">
        <v>59</v>
      </c>
      <c r="C90" s="46" t="s">
        <v>48</v>
      </c>
      <c r="D90" s="39">
        <v>39292.9</v>
      </c>
      <c r="E90" s="34"/>
      <c r="F90" s="34">
        <f t="shared" si="0"/>
        <v>39292.9</v>
      </c>
      <c r="G90" s="34">
        <v>15000</v>
      </c>
      <c r="H90" s="34">
        <f t="shared" si="20"/>
        <v>54292.9</v>
      </c>
      <c r="I90" s="34"/>
      <c r="J90" s="34">
        <f t="shared" si="21"/>
        <v>54292.9</v>
      </c>
      <c r="K90" s="35"/>
      <c r="L90" s="34">
        <f t="shared" si="22"/>
        <v>54292.9</v>
      </c>
      <c r="M90" s="22">
        <v>1710441240</v>
      </c>
    </row>
    <row r="91" spans="1:14" ht="75" x14ac:dyDescent="0.25">
      <c r="A91" s="54"/>
      <c r="B91" s="47"/>
      <c r="C91" s="46" t="s">
        <v>225</v>
      </c>
      <c r="D91" s="39"/>
      <c r="E91" s="34"/>
      <c r="F91" s="34"/>
      <c r="G91" s="34">
        <v>702.95799999999997</v>
      </c>
      <c r="H91" s="34">
        <f t="shared" si="20"/>
        <v>702.95799999999997</v>
      </c>
      <c r="I91" s="34"/>
      <c r="J91" s="34">
        <f t="shared" si="21"/>
        <v>702.95799999999997</v>
      </c>
      <c r="K91" s="35"/>
      <c r="L91" s="34">
        <f t="shared" si="22"/>
        <v>702.95799999999997</v>
      </c>
      <c r="M91" s="22">
        <v>1710441240</v>
      </c>
    </row>
    <row r="92" spans="1:14" ht="75" hidden="1" x14ac:dyDescent="0.25">
      <c r="A92" s="51" t="s">
        <v>135</v>
      </c>
      <c r="B92" s="47" t="s">
        <v>175</v>
      </c>
      <c r="C92" s="26" t="s">
        <v>48</v>
      </c>
      <c r="D92" s="39">
        <v>2799.2</v>
      </c>
      <c r="E92" s="34">
        <v>-2799.2</v>
      </c>
      <c r="F92" s="34">
        <f t="shared" si="0"/>
        <v>0</v>
      </c>
      <c r="G92" s="34"/>
      <c r="H92" s="34">
        <f t="shared" si="20"/>
        <v>0</v>
      </c>
      <c r="I92" s="34"/>
      <c r="J92" s="34">
        <f t="shared" si="21"/>
        <v>0</v>
      </c>
      <c r="K92" s="35"/>
      <c r="L92" s="34">
        <f t="shared" si="22"/>
        <v>0</v>
      </c>
      <c r="M92" s="22">
        <v>1710442380</v>
      </c>
      <c r="N92" s="8">
        <v>0</v>
      </c>
    </row>
    <row r="93" spans="1:14" ht="56.25" hidden="1" x14ac:dyDescent="0.25">
      <c r="A93" s="1" t="s">
        <v>136</v>
      </c>
      <c r="B93" s="4" t="s">
        <v>168</v>
      </c>
      <c r="C93" s="32" t="s">
        <v>48</v>
      </c>
      <c r="D93" s="39">
        <v>5000</v>
      </c>
      <c r="E93" s="34">
        <v>-5000</v>
      </c>
      <c r="F93" s="34">
        <f t="shared" si="0"/>
        <v>0</v>
      </c>
      <c r="G93" s="34"/>
      <c r="H93" s="34">
        <f t="shared" si="20"/>
        <v>0</v>
      </c>
      <c r="I93" s="34"/>
      <c r="J93" s="34">
        <f t="shared" si="21"/>
        <v>0</v>
      </c>
      <c r="K93" s="35"/>
      <c r="L93" s="34">
        <f t="shared" si="22"/>
        <v>0</v>
      </c>
      <c r="M93" s="22">
        <v>1760142410</v>
      </c>
      <c r="N93" s="8">
        <v>0</v>
      </c>
    </row>
    <row r="94" spans="1:14" ht="75" x14ac:dyDescent="0.25">
      <c r="A94" s="1" t="s">
        <v>130</v>
      </c>
      <c r="B94" s="4" t="s">
        <v>81</v>
      </c>
      <c r="C94" s="62" t="s">
        <v>13</v>
      </c>
      <c r="D94" s="39">
        <f>D96+D97</f>
        <v>1006877.2000000001</v>
      </c>
      <c r="E94" s="34">
        <f>E96+E97+E98</f>
        <v>0</v>
      </c>
      <c r="F94" s="34">
        <f>D94+E94</f>
        <v>1006877.2000000001</v>
      </c>
      <c r="G94" s="34">
        <f>G96+G97+G98</f>
        <v>0</v>
      </c>
      <c r="H94" s="34">
        <f>F94+G94</f>
        <v>1006877.2000000001</v>
      </c>
      <c r="I94" s="34">
        <f>I96+I97+I98</f>
        <v>0</v>
      </c>
      <c r="J94" s="34">
        <f>H94+I94</f>
        <v>1006877.2000000001</v>
      </c>
      <c r="K94" s="35">
        <f>K96+K97+K98</f>
        <v>0</v>
      </c>
      <c r="L94" s="34">
        <f>J94+K94</f>
        <v>1006877.2000000001</v>
      </c>
    </row>
    <row r="95" spans="1:14" x14ac:dyDescent="0.25">
      <c r="A95" s="1"/>
      <c r="B95" s="4" t="s">
        <v>2</v>
      </c>
      <c r="C95" s="62"/>
      <c r="D95" s="39"/>
      <c r="E95" s="34"/>
      <c r="F95" s="34"/>
      <c r="G95" s="34"/>
      <c r="H95" s="34"/>
      <c r="I95" s="34"/>
      <c r="J95" s="34"/>
      <c r="K95" s="35"/>
      <c r="L95" s="34"/>
    </row>
    <row r="96" spans="1:14" hidden="1" x14ac:dyDescent="0.25">
      <c r="A96" s="1"/>
      <c r="B96" s="4" t="s">
        <v>3</v>
      </c>
      <c r="C96" s="32"/>
      <c r="D96" s="39">
        <v>606216.80000000005</v>
      </c>
      <c r="E96" s="34"/>
      <c r="F96" s="34">
        <f>D96+E96</f>
        <v>606216.80000000005</v>
      </c>
      <c r="G96" s="34"/>
      <c r="H96" s="34">
        <f>F96+G96</f>
        <v>606216.80000000005</v>
      </c>
      <c r="I96" s="34"/>
      <c r="J96" s="34">
        <f>H96+I96</f>
        <v>606216.80000000005</v>
      </c>
      <c r="K96" s="35"/>
      <c r="L96" s="34">
        <f>J96+K96</f>
        <v>606216.80000000005</v>
      </c>
      <c r="M96" s="22" t="s">
        <v>186</v>
      </c>
      <c r="N96" s="8">
        <v>0</v>
      </c>
    </row>
    <row r="97" spans="1:15" x14ac:dyDescent="0.25">
      <c r="A97" s="1"/>
      <c r="B97" s="4" t="s">
        <v>17</v>
      </c>
      <c r="C97" s="62"/>
      <c r="D97" s="39">
        <v>400660.4</v>
      </c>
      <c r="E97" s="34"/>
      <c r="F97" s="34">
        <f t="shared" si="0"/>
        <v>400660.4</v>
      </c>
      <c r="G97" s="34"/>
      <c r="H97" s="34">
        <f t="shared" ref="H97:H99" si="23">F97+G97</f>
        <v>400660.4</v>
      </c>
      <c r="I97" s="34"/>
      <c r="J97" s="34">
        <f t="shared" ref="J97:J99" si="24">H97+I97</f>
        <v>400660.4</v>
      </c>
      <c r="K97" s="35"/>
      <c r="L97" s="34">
        <f t="shared" ref="L97:L99" si="25">J97+K97</f>
        <v>400660.4</v>
      </c>
      <c r="M97" s="22" t="s">
        <v>187</v>
      </c>
    </row>
    <row r="98" spans="1:15" hidden="1" x14ac:dyDescent="0.25">
      <c r="A98" s="1"/>
      <c r="B98" s="4" t="s">
        <v>21</v>
      </c>
      <c r="C98" s="32"/>
      <c r="D98" s="39">
        <v>0</v>
      </c>
      <c r="E98" s="34">
        <v>0</v>
      </c>
      <c r="F98" s="34">
        <f t="shared" si="0"/>
        <v>0</v>
      </c>
      <c r="G98" s="34">
        <v>0</v>
      </c>
      <c r="H98" s="34">
        <f t="shared" si="23"/>
        <v>0</v>
      </c>
      <c r="I98" s="34">
        <v>0</v>
      </c>
      <c r="J98" s="34">
        <f t="shared" si="24"/>
        <v>0</v>
      </c>
      <c r="K98" s="35">
        <v>0</v>
      </c>
      <c r="L98" s="34">
        <f t="shared" si="25"/>
        <v>0</v>
      </c>
      <c r="M98" s="22" t="s">
        <v>182</v>
      </c>
      <c r="N98" s="8">
        <v>0</v>
      </c>
    </row>
    <row r="99" spans="1:15" ht="127.5" customHeight="1" x14ac:dyDescent="0.25">
      <c r="A99" s="1" t="s">
        <v>131</v>
      </c>
      <c r="B99" s="4" t="s">
        <v>82</v>
      </c>
      <c r="C99" s="62" t="s">
        <v>13</v>
      </c>
      <c r="D99" s="39">
        <f>D101</f>
        <v>118383.2</v>
      </c>
      <c r="E99" s="34">
        <f>E101</f>
        <v>-936</v>
      </c>
      <c r="F99" s="34">
        <f t="shared" si="0"/>
        <v>117447.2</v>
      </c>
      <c r="G99" s="34">
        <f>G101</f>
        <v>0</v>
      </c>
      <c r="H99" s="34">
        <f t="shared" si="23"/>
        <v>117447.2</v>
      </c>
      <c r="I99" s="34">
        <f>I101</f>
        <v>0</v>
      </c>
      <c r="J99" s="34">
        <f t="shared" si="24"/>
        <v>117447.2</v>
      </c>
      <c r="K99" s="35">
        <f>K101</f>
        <v>0</v>
      </c>
      <c r="L99" s="34">
        <f t="shared" si="25"/>
        <v>117447.2</v>
      </c>
    </row>
    <row r="100" spans="1:15" x14ac:dyDescent="0.25">
      <c r="A100" s="1"/>
      <c r="B100" s="4" t="s">
        <v>2</v>
      </c>
      <c r="C100" s="62"/>
      <c r="D100" s="39"/>
      <c r="E100" s="34"/>
      <c r="F100" s="34"/>
      <c r="G100" s="34"/>
      <c r="H100" s="34"/>
      <c r="I100" s="34"/>
      <c r="J100" s="34"/>
      <c r="K100" s="35"/>
      <c r="L100" s="34"/>
    </row>
    <row r="101" spans="1:15" x14ac:dyDescent="0.25">
      <c r="A101" s="1"/>
      <c r="B101" s="4" t="s">
        <v>17</v>
      </c>
      <c r="C101" s="62"/>
      <c r="D101" s="39">
        <v>118383.2</v>
      </c>
      <c r="E101" s="34">
        <v>-936</v>
      </c>
      <c r="F101" s="34">
        <f t="shared" si="0"/>
        <v>117447.2</v>
      </c>
      <c r="G101" s="34"/>
      <c r="H101" s="34">
        <f t="shared" ref="H101:H102" si="26">F101+G101</f>
        <v>117447.2</v>
      </c>
      <c r="I101" s="34"/>
      <c r="J101" s="34">
        <f t="shared" ref="J101:J102" si="27">H101+I101</f>
        <v>117447.2</v>
      </c>
      <c r="K101" s="35"/>
      <c r="L101" s="34">
        <f t="shared" ref="L101:L102" si="28">J101+K101</f>
        <v>117447.2</v>
      </c>
      <c r="M101" s="22" t="s">
        <v>83</v>
      </c>
    </row>
    <row r="102" spans="1:15" ht="68.25" customHeight="1" x14ac:dyDescent="0.25">
      <c r="A102" s="1" t="s">
        <v>132</v>
      </c>
      <c r="B102" s="4" t="s">
        <v>84</v>
      </c>
      <c r="C102" s="62" t="s">
        <v>13</v>
      </c>
      <c r="D102" s="39">
        <f>D104</f>
        <v>48472.9</v>
      </c>
      <c r="E102" s="34">
        <f>E104+E105</f>
        <v>131992.5</v>
      </c>
      <c r="F102" s="34">
        <f t="shared" si="0"/>
        <v>180465.4</v>
      </c>
      <c r="G102" s="34">
        <f>G104+G105</f>
        <v>0</v>
      </c>
      <c r="H102" s="34">
        <f t="shared" si="26"/>
        <v>180465.4</v>
      </c>
      <c r="I102" s="34">
        <f>I104+I105</f>
        <v>0</v>
      </c>
      <c r="J102" s="34">
        <f t="shared" si="27"/>
        <v>180465.4</v>
      </c>
      <c r="K102" s="35">
        <f>K104+K105</f>
        <v>0</v>
      </c>
      <c r="L102" s="34">
        <f t="shared" si="28"/>
        <v>180465.4</v>
      </c>
    </row>
    <row r="103" spans="1:15" x14ac:dyDescent="0.25">
      <c r="A103" s="1"/>
      <c r="B103" s="4" t="s">
        <v>2</v>
      </c>
      <c r="C103" s="62"/>
      <c r="D103" s="39"/>
      <c r="E103" s="34"/>
      <c r="F103" s="34"/>
      <c r="G103" s="34"/>
      <c r="H103" s="34"/>
      <c r="I103" s="34"/>
      <c r="J103" s="34"/>
      <c r="K103" s="35"/>
      <c r="L103" s="34"/>
    </row>
    <row r="104" spans="1:15" x14ac:dyDescent="0.25">
      <c r="A104" s="1"/>
      <c r="B104" s="4" t="s">
        <v>17</v>
      </c>
      <c r="C104" s="62"/>
      <c r="D104" s="39">
        <v>48472.9</v>
      </c>
      <c r="E104" s="34">
        <v>252.7</v>
      </c>
      <c r="F104" s="34">
        <f t="shared" si="0"/>
        <v>48725.599999999999</v>
      </c>
      <c r="G104" s="34"/>
      <c r="H104" s="34">
        <f t="shared" ref="H104:H112" si="29">F104+G104</f>
        <v>48725.599999999999</v>
      </c>
      <c r="I104" s="34"/>
      <c r="J104" s="34">
        <f t="shared" ref="J104:J112" si="30">H104+I104</f>
        <v>48725.599999999999</v>
      </c>
      <c r="K104" s="35"/>
      <c r="L104" s="34">
        <f t="shared" ref="L104:L112" si="31">J104+K104</f>
        <v>48725.599999999999</v>
      </c>
      <c r="M104" s="22" t="s">
        <v>85</v>
      </c>
    </row>
    <row r="105" spans="1:15" x14ac:dyDescent="0.25">
      <c r="A105" s="1"/>
      <c r="B105" s="4" t="s">
        <v>21</v>
      </c>
      <c r="C105" s="62"/>
      <c r="D105" s="39"/>
      <c r="E105" s="34">
        <v>131739.79999999999</v>
      </c>
      <c r="F105" s="34">
        <f t="shared" si="0"/>
        <v>131739.79999999999</v>
      </c>
      <c r="G105" s="34"/>
      <c r="H105" s="34">
        <f t="shared" si="29"/>
        <v>131739.79999999999</v>
      </c>
      <c r="I105" s="34"/>
      <c r="J105" s="34">
        <f t="shared" si="30"/>
        <v>131739.79999999999</v>
      </c>
      <c r="K105" s="35"/>
      <c r="L105" s="34">
        <f t="shared" si="31"/>
        <v>131739.79999999999</v>
      </c>
      <c r="M105" s="22" t="s">
        <v>85</v>
      </c>
    </row>
    <row r="106" spans="1:15" ht="78" customHeight="1" x14ac:dyDescent="0.25">
      <c r="A106" s="1" t="s">
        <v>133</v>
      </c>
      <c r="B106" s="4" t="s">
        <v>226</v>
      </c>
      <c r="C106" s="46" t="s">
        <v>225</v>
      </c>
      <c r="D106" s="39"/>
      <c r="E106" s="34"/>
      <c r="F106" s="34"/>
      <c r="G106" s="34">
        <v>110.801</v>
      </c>
      <c r="H106" s="34">
        <f t="shared" si="29"/>
        <v>110.801</v>
      </c>
      <c r="I106" s="34"/>
      <c r="J106" s="34">
        <f t="shared" si="30"/>
        <v>110.801</v>
      </c>
      <c r="K106" s="35"/>
      <c r="L106" s="34">
        <f t="shared" si="31"/>
        <v>110.801</v>
      </c>
      <c r="M106" s="22" t="s">
        <v>230</v>
      </c>
    </row>
    <row r="107" spans="1:15" ht="79.5" customHeight="1" x14ac:dyDescent="0.25">
      <c r="A107" s="1" t="s">
        <v>134</v>
      </c>
      <c r="B107" s="4" t="s">
        <v>227</v>
      </c>
      <c r="C107" s="46" t="s">
        <v>225</v>
      </c>
      <c r="D107" s="39"/>
      <c r="E107" s="34"/>
      <c r="F107" s="34"/>
      <c r="G107" s="34">
        <v>6000</v>
      </c>
      <c r="H107" s="34">
        <f t="shared" si="29"/>
        <v>6000</v>
      </c>
      <c r="I107" s="34"/>
      <c r="J107" s="34">
        <f t="shared" si="30"/>
        <v>6000</v>
      </c>
      <c r="K107" s="35"/>
      <c r="L107" s="34">
        <f t="shared" si="31"/>
        <v>6000</v>
      </c>
      <c r="M107" s="22" t="s">
        <v>231</v>
      </c>
    </row>
    <row r="108" spans="1:15" ht="78" customHeight="1" x14ac:dyDescent="0.25">
      <c r="A108" s="1" t="s">
        <v>135</v>
      </c>
      <c r="B108" s="4" t="s">
        <v>228</v>
      </c>
      <c r="C108" s="46" t="s">
        <v>225</v>
      </c>
      <c r="D108" s="39"/>
      <c r="E108" s="34"/>
      <c r="F108" s="34"/>
      <c r="G108" s="34">
        <v>9350</v>
      </c>
      <c r="H108" s="34">
        <f t="shared" si="29"/>
        <v>9350</v>
      </c>
      <c r="I108" s="34"/>
      <c r="J108" s="34">
        <f t="shared" si="30"/>
        <v>9350</v>
      </c>
      <c r="K108" s="35"/>
      <c r="L108" s="34">
        <f t="shared" si="31"/>
        <v>9350</v>
      </c>
      <c r="M108" s="22" t="s">
        <v>232</v>
      </c>
    </row>
    <row r="109" spans="1:15" ht="79.5" customHeight="1" x14ac:dyDescent="0.25">
      <c r="A109" s="1" t="s">
        <v>136</v>
      </c>
      <c r="B109" s="4" t="s">
        <v>229</v>
      </c>
      <c r="C109" s="46" t="s">
        <v>225</v>
      </c>
      <c r="D109" s="39"/>
      <c r="E109" s="34"/>
      <c r="F109" s="34"/>
      <c r="G109" s="34">
        <v>2284.5</v>
      </c>
      <c r="H109" s="34">
        <f t="shared" si="29"/>
        <v>2284.5</v>
      </c>
      <c r="I109" s="34"/>
      <c r="J109" s="34">
        <f t="shared" si="30"/>
        <v>2284.5</v>
      </c>
      <c r="K109" s="35"/>
      <c r="L109" s="34">
        <f t="shared" si="31"/>
        <v>2284.5</v>
      </c>
      <c r="M109" s="22" t="s">
        <v>233</v>
      </c>
    </row>
    <row r="110" spans="1:15" ht="82.5" customHeight="1" x14ac:dyDescent="0.25">
      <c r="A110" s="1" t="s">
        <v>137</v>
      </c>
      <c r="B110" s="4" t="s">
        <v>175</v>
      </c>
      <c r="C110" s="46" t="s">
        <v>225</v>
      </c>
      <c r="D110" s="39"/>
      <c r="E110" s="34"/>
      <c r="F110" s="34"/>
      <c r="G110" s="34">
        <v>1462.742</v>
      </c>
      <c r="H110" s="34">
        <f t="shared" si="29"/>
        <v>1462.742</v>
      </c>
      <c r="I110" s="34"/>
      <c r="J110" s="34">
        <f t="shared" si="30"/>
        <v>1462.742</v>
      </c>
      <c r="K110" s="35"/>
      <c r="L110" s="34">
        <f t="shared" si="31"/>
        <v>1462.742</v>
      </c>
      <c r="M110" s="22" t="s">
        <v>234</v>
      </c>
    </row>
    <row r="111" spans="1:15" ht="75" x14ac:dyDescent="0.25">
      <c r="A111" s="1" t="s">
        <v>138</v>
      </c>
      <c r="B111" s="4" t="s">
        <v>51</v>
      </c>
      <c r="C111" s="46" t="s">
        <v>225</v>
      </c>
      <c r="D111" s="39"/>
      <c r="E111" s="34"/>
      <c r="F111" s="34"/>
      <c r="G111" s="34">
        <v>1039.3</v>
      </c>
      <c r="H111" s="34">
        <f t="shared" si="29"/>
        <v>1039.3</v>
      </c>
      <c r="I111" s="34"/>
      <c r="J111" s="34">
        <f t="shared" si="30"/>
        <v>1039.3</v>
      </c>
      <c r="K111" s="35"/>
      <c r="L111" s="34">
        <f t="shared" si="31"/>
        <v>1039.3</v>
      </c>
      <c r="M111" s="22" t="s">
        <v>235</v>
      </c>
    </row>
    <row r="112" spans="1:15" x14ac:dyDescent="0.25">
      <c r="A112" s="1"/>
      <c r="B112" s="4" t="s">
        <v>5</v>
      </c>
      <c r="C112" s="62"/>
      <c r="D112" s="33">
        <f>D114+D115</f>
        <v>336334.7</v>
      </c>
      <c r="E112" s="33">
        <f>E114+E115</f>
        <v>0</v>
      </c>
      <c r="F112" s="33">
        <f t="shared" ref="F112:F199" si="32">D112+E112</f>
        <v>336334.7</v>
      </c>
      <c r="G112" s="34">
        <f>G114+G115</f>
        <v>76484.06</v>
      </c>
      <c r="H112" s="33">
        <f t="shared" si="29"/>
        <v>412818.76</v>
      </c>
      <c r="I112" s="34">
        <f>I114+I115</f>
        <v>0</v>
      </c>
      <c r="J112" s="33">
        <f t="shared" si="30"/>
        <v>412818.76</v>
      </c>
      <c r="K112" s="33">
        <f>K114+K115</f>
        <v>0</v>
      </c>
      <c r="L112" s="34">
        <f t="shared" si="31"/>
        <v>412818.76</v>
      </c>
      <c r="M112" s="29"/>
      <c r="N112" s="30"/>
      <c r="O112" s="31"/>
    </row>
    <row r="113" spans="1:14" x14ac:dyDescent="0.25">
      <c r="A113" s="1"/>
      <c r="B113" s="4" t="s">
        <v>2</v>
      </c>
      <c r="C113" s="62"/>
      <c r="D113" s="39"/>
      <c r="E113" s="34"/>
      <c r="F113" s="34"/>
      <c r="G113" s="34"/>
      <c r="H113" s="34"/>
      <c r="I113" s="34"/>
      <c r="J113" s="34"/>
      <c r="K113" s="35"/>
      <c r="L113" s="34"/>
    </row>
    <row r="114" spans="1:14" hidden="1" x14ac:dyDescent="0.3">
      <c r="A114" s="1"/>
      <c r="B114" s="4" t="s">
        <v>3</v>
      </c>
      <c r="C114" s="4"/>
      <c r="D114" s="40">
        <f>D116+D117+D118+D119+D120+D121+D122+D125+D127+D128</f>
        <v>201334.7</v>
      </c>
      <c r="E114" s="36">
        <f>E116+E117+E118+E119+E120+E121+E122+E125+E127+E128</f>
        <v>0</v>
      </c>
      <c r="F114" s="34">
        <f t="shared" si="32"/>
        <v>201334.7</v>
      </c>
      <c r="G114" s="36">
        <f>G116+G117+G118+G119+G120+G121+G122+G125+G127+G128+G129+G130+G131+G132</f>
        <v>76484.06</v>
      </c>
      <c r="H114" s="34">
        <f t="shared" ref="H114:H123" si="33">F114+G114</f>
        <v>277818.76</v>
      </c>
      <c r="I114" s="36">
        <f>I116+I117+I118+I119+I120+I121+I122+I125+I127+I128+I129+I130+I131+I132</f>
        <v>0</v>
      </c>
      <c r="J114" s="34">
        <f t="shared" ref="J114:J123" si="34">H114+I114</f>
        <v>277818.76</v>
      </c>
      <c r="K114" s="37">
        <f>K116+K117+K118+K119+K120+K121+K122+K125+K127+K128+K129+K130+K131+K132</f>
        <v>0</v>
      </c>
      <c r="L114" s="34">
        <f t="shared" ref="L114:L123" si="35">J114+K114</f>
        <v>277818.76</v>
      </c>
      <c r="N114" s="8">
        <v>0</v>
      </c>
    </row>
    <row r="115" spans="1:14" x14ac:dyDescent="0.25">
      <c r="A115" s="1"/>
      <c r="B115" s="4" t="s">
        <v>17</v>
      </c>
      <c r="C115" s="4"/>
      <c r="D115" s="39">
        <f>D126</f>
        <v>135000</v>
      </c>
      <c r="E115" s="34">
        <f>E126</f>
        <v>0</v>
      </c>
      <c r="F115" s="34">
        <f t="shared" si="32"/>
        <v>135000</v>
      </c>
      <c r="G115" s="34">
        <f>G126</f>
        <v>0</v>
      </c>
      <c r="H115" s="34">
        <f t="shared" si="33"/>
        <v>135000</v>
      </c>
      <c r="I115" s="34">
        <f>I126</f>
        <v>0</v>
      </c>
      <c r="J115" s="34">
        <f t="shared" si="34"/>
        <v>135000</v>
      </c>
      <c r="K115" s="35">
        <f>K126</f>
        <v>0</v>
      </c>
      <c r="L115" s="34">
        <f t="shared" si="35"/>
        <v>135000</v>
      </c>
    </row>
    <row r="116" spans="1:14" ht="75" x14ac:dyDescent="0.25">
      <c r="A116" s="1" t="s">
        <v>139</v>
      </c>
      <c r="B116" s="4" t="s">
        <v>37</v>
      </c>
      <c r="C116" s="4" t="s">
        <v>6</v>
      </c>
      <c r="D116" s="34">
        <v>36626.300000000003</v>
      </c>
      <c r="E116" s="34"/>
      <c r="F116" s="34">
        <f t="shared" si="32"/>
        <v>36626.300000000003</v>
      </c>
      <c r="G116" s="34">
        <v>12035.069</v>
      </c>
      <c r="H116" s="34">
        <f t="shared" si="33"/>
        <v>48661.369000000006</v>
      </c>
      <c r="I116" s="34"/>
      <c r="J116" s="34">
        <f t="shared" si="34"/>
        <v>48661.369000000006</v>
      </c>
      <c r="K116" s="35"/>
      <c r="L116" s="34">
        <f t="shared" si="35"/>
        <v>48661.369000000006</v>
      </c>
      <c r="M116" s="22">
        <v>1020200000</v>
      </c>
    </row>
    <row r="117" spans="1:14" ht="75" x14ac:dyDescent="0.25">
      <c r="A117" s="1" t="s">
        <v>140</v>
      </c>
      <c r="B117" s="58" t="s">
        <v>33</v>
      </c>
      <c r="C117" s="4" t="s">
        <v>6</v>
      </c>
      <c r="D117" s="34">
        <v>7611.3</v>
      </c>
      <c r="E117" s="34"/>
      <c r="F117" s="34">
        <f t="shared" si="32"/>
        <v>7611.3</v>
      </c>
      <c r="G117" s="34">
        <v>1622.5709999999999</v>
      </c>
      <c r="H117" s="34">
        <f t="shared" si="33"/>
        <v>9233.8709999999992</v>
      </c>
      <c r="I117" s="34"/>
      <c r="J117" s="34">
        <f t="shared" si="34"/>
        <v>9233.8709999999992</v>
      </c>
      <c r="K117" s="35"/>
      <c r="L117" s="34">
        <f t="shared" si="35"/>
        <v>9233.8709999999992</v>
      </c>
      <c r="M117" s="22">
        <v>1110541750</v>
      </c>
    </row>
    <row r="118" spans="1:14" ht="75" x14ac:dyDescent="0.25">
      <c r="A118" s="1" t="s">
        <v>141</v>
      </c>
      <c r="B118" s="58" t="s">
        <v>34</v>
      </c>
      <c r="C118" s="4" t="s">
        <v>6</v>
      </c>
      <c r="D118" s="34">
        <v>22491.5</v>
      </c>
      <c r="E118" s="34"/>
      <c r="F118" s="34">
        <f t="shared" si="32"/>
        <v>22491.5</v>
      </c>
      <c r="G118" s="34">
        <v>9202.009</v>
      </c>
      <c r="H118" s="34">
        <f t="shared" si="33"/>
        <v>31693.508999999998</v>
      </c>
      <c r="I118" s="34"/>
      <c r="J118" s="34">
        <f t="shared" si="34"/>
        <v>31693.508999999998</v>
      </c>
      <c r="K118" s="35"/>
      <c r="L118" s="34">
        <f t="shared" si="35"/>
        <v>31693.508999999998</v>
      </c>
      <c r="M118" s="22">
        <v>1110541780</v>
      </c>
    </row>
    <row r="119" spans="1:14" ht="75" x14ac:dyDescent="0.25">
      <c r="A119" s="1" t="s">
        <v>143</v>
      </c>
      <c r="B119" s="58" t="s">
        <v>47</v>
      </c>
      <c r="C119" s="4" t="s">
        <v>6</v>
      </c>
      <c r="D119" s="34">
        <v>2172.8000000000002</v>
      </c>
      <c r="E119" s="34"/>
      <c r="F119" s="34">
        <f t="shared" si="32"/>
        <v>2172.8000000000002</v>
      </c>
      <c r="G119" s="34"/>
      <c r="H119" s="34">
        <f t="shared" si="33"/>
        <v>2172.8000000000002</v>
      </c>
      <c r="I119" s="34"/>
      <c r="J119" s="34">
        <f t="shared" si="34"/>
        <v>2172.8000000000002</v>
      </c>
      <c r="K119" s="35"/>
      <c r="L119" s="34">
        <f t="shared" si="35"/>
        <v>2172.8000000000002</v>
      </c>
      <c r="M119" s="22">
        <v>1110541820</v>
      </c>
    </row>
    <row r="120" spans="1:14" ht="75" x14ac:dyDescent="0.25">
      <c r="A120" s="1" t="s">
        <v>144</v>
      </c>
      <c r="B120" s="58" t="s">
        <v>36</v>
      </c>
      <c r="C120" s="4" t="s">
        <v>6</v>
      </c>
      <c r="D120" s="34">
        <v>3309.4</v>
      </c>
      <c r="E120" s="34"/>
      <c r="F120" s="34">
        <f t="shared" si="32"/>
        <v>3309.4</v>
      </c>
      <c r="G120" s="34"/>
      <c r="H120" s="34">
        <f t="shared" si="33"/>
        <v>3309.4</v>
      </c>
      <c r="I120" s="34"/>
      <c r="J120" s="34">
        <f t="shared" si="34"/>
        <v>3309.4</v>
      </c>
      <c r="K120" s="35"/>
      <c r="L120" s="34">
        <f t="shared" si="35"/>
        <v>3309.4</v>
      </c>
      <c r="M120" s="22">
        <v>1110541830</v>
      </c>
    </row>
    <row r="121" spans="1:14" ht="75" x14ac:dyDescent="0.25">
      <c r="A121" s="1" t="s">
        <v>145</v>
      </c>
      <c r="B121" s="58" t="s">
        <v>35</v>
      </c>
      <c r="C121" s="4" t="s">
        <v>6</v>
      </c>
      <c r="D121" s="34">
        <v>1820.1</v>
      </c>
      <c r="E121" s="34"/>
      <c r="F121" s="34">
        <f t="shared" si="32"/>
        <v>1820.1</v>
      </c>
      <c r="G121" s="34"/>
      <c r="H121" s="34">
        <f t="shared" si="33"/>
        <v>1820.1</v>
      </c>
      <c r="I121" s="34"/>
      <c r="J121" s="34">
        <f t="shared" si="34"/>
        <v>1820.1</v>
      </c>
      <c r="K121" s="35"/>
      <c r="L121" s="34">
        <f t="shared" si="35"/>
        <v>1820.1</v>
      </c>
      <c r="M121" s="22">
        <v>1110541850</v>
      </c>
    </row>
    <row r="122" spans="1:14" ht="75" x14ac:dyDescent="0.25">
      <c r="A122" s="1" t="s">
        <v>146</v>
      </c>
      <c r="B122" s="58" t="s">
        <v>180</v>
      </c>
      <c r="C122" s="4" t="s">
        <v>6</v>
      </c>
      <c r="D122" s="34">
        <v>4956.7</v>
      </c>
      <c r="E122" s="34"/>
      <c r="F122" s="34">
        <f t="shared" si="32"/>
        <v>4956.7</v>
      </c>
      <c r="G122" s="34"/>
      <c r="H122" s="34">
        <f t="shared" si="33"/>
        <v>4956.7</v>
      </c>
      <c r="I122" s="34"/>
      <c r="J122" s="34">
        <f t="shared" si="34"/>
        <v>4956.7</v>
      </c>
      <c r="K122" s="35"/>
      <c r="L122" s="34">
        <f t="shared" si="35"/>
        <v>4956.7</v>
      </c>
      <c r="M122" s="22">
        <v>1110541860</v>
      </c>
    </row>
    <row r="123" spans="1:14" ht="75" x14ac:dyDescent="0.25">
      <c r="A123" s="1" t="s">
        <v>147</v>
      </c>
      <c r="B123" s="58" t="s">
        <v>46</v>
      </c>
      <c r="C123" s="4" t="s">
        <v>6</v>
      </c>
      <c r="D123" s="34">
        <f>D125+D126</f>
        <v>219867</v>
      </c>
      <c r="E123" s="34">
        <f>E125+E126</f>
        <v>0</v>
      </c>
      <c r="F123" s="34">
        <f t="shared" si="32"/>
        <v>219867</v>
      </c>
      <c r="G123" s="34">
        <f>G125+G126</f>
        <v>252.65</v>
      </c>
      <c r="H123" s="34">
        <f t="shared" si="33"/>
        <v>220119.65</v>
      </c>
      <c r="I123" s="34">
        <f>I125+I126</f>
        <v>0</v>
      </c>
      <c r="J123" s="34">
        <f t="shared" si="34"/>
        <v>220119.65</v>
      </c>
      <c r="K123" s="35">
        <f>K125+K126</f>
        <v>0</v>
      </c>
      <c r="L123" s="34">
        <f t="shared" si="35"/>
        <v>220119.65</v>
      </c>
    </row>
    <row r="124" spans="1:14" x14ac:dyDescent="0.25">
      <c r="A124" s="1"/>
      <c r="B124" s="4" t="s">
        <v>2</v>
      </c>
      <c r="C124" s="59"/>
      <c r="D124" s="34"/>
      <c r="E124" s="34"/>
      <c r="F124" s="34"/>
      <c r="G124" s="34"/>
      <c r="H124" s="34"/>
      <c r="I124" s="34"/>
      <c r="J124" s="34"/>
      <c r="K124" s="35"/>
      <c r="L124" s="34"/>
    </row>
    <row r="125" spans="1:14" hidden="1" x14ac:dyDescent="0.25">
      <c r="A125" s="1"/>
      <c r="B125" s="4" t="s">
        <v>3</v>
      </c>
      <c r="C125" s="14"/>
      <c r="D125" s="34">
        <v>84867</v>
      </c>
      <c r="E125" s="34"/>
      <c r="F125" s="34">
        <f t="shared" si="32"/>
        <v>84867</v>
      </c>
      <c r="G125" s="34">
        <v>252.65</v>
      </c>
      <c r="H125" s="34">
        <f t="shared" ref="H125:H133" si="36">F125+G125</f>
        <v>85119.65</v>
      </c>
      <c r="I125" s="34"/>
      <c r="J125" s="34">
        <f t="shared" ref="J125:J133" si="37">H125+I125</f>
        <v>85119.65</v>
      </c>
      <c r="K125" s="35"/>
      <c r="L125" s="34">
        <f t="shared" ref="L125:L133" si="38">J125+K125</f>
        <v>85119.65</v>
      </c>
      <c r="M125" s="22" t="s">
        <v>188</v>
      </c>
      <c r="N125" s="8">
        <v>0</v>
      </c>
    </row>
    <row r="126" spans="1:14" x14ac:dyDescent="0.25">
      <c r="A126" s="1"/>
      <c r="B126" s="4" t="s">
        <v>17</v>
      </c>
      <c r="C126" s="59"/>
      <c r="D126" s="34">
        <v>135000</v>
      </c>
      <c r="E126" s="34"/>
      <c r="F126" s="34">
        <f t="shared" si="32"/>
        <v>135000</v>
      </c>
      <c r="G126" s="34"/>
      <c r="H126" s="34">
        <f t="shared" si="36"/>
        <v>135000</v>
      </c>
      <c r="I126" s="34"/>
      <c r="J126" s="34">
        <f t="shared" si="37"/>
        <v>135000</v>
      </c>
      <c r="K126" s="35"/>
      <c r="L126" s="34">
        <f t="shared" si="38"/>
        <v>135000</v>
      </c>
      <c r="M126" s="22" t="s">
        <v>164</v>
      </c>
    </row>
    <row r="127" spans="1:14" ht="75" x14ac:dyDescent="0.25">
      <c r="A127" s="1" t="s">
        <v>148</v>
      </c>
      <c r="B127" s="58" t="s">
        <v>61</v>
      </c>
      <c r="C127" s="4" t="s">
        <v>6</v>
      </c>
      <c r="D127" s="34">
        <v>30036.1</v>
      </c>
      <c r="E127" s="34"/>
      <c r="F127" s="34">
        <f t="shared" si="32"/>
        <v>30036.1</v>
      </c>
      <c r="G127" s="34"/>
      <c r="H127" s="34">
        <f t="shared" si="36"/>
        <v>30036.1</v>
      </c>
      <c r="I127" s="34"/>
      <c r="J127" s="34">
        <f t="shared" si="37"/>
        <v>30036.1</v>
      </c>
      <c r="K127" s="35"/>
      <c r="L127" s="34">
        <f t="shared" si="38"/>
        <v>30036.1</v>
      </c>
      <c r="M127" s="22">
        <v>1120441540</v>
      </c>
    </row>
    <row r="128" spans="1:14" ht="75" x14ac:dyDescent="0.25">
      <c r="A128" s="1" t="s">
        <v>149</v>
      </c>
      <c r="B128" s="58" t="s">
        <v>62</v>
      </c>
      <c r="C128" s="4" t="s">
        <v>6</v>
      </c>
      <c r="D128" s="34">
        <v>7443.5</v>
      </c>
      <c r="E128" s="34"/>
      <c r="F128" s="34">
        <f t="shared" si="32"/>
        <v>7443.5</v>
      </c>
      <c r="G128" s="34"/>
      <c r="H128" s="34">
        <f t="shared" si="36"/>
        <v>7443.5</v>
      </c>
      <c r="I128" s="34"/>
      <c r="J128" s="34">
        <f t="shared" si="37"/>
        <v>7443.5</v>
      </c>
      <c r="K128" s="35"/>
      <c r="L128" s="34">
        <f t="shared" si="38"/>
        <v>7443.5</v>
      </c>
      <c r="M128" s="22">
        <v>1120441870</v>
      </c>
    </row>
    <row r="129" spans="1:15" ht="75" x14ac:dyDescent="0.25">
      <c r="A129" s="1" t="s">
        <v>150</v>
      </c>
      <c r="B129" s="58" t="s">
        <v>206</v>
      </c>
      <c r="C129" s="4" t="s">
        <v>6</v>
      </c>
      <c r="D129" s="34"/>
      <c r="E129" s="34"/>
      <c r="F129" s="34"/>
      <c r="G129" s="34">
        <v>395.28300000000002</v>
      </c>
      <c r="H129" s="34">
        <f t="shared" si="36"/>
        <v>395.28300000000002</v>
      </c>
      <c r="I129" s="34"/>
      <c r="J129" s="34">
        <f t="shared" si="37"/>
        <v>395.28300000000002</v>
      </c>
      <c r="K129" s="35"/>
      <c r="L129" s="34">
        <f t="shared" si="38"/>
        <v>395.28300000000002</v>
      </c>
      <c r="M129" s="22" t="s">
        <v>209</v>
      </c>
    </row>
    <row r="130" spans="1:15" ht="75" x14ac:dyDescent="0.25">
      <c r="A130" s="1" t="s">
        <v>151</v>
      </c>
      <c r="B130" s="58" t="s">
        <v>207</v>
      </c>
      <c r="C130" s="4" t="s">
        <v>6</v>
      </c>
      <c r="D130" s="34"/>
      <c r="E130" s="34"/>
      <c r="F130" s="34"/>
      <c r="G130" s="34">
        <v>2744.8009999999999</v>
      </c>
      <c r="H130" s="34">
        <f t="shared" si="36"/>
        <v>2744.8009999999999</v>
      </c>
      <c r="I130" s="34"/>
      <c r="J130" s="34">
        <f t="shared" si="37"/>
        <v>2744.8009999999999</v>
      </c>
      <c r="K130" s="35"/>
      <c r="L130" s="34">
        <f t="shared" si="38"/>
        <v>2744.8009999999999</v>
      </c>
      <c r="M130" s="22" t="s">
        <v>210</v>
      </c>
    </row>
    <row r="131" spans="1:15" ht="75" x14ac:dyDescent="0.25">
      <c r="A131" s="1" t="s">
        <v>152</v>
      </c>
      <c r="B131" s="58" t="s">
        <v>208</v>
      </c>
      <c r="C131" s="4" t="s">
        <v>6</v>
      </c>
      <c r="D131" s="34"/>
      <c r="E131" s="34"/>
      <c r="F131" s="34"/>
      <c r="G131" s="34">
        <v>472.8</v>
      </c>
      <c r="H131" s="34">
        <f t="shared" si="36"/>
        <v>472.8</v>
      </c>
      <c r="I131" s="34"/>
      <c r="J131" s="34">
        <f t="shared" si="37"/>
        <v>472.8</v>
      </c>
      <c r="K131" s="35"/>
      <c r="L131" s="34">
        <f t="shared" si="38"/>
        <v>472.8</v>
      </c>
      <c r="M131" s="22" t="s">
        <v>211</v>
      </c>
    </row>
    <row r="132" spans="1:15" ht="75" x14ac:dyDescent="0.25">
      <c r="A132" s="1" t="s">
        <v>153</v>
      </c>
      <c r="B132" s="58" t="s">
        <v>245</v>
      </c>
      <c r="C132" s="4" t="s">
        <v>6</v>
      </c>
      <c r="D132" s="34"/>
      <c r="E132" s="34"/>
      <c r="F132" s="34"/>
      <c r="G132" s="34">
        <f>40000+9758.877</f>
        <v>49758.877</v>
      </c>
      <c r="H132" s="34">
        <f t="shared" si="36"/>
        <v>49758.877</v>
      </c>
      <c r="I132" s="34"/>
      <c r="J132" s="34">
        <f t="shared" si="37"/>
        <v>49758.877</v>
      </c>
      <c r="K132" s="35"/>
      <c r="L132" s="34">
        <f t="shared" si="38"/>
        <v>49758.877</v>
      </c>
      <c r="M132" s="22" t="s">
        <v>246</v>
      </c>
    </row>
    <row r="133" spans="1:15" x14ac:dyDescent="0.25">
      <c r="A133" s="1"/>
      <c r="B133" s="4" t="s">
        <v>7</v>
      </c>
      <c r="C133" s="62"/>
      <c r="D133" s="33">
        <f>D135+D136</f>
        <v>1464315.0999999999</v>
      </c>
      <c r="E133" s="33">
        <f>E135+E136</f>
        <v>100000</v>
      </c>
      <c r="F133" s="33">
        <f t="shared" si="32"/>
        <v>1564315.0999999999</v>
      </c>
      <c r="G133" s="34">
        <f>G135+G136</f>
        <v>139754.22499999998</v>
      </c>
      <c r="H133" s="33">
        <f t="shared" si="36"/>
        <v>1704069.3249999997</v>
      </c>
      <c r="I133" s="34">
        <f>I135+I136</f>
        <v>0</v>
      </c>
      <c r="J133" s="33">
        <f t="shared" si="37"/>
        <v>1704069.3249999997</v>
      </c>
      <c r="K133" s="33">
        <f>K135+K136</f>
        <v>283733.40000000002</v>
      </c>
      <c r="L133" s="34">
        <f t="shared" si="38"/>
        <v>1987802.7249999996</v>
      </c>
      <c r="M133" s="29"/>
      <c r="N133" s="30"/>
      <c r="O133" s="31"/>
    </row>
    <row r="134" spans="1:15" x14ac:dyDescent="0.25">
      <c r="A134" s="1"/>
      <c r="B134" s="10" t="s">
        <v>2</v>
      </c>
      <c r="C134" s="59"/>
      <c r="D134" s="39"/>
      <c r="E134" s="34"/>
      <c r="F134" s="34"/>
      <c r="G134" s="34"/>
      <c r="H134" s="34"/>
      <c r="I134" s="34"/>
      <c r="J134" s="34"/>
      <c r="K134" s="35"/>
      <c r="L134" s="34"/>
    </row>
    <row r="135" spans="1:15" hidden="1" x14ac:dyDescent="0.3">
      <c r="A135" s="1"/>
      <c r="B135" s="10" t="s">
        <v>3</v>
      </c>
      <c r="C135" s="5"/>
      <c r="D135" s="40">
        <f>D139+D143+D147+D151+D155+D159+D163+D165+D166+D167+D168+D172</f>
        <v>505895.59999999992</v>
      </c>
      <c r="E135" s="36">
        <f>E139+E143+E147+E151+E155+E159+E163+E165+E166+E167+E168+E174</f>
        <v>0</v>
      </c>
      <c r="F135" s="34">
        <f t="shared" si="32"/>
        <v>505895.59999999992</v>
      </c>
      <c r="G135" s="36">
        <f>G139+G143+G147+G151+G155+G159+G163+G165+G166+G167+G168+G174+G176+G177+G178+G179+G180</f>
        <v>139754.22499999998</v>
      </c>
      <c r="H135" s="34">
        <f t="shared" ref="H135:H137" si="39">F135+G135</f>
        <v>645649.82499999995</v>
      </c>
      <c r="I135" s="36">
        <f>I139+I143+I147+I151+I155+I159+I163+I165+I166+I167+I168+I174+I176+I177+I178+I179+I180</f>
        <v>0</v>
      </c>
      <c r="J135" s="34">
        <f t="shared" ref="J135:J137" si="40">H135+I135</f>
        <v>645649.82499999995</v>
      </c>
      <c r="K135" s="37">
        <f>K139+K143+K147+K151+K155+K159+K163+K165+K166+K174+K176+K177+K178+K179+K180+K183+K170+K187</f>
        <v>70933.399999999994</v>
      </c>
      <c r="L135" s="34">
        <f t="shared" ref="L135:L137" si="41">J135+K135</f>
        <v>716583.22499999998</v>
      </c>
      <c r="N135" s="8">
        <v>0</v>
      </c>
    </row>
    <row r="136" spans="1:15" x14ac:dyDescent="0.25">
      <c r="A136" s="1"/>
      <c r="B136" s="10" t="s">
        <v>25</v>
      </c>
      <c r="C136" s="58"/>
      <c r="D136" s="39">
        <f>D140+D148+D152+D156+D160+D164+D144</f>
        <v>958419.5</v>
      </c>
      <c r="E136" s="34">
        <f>E140+E148+E152+E156+E160+E164+E144+E175</f>
        <v>100000</v>
      </c>
      <c r="F136" s="34">
        <f t="shared" si="32"/>
        <v>1058419.5</v>
      </c>
      <c r="G136" s="34">
        <f>G140+G148+G152+G156+G160+G164+G144+G175</f>
        <v>0</v>
      </c>
      <c r="H136" s="34">
        <f t="shared" si="39"/>
        <v>1058419.5</v>
      </c>
      <c r="I136" s="34">
        <f>I140+I148+I152+I156+I160+I164+I144+I175</f>
        <v>0</v>
      </c>
      <c r="J136" s="34">
        <f t="shared" si="40"/>
        <v>1058419.5</v>
      </c>
      <c r="K136" s="35">
        <f>K140+K148+K152+K156+K160+K164+K144+K175+K184+K171+K188</f>
        <v>212800</v>
      </c>
      <c r="L136" s="34">
        <f t="shared" si="41"/>
        <v>1271219.5</v>
      </c>
    </row>
    <row r="137" spans="1:15" ht="75" x14ac:dyDescent="0.25">
      <c r="A137" s="1" t="s">
        <v>154</v>
      </c>
      <c r="B137" s="4" t="s">
        <v>30</v>
      </c>
      <c r="C137" s="4" t="s">
        <v>6</v>
      </c>
      <c r="D137" s="39">
        <f>D139+D140</f>
        <v>248624.9</v>
      </c>
      <c r="E137" s="34">
        <f>E139+E140</f>
        <v>25000</v>
      </c>
      <c r="F137" s="34">
        <f t="shared" si="32"/>
        <v>273624.90000000002</v>
      </c>
      <c r="G137" s="34">
        <f>G139+G140</f>
        <v>-19620.5</v>
      </c>
      <c r="H137" s="34">
        <f t="shared" si="39"/>
        <v>254004.40000000002</v>
      </c>
      <c r="I137" s="34">
        <f>I139+I140</f>
        <v>0</v>
      </c>
      <c r="J137" s="34">
        <f t="shared" si="40"/>
        <v>254004.40000000002</v>
      </c>
      <c r="K137" s="35">
        <f>K139+K140</f>
        <v>85032.299999999988</v>
      </c>
      <c r="L137" s="34">
        <f t="shared" si="41"/>
        <v>339036.7</v>
      </c>
    </row>
    <row r="138" spans="1:15" x14ac:dyDescent="0.25">
      <c r="A138" s="1"/>
      <c r="B138" s="4" t="s">
        <v>2</v>
      </c>
      <c r="C138" s="4"/>
      <c r="D138" s="39"/>
      <c r="E138" s="34"/>
      <c r="F138" s="34"/>
      <c r="G138" s="34"/>
      <c r="H138" s="34"/>
      <c r="I138" s="34"/>
      <c r="J138" s="34"/>
      <c r="K138" s="35"/>
      <c r="L138" s="34"/>
    </row>
    <row r="139" spans="1:15" hidden="1" x14ac:dyDescent="0.25">
      <c r="A139" s="1"/>
      <c r="B139" s="4" t="s">
        <v>3</v>
      </c>
      <c r="C139" s="4"/>
      <c r="D139" s="39">
        <v>164530.29999999999</v>
      </c>
      <c r="E139" s="34"/>
      <c r="F139" s="34">
        <f t="shared" si="32"/>
        <v>164530.29999999999</v>
      </c>
      <c r="G139" s="34">
        <f>-25000+5379.5</f>
        <v>-19620.5</v>
      </c>
      <c r="H139" s="34">
        <f t="shared" ref="H139:H141" si="42">F139+G139</f>
        <v>144909.79999999999</v>
      </c>
      <c r="I139" s="34"/>
      <c r="J139" s="34">
        <f t="shared" ref="J139:J141" si="43">H139+I139</f>
        <v>144909.79999999999</v>
      </c>
      <c r="K139" s="35">
        <f>21258.1-0.1</f>
        <v>21258</v>
      </c>
      <c r="L139" s="34">
        <f t="shared" ref="L139:L141" si="44">J139+K139</f>
        <v>166167.79999999999</v>
      </c>
      <c r="M139" s="22" t="s">
        <v>39</v>
      </c>
      <c r="N139" s="8">
        <v>0</v>
      </c>
    </row>
    <row r="140" spans="1:15" x14ac:dyDescent="0.25">
      <c r="A140" s="1"/>
      <c r="B140" s="4" t="s">
        <v>25</v>
      </c>
      <c r="C140" s="4"/>
      <c r="D140" s="41">
        <v>84094.6</v>
      </c>
      <c r="E140" s="41">
        <v>25000</v>
      </c>
      <c r="F140" s="34">
        <f t="shared" si="32"/>
        <v>109094.6</v>
      </c>
      <c r="G140" s="41"/>
      <c r="H140" s="34">
        <f t="shared" si="42"/>
        <v>109094.6</v>
      </c>
      <c r="I140" s="41"/>
      <c r="J140" s="34">
        <f t="shared" si="43"/>
        <v>109094.6</v>
      </c>
      <c r="K140" s="43">
        <f>63774.2+0.1</f>
        <v>63774.299999999996</v>
      </c>
      <c r="L140" s="34">
        <f t="shared" si="44"/>
        <v>172868.9</v>
      </c>
      <c r="M140" s="22" t="s">
        <v>167</v>
      </c>
    </row>
    <row r="141" spans="1:15" ht="75" x14ac:dyDescent="0.25">
      <c r="A141" s="1" t="s">
        <v>155</v>
      </c>
      <c r="B141" s="4" t="s">
        <v>60</v>
      </c>
      <c r="C141" s="4" t="s">
        <v>6</v>
      </c>
      <c r="D141" s="39">
        <f>D143+D144</f>
        <v>18135</v>
      </c>
      <c r="E141" s="34">
        <f>E143+E144</f>
        <v>0</v>
      </c>
      <c r="F141" s="34">
        <f t="shared" si="32"/>
        <v>18135</v>
      </c>
      <c r="G141" s="34">
        <f>G143+G144</f>
        <v>4545</v>
      </c>
      <c r="H141" s="34">
        <f t="shared" si="42"/>
        <v>22680</v>
      </c>
      <c r="I141" s="34">
        <f>I143+I144</f>
        <v>0</v>
      </c>
      <c r="J141" s="34">
        <f t="shared" si="43"/>
        <v>22680</v>
      </c>
      <c r="K141" s="35">
        <f>K143+K144</f>
        <v>0</v>
      </c>
      <c r="L141" s="34">
        <f t="shared" si="44"/>
        <v>22680</v>
      </c>
    </row>
    <row r="142" spans="1:15" hidden="1" x14ac:dyDescent="0.25">
      <c r="A142" s="1"/>
      <c r="B142" s="4" t="s">
        <v>2</v>
      </c>
      <c r="C142" s="4"/>
      <c r="D142" s="39"/>
      <c r="E142" s="34"/>
      <c r="F142" s="34"/>
      <c r="G142" s="34"/>
      <c r="H142" s="34"/>
      <c r="I142" s="34"/>
      <c r="J142" s="34"/>
      <c r="K142" s="35"/>
      <c r="L142" s="34"/>
      <c r="N142" s="8">
        <v>0</v>
      </c>
    </row>
    <row r="143" spans="1:15" hidden="1" x14ac:dyDescent="0.25">
      <c r="A143" s="1"/>
      <c r="B143" s="4" t="s">
        <v>3</v>
      </c>
      <c r="C143" s="4"/>
      <c r="D143" s="39">
        <v>18135</v>
      </c>
      <c r="E143" s="34"/>
      <c r="F143" s="34">
        <f t="shared" si="32"/>
        <v>18135</v>
      </c>
      <c r="G143" s="34">
        <f>8.829+4536.171</f>
        <v>4545</v>
      </c>
      <c r="H143" s="34">
        <f t="shared" ref="H143:H145" si="45">F143+G143</f>
        <v>22680</v>
      </c>
      <c r="I143" s="34"/>
      <c r="J143" s="34">
        <f t="shared" ref="J143:J145" si="46">H143+I143</f>
        <v>22680</v>
      </c>
      <c r="K143" s="35"/>
      <c r="L143" s="34">
        <f t="shared" ref="L143:L145" si="47">J143+K143</f>
        <v>22680</v>
      </c>
      <c r="M143" s="22">
        <v>1020141920</v>
      </c>
      <c r="N143" s="8">
        <v>0</v>
      </c>
    </row>
    <row r="144" spans="1:15" hidden="1" x14ac:dyDescent="0.25">
      <c r="A144" s="1"/>
      <c r="B144" s="4" t="s">
        <v>25</v>
      </c>
      <c r="C144" s="4"/>
      <c r="D144" s="39">
        <v>0</v>
      </c>
      <c r="E144" s="34">
        <v>0</v>
      </c>
      <c r="F144" s="34">
        <f t="shared" si="32"/>
        <v>0</v>
      </c>
      <c r="G144" s="34">
        <v>0</v>
      </c>
      <c r="H144" s="34">
        <f t="shared" si="45"/>
        <v>0</v>
      </c>
      <c r="I144" s="34">
        <v>0</v>
      </c>
      <c r="J144" s="34">
        <f t="shared" si="46"/>
        <v>0</v>
      </c>
      <c r="K144" s="35">
        <v>0</v>
      </c>
      <c r="L144" s="34">
        <f t="shared" si="47"/>
        <v>0</v>
      </c>
      <c r="M144" s="22" t="s">
        <v>167</v>
      </c>
      <c r="N144" s="8">
        <v>0</v>
      </c>
    </row>
    <row r="145" spans="1:14" ht="69.75" customHeight="1" x14ac:dyDescent="0.25">
      <c r="A145" s="1" t="s">
        <v>156</v>
      </c>
      <c r="B145" s="4" t="s">
        <v>86</v>
      </c>
      <c r="C145" s="4" t="s">
        <v>6</v>
      </c>
      <c r="D145" s="39">
        <f>D147+D148</f>
        <v>732685.8</v>
      </c>
      <c r="E145" s="34">
        <f>E147+E148</f>
        <v>0</v>
      </c>
      <c r="F145" s="34">
        <f t="shared" si="32"/>
        <v>732685.8</v>
      </c>
      <c r="G145" s="34">
        <f>G147+G148</f>
        <v>69317.505999999994</v>
      </c>
      <c r="H145" s="34">
        <f t="shared" si="45"/>
        <v>802003.3060000001</v>
      </c>
      <c r="I145" s="34">
        <f>I147+I148</f>
        <v>0</v>
      </c>
      <c r="J145" s="34">
        <f t="shared" si="46"/>
        <v>802003.3060000001</v>
      </c>
      <c r="K145" s="35">
        <f>K147+K148</f>
        <v>0</v>
      </c>
      <c r="L145" s="34">
        <f t="shared" si="47"/>
        <v>802003.3060000001</v>
      </c>
    </row>
    <row r="146" spans="1:14" x14ac:dyDescent="0.25">
      <c r="A146" s="1"/>
      <c r="B146" s="4" t="s">
        <v>2</v>
      </c>
      <c r="C146" s="4"/>
      <c r="D146" s="39"/>
      <c r="E146" s="34"/>
      <c r="F146" s="34"/>
      <c r="G146" s="34"/>
      <c r="H146" s="34"/>
      <c r="I146" s="34"/>
      <c r="J146" s="34"/>
      <c r="K146" s="35"/>
      <c r="L146" s="34"/>
    </row>
    <row r="147" spans="1:14" hidden="1" x14ac:dyDescent="0.25">
      <c r="A147" s="1"/>
      <c r="B147" s="4" t="s">
        <v>3</v>
      </c>
      <c r="C147" s="4"/>
      <c r="D147" s="39">
        <v>183171.5</v>
      </c>
      <c r="E147" s="34"/>
      <c r="F147" s="34">
        <f t="shared" si="32"/>
        <v>183171.5</v>
      </c>
      <c r="G147" s="34">
        <f>44317.506+25000</f>
        <v>69317.505999999994</v>
      </c>
      <c r="H147" s="34">
        <f t="shared" ref="H147:H149" si="48">F147+G147</f>
        <v>252489.00599999999</v>
      </c>
      <c r="I147" s="34"/>
      <c r="J147" s="34">
        <f t="shared" ref="J147:J149" si="49">H147+I147</f>
        <v>252489.00599999999</v>
      </c>
      <c r="K147" s="35"/>
      <c r="L147" s="34">
        <f t="shared" ref="L147:L149" si="50">J147+K147</f>
        <v>252489.00599999999</v>
      </c>
      <c r="M147" s="22" t="s">
        <v>41</v>
      </c>
      <c r="N147" s="8">
        <v>0</v>
      </c>
    </row>
    <row r="148" spans="1:14" x14ac:dyDescent="0.25">
      <c r="A148" s="1"/>
      <c r="B148" s="4" t="s">
        <v>25</v>
      </c>
      <c r="C148" s="4"/>
      <c r="D148" s="39">
        <v>549514.30000000005</v>
      </c>
      <c r="E148" s="34"/>
      <c r="F148" s="34">
        <f t="shared" si="32"/>
        <v>549514.30000000005</v>
      </c>
      <c r="G148" s="34"/>
      <c r="H148" s="34">
        <f t="shared" si="48"/>
        <v>549514.30000000005</v>
      </c>
      <c r="I148" s="34"/>
      <c r="J148" s="34">
        <f t="shared" si="49"/>
        <v>549514.30000000005</v>
      </c>
      <c r="K148" s="35"/>
      <c r="L148" s="34">
        <f t="shared" si="50"/>
        <v>549514.30000000005</v>
      </c>
      <c r="M148" s="22" t="s">
        <v>167</v>
      </c>
    </row>
    <row r="149" spans="1:14" ht="75" x14ac:dyDescent="0.25">
      <c r="A149" s="1" t="s">
        <v>157</v>
      </c>
      <c r="B149" s="4" t="s">
        <v>31</v>
      </c>
      <c r="C149" s="4" t="s">
        <v>6</v>
      </c>
      <c r="D149" s="39">
        <f>D151+D152</f>
        <v>85032.299999999988</v>
      </c>
      <c r="E149" s="34">
        <f>E151+E152</f>
        <v>0</v>
      </c>
      <c r="F149" s="34">
        <f t="shared" si="32"/>
        <v>85032.299999999988</v>
      </c>
      <c r="G149" s="34">
        <f>G151+G152</f>
        <v>6397</v>
      </c>
      <c r="H149" s="34">
        <f t="shared" si="48"/>
        <v>91429.299999999988</v>
      </c>
      <c r="I149" s="34">
        <f>I151+I152</f>
        <v>0</v>
      </c>
      <c r="J149" s="34">
        <f t="shared" si="49"/>
        <v>91429.299999999988</v>
      </c>
      <c r="K149" s="35">
        <f>K151+K152</f>
        <v>-85032.299999999988</v>
      </c>
      <c r="L149" s="34">
        <f t="shared" si="50"/>
        <v>6397</v>
      </c>
    </row>
    <row r="150" spans="1:14" hidden="1" x14ac:dyDescent="0.25">
      <c r="A150" s="1"/>
      <c r="B150" s="4" t="s">
        <v>2</v>
      </c>
      <c r="C150" s="4"/>
      <c r="D150" s="39"/>
      <c r="E150" s="34"/>
      <c r="F150" s="34"/>
      <c r="G150" s="34"/>
      <c r="H150" s="34"/>
      <c r="I150" s="34"/>
      <c r="J150" s="34"/>
      <c r="K150" s="35"/>
      <c r="L150" s="34"/>
      <c r="N150" s="8">
        <v>0</v>
      </c>
    </row>
    <row r="151" spans="1:14" hidden="1" x14ac:dyDescent="0.25">
      <c r="A151" s="1"/>
      <c r="B151" s="4" t="s">
        <v>3</v>
      </c>
      <c r="C151" s="4"/>
      <c r="D151" s="39">
        <v>21258.1</v>
      </c>
      <c r="E151" s="34"/>
      <c r="F151" s="34">
        <f t="shared" si="32"/>
        <v>21258.1</v>
      </c>
      <c r="G151" s="34">
        <v>6397</v>
      </c>
      <c r="H151" s="34">
        <f t="shared" ref="H151:H153" si="51">F151+G151</f>
        <v>27655.1</v>
      </c>
      <c r="I151" s="34"/>
      <c r="J151" s="34">
        <f t="shared" ref="J151:J153" si="52">H151+I151</f>
        <v>27655.1</v>
      </c>
      <c r="K151" s="35">
        <v>-21258.1</v>
      </c>
      <c r="L151" s="34">
        <f t="shared" ref="L151:L153" si="53">J151+K151</f>
        <v>6397</v>
      </c>
      <c r="M151" s="22" t="s">
        <v>40</v>
      </c>
      <c r="N151" s="8">
        <v>0</v>
      </c>
    </row>
    <row r="152" spans="1:14" hidden="1" x14ac:dyDescent="0.25">
      <c r="A152" s="1"/>
      <c r="B152" s="4" t="s">
        <v>25</v>
      </c>
      <c r="C152" s="4"/>
      <c r="D152" s="39">
        <v>63774.2</v>
      </c>
      <c r="E152" s="34"/>
      <c r="F152" s="34">
        <f t="shared" si="32"/>
        <v>63774.2</v>
      </c>
      <c r="G152" s="34"/>
      <c r="H152" s="34">
        <f t="shared" si="51"/>
        <v>63774.2</v>
      </c>
      <c r="I152" s="34"/>
      <c r="J152" s="34">
        <f t="shared" si="52"/>
        <v>63774.2</v>
      </c>
      <c r="K152" s="35">
        <v>-63774.2</v>
      </c>
      <c r="L152" s="34">
        <f t="shared" si="53"/>
        <v>0</v>
      </c>
      <c r="M152" s="22" t="s">
        <v>167</v>
      </c>
      <c r="N152" s="8">
        <v>0</v>
      </c>
    </row>
    <row r="153" spans="1:14" ht="75" x14ac:dyDescent="0.25">
      <c r="A153" s="1" t="s">
        <v>158</v>
      </c>
      <c r="B153" s="4" t="s">
        <v>32</v>
      </c>
      <c r="C153" s="4" t="s">
        <v>6</v>
      </c>
      <c r="D153" s="39">
        <f>D155+D156</f>
        <v>230000</v>
      </c>
      <c r="E153" s="34">
        <f>E155+E156</f>
        <v>0</v>
      </c>
      <c r="F153" s="34">
        <f t="shared" si="32"/>
        <v>230000</v>
      </c>
      <c r="G153" s="34">
        <f>G155+G156</f>
        <v>31449.631999999998</v>
      </c>
      <c r="H153" s="34">
        <f t="shared" si="51"/>
        <v>261449.63199999998</v>
      </c>
      <c r="I153" s="34">
        <f>I155+I156</f>
        <v>0</v>
      </c>
      <c r="J153" s="34">
        <f t="shared" si="52"/>
        <v>261449.63199999998</v>
      </c>
      <c r="K153" s="35">
        <f>K155+K156</f>
        <v>0</v>
      </c>
      <c r="L153" s="34">
        <f t="shared" si="53"/>
        <v>261449.63199999998</v>
      </c>
    </row>
    <row r="154" spans="1:14" x14ac:dyDescent="0.25">
      <c r="A154" s="1"/>
      <c r="B154" s="4" t="s">
        <v>2</v>
      </c>
      <c r="C154" s="4"/>
      <c r="D154" s="39"/>
      <c r="E154" s="34"/>
      <c r="F154" s="34"/>
      <c r="G154" s="34"/>
      <c r="H154" s="34"/>
      <c r="I154" s="34"/>
      <c r="J154" s="34"/>
      <c r="K154" s="35"/>
      <c r="L154" s="34"/>
    </row>
    <row r="155" spans="1:14" hidden="1" x14ac:dyDescent="0.25">
      <c r="A155" s="1"/>
      <c r="B155" s="4" t="s">
        <v>3</v>
      </c>
      <c r="C155" s="4"/>
      <c r="D155" s="39">
        <v>57500</v>
      </c>
      <c r="E155" s="34"/>
      <c r="F155" s="34">
        <f t="shared" si="32"/>
        <v>57500</v>
      </c>
      <c r="G155" s="34">
        <f>12699.632+18750</f>
        <v>31449.631999999998</v>
      </c>
      <c r="H155" s="34">
        <f t="shared" ref="H155:H157" si="54">F155+G155</f>
        <v>88949.631999999998</v>
      </c>
      <c r="I155" s="34"/>
      <c r="J155" s="34">
        <f t="shared" ref="J155:J157" si="55">H155+I155</f>
        <v>88949.631999999998</v>
      </c>
      <c r="K155" s="35"/>
      <c r="L155" s="34">
        <f t="shared" ref="L155:L157" si="56">J155+K155</f>
        <v>88949.631999999998</v>
      </c>
      <c r="M155" s="22" t="s">
        <v>212</v>
      </c>
      <c r="N155" s="8">
        <v>0</v>
      </c>
    </row>
    <row r="156" spans="1:14" x14ac:dyDescent="0.25">
      <c r="A156" s="1"/>
      <c r="B156" s="4" t="s">
        <v>25</v>
      </c>
      <c r="C156" s="4"/>
      <c r="D156" s="39">
        <v>172500</v>
      </c>
      <c r="E156" s="34"/>
      <c r="F156" s="34">
        <f t="shared" si="32"/>
        <v>172500</v>
      </c>
      <c r="G156" s="34"/>
      <c r="H156" s="34">
        <f t="shared" si="54"/>
        <v>172500</v>
      </c>
      <c r="I156" s="34"/>
      <c r="J156" s="34">
        <f t="shared" si="55"/>
        <v>172500</v>
      </c>
      <c r="K156" s="35"/>
      <c r="L156" s="34">
        <f t="shared" si="56"/>
        <v>172500</v>
      </c>
      <c r="M156" s="22" t="s">
        <v>167</v>
      </c>
    </row>
    <row r="157" spans="1:14" ht="75" x14ac:dyDescent="0.25">
      <c r="A157" s="1" t="s">
        <v>159</v>
      </c>
      <c r="B157" s="4" t="s">
        <v>38</v>
      </c>
      <c r="C157" s="4" t="s">
        <v>6</v>
      </c>
      <c r="D157" s="39">
        <f>D159+D160</f>
        <v>100000</v>
      </c>
      <c r="E157" s="34">
        <f>E159+E160</f>
        <v>0</v>
      </c>
      <c r="F157" s="34">
        <f t="shared" si="32"/>
        <v>100000</v>
      </c>
      <c r="G157" s="34">
        <f>G159+G160</f>
        <v>10376.956</v>
      </c>
      <c r="H157" s="34">
        <f t="shared" si="54"/>
        <v>110376.95600000001</v>
      </c>
      <c r="I157" s="34">
        <f>I159+I160</f>
        <v>0</v>
      </c>
      <c r="J157" s="34">
        <f t="shared" si="55"/>
        <v>110376.95600000001</v>
      </c>
      <c r="K157" s="35">
        <f>K159+K160</f>
        <v>0</v>
      </c>
      <c r="L157" s="34">
        <f t="shared" si="56"/>
        <v>110376.95600000001</v>
      </c>
    </row>
    <row r="158" spans="1:14" x14ac:dyDescent="0.25">
      <c r="A158" s="1"/>
      <c r="B158" s="4" t="s">
        <v>2</v>
      </c>
      <c r="C158" s="4"/>
      <c r="D158" s="39"/>
      <c r="E158" s="34"/>
      <c r="F158" s="34"/>
      <c r="G158" s="34"/>
      <c r="H158" s="34"/>
      <c r="I158" s="34"/>
      <c r="J158" s="34"/>
      <c r="K158" s="35"/>
      <c r="L158" s="34"/>
    </row>
    <row r="159" spans="1:14" hidden="1" x14ac:dyDescent="0.25">
      <c r="A159" s="1"/>
      <c r="B159" s="4" t="s">
        <v>3</v>
      </c>
      <c r="C159" s="4"/>
      <c r="D159" s="39">
        <v>25000</v>
      </c>
      <c r="E159" s="34"/>
      <c r="F159" s="34">
        <f t="shared" si="32"/>
        <v>25000</v>
      </c>
      <c r="G159" s="34">
        <f>7520.656+2856.3</f>
        <v>10376.956</v>
      </c>
      <c r="H159" s="34">
        <f t="shared" ref="H159:H161" si="57">F159+G159</f>
        <v>35376.955999999998</v>
      </c>
      <c r="I159" s="34"/>
      <c r="J159" s="34">
        <f t="shared" ref="J159:J161" si="58">H159+I159</f>
        <v>35376.955999999998</v>
      </c>
      <c r="K159" s="35"/>
      <c r="L159" s="34">
        <f t="shared" ref="L159:L161" si="59">J159+K159</f>
        <v>35376.955999999998</v>
      </c>
      <c r="M159" s="22" t="s">
        <v>42</v>
      </c>
      <c r="N159" s="8">
        <v>0</v>
      </c>
    </row>
    <row r="160" spans="1:14" x14ac:dyDescent="0.25">
      <c r="A160" s="1"/>
      <c r="B160" s="4" t="s">
        <v>25</v>
      </c>
      <c r="C160" s="4"/>
      <c r="D160" s="39">
        <v>75000</v>
      </c>
      <c r="E160" s="34"/>
      <c r="F160" s="34">
        <f t="shared" si="32"/>
        <v>75000</v>
      </c>
      <c r="G160" s="34"/>
      <c r="H160" s="34">
        <f t="shared" si="57"/>
        <v>75000</v>
      </c>
      <c r="I160" s="34"/>
      <c r="J160" s="34">
        <f t="shared" si="58"/>
        <v>75000</v>
      </c>
      <c r="K160" s="35"/>
      <c r="L160" s="34">
        <f t="shared" si="59"/>
        <v>75000</v>
      </c>
      <c r="M160" s="22" t="s">
        <v>167</v>
      </c>
    </row>
    <row r="161" spans="1:14" ht="75" x14ac:dyDescent="0.25">
      <c r="A161" s="1" t="s">
        <v>160</v>
      </c>
      <c r="B161" s="4" t="s">
        <v>169</v>
      </c>
      <c r="C161" s="4" t="s">
        <v>6</v>
      </c>
      <c r="D161" s="34">
        <f>D163+D164</f>
        <v>18048.5</v>
      </c>
      <c r="E161" s="34">
        <f>E163+E164</f>
        <v>0</v>
      </c>
      <c r="F161" s="34">
        <f t="shared" si="32"/>
        <v>18048.5</v>
      </c>
      <c r="G161" s="34">
        <f>G163+G164</f>
        <v>0</v>
      </c>
      <c r="H161" s="34">
        <f t="shared" si="57"/>
        <v>18048.5</v>
      </c>
      <c r="I161" s="34">
        <f>I163+I164</f>
        <v>0</v>
      </c>
      <c r="J161" s="34">
        <f t="shared" si="58"/>
        <v>18048.5</v>
      </c>
      <c r="K161" s="35">
        <f>K163+K164</f>
        <v>0</v>
      </c>
      <c r="L161" s="34">
        <f t="shared" si="59"/>
        <v>18048.5</v>
      </c>
    </row>
    <row r="162" spans="1:14" x14ac:dyDescent="0.25">
      <c r="A162" s="1"/>
      <c r="B162" s="4" t="s">
        <v>2</v>
      </c>
      <c r="C162" s="4"/>
      <c r="D162" s="34"/>
      <c r="E162" s="34"/>
      <c r="F162" s="34"/>
      <c r="G162" s="34"/>
      <c r="H162" s="34"/>
      <c r="I162" s="34"/>
      <c r="J162" s="34"/>
      <c r="K162" s="35"/>
      <c r="L162" s="34"/>
    </row>
    <row r="163" spans="1:14" hidden="1" x14ac:dyDescent="0.25">
      <c r="A163" s="1"/>
      <c r="B163" s="4" t="s">
        <v>3</v>
      </c>
      <c r="C163" s="4"/>
      <c r="D163" s="34">
        <v>4512.1000000000004</v>
      </c>
      <c r="E163" s="34"/>
      <c r="F163" s="34">
        <f t="shared" si="32"/>
        <v>4512.1000000000004</v>
      </c>
      <c r="G163" s="34"/>
      <c r="H163" s="34">
        <f t="shared" ref="H163:H172" si="60">F163+G163</f>
        <v>4512.1000000000004</v>
      </c>
      <c r="I163" s="34"/>
      <c r="J163" s="34">
        <f t="shared" ref="J163:J172" si="61">H163+I163</f>
        <v>4512.1000000000004</v>
      </c>
      <c r="K163" s="35">
        <v>0.1</v>
      </c>
      <c r="L163" s="34">
        <f t="shared" ref="L163:L172" si="62">J163+K163</f>
        <v>4512.2000000000007</v>
      </c>
      <c r="M163" s="22" t="s">
        <v>43</v>
      </c>
      <c r="N163" s="8">
        <v>0</v>
      </c>
    </row>
    <row r="164" spans="1:14" x14ac:dyDescent="0.25">
      <c r="A164" s="1"/>
      <c r="B164" s="4" t="s">
        <v>25</v>
      </c>
      <c r="C164" s="4"/>
      <c r="D164" s="34">
        <v>13536.4</v>
      </c>
      <c r="E164" s="34"/>
      <c r="F164" s="34">
        <f t="shared" si="32"/>
        <v>13536.4</v>
      </c>
      <c r="G164" s="34"/>
      <c r="H164" s="34">
        <f t="shared" si="60"/>
        <v>13536.4</v>
      </c>
      <c r="I164" s="34"/>
      <c r="J164" s="34">
        <f t="shared" si="61"/>
        <v>13536.4</v>
      </c>
      <c r="K164" s="35">
        <v>-0.1</v>
      </c>
      <c r="L164" s="34">
        <f t="shared" si="62"/>
        <v>13536.3</v>
      </c>
      <c r="M164" s="22" t="s">
        <v>167</v>
      </c>
    </row>
    <row r="165" spans="1:14" ht="75" x14ac:dyDescent="0.25">
      <c r="A165" s="1" t="s">
        <v>161</v>
      </c>
      <c r="B165" s="4" t="s">
        <v>170</v>
      </c>
      <c r="C165" s="4" t="s">
        <v>6</v>
      </c>
      <c r="D165" s="34">
        <v>5527</v>
      </c>
      <c r="E165" s="34"/>
      <c r="F165" s="34">
        <f t="shared" si="32"/>
        <v>5527</v>
      </c>
      <c r="G165" s="34"/>
      <c r="H165" s="34">
        <f t="shared" si="60"/>
        <v>5527</v>
      </c>
      <c r="I165" s="34"/>
      <c r="J165" s="34">
        <f t="shared" si="61"/>
        <v>5527</v>
      </c>
      <c r="K165" s="35"/>
      <c r="L165" s="34">
        <f t="shared" si="62"/>
        <v>5527</v>
      </c>
      <c r="M165" s="22" t="s">
        <v>44</v>
      </c>
    </row>
    <row r="166" spans="1:14" ht="102" customHeight="1" x14ac:dyDescent="0.25">
      <c r="A166" s="1" t="s">
        <v>142</v>
      </c>
      <c r="B166" s="4" t="s">
        <v>174</v>
      </c>
      <c r="C166" s="4" t="s">
        <v>6</v>
      </c>
      <c r="D166" s="34">
        <v>1767</v>
      </c>
      <c r="E166" s="34"/>
      <c r="F166" s="34">
        <f t="shared" si="32"/>
        <v>1767</v>
      </c>
      <c r="G166" s="34"/>
      <c r="H166" s="34">
        <f t="shared" si="60"/>
        <v>1767</v>
      </c>
      <c r="I166" s="34"/>
      <c r="J166" s="34">
        <f t="shared" si="61"/>
        <v>1767</v>
      </c>
      <c r="K166" s="35"/>
      <c r="L166" s="34">
        <f t="shared" si="62"/>
        <v>1767</v>
      </c>
      <c r="M166" s="22" t="s">
        <v>45</v>
      </c>
    </row>
    <row r="167" spans="1:14" ht="75" x14ac:dyDescent="0.25">
      <c r="A167" s="1" t="s">
        <v>162</v>
      </c>
      <c r="B167" s="4" t="s">
        <v>171</v>
      </c>
      <c r="C167" s="4" t="s">
        <v>6</v>
      </c>
      <c r="D167" s="34">
        <v>17756.599999999999</v>
      </c>
      <c r="E167" s="34"/>
      <c r="F167" s="34">
        <f t="shared" si="32"/>
        <v>17756.599999999999</v>
      </c>
      <c r="G167" s="34"/>
      <c r="H167" s="34">
        <f t="shared" si="60"/>
        <v>17756.599999999999</v>
      </c>
      <c r="I167" s="34"/>
      <c r="J167" s="34">
        <f t="shared" si="61"/>
        <v>17756.599999999999</v>
      </c>
      <c r="K167" s="35"/>
      <c r="L167" s="34">
        <f t="shared" si="62"/>
        <v>17756.599999999999</v>
      </c>
      <c r="M167" s="22">
        <v>1020141480</v>
      </c>
    </row>
    <row r="168" spans="1:14" ht="75" x14ac:dyDescent="0.25">
      <c r="A168" s="1" t="s">
        <v>215</v>
      </c>
      <c r="B168" s="4" t="s">
        <v>172</v>
      </c>
      <c r="C168" s="4" t="s">
        <v>6</v>
      </c>
      <c r="D168" s="34">
        <v>4659</v>
      </c>
      <c r="E168" s="34"/>
      <c r="F168" s="34">
        <f t="shared" si="32"/>
        <v>4659</v>
      </c>
      <c r="G168" s="34"/>
      <c r="H168" s="34">
        <f t="shared" si="60"/>
        <v>4659</v>
      </c>
      <c r="I168" s="34"/>
      <c r="J168" s="34">
        <f>H168+I168</f>
        <v>4659</v>
      </c>
      <c r="K168" s="35">
        <f>K170+K171</f>
        <v>13977</v>
      </c>
      <c r="L168" s="34">
        <f t="shared" si="62"/>
        <v>18636</v>
      </c>
    </row>
    <row r="169" spans="1:14" x14ac:dyDescent="0.25">
      <c r="A169" s="1"/>
      <c r="B169" s="4" t="s">
        <v>2</v>
      </c>
      <c r="C169" s="4"/>
      <c r="D169" s="34"/>
      <c r="E169" s="34"/>
      <c r="F169" s="34"/>
      <c r="G169" s="34"/>
      <c r="H169" s="34"/>
      <c r="I169" s="34"/>
      <c r="J169" s="34"/>
      <c r="K169" s="35"/>
      <c r="L169" s="34"/>
    </row>
    <row r="170" spans="1:14" hidden="1" x14ac:dyDescent="0.25">
      <c r="A170" s="1"/>
      <c r="B170" s="4" t="s">
        <v>3</v>
      </c>
      <c r="C170" s="4"/>
      <c r="D170" s="34">
        <v>4659</v>
      </c>
      <c r="E170" s="34"/>
      <c r="F170" s="34">
        <f t="shared" si="32"/>
        <v>4659</v>
      </c>
      <c r="G170" s="34"/>
      <c r="H170" s="34">
        <f t="shared" si="60"/>
        <v>4659</v>
      </c>
      <c r="I170" s="34"/>
      <c r="J170" s="34">
        <f t="shared" ref="J170" si="63">H170+I170</f>
        <v>4659</v>
      </c>
      <c r="K170" s="35">
        <f>-4659+4659</f>
        <v>0</v>
      </c>
      <c r="L170" s="34">
        <f t="shared" si="62"/>
        <v>4659</v>
      </c>
      <c r="M170" s="22" t="s">
        <v>257</v>
      </c>
      <c r="N170" s="8">
        <v>0</v>
      </c>
    </row>
    <row r="171" spans="1:14" x14ac:dyDescent="0.25">
      <c r="A171" s="1"/>
      <c r="B171" s="4" t="s">
        <v>25</v>
      </c>
      <c r="C171" s="4"/>
      <c r="D171" s="34"/>
      <c r="E171" s="34"/>
      <c r="F171" s="34"/>
      <c r="G171" s="34"/>
      <c r="H171" s="34"/>
      <c r="I171" s="34"/>
      <c r="J171" s="34"/>
      <c r="K171" s="35">
        <v>13977</v>
      </c>
      <c r="L171" s="34">
        <f t="shared" si="62"/>
        <v>13977</v>
      </c>
    </row>
    <row r="172" spans="1:14" ht="75" x14ac:dyDescent="0.25">
      <c r="A172" s="1" t="s">
        <v>216</v>
      </c>
      <c r="B172" s="4" t="s">
        <v>173</v>
      </c>
      <c r="C172" s="4" t="s">
        <v>6</v>
      </c>
      <c r="D172" s="34">
        <f>D174</f>
        <v>2079</v>
      </c>
      <c r="E172" s="34">
        <f>E174+E175</f>
        <v>75000</v>
      </c>
      <c r="F172" s="34">
        <f t="shared" si="32"/>
        <v>77079</v>
      </c>
      <c r="G172" s="34">
        <f>G174+G175</f>
        <v>25000</v>
      </c>
      <c r="H172" s="34">
        <f t="shared" si="60"/>
        <v>102079</v>
      </c>
      <c r="I172" s="34">
        <f>I174+I175</f>
        <v>0</v>
      </c>
      <c r="J172" s="34">
        <f t="shared" si="61"/>
        <v>102079</v>
      </c>
      <c r="K172" s="35">
        <f>K174+K175</f>
        <v>-21017</v>
      </c>
      <c r="L172" s="34">
        <f t="shared" si="62"/>
        <v>81062</v>
      </c>
    </row>
    <row r="173" spans="1:14" x14ac:dyDescent="0.25">
      <c r="A173" s="1"/>
      <c r="B173" s="4" t="s">
        <v>2</v>
      </c>
      <c r="C173" s="4"/>
      <c r="D173" s="34"/>
      <c r="E173" s="34"/>
      <c r="F173" s="34"/>
      <c r="G173" s="34"/>
      <c r="H173" s="34"/>
      <c r="I173" s="34"/>
      <c r="J173" s="34"/>
      <c r="K173" s="35"/>
      <c r="L173" s="34"/>
    </row>
    <row r="174" spans="1:14" hidden="1" x14ac:dyDescent="0.25">
      <c r="A174" s="1"/>
      <c r="B174" s="4" t="s">
        <v>3</v>
      </c>
      <c r="C174" s="4"/>
      <c r="D174" s="34">
        <v>2079</v>
      </c>
      <c r="E174" s="34">
        <v>0</v>
      </c>
      <c r="F174" s="34">
        <f t="shared" si="32"/>
        <v>2079</v>
      </c>
      <c r="G174" s="34">
        <v>25000</v>
      </c>
      <c r="H174" s="34">
        <f t="shared" ref="H174:H192" si="64">F174+G174</f>
        <v>27079</v>
      </c>
      <c r="I174" s="34"/>
      <c r="J174" s="34">
        <f t="shared" ref="J174" si="65">H174+I174</f>
        <v>27079</v>
      </c>
      <c r="K174" s="35">
        <v>-1760</v>
      </c>
      <c r="L174" s="34">
        <f t="shared" ref="L174" si="66">J174+K174</f>
        <v>25319</v>
      </c>
      <c r="M174" s="22" t="s">
        <v>242</v>
      </c>
      <c r="N174" s="8">
        <v>0</v>
      </c>
    </row>
    <row r="175" spans="1:14" x14ac:dyDescent="0.25">
      <c r="A175" s="1"/>
      <c r="B175" s="4" t="s">
        <v>25</v>
      </c>
      <c r="C175" s="4"/>
      <c r="D175" s="34">
        <v>0</v>
      </c>
      <c r="E175" s="34">
        <v>75000</v>
      </c>
      <c r="F175" s="34">
        <f t="shared" si="32"/>
        <v>75000</v>
      </c>
      <c r="G175" s="34"/>
      <c r="H175" s="34">
        <f>F175+G175</f>
        <v>75000</v>
      </c>
      <c r="I175" s="34"/>
      <c r="J175" s="34">
        <f>H175+I175</f>
        <v>75000</v>
      </c>
      <c r="K175" s="35">
        <v>-19257</v>
      </c>
      <c r="L175" s="34">
        <f>J175+K175</f>
        <v>55743</v>
      </c>
      <c r="M175" s="22" t="s">
        <v>167</v>
      </c>
    </row>
    <row r="176" spans="1:14" ht="75" x14ac:dyDescent="0.25">
      <c r="A176" s="1" t="s">
        <v>163</v>
      </c>
      <c r="B176" s="4" t="s">
        <v>198</v>
      </c>
      <c r="C176" s="4" t="s">
        <v>6</v>
      </c>
      <c r="D176" s="34"/>
      <c r="E176" s="34"/>
      <c r="F176" s="34"/>
      <c r="G176" s="34">
        <v>1213.567</v>
      </c>
      <c r="H176" s="34">
        <f t="shared" ref="H176:H180" si="67">F176+G176</f>
        <v>1213.567</v>
      </c>
      <c r="I176" s="34"/>
      <c r="J176" s="34">
        <f t="shared" ref="J176:J192" si="68">H176+I176</f>
        <v>1213.567</v>
      </c>
      <c r="K176" s="35"/>
      <c r="L176" s="34">
        <f t="shared" ref="L176:L192" si="69">J176+K176</f>
        <v>1213.567</v>
      </c>
      <c r="M176" s="22" t="s">
        <v>201</v>
      </c>
    </row>
    <row r="177" spans="1:15" ht="75" x14ac:dyDescent="0.25">
      <c r="A177" s="1" t="s">
        <v>217</v>
      </c>
      <c r="B177" s="4" t="s">
        <v>199</v>
      </c>
      <c r="C177" s="4" t="s">
        <v>6</v>
      </c>
      <c r="D177" s="34"/>
      <c r="E177" s="34"/>
      <c r="F177" s="34"/>
      <c r="G177" s="34">
        <v>5305</v>
      </c>
      <c r="H177" s="34">
        <f t="shared" si="67"/>
        <v>5305</v>
      </c>
      <c r="I177" s="34"/>
      <c r="J177" s="34">
        <f t="shared" si="68"/>
        <v>5305</v>
      </c>
      <c r="K177" s="35"/>
      <c r="L177" s="34">
        <f t="shared" si="69"/>
        <v>5305</v>
      </c>
      <c r="M177" s="22" t="s">
        <v>202</v>
      </c>
    </row>
    <row r="178" spans="1:15" ht="75" x14ac:dyDescent="0.25">
      <c r="A178" s="1" t="s">
        <v>218</v>
      </c>
      <c r="B178" s="4" t="s">
        <v>200</v>
      </c>
      <c r="C178" s="4" t="s">
        <v>6</v>
      </c>
      <c r="D178" s="34"/>
      <c r="E178" s="34"/>
      <c r="F178" s="34"/>
      <c r="G178" s="34">
        <v>2351.5</v>
      </c>
      <c r="H178" s="34">
        <f t="shared" si="67"/>
        <v>2351.5</v>
      </c>
      <c r="I178" s="34"/>
      <c r="J178" s="34">
        <f t="shared" si="68"/>
        <v>2351.5</v>
      </c>
      <c r="K178" s="35"/>
      <c r="L178" s="34">
        <f t="shared" si="69"/>
        <v>2351.5</v>
      </c>
      <c r="M178" s="22" t="s">
        <v>203</v>
      </c>
    </row>
    <row r="179" spans="1:15" ht="75" x14ac:dyDescent="0.25">
      <c r="A179" s="1" t="s">
        <v>219</v>
      </c>
      <c r="B179" s="4" t="s">
        <v>244</v>
      </c>
      <c r="C179" s="4" t="s">
        <v>6</v>
      </c>
      <c r="D179" s="34"/>
      <c r="E179" s="34"/>
      <c r="F179" s="34"/>
      <c r="G179" s="34">
        <v>3396.34</v>
      </c>
      <c r="H179" s="34">
        <f t="shared" si="67"/>
        <v>3396.34</v>
      </c>
      <c r="I179" s="34"/>
      <c r="J179" s="34">
        <f t="shared" si="68"/>
        <v>3396.34</v>
      </c>
      <c r="K179" s="35"/>
      <c r="L179" s="34">
        <f t="shared" si="69"/>
        <v>3396.34</v>
      </c>
      <c r="M179" s="22" t="s">
        <v>204</v>
      </c>
    </row>
    <row r="180" spans="1:15" ht="75" x14ac:dyDescent="0.25">
      <c r="A180" s="1" t="s">
        <v>220</v>
      </c>
      <c r="B180" s="4" t="s">
        <v>243</v>
      </c>
      <c r="C180" s="4" t="s">
        <v>6</v>
      </c>
      <c r="D180" s="34"/>
      <c r="E180" s="34"/>
      <c r="F180" s="34"/>
      <c r="G180" s="34">
        <v>22.224</v>
      </c>
      <c r="H180" s="34">
        <f t="shared" si="67"/>
        <v>22.224</v>
      </c>
      <c r="I180" s="34"/>
      <c r="J180" s="34">
        <f t="shared" si="68"/>
        <v>22.224</v>
      </c>
      <c r="K180" s="35"/>
      <c r="L180" s="34">
        <f t="shared" si="69"/>
        <v>22.224</v>
      </c>
      <c r="M180" s="22" t="s">
        <v>205</v>
      </c>
    </row>
    <row r="181" spans="1:15" ht="75" x14ac:dyDescent="0.25">
      <c r="A181" s="1" t="s">
        <v>221</v>
      </c>
      <c r="B181" s="4" t="s">
        <v>256</v>
      </c>
      <c r="C181" s="4" t="s">
        <v>6</v>
      </c>
      <c r="D181" s="34"/>
      <c r="E181" s="34"/>
      <c r="F181" s="34"/>
      <c r="G181" s="34"/>
      <c r="H181" s="34"/>
      <c r="I181" s="34"/>
      <c r="J181" s="34"/>
      <c r="K181" s="35">
        <f>K183+K184</f>
        <v>283733.40000000002</v>
      </c>
      <c r="L181" s="34">
        <f t="shared" si="69"/>
        <v>283733.40000000002</v>
      </c>
    </row>
    <row r="182" spans="1:15" x14ac:dyDescent="0.25">
      <c r="A182" s="1"/>
      <c r="B182" s="4" t="s">
        <v>2</v>
      </c>
      <c r="C182" s="4"/>
      <c r="D182" s="34"/>
      <c r="E182" s="34"/>
      <c r="F182" s="34"/>
      <c r="G182" s="34"/>
      <c r="H182" s="34"/>
      <c r="I182" s="34"/>
      <c r="J182" s="34"/>
      <c r="K182" s="35"/>
      <c r="L182" s="34"/>
    </row>
    <row r="183" spans="1:15" hidden="1" x14ac:dyDescent="0.25">
      <c r="A183" s="1"/>
      <c r="B183" s="4" t="s">
        <v>3</v>
      </c>
      <c r="C183" s="4"/>
      <c r="D183" s="34"/>
      <c r="E183" s="34"/>
      <c r="F183" s="34"/>
      <c r="G183" s="34"/>
      <c r="H183" s="34"/>
      <c r="I183" s="34"/>
      <c r="J183" s="34"/>
      <c r="K183" s="35">
        <v>70933.399999999994</v>
      </c>
      <c r="L183" s="34">
        <f t="shared" si="69"/>
        <v>70933.399999999994</v>
      </c>
      <c r="M183" s="22" t="s">
        <v>255</v>
      </c>
      <c r="N183" s="8">
        <v>0</v>
      </c>
    </row>
    <row r="184" spans="1:15" x14ac:dyDescent="0.25">
      <c r="A184" s="1"/>
      <c r="B184" s="4" t="s">
        <v>25</v>
      </c>
      <c r="C184" s="4"/>
      <c r="D184" s="34"/>
      <c r="E184" s="34"/>
      <c r="F184" s="34"/>
      <c r="G184" s="34"/>
      <c r="H184" s="34"/>
      <c r="I184" s="34"/>
      <c r="J184" s="34"/>
      <c r="K184" s="35">
        <v>212800</v>
      </c>
      <c r="L184" s="34">
        <f t="shared" si="69"/>
        <v>212800</v>
      </c>
      <c r="M184" s="22" t="s">
        <v>255</v>
      </c>
    </row>
    <row r="185" spans="1:15" ht="65.25" customHeight="1" x14ac:dyDescent="0.25">
      <c r="A185" s="1" t="s">
        <v>222</v>
      </c>
      <c r="B185" s="4" t="s">
        <v>258</v>
      </c>
      <c r="C185" s="4" t="s">
        <v>6</v>
      </c>
      <c r="D185" s="34"/>
      <c r="E185" s="34"/>
      <c r="F185" s="34"/>
      <c r="G185" s="34"/>
      <c r="H185" s="34"/>
      <c r="I185" s="34"/>
      <c r="J185" s="34"/>
      <c r="K185" s="35">
        <f>K187+K188</f>
        <v>7040</v>
      </c>
      <c r="L185" s="34">
        <f t="shared" si="69"/>
        <v>7040</v>
      </c>
    </row>
    <row r="186" spans="1:15" x14ac:dyDescent="0.25">
      <c r="A186" s="1"/>
      <c r="B186" s="4" t="s">
        <v>2</v>
      </c>
      <c r="C186" s="4"/>
      <c r="D186" s="34"/>
      <c r="E186" s="34"/>
      <c r="F186" s="34"/>
      <c r="G186" s="34"/>
      <c r="H186" s="34"/>
      <c r="I186" s="34"/>
      <c r="J186" s="34"/>
      <c r="K186" s="35"/>
      <c r="L186" s="34"/>
    </row>
    <row r="187" spans="1:15" hidden="1" x14ac:dyDescent="0.25">
      <c r="A187" s="1"/>
      <c r="B187" s="4" t="s">
        <v>3</v>
      </c>
      <c r="C187" s="4"/>
      <c r="D187" s="34"/>
      <c r="E187" s="34"/>
      <c r="F187" s="34"/>
      <c r="G187" s="34"/>
      <c r="H187" s="34"/>
      <c r="I187" s="34"/>
      <c r="J187" s="34"/>
      <c r="K187" s="35">
        <v>1760</v>
      </c>
      <c r="L187" s="34">
        <f t="shared" si="69"/>
        <v>1760</v>
      </c>
      <c r="M187" s="22" t="s">
        <v>259</v>
      </c>
      <c r="N187" s="8">
        <v>0</v>
      </c>
    </row>
    <row r="188" spans="1:15" x14ac:dyDescent="0.25">
      <c r="A188" s="1"/>
      <c r="B188" s="4" t="s">
        <v>25</v>
      </c>
      <c r="C188" s="4"/>
      <c r="D188" s="34"/>
      <c r="E188" s="34"/>
      <c r="F188" s="34"/>
      <c r="G188" s="34"/>
      <c r="H188" s="34"/>
      <c r="I188" s="34"/>
      <c r="J188" s="34"/>
      <c r="K188" s="35">
        <v>5280</v>
      </c>
      <c r="L188" s="34">
        <f t="shared" si="69"/>
        <v>5280</v>
      </c>
      <c r="M188" s="22" t="s">
        <v>260</v>
      </c>
    </row>
    <row r="189" spans="1:15" x14ac:dyDescent="0.25">
      <c r="A189" s="1"/>
      <c r="B189" s="4" t="s">
        <v>27</v>
      </c>
      <c r="C189" s="59"/>
      <c r="D189" s="33">
        <f>D190</f>
        <v>12000</v>
      </c>
      <c r="E189" s="33">
        <f>E190</f>
        <v>2050</v>
      </c>
      <c r="F189" s="33">
        <f t="shared" si="32"/>
        <v>14050</v>
      </c>
      <c r="G189" s="34">
        <f>G190+G191</f>
        <v>25999.042000000001</v>
      </c>
      <c r="H189" s="33">
        <f t="shared" si="64"/>
        <v>40049.042000000001</v>
      </c>
      <c r="I189" s="34">
        <f>I190+I191</f>
        <v>0</v>
      </c>
      <c r="J189" s="33">
        <f t="shared" si="68"/>
        <v>40049.042000000001</v>
      </c>
      <c r="K189" s="33">
        <f>K190+K191</f>
        <v>-14050</v>
      </c>
      <c r="L189" s="34">
        <f t="shared" si="69"/>
        <v>25999.042000000001</v>
      </c>
      <c r="M189" s="29"/>
      <c r="N189" s="30"/>
      <c r="O189" s="31"/>
    </row>
    <row r="190" spans="1:15" ht="56.25" hidden="1" x14ac:dyDescent="0.25">
      <c r="A190" s="1" t="s">
        <v>220</v>
      </c>
      <c r="B190" s="4" t="s">
        <v>69</v>
      </c>
      <c r="C190" s="56" t="s">
        <v>48</v>
      </c>
      <c r="D190" s="34">
        <v>12000</v>
      </c>
      <c r="E190" s="34">
        <v>2050</v>
      </c>
      <c r="F190" s="34">
        <f t="shared" si="32"/>
        <v>14050</v>
      </c>
      <c r="G190" s="34"/>
      <c r="H190" s="34">
        <f t="shared" si="64"/>
        <v>14050</v>
      </c>
      <c r="I190" s="34"/>
      <c r="J190" s="34">
        <f t="shared" si="68"/>
        <v>14050</v>
      </c>
      <c r="K190" s="35">
        <v>-14050</v>
      </c>
      <c r="L190" s="34">
        <f t="shared" si="69"/>
        <v>0</v>
      </c>
      <c r="M190" s="22" t="s">
        <v>70</v>
      </c>
      <c r="N190" s="8">
        <v>0</v>
      </c>
    </row>
    <row r="191" spans="1:15" ht="56.25" x14ac:dyDescent="0.25">
      <c r="A191" s="1" t="s">
        <v>236</v>
      </c>
      <c r="B191" s="4" t="s">
        <v>194</v>
      </c>
      <c r="C191" s="62" t="s">
        <v>48</v>
      </c>
      <c r="D191" s="34"/>
      <c r="E191" s="34"/>
      <c r="F191" s="34"/>
      <c r="G191" s="34">
        <f>11499.042+14500</f>
        <v>25999.042000000001</v>
      </c>
      <c r="H191" s="34">
        <f t="shared" si="64"/>
        <v>25999.042000000001</v>
      </c>
      <c r="I191" s="34"/>
      <c r="J191" s="34">
        <f t="shared" si="68"/>
        <v>25999.042000000001</v>
      </c>
      <c r="K191" s="35"/>
      <c r="L191" s="34">
        <f t="shared" si="69"/>
        <v>25999.042000000001</v>
      </c>
      <c r="M191" s="22" t="s">
        <v>195</v>
      </c>
    </row>
    <row r="192" spans="1:15" x14ac:dyDescent="0.25">
      <c r="A192" s="1"/>
      <c r="B192" s="91" t="s">
        <v>8</v>
      </c>
      <c r="C192" s="17"/>
      <c r="D192" s="33">
        <f>D196+D197+D201+D202+D203+D204</f>
        <v>289256.8</v>
      </c>
      <c r="E192" s="33">
        <f>E196+E197+E201+E202+E203+E204</f>
        <v>-143390.389</v>
      </c>
      <c r="F192" s="33">
        <f t="shared" si="32"/>
        <v>145866.41099999999</v>
      </c>
      <c r="G192" s="34">
        <f>G196+G197+G201+G202+G203+G204</f>
        <v>18090.346000000001</v>
      </c>
      <c r="H192" s="33">
        <f t="shared" si="64"/>
        <v>163956.75699999998</v>
      </c>
      <c r="I192" s="34">
        <f>I196+I197+I201+I202+I203+I204</f>
        <v>0</v>
      </c>
      <c r="J192" s="33">
        <f t="shared" si="68"/>
        <v>163956.75699999998</v>
      </c>
      <c r="K192" s="33">
        <f>K196+K197+K201+K202+K203+K204+K205</f>
        <v>3132.9859999999999</v>
      </c>
      <c r="L192" s="34">
        <f t="shared" si="69"/>
        <v>167089.74299999999</v>
      </c>
      <c r="M192" s="29"/>
      <c r="N192" s="30"/>
      <c r="O192" s="31"/>
    </row>
    <row r="193" spans="1:15" x14ac:dyDescent="0.25">
      <c r="A193" s="57"/>
      <c r="B193" s="4" t="s">
        <v>2</v>
      </c>
      <c r="C193" s="17"/>
      <c r="D193" s="34"/>
      <c r="E193" s="34"/>
      <c r="F193" s="34"/>
      <c r="G193" s="34"/>
      <c r="H193" s="34"/>
      <c r="I193" s="34"/>
      <c r="J193" s="34"/>
      <c r="K193" s="35"/>
      <c r="L193" s="34"/>
    </row>
    <row r="194" spans="1:15" hidden="1" x14ac:dyDescent="0.25">
      <c r="A194" s="16"/>
      <c r="B194" s="4" t="s">
        <v>3</v>
      </c>
      <c r="C194" s="17"/>
      <c r="D194" s="34">
        <f>D196+D199+D201+D202+D203+D204</f>
        <v>249198.9</v>
      </c>
      <c r="E194" s="34">
        <f>E196+E199+E201+E202+E203+E204</f>
        <v>-143390.389</v>
      </c>
      <c r="F194" s="34">
        <f t="shared" si="32"/>
        <v>105808.511</v>
      </c>
      <c r="G194" s="34">
        <f>G196+G199+G201+G202+G203+G204</f>
        <v>18090.346000000001</v>
      </c>
      <c r="H194" s="34">
        <f t="shared" ref="H194:H197" si="70">F194+G194</f>
        <v>123898.857</v>
      </c>
      <c r="I194" s="34">
        <f>I196+I199+I201+I202+I203+I204</f>
        <v>0</v>
      </c>
      <c r="J194" s="34">
        <f t="shared" ref="J194:J197" si="71">H194+I194</f>
        <v>123898.857</v>
      </c>
      <c r="K194" s="35">
        <f>K196+K199+K201+K202+K203+K204+K205</f>
        <v>3132.9859999999999</v>
      </c>
      <c r="L194" s="34">
        <f t="shared" ref="L194:L197" si="72">J194+K194</f>
        <v>127031.84300000001</v>
      </c>
      <c r="N194" s="8">
        <v>0</v>
      </c>
    </row>
    <row r="195" spans="1:15" x14ac:dyDescent="0.25">
      <c r="A195" s="57"/>
      <c r="B195" s="4" t="s">
        <v>17</v>
      </c>
      <c r="C195" s="17"/>
      <c r="D195" s="34">
        <f>D200</f>
        <v>40057.9</v>
      </c>
      <c r="E195" s="34">
        <f>E200</f>
        <v>0</v>
      </c>
      <c r="F195" s="34">
        <f t="shared" si="32"/>
        <v>40057.9</v>
      </c>
      <c r="G195" s="34">
        <f>G200</f>
        <v>0</v>
      </c>
      <c r="H195" s="34">
        <f t="shared" si="70"/>
        <v>40057.9</v>
      </c>
      <c r="I195" s="34">
        <f>I200</f>
        <v>0</v>
      </c>
      <c r="J195" s="34">
        <f t="shared" si="71"/>
        <v>40057.9</v>
      </c>
      <c r="K195" s="35">
        <f>K200</f>
        <v>0</v>
      </c>
      <c r="L195" s="34">
        <f t="shared" si="72"/>
        <v>40057.9</v>
      </c>
    </row>
    <row r="196" spans="1:15" ht="75" x14ac:dyDescent="0.25">
      <c r="A196" s="76" t="s">
        <v>237</v>
      </c>
      <c r="B196" s="13" t="s">
        <v>71</v>
      </c>
      <c r="C196" s="62" t="s">
        <v>72</v>
      </c>
      <c r="D196" s="34">
        <v>9187.2999999999993</v>
      </c>
      <c r="E196" s="34"/>
      <c r="F196" s="34">
        <f t="shared" si="32"/>
        <v>9187.2999999999993</v>
      </c>
      <c r="G196" s="34"/>
      <c r="H196" s="34">
        <f t="shared" si="70"/>
        <v>9187.2999999999993</v>
      </c>
      <c r="I196" s="34"/>
      <c r="J196" s="34">
        <f t="shared" si="71"/>
        <v>9187.2999999999993</v>
      </c>
      <c r="K196" s="35"/>
      <c r="L196" s="34">
        <f t="shared" si="72"/>
        <v>9187.2999999999993</v>
      </c>
      <c r="M196" s="22" t="s">
        <v>189</v>
      </c>
    </row>
    <row r="197" spans="1:15" ht="56.25" x14ac:dyDescent="0.25">
      <c r="A197" s="77"/>
      <c r="B197" s="24"/>
      <c r="C197" s="62" t="s">
        <v>48</v>
      </c>
      <c r="D197" s="34">
        <f>D199+D200</f>
        <v>44223.3</v>
      </c>
      <c r="E197" s="34">
        <f>E199+E200</f>
        <v>21609.611000000001</v>
      </c>
      <c r="F197" s="34">
        <f t="shared" si="32"/>
        <v>65832.911000000007</v>
      </c>
      <c r="G197" s="34">
        <f>G199+G200</f>
        <v>18090.346000000001</v>
      </c>
      <c r="H197" s="34">
        <f t="shared" si="70"/>
        <v>83923.257000000012</v>
      </c>
      <c r="I197" s="34">
        <f>I199+I200</f>
        <v>0</v>
      </c>
      <c r="J197" s="34">
        <f t="shared" si="71"/>
        <v>83923.257000000012</v>
      </c>
      <c r="K197" s="35">
        <f>K199+K200</f>
        <v>101.965</v>
      </c>
      <c r="L197" s="34">
        <f t="shared" si="72"/>
        <v>84025.222000000009</v>
      </c>
    </row>
    <row r="198" spans="1:15" x14ac:dyDescent="0.25">
      <c r="A198" s="1"/>
      <c r="B198" s="4" t="s">
        <v>2</v>
      </c>
      <c r="C198" s="62"/>
      <c r="D198" s="34"/>
      <c r="E198" s="34"/>
      <c r="F198" s="34"/>
      <c r="G198" s="34"/>
      <c r="H198" s="34"/>
      <c r="I198" s="34"/>
      <c r="J198" s="34"/>
      <c r="K198" s="35"/>
      <c r="L198" s="34"/>
    </row>
    <row r="199" spans="1:15" hidden="1" x14ac:dyDescent="0.25">
      <c r="A199" s="1"/>
      <c r="B199" s="4" t="s">
        <v>3</v>
      </c>
      <c r="C199" s="3"/>
      <c r="D199" s="34">
        <v>4165.3999999999996</v>
      </c>
      <c r="E199" s="34">
        <v>21609.611000000001</v>
      </c>
      <c r="F199" s="34">
        <f t="shared" si="32"/>
        <v>25775.010999999999</v>
      </c>
      <c r="G199" s="34">
        <v>18090.346000000001</v>
      </c>
      <c r="H199" s="34">
        <f t="shared" ref="H199:H212" si="73">F199+G199</f>
        <v>43865.357000000004</v>
      </c>
      <c r="I199" s="34">
        <f>-9187.3+9187.3</f>
        <v>0</v>
      </c>
      <c r="J199" s="34">
        <f>H199+I199</f>
        <v>43865.357000000004</v>
      </c>
      <c r="K199" s="35">
        <v>101.965</v>
      </c>
      <c r="L199" s="34">
        <f>J199+K199</f>
        <v>43967.322</v>
      </c>
      <c r="M199" s="45" t="s">
        <v>224</v>
      </c>
      <c r="N199" s="8">
        <v>0</v>
      </c>
    </row>
    <row r="200" spans="1:15" x14ac:dyDescent="0.25">
      <c r="A200" s="1"/>
      <c r="B200" s="4" t="s">
        <v>17</v>
      </c>
      <c r="C200" s="62"/>
      <c r="D200" s="34">
        <v>40057.9</v>
      </c>
      <c r="E200" s="34"/>
      <c r="F200" s="34">
        <f t="shared" ref="F200:F224" si="74">D200+E200</f>
        <v>40057.9</v>
      </c>
      <c r="G200" s="34"/>
      <c r="H200" s="34">
        <f t="shared" si="73"/>
        <v>40057.9</v>
      </c>
      <c r="I200" s="34"/>
      <c r="J200" s="34">
        <f t="shared" ref="J200:J212" si="75">H200+I200</f>
        <v>40057.9</v>
      </c>
      <c r="K200" s="35"/>
      <c r="L200" s="34">
        <f t="shared" ref="L200:L212" si="76">J200+K200</f>
        <v>40057.9</v>
      </c>
      <c r="M200" s="22" t="s">
        <v>165</v>
      </c>
    </row>
    <row r="201" spans="1:15" ht="56.25" x14ac:dyDescent="0.25">
      <c r="A201" s="1" t="s">
        <v>238</v>
      </c>
      <c r="B201" s="4" t="s">
        <v>73</v>
      </c>
      <c r="C201" s="62" t="s">
        <v>48</v>
      </c>
      <c r="D201" s="34">
        <v>20846.2</v>
      </c>
      <c r="E201" s="34"/>
      <c r="F201" s="34">
        <f t="shared" si="74"/>
        <v>20846.2</v>
      </c>
      <c r="G201" s="34"/>
      <c r="H201" s="34">
        <f t="shared" si="73"/>
        <v>20846.2</v>
      </c>
      <c r="I201" s="34"/>
      <c r="J201" s="34">
        <f t="shared" si="75"/>
        <v>20846.2</v>
      </c>
      <c r="K201" s="35"/>
      <c r="L201" s="34">
        <f t="shared" si="76"/>
        <v>20846.2</v>
      </c>
      <c r="M201" s="22" t="s">
        <v>77</v>
      </c>
    </row>
    <row r="202" spans="1:15" ht="56.25" hidden="1" x14ac:dyDescent="0.25">
      <c r="A202" s="1" t="s">
        <v>163</v>
      </c>
      <c r="B202" s="4" t="s">
        <v>74</v>
      </c>
      <c r="C202" s="26" t="s">
        <v>16</v>
      </c>
      <c r="D202" s="34">
        <v>165000</v>
      </c>
      <c r="E202" s="34">
        <v>-165000</v>
      </c>
      <c r="F202" s="34">
        <f t="shared" si="74"/>
        <v>0</v>
      </c>
      <c r="G202" s="34"/>
      <c r="H202" s="34">
        <f t="shared" si="73"/>
        <v>0</v>
      </c>
      <c r="I202" s="34"/>
      <c r="J202" s="34">
        <f t="shared" si="75"/>
        <v>0</v>
      </c>
      <c r="K202" s="35"/>
      <c r="L202" s="34">
        <f t="shared" si="76"/>
        <v>0</v>
      </c>
      <c r="M202" s="22" t="s">
        <v>78</v>
      </c>
      <c r="N202" s="8">
        <v>0</v>
      </c>
    </row>
    <row r="203" spans="1:15" ht="56.25" x14ac:dyDescent="0.25">
      <c r="A203" s="1" t="s">
        <v>239</v>
      </c>
      <c r="B203" s="4" t="s">
        <v>75</v>
      </c>
      <c r="C203" s="62" t="s">
        <v>48</v>
      </c>
      <c r="D203" s="34">
        <v>26626.5</v>
      </c>
      <c r="E203" s="34"/>
      <c r="F203" s="34">
        <f t="shared" si="74"/>
        <v>26626.5</v>
      </c>
      <c r="G203" s="34"/>
      <c r="H203" s="34">
        <f t="shared" si="73"/>
        <v>26626.5</v>
      </c>
      <c r="I203" s="34"/>
      <c r="J203" s="34">
        <f t="shared" si="75"/>
        <v>26626.5</v>
      </c>
      <c r="K203" s="35">
        <v>-842.97900000000004</v>
      </c>
      <c r="L203" s="34">
        <f t="shared" si="76"/>
        <v>25783.521000000001</v>
      </c>
      <c r="M203" s="22" t="s">
        <v>79</v>
      </c>
    </row>
    <row r="204" spans="1:15" ht="56.25" x14ac:dyDescent="0.25">
      <c r="A204" s="1" t="s">
        <v>240</v>
      </c>
      <c r="B204" s="4" t="s">
        <v>76</v>
      </c>
      <c r="C204" s="62" t="s">
        <v>48</v>
      </c>
      <c r="D204" s="34">
        <v>23373.5</v>
      </c>
      <c r="E204" s="34"/>
      <c r="F204" s="34">
        <f t="shared" si="74"/>
        <v>23373.5</v>
      </c>
      <c r="G204" s="34"/>
      <c r="H204" s="34">
        <f t="shared" si="73"/>
        <v>23373.5</v>
      </c>
      <c r="I204" s="34"/>
      <c r="J204" s="34">
        <f t="shared" si="75"/>
        <v>23373.5</v>
      </c>
      <c r="K204" s="35"/>
      <c r="L204" s="34">
        <f t="shared" si="76"/>
        <v>23373.5</v>
      </c>
      <c r="M204" s="22" t="s">
        <v>80</v>
      </c>
    </row>
    <row r="205" spans="1:15" ht="75" x14ac:dyDescent="0.25">
      <c r="A205" s="1" t="s">
        <v>241</v>
      </c>
      <c r="B205" s="4" t="s">
        <v>272</v>
      </c>
      <c r="C205" s="62" t="s">
        <v>72</v>
      </c>
      <c r="D205" s="34"/>
      <c r="E205" s="34"/>
      <c r="F205" s="34"/>
      <c r="G205" s="34"/>
      <c r="H205" s="34"/>
      <c r="I205" s="34"/>
      <c r="J205" s="34"/>
      <c r="K205" s="35">
        <v>3874</v>
      </c>
      <c r="L205" s="34">
        <f t="shared" si="76"/>
        <v>3874</v>
      </c>
      <c r="M205" s="22" t="s">
        <v>273</v>
      </c>
    </row>
    <row r="206" spans="1:15" ht="19.5" customHeight="1" x14ac:dyDescent="0.25">
      <c r="A206" s="1"/>
      <c r="B206" s="4" t="s">
        <v>20</v>
      </c>
      <c r="C206" s="62"/>
      <c r="D206" s="33">
        <f>D207+D208+D209</f>
        <v>134891.20000000001</v>
      </c>
      <c r="E206" s="33">
        <f>E207+E208+E209</f>
        <v>1016.4930000000002</v>
      </c>
      <c r="F206" s="33">
        <f t="shared" si="74"/>
        <v>135907.693</v>
      </c>
      <c r="G206" s="34">
        <f>G207+G208+G209+G210</f>
        <v>3070.806</v>
      </c>
      <c r="H206" s="33">
        <f t="shared" si="73"/>
        <v>138978.49900000001</v>
      </c>
      <c r="I206" s="34">
        <f>I207+I208+I209+I210</f>
        <v>0</v>
      </c>
      <c r="J206" s="33">
        <f t="shared" si="75"/>
        <v>138978.49900000001</v>
      </c>
      <c r="K206" s="33">
        <f>K207+K208+K209+K210</f>
        <v>-25.863</v>
      </c>
      <c r="L206" s="34">
        <f t="shared" si="76"/>
        <v>138952.636</v>
      </c>
      <c r="M206" s="29"/>
      <c r="N206" s="30"/>
      <c r="O206" s="31"/>
    </row>
    <row r="207" spans="1:15" ht="56.25" x14ac:dyDescent="0.25">
      <c r="A207" s="1" t="s">
        <v>249</v>
      </c>
      <c r="B207" s="4" t="s">
        <v>63</v>
      </c>
      <c r="C207" s="62" t="s">
        <v>48</v>
      </c>
      <c r="D207" s="34">
        <v>9933.7000000000007</v>
      </c>
      <c r="E207" s="34">
        <v>2890.1930000000002</v>
      </c>
      <c r="F207" s="34">
        <f t="shared" si="74"/>
        <v>12823.893</v>
      </c>
      <c r="G207" s="34"/>
      <c r="H207" s="34">
        <f t="shared" si="73"/>
        <v>12823.893</v>
      </c>
      <c r="I207" s="34"/>
      <c r="J207" s="34">
        <f t="shared" si="75"/>
        <v>12823.893</v>
      </c>
      <c r="K207" s="35">
        <v>-25.863</v>
      </c>
      <c r="L207" s="34">
        <f t="shared" si="76"/>
        <v>12798.03</v>
      </c>
      <c r="M207" s="22" t="s">
        <v>66</v>
      </c>
    </row>
    <row r="208" spans="1:15" ht="56.25" x14ac:dyDescent="0.25">
      <c r="A208" s="1" t="s">
        <v>250</v>
      </c>
      <c r="B208" s="4" t="s">
        <v>64</v>
      </c>
      <c r="C208" s="62" t="s">
        <v>48</v>
      </c>
      <c r="D208" s="34">
        <v>55416.7</v>
      </c>
      <c r="E208" s="34"/>
      <c r="F208" s="34">
        <f t="shared" si="74"/>
        <v>55416.7</v>
      </c>
      <c r="G208" s="34"/>
      <c r="H208" s="34">
        <f t="shared" si="73"/>
        <v>55416.7</v>
      </c>
      <c r="I208" s="34"/>
      <c r="J208" s="34">
        <f t="shared" si="75"/>
        <v>55416.7</v>
      </c>
      <c r="K208" s="35"/>
      <c r="L208" s="34">
        <f t="shared" si="76"/>
        <v>55416.7</v>
      </c>
      <c r="M208" s="22" t="s">
        <v>67</v>
      </c>
    </row>
    <row r="209" spans="1:15" ht="75" x14ac:dyDescent="0.25">
      <c r="A209" s="1" t="s">
        <v>269</v>
      </c>
      <c r="B209" s="4" t="s">
        <v>65</v>
      </c>
      <c r="C209" s="4" t="s">
        <v>6</v>
      </c>
      <c r="D209" s="34">
        <v>69540.800000000003</v>
      </c>
      <c r="E209" s="34">
        <v>-1873.7</v>
      </c>
      <c r="F209" s="34">
        <f t="shared" si="74"/>
        <v>67667.100000000006</v>
      </c>
      <c r="G209" s="34"/>
      <c r="H209" s="34">
        <f t="shared" si="73"/>
        <v>67667.100000000006</v>
      </c>
      <c r="I209" s="34"/>
      <c r="J209" s="34">
        <f t="shared" si="75"/>
        <v>67667.100000000006</v>
      </c>
      <c r="K209" s="35"/>
      <c r="L209" s="34">
        <f t="shared" si="76"/>
        <v>67667.100000000006</v>
      </c>
      <c r="M209" s="22" t="s">
        <v>68</v>
      </c>
    </row>
    <row r="210" spans="1:15" ht="56.25" x14ac:dyDescent="0.25">
      <c r="A210" s="1" t="s">
        <v>274</v>
      </c>
      <c r="B210" s="4" t="s">
        <v>247</v>
      </c>
      <c r="C210" s="62" t="s">
        <v>48</v>
      </c>
      <c r="D210" s="34"/>
      <c r="E210" s="34"/>
      <c r="F210" s="34"/>
      <c r="G210" s="34">
        <v>3070.806</v>
      </c>
      <c r="H210" s="34">
        <f t="shared" si="73"/>
        <v>3070.806</v>
      </c>
      <c r="I210" s="34"/>
      <c r="J210" s="34">
        <f t="shared" si="75"/>
        <v>3070.806</v>
      </c>
      <c r="K210" s="35"/>
      <c r="L210" s="34">
        <f t="shared" si="76"/>
        <v>3070.806</v>
      </c>
      <c r="M210" s="22" t="s">
        <v>248</v>
      </c>
    </row>
    <row r="211" spans="1:15" x14ac:dyDescent="0.25">
      <c r="A211" s="1"/>
      <c r="B211" s="4" t="s">
        <v>26</v>
      </c>
      <c r="C211" s="62"/>
      <c r="D211" s="33">
        <f>D212</f>
        <v>36453</v>
      </c>
      <c r="E211" s="33">
        <f>E212</f>
        <v>0</v>
      </c>
      <c r="F211" s="33">
        <f t="shared" si="74"/>
        <v>36453</v>
      </c>
      <c r="G211" s="34">
        <f>G212</f>
        <v>0</v>
      </c>
      <c r="H211" s="33">
        <f t="shared" si="73"/>
        <v>36453</v>
      </c>
      <c r="I211" s="34">
        <f>I212</f>
        <v>0</v>
      </c>
      <c r="J211" s="33">
        <f t="shared" si="75"/>
        <v>36453</v>
      </c>
      <c r="K211" s="33">
        <f>K212</f>
        <v>0</v>
      </c>
      <c r="L211" s="34">
        <f t="shared" si="76"/>
        <v>36453</v>
      </c>
      <c r="M211" s="29"/>
      <c r="N211" s="30"/>
      <c r="O211" s="31"/>
    </row>
    <row r="212" spans="1:15" ht="56.25" x14ac:dyDescent="0.25">
      <c r="A212" s="1" t="s">
        <v>275</v>
      </c>
      <c r="B212" s="4" t="s">
        <v>179</v>
      </c>
      <c r="C212" s="62" t="s">
        <v>48</v>
      </c>
      <c r="D212" s="34">
        <v>36453</v>
      </c>
      <c r="E212" s="34"/>
      <c r="F212" s="34">
        <f t="shared" si="74"/>
        <v>36453</v>
      </c>
      <c r="G212" s="34"/>
      <c r="H212" s="34">
        <f t="shared" si="73"/>
        <v>36453</v>
      </c>
      <c r="I212" s="34"/>
      <c r="J212" s="34">
        <f t="shared" si="75"/>
        <v>36453</v>
      </c>
      <c r="K212" s="35"/>
      <c r="L212" s="34">
        <f t="shared" si="76"/>
        <v>36453</v>
      </c>
      <c r="M212" s="22" t="s">
        <v>190</v>
      </c>
    </row>
    <row r="213" spans="1:15" x14ac:dyDescent="0.25">
      <c r="A213" s="1"/>
      <c r="B213" s="80" t="s">
        <v>10</v>
      </c>
      <c r="C213" s="81"/>
      <c r="D213" s="34">
        <f>D16+D73+D112+D133+D192+D206+D211+D189</f>
        <v>4781178.4000000004</v>
      </c>
      <c r="E213" s="34">
        <f>E16+E73+E112+E133+E192+E206+E211+E189</f>
        <v>-16936.260999999988</v>
      </c>
      <c r="F213" s="34">
        <f t="shared" si="74"/>
        <v>4764242.1390000004</v>
      </c>
      <c r="G213" s="34">
        <f>G16+G73+G112+G133+G192+G206+G211+G189</f>
        <v>287474.32</v>
      </c>
      <c r="H213" s="34">
        <f>F213+G213</f>
        <v>5051716.4590000007</v>
      </c>
      <c r="I213" s="34">
        <f>I16+I73+I112+I133+I192+I206+I211+I189</f>
        <v>0</v>
      </c>
      <c r="J213" s="34">
        <f>H213+I213</f>
        <v>5051716.4590000007</v>
      </c>
      <c r="K213" s="35">
        <f>K16+K73+K112+K133+K192+K206+K211+K189</f>
        <v>263381.408</v>
      </c>
      <c r="L213" s="34">
        <f>J213+K213</f>
        <v>5315097.8670000006</v>
      </c>
    </row>
    <row r="214" spans="1:15" x14ac:dyDescent="0.25">
      <c r="A214" s="1"/>
      <c r="B214" s="80" t="s">
        <v>11</v>
      </c>
      <c r="C214" s="82"/>
      <c r="D214" s="34"/>
      <c r="E214" s="34"/>
      <c r="F214" s="34"/>
      <c r="G214" s="34"/>
      <c r="H214" s="34"/>
      <c r="I214" s="34"/>
      <c r="J214" s="34"/>
      <c r="K214" s="35"/>
      <c r="L214" s="34"/>
    </row>
    <row r="215" spans="1:15" x14ac:dyDescent="0.25">
      <c r="A215" s="1"/>
      <c r="B215" s="83" t="s">
        <v>25</v>
      </c>
      <c r="C215" s="84"/>
      <c r="D215" s="34">
        <f>D136</f>
        <v>958419.5</v>
      </c>
      <c r="E215" s="34">
        <f>E136</f>
        <v>100000</v>
      </c>
      <c r="F215" s="34">
        <f t="shared" si="74"/>
        <v>1058419.5</v>
      </c>
      <c r="G215" s="34">
        <f>G136</f>
        <v>0</v>
      </c>
      <c r="H215" s="34">
        <f t="shared" ref="H215:H217" si="77">F215+G215</f>
        <v>1058419.5</v>
      </c>
      <c r="I215" s="34">
        <f>I136</f>
        <v>0</v>
      </c>
      <c r="J215" s="34">
        <f t="shared" ref="J215:J217" si="78">H215+I215</f>
        <v>1058419.5</v>
      </c>
      <c r="K215" s="35">
        <f>K136</f>
        <v>212800</v>
      </c>
      <c r="L215" s="34">
        <f t="shared" ref="L215:L217" si="79">J215+K215</f>
        <v>1271219.5</v>
      </c>
    </row>
    <row r="216" spans="1:15" x14ac:dyDescent="0.25">
      <c r="A216" s="1"/>
      <c r="B216" s="60" t="s">
        <v>17</v>
      </c>
      <c r="C216" s="61"/>
      <c r="D216" s="34">
        <f>D76+D19+D115+D195</f>
        <v>1120929.5999999999</v>
      </c>
      <c r="E216" s="34">
        <f>E76+E19+E115+E195</f>
        <v>-683.3</v>
      </c>
      <c r="F216" s="34">
        <f t="shared" si="74"/>
        <v>1120246.2999999998</v>
      </c>
      <c r="G216" s="34">
        <f>G76+G19+G115+G195</f>
        <v>0</v>
      </c>
      <c r="H216" s="34">
        <f t="shared" si="77"/>
        <v>1120246.2999999998</v>
      </c>
      <c r="I216" s="34">
        <f>I76+I19+I115+I195</f>
        <v>0</v>
      </c>
      <c r="J216" s="34">
        <f t="shared" si="78"/>
        <v>1120246.2999999998</v>
      </c>
      <c r="K216" s="35">
        <f>K76+K19+K115+K195</f>
        <v>-83064.659</v>
      </c>
      <c r="L216" s="34">
        <f t="shared" si="79"/>
        <v>1037181.6409999998</v>
      </c>
    </row>
    <row r="217" spans="1:15" x14ac:dyDescent="0.25">
      <c r="A217" s="1"/>
      <c r="B217" s="60" t="s">
        <v>21</v>
      </c>
      <c r="C217" s="61"/>
      <c r="D217" s="34">
        <f>D20</f>
        <v>50494.8</v>
      </c>
      <c r="E217" s="34">
        <f>E20+E77</f>
        <v>131739.79999999999</v>
      </c>
      <c r="F217" s="34">
        <f t="shared" si="74"/>
        <v>182234.59999999998</v>
      </c>
      <c r="G217" s="34">
        <f>G20+G77</f>
        <v>0</v>
      </c>
      <c r="H217" s="34">
        <f t="shared" si="77"/>
        <v>182234.59999999998</v>
      </c>
      <c r="I217" s="34">
        <f>I20+I77</f>
        <v>0</v>
      </c>
      <c r="J217" s="34">
        <f t="shared" si="78"/>
        <v>182234.59999999998</v>
      </c>
      <c r="K217" s="35">
        <f>K20+K77</f>
        <v>182598.3</v>
      </c>
      <c r="L217" s="34">
        <f t="shared" si="79"/>
        <v>364832.89999999997</v>
      </c>
    </row>
    <row r="218" spans="1:15" x14ac:dyDescent="0.25">
      <c r="A218" s="1"/>
      <c r="B218" s="85" t="s">
        <v>15</v>
      </c>
      <c r="C218" s="86"/>
      <c r="D218" s="34"/>
      <c r="E218" s="34"/>
      <c r="F218" s="34"/>
      <c r="G218" s="34"/>
      <c r="H218" s="34"/>
      <c r="I218" s="34"/>
      <c r="J218" s="34"/>
      <c r="K218" s="35"/>
      <c r="L218" s="34"/>
    </row>
    <row r="219" spans="1:15" x14ac:dyDescent="0.25">
      <c r="A219" s="1"/>
      <c r="B219" s="85" t="s">
        <v>12</v>
      </c>
      <c r="C219" s="88"/>
      <c r="D219" s="34">
        <f>D36+D37+D51+D63+D64+D65+D66</f>
        <v>91162</v>
      </c>
      <c r="E219" s="34">
        <f>E36+E37+E51+E63+E64+E65+E66</f>
        <v>0</v>
      </c>
      <c r="F219" s="34">
        <f t="shared" si="74"/>
        <v>91162</v>
      </c>
      <c r="G219" s="34">
        <f>G36+G37+G51+G63+G64+G65+G66</f>
        <v>0</v>
      </c>
      <c r="H219" s="34">
        <f t="shared" ref="H219:H225" si="80">F219+G219</f>
        <v>91162</v>
      </c>
      <c r="I219" s="34">
        <f>I36+I37+I51+I63+I64+I65+I66</f>
        <v>0</v>
      </c>
      <c r="J219" s="34">
        <f t="shared" ref="J219:J225" si="81">H219+I219</f>
        <v>91162</v>
      </c>
      <c r="K219" s="35">
        <f>K36+K37+K51+K63+K64+K65+K66+K72</f>
        <v>8008.2999999999993</v>
      </c>
      <c r="L219" s="34">
        <f t="shared" ref="L219:L225" si="82">J219+K219</f>
        <v>99170.3</v>
      </c>
    </row>
    <row r="220" spans="1:15" x14ac:dyDescent="0.25">
      <c r="A220" s="1"/>
      <c r="B220" s="78" t="s">
        <v>19</v>
      </c>
      <c r="C220" s="79"/>
      <c r="D220" s="34">
        <f>D78+D80+D81+D82+D83+D84+D85+D86+D87+D88+D90+D92+D93+D197+D201+D203+D204+D207+D208+D212+D190+D21+D26+D31+D42+D46+D47+D55+D60+D61+D62</f>
        <v>1471905.2000000002</v>
      </c>
      <c r="E220" s="34">
        <f>E78+E80+E81+E82+E83+E84+E85+E86+E87+E88+E90+E92+E93+E197+E201+E203+E204+E207+E208+E212+E190+E21+E26+E31+E42+E46+E47+E55+E60+E61+E62</f>
        <v>-81119.061000000002</v>
      </c>
      <c r="F220" s="34">
        <f t="shared" si="74"/>
        <v>1390786.1390000002</v>
      </c>
      <c r="G220" s="34">
        <f>G78+G80+G81+G82+G83+G84+G85+G86+G87+G88+G90+G92+G93+G197+G201+G203+G204+G207+G208+G212+G190+G21+G26+G31+G42+G46+G47+G55+G60+G61+G62+G191+G210</f>
        <v>22737.729000000003</v>
      </c>
      <c r="H220" s="34">
        <f t="shared" si="80"/>
        <v>1413523.8680000002</v>
      </c>
      <c r="I220" s="34">
        <f>I78+I80+I81+I82+I83+I84+I85+I86+I87+I88+I90+I92+I93+I197+I201+I203+I204+I207+I208+I212+I190+I21+I26+I31+I42+I46+I47+I55+I60+I61+I62+I191+I210</f>
        <v>0</v>
      </c>
      <c r="J220" s="34">
        <f t="shared" si="81"/>
        <v>1413523.8680000002</v>
      </c>
      <c r="K220" s="35">
        <f>K78+K80+K81+K82+K83+K84+K85+K86+K87+K88+K90+K92+K93+K197+K201+K203+K204+K207+K208+K212+K190+K21+K26+K31+K42+K46+K47+K55+K60+K61+K62+K191+K210+K67</f>
        <v>-32234.291999999958</v>
      </c>
      <c r="L220" s="34">
        <f t="shared" si="82"/>
        <v>1381289.5760000004</v>
      </c>
    </row>
    <row r="221" spans="1:15" x14ac:dyDescent="0.25">
      <c r="A221" s="1"/>
      <c r="B221" s="74" t="s">
        <v>13</v>
      </c>
      <c r="C221" s="75"/>
      <c r="D221" s="34">
        <f>D99+D102+D94</f>
        <v>1173733.3</v>
      </c>
      <c r="E221" s="34">
        <f>E99+E102+E94</f>
        <v>131056.5</v>
      </c>
      <c r="F221" s="34">
        <f t="shared" si="74"/>
        <v>1304789.8</v>
      </c>
      <c r="G221" s="34">
        <f>G99+G102+G94</f>
        <v>0</v>
      </c>
      <c r="H221" s="34">
        <f t="shared" si="80"/>
        <v>1304789.8</v>
      </c>
      <c r="I221" s="34">
        <f>I99+I102+I94</f>
        <v>0</v>
      </c>
      <c r="J221" s="34">
        <f t="shared" si="81"/>
        <v>1304789.8</v>
      </c>
      <c r="K221" s="35">
        <f>K99+K102+K94</f>
        <v>0</v>
      </c>
      <c r="L221" s="34">
        <f t="shared" si="82"/>
        <v>1304789.8</v>
      </c>
    </row>
    <row r="222" spans="1:15" x14ac:dyDescent="0.25">
      <c r="A222" s="1"/>
      <c r="B222" s="85" t="s">
        <v>6</v>
      </c>
      <c r="C222" s="88"/>
      <c r="D222" s="34">
        <f>D116+D117+D118+D119+D120+D121+D122+D123+D127+D128+D137+D141+D145+D149+D153+D157+D161+D165+D166+D167+D168+D172+D209</f>
        <v>1870190.6</v>
      </c>
      <c r="E222" s="34">
        <f>E116+E117+E118+E119+E120+E121+E122+E123+E127+E128+E137+E141+E145+E149+E153+E157+E161+E165+E166+E167+E168+E172+E209</f>
        <v>98126.3</v>
      </c>
      <c r="F222" s="34">
        <f t="shared" si="74"/>
        <v>1968316.9000000001</v>
      </c>
      <c r="G222" s="34">
        <f>G116+G117+G118+G119+G120+G121+G122+G123+G127+G128+G137+G141+G145+G149+G153+G157+G161+G165+G166+G167+G168+G172+G209+G176+G177+G178+G179+G180+G129+G130+G131+G132</f>
        <v>216238.28499999997</v>
      </c>
      <c r="H222" s="34">
        <f t="shared" si="80"/>
        <v>2184555.1850000001</v>
      </c>
      <c r="I222" s="34">
        <f>I116+I117+I118+I119+I120+I121+I122+I123+I127+I128+I137+I141+I145+I149+I153+I157+I161+I165+I166+I167+I168+I172+I209+I176+I177+I178+I179+I180+I129+I130+I131+I132</f>
        <v>0</v>
      </c>
      <c r="J222" s="34">
        <f t="shared" si="81"/>
        <v>2184555.1850000001</v>
      </c>
      <c r="K222" s="35">
        <f>K116+K117+K118+K119+K120+K121+K122+K123+K127+K128+K137+K141+K145+K149+K153+K157+K161+K165+K166+K167+K168+K172+K209+K176+K177+K178+K179+K180+K129+K130+K131+K132+K181+K185</f>
        <v>283733.40000000002</v>
      </c>
      <c r="L222" s="34">
        <f t="shared" si="82"/>
        <v>2468288.585</v>
      </c>
    </row>
    <row r="223" spans="1:15" x14ac:dyDescent="0.25">
      <c r="A223" s="1"/>
      <c r="B223" s="87" t="s">
        <v>9</v>
      </c>
      <c r="C223" s="88"/>
      <c r="D223" s="34">
        <f>D196</f>
        <v>9187.2999999999993</v>
      </c>
      <c r="E223" s="34">
        <f>E196</f>
        <v>0</v>
      </c>
      <c r="F223" s="34">
        <f t="shared" si="74"/>
        <v>9187.2999999999993</v>
      </c>
      <c r="G223" s="34">
        <f>G196</f>
        <v>0</v>
      </c>
      <c r="H223" s="34">
        <f t="shared" si="80"/>
        <v>9187.2999999999993</v>
      </c>
      <c r="I223" s="34">
        <f>I196</f>
        <v>0</v>
      </c>
      <c r="J223" s="34">
        <f t="shared" si="81"/>
        <v>9187.2999999999993</v>
      </c>
      <c r="K223" s="35">
        <f>K196+K205</f>
        <v>3874</v>
      </c>
      <c r="L223" s="34">
        <f t="shared" si="82"/>
        <v>13061.3</v>
      </c>
    </row>
    <row r="224" spans="1:15" hidden="1" x14ac:dyDescent="0.25">
      <c r="A224" s="11"/>
      <c r="B224" s="74" t="s">
        <v>16</v>
      </c>
      <c r="C224" s="75"/>
      <c r="D224" s="34">
        <f>D202</f>
        <v>165000</v>
      </c>
      <c r="E224" s="34">
        <f>E202</f>
        <v>-165000</v>
      </c>
      <c r="F224" s="34">
        <f t="shared" si="74"/>
        <v>0</v>
      </c>
      <c r="G224" s="34">
        <f>G202</f>
        <v>0</v>
      </c>
      <c r="H224" s="34">
        <f t="shared" si="80"/>
        <v>0</v>
      </c>
      <c r="I224" s="34">
        <f>I202</f>
        <v>0</v>
      </c>
      <c r="J224" s="34">
        <f t="shared" si="81"/>
        <v>0</v>
      </c>
      <c r="K224" s="35">
        <f>K202</f>
        <v>0</v>
      </c>
      <c r="L224" s="34">
        <f t="shared" si="82"/>
        <v>0</v>
      </c>
      <c r="N224" s="8">
        <v>0</v>
      </c>
    </row>
    <row r="225" spans="1:12" x14ac:dyDescent="0.25">
      <c r="A225" s="11"/>
      <c r="B225" s="74" t="s">
        <v>225</v>
      </c>
      <c r="C225" s="75"/>
      <c r="D225" s="48"/>
      <c r="E225" s="48"/>
      <c r="F225" s="48"/>
      <c r="G225" s="34">
        <f>G79+G89+G91+G106+G107+G108+G109+G110+G111</f>
        <v>48498.305999999997</v>
      </c>
      <c r="H225" s="34">
        <f t="shared" si="80"/>
        <v>48498.305999999997</v>
      </c>
      <c r="I225" s="34">
        <f>I79+I89+I91+I106+I107+I108+I109+I110+I111</f>
        <v>0</v>
      </c>
      <c r="J225" s="34">
        <f t="shared" si="81"/>
        <v>48498.305999999997</v>
      </c>
      <c r="K225" s="35">
        <f>K79+K89+K91+K106+K107+K108+K109+K110+K111</f>
        <v>0</v>
      </c>
      <c r="L225" s="34">
        <f t="shared" si="82"/>
        <v>48498.305999999997</v>
      </c>
    </row>
    <row r="226" spans="1:12" x14ac:dyDescent="0.25">
      <c r="D226" s="25"/>
    </row>
  </sheetData>
  <autoFilter ref="A15:N226">
    <filterColumn colId="13">
      <filters blank="1"/>
    </filterColumn>
  </autoFilter>
  <mergeCells count="26">
    <mergeCell ref="A10:L10"/>
    <mergeCell ref="A11:L12"/>
    <mergeCell ref="B225:C225"/>
    <mergeCell ref="A196:A197"/>
    <mergeCell ref="B220:C220"/>
    <mergeCell ref="B213:C213"/>
    <mergeCell ref="B214:C214"/>
    <mergeCell ref="B215:C215"/>
    <mergeCell ref="B218:C218"/>
    <mergeCell ref="B223:C223"/>
    <mergeCell ref="B222:C222"/>
    <mergeCell ref="B221:C221"/>
    <mergeCell ref="B219:C219"/>
    <mergeCell ref="B224:C224"/>
    <mergeCell ref="K14:K15"/>
    <mergeCell ref="L14:L15"/>
    <mergeCell ref="A14:A15"/>
    <mergeCell ref="B14:B15"/>
    <mergeCell ref="C14:C15"/>
    <mergeCell ref="D14:D15"/>
    <mergeCell ref="E14:E15"/>
    <mergeCell ref="F14:F15"/>
    <mergeCell ref="I14:I15"/>
    <mergeCell ref="J14:J15"/>
    <mergeCell ref="G14:G15"/>
    <mergeCell ref="H14:H15"/>
  </mergeCells>
  <pageMargins left="0.98425196850393704" right="0.39370078740157483" top="0.78740157480314965" bottom="0.78740157480314965" header="0.31496062992125984" footer="0.31496062992125984"/>
  <pageSetup paperSize="9" scale="8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2019-04-02T12:42:03Z</cp:lastPrinted>
  <dcterms:created xsi:type="dcterms:W3CDTF">2013-10-12T06:09:22Z</dcterms:created>
  <dcterms:modified xsi:type="dcterms:W3CDTF">2019-04-02T12:43:13Z</dcterms:modified>
</cp:coreProperties>
</file>