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9 год\Апрель\Новая папка\"/>
    </mc:Choice>
  </mc:AlternateContent>
  <bookViews>
    <workbookView xWindow="0" yWindow="0" windowWidth="28800" windowHeight="11835"/>
  </bookViews>
  <sheets>
    <sheet name="2020-2021" sheetId="1" r:id="rId1"/>
  </sheets>
  <definedNames>
    <definedName name="_xlnm._FilterDatabase" localSheetId="0" hidden="1">'2020-2021'!$A$15:$W$195</definedName>
    <definedName name="_xlnm.Print_Titles" localSheetId="0">'2020-2021'!$14:$15</definedName>
    <definedName name="_xlnm.Print_Area" localSheetId="0">'2020-2021'!$A:$E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0" i="1" l="1"/>
  <c r="S30" i="1"/>
  <c r="T43" i="1" l="1"/>
  <c r="T192" i="1"/>
  <c r="R192" i="1"/>
  <c r="T18" i="1"/>
  <c r="R18" i="1"/>
  <c r="U55" i="1"/>
  <c r="S55" i="1"/>
  <c r="T20" i="1"/>
  <c r="U20" i="1" s="1"/>
  <c r="T19" i="1"/>
  <c r="R20" i="1"/>
  <c r="S20" i="1" s="1"/>
  <c r="R19" i="1"/>
  <c r="U67" i="1"/>
  <c r="S67" i="1"/>
  <c r="R58" i="1"/>
  <c r="U61" i="1"/>
  <c r="S61" i="1"/>
  <c r="R59" i="1"/>
  <c r="U58" i="1"/>
  <c r="U59" i="1"/>
  <c r="U60" i="1"/>
  <c r="S58" i="1"/>
  <c r="S59" i="1"/>
  <c r="S60" i="1"/>
  <c r="T56" i="1"/>
  <c r="R56" i="1"/>
  <c r="T44" i="1"/>
  <c r="T40" i="1"/>
  <c r="T39" i="1"/>
  <c r="R39" i="1"/>
  <c r="R40" i="1"/>
  <c r="R33" i="1"/>
  <c r="U34" i="1"/>
  <c r="U35" i="1"/>
  <c r="S34" i="1"/>
  <c r="S35" i="1"/>
  <c r="T31" i="1"/>
  <c r="R31" i="1"/>
  <c r="I33" i="1"/>
  <c r="M33" i="1" s="1"/>
  <c r="Q33" i="1" s="1"/>
  <c r="U33" i="1" s="1"/>
  <c r="G33" i="1"/>
  <c r="K33" i="1" s="1"/>
  <c r="O33" i="1" s="1"/>
  <c r="S33" i="1" s="1"/>
  <c r="R64" i="1"/>
  <c r="S64" i="1" s="1"/>
  <c r="U64" i="1"/>
  <c r="U65" i="1"/>
  <c r="U66" i="1"/>
  <c r="S65" i="1"/>
  <c r="S66" i="1"/>
  <c r="T62" i="1"/>
  <c r="U62" i="1" s="1"/>
  <c r="T28" i="1"/>
  <c r="T26" i="1" s="1"/>
  <c r="T21" i="1"/>
  <c r="R29" i="1"/>
  <c r="R28" i="1"/>
  <c r="R26" i="1" s="1"/>
  <c r="U25" i="1"/>
  <c r="S25" i="1"/>
  <c r="R24" i="1"/>
  <c r="R23" i="1"/>
  <c r="R21" i="1"/>
  <c r="R16" i="1" l="1"/>
  <c r="T16" i="1"/>
  <c r="R62" i="1"/>
  <c r="S62" i="1" s="1"/>
  <c r="U56" i="1"/>
  <c r="S56" i="1"/>
  <c r="T119" i="1" l="1"/>
  <c r="T118" i="1"/>
  <c r="R119" i="1"/>
  <c r="R118" i="1"/>
  <c r="T168" i="1"/>
  <c r="U168" i="1" s="1"/>
  <c r="R168" i="1"/>
  <c r="S168" i="1" s="1"/>
  <c r="U170" i="1"/>
  <c r="U171" i="1"/>
  <c r="S170" i="1"/>
  <c r="S171" i="1"/>
  <c r="U164" i="1" l="1"/>
  <c r="U166" i="1"/>
  <c r="U167" i="1"/>
  <c r="S166" i="1"/>
  <c r="S167" i="1"/>
  <c r="R164" i="1"/>
  <c r="S164" i="1" s="1"/>
  <c r="T184" i="1" l="1"/>
  <c r="R184" i="1"/>
  <c r="T182" i="1"/>
  <c r="R182" i="1"/>
  <c r="T175" i="1"/>
  <c r="R175" i="1"/>
  <c r="T172" i="1"/>
  <c r="R172" i="1"/>
  <c r="T160" i="1"/>
  <c r="R160" i="1"/>
  <c r="T156" i="1"/>
  <c r="R156" i="1"/>
  <c r="T152" i="1"/>
  <c r="R152" i="1"/>
  <c r="T148" i="1"/>
  <c r="R148" i="1"/>
  <c r="T144" i="1"/>
  <c r="R144" i="1"/>
  <c r="T140" i="1"/>
  <c r="R140" i="1"/>
  <c r="T136" i="1"/>
  <c r="R136" i="1"/>
  <c r="T132" i="1"/>
  <c r="R132" i="1"/>
  <c r="T128" i="1"/>
  <c r="R128" i="1"/>
  <c r="T124" i="1"/>
  <c r="R124" i="1"/>
  <c r="T120" i="1"/>
  <c r="R120" i="1"/>
  <c r="R188" i="1"/>
  <c r="R116" i="1"/>
  <c r="T110" i="1"/>
  <c r="R110" i="1"/>
  <c r="T94" i="1"/>
  <c r="R94" i="1"/>
  <c r="T91" i="1"/>
  <c r="R91" i="1"/>
  <c r="T86" i="1"/>
  <c r="T194" i="1" s="1"/>
  <c r="R86" i="1"/>
  <c r="T72" i="1"/>
  <c r="R72" i="1"/>
  <c r="R190" i="1" s="1"/>
  <c r="T71" i="1"/>
  <c r="R71" i="1"/>
  <c r="T70" i="1"/>
  <c r="R70" i="1"/>
  <c r="T46" i="1"/>
  <c r="R46" i="1"/>
  <c r="T41" i="1"/>
  <c r="R41" i="1"/>
  <c r="T37" i="1"/>
  <c r="T193" i="1" s="1"/>
  <c r="R37" i="1"/>
  <c r="R193" i="1" s="1"/>
  <c r="R104" i="1" l="1"/>
  <c r="R195" i="1"/>
  <c r="T195" i="1"/>
  <c r="R189" i="1"/>
  <c r="R68" i="1"/>
  <c r="T116" i="1"/>
  <c r="T104" i="1"/>
  <c r="R194" i="1"/>
  <c r="T188" i="1"/>
  <c r="T189" i="1"/>
  <c r="T190" i="1"/>
  <c r="T68" i="1"/>
  <c r="R186" i="1" l="1"/>
  <c r="T186" i="1"/>
  <c r="P192" i="1"/>
  <c r="N192" i="1"/>
  <c r="P184" i="1"/>
  <c r="N184" i="1"/>
  <c r="P182" i="1"/>
  <c r="N182" i="1"/>
  <c r="P175" i="1"/>
  <c r="N175" i="1"/>
  <c r="P172" i="1"/>
  <c r="N172" i="1"/>
  <c r="P160" i="1"/>
  <c r="N160" i="1"/>
  <c r="P156" i="1"/>
  <c r="N156" i="1"/>
  <c r="P152" i="1"/>
  <c r="N152" i="1"/>
  <c r="P148" i="1"/>
  <c r="N148" i="1"/>
  <c r="P144" i="1"/>
  <c r="N144" i="1"/>
  <c r="P140" i="1"/>
  <c r="N140" i="1"/>
  <c r="P136" i="1"/>
  <c r="N136" i="1"/>
  <c r="P132" i="1"/>
  <c r="N132" i="1"/>
  <c r="P128" i="1"/>
  <c r="N128" i="1"/>
  <c r="P124" i="1"/>
  <c r="N124" i="1"/>
  <c r="P120" i="1"/>
  <c r="N120" i="1"/>
  <c r="P119" i="1"/>
  <c r="N119" i="1"/>
  <c r="N188" i="1" s="1"/>
  <c r="P118" i="1"/>
  <c r="N118" i="1"/>
  <c r="P110" i="1"/>
  <c r="P104" i="1" s="1"/>
  <c r="N110" i="1"/>
  <c r="N104" i="1" s="1"/>
  <c r="P94" i="1"/>
  <c r="N94" i="1"/>
  <c r="P91" i="1"/>
  <c r="N91" i="1"/>
  <c r="P86" i="1"/>
  <c r="N86" i="1"/>
  <c r="P72" i="1"/>
  <c r="N72" i="1"/>
  <c r="N190" i="1" s="1"/>
  <c r="P71" i="1"/>
  <c r="N71" i="1"/>
  <c r="P70" i="1"/>
  <c r="N70" i="1"/>
  <c r="P46" i="1"/>
  <c r="N46" i="1"/>
  <c r="P41" i="1"/>
  <c r="N41" i="1"/>
  <c r="P37" i="1"/>
  <c r="N37" i="1"/>
  <c r="P26" i="1"/>
  <c r="N26" i="1"/>
  <c r="P21" i="1"/>
  <c r="N21" i="1"/>
  <c r="P19" i="1"/>
  <c r="N19" i="1"/>
  <c r="P18" i="1"/>
  <c r="N18" i="1"/>
  <c r="N189" i="1" l="1"/>
  <c r="N16" i="1"/>
  <c r="N193" i="1"/>
  <c r="N68" i="1"/>
  <c r="P194" i="1"/>
  <c r="P116" i="1"/>
  <c r="N195" i="1"/>
  <c r="N116" i="1"/>
  <c r="N186" i="1" s="1"/>
  <c r="N194" i="1"/>
  <c r="P68" i="1"/>
  <c r="P188" i="1"/>
  <c r="P189" i="1"/>
  <c r="P190" i="1"/>
  <c r="P193" i="1"/>
  <c r="P195" i="1"/>
  <c r="P16" i="1"/>
  <c r="M115" i="1"/>
  <c r="Q115" i="1" s="1"/>
  <c r="U115" i="1" s="1"/>
  <c r="K115" i="1"/>
  <c r="O115" i="1" s="1"/>
  <c r="S115" i="1" s="1"/>
  <c r="P186" i="1" l="1"/>
  <c r="L41" i="1"/>
  <c r="L192" i="1"/>
  <c r="J192" i="1"/>
  <c r="L184" i="1"/>
  <c r="J184" i="1"/>
  <c r="L182" i="1"/>
  <c r="J182" i="1"/>
  <c r="L175" i="1"/>
  <c r="J175" i="1"/>
  <c r="L172" i="1"/>
  <c r="J172" i="1"/>
  <c r="L160" i="1"/>
  <c r="J160" i="1"/>
  <c r="L156" i="1"/>
  <c r="J156" i="1"/>
  <c r="L152" i="1"/>
  <c r="J152" i="1"/>
  <c r="L148" i="1"/>
  <c r="J148" i="1"/>
  <c r="L144" i="1"/>
  <c r="J144" i="1"/>
  <c r="L140" i="1"/>
  <c r="J140" i="1"/>
  <c r="L136" i="1"/>
  <c r="J136" i="1"/>
  <c r="L132" i="1"/>
  <c r="J132" i="1"/>
  <c r="L128" i="1"/>
  <c r="J128" i="1"/>
  <c r="L124" i="1"/>
  <c r="J124" i="1"/>
  <c r="L120" i="1"/>
  <c r="J120" i="1"/>
  <c r="L119" i="1"/>
  <c r="J119" i="1"/>
  <c r="L118" i="1"/>
  <c r="J118" i="1"/>
  <c r="L110" i="1"/>
  <c r="J110" i="1"/>
  <c r="L94" i="1"/>
  <c r="J94" i="1"/>
  <c r="L91" i="1"/>
  <c r="J91" i="1"/>
  <c r="L86" i="1"/>
  <c r="J86" i="1"/>
  <c r="L72" i="1"/>
  <c r="L190" i="1" s="1"/>
  <c r="J72" i="1"/>
  <c r="J190" i="1" s="1"/>
  <c r="L71" i="1"/>
  <c r="J71" i="1"/>
  <c r="L70" i="1"/>
  <c r="J70" i="1"/>
  <c r="L46" i="1"/>
  <c r="J46" i="1"/>
  <c r="J41" i="1"/>
  <c r="L37" i="1"/>
  <c r="J37" i="1"/>
  <c r="L26" i="1"/>
  <c r="J26" i="1"/>
  <c r="L21" i="1"/>
  <c r="J21" i="1"/>
  <c r="J19" i="1"/>
  <c r="L18" i="1"/>
  <c r="J18" i="1"/>
  <c r="L195" i="1" l="1"/>
  <c r="J195" i="1"/>
  <c r="J104" i="1"/>
  <c r="L104" i="1"/>
  <c r="L116" i="1"/>
  <c r="J194" i="1"/>
  <c r="J193" i="1"/>
  <c r="L68" i="1"/>
  <c r="L193" i="1"/>
  <c r="J68" i="1"/>
  <c r="J16" i="1"/>
  <c r="J189" i="1"/>
  <c r="J116" i="1"/>
  <c r="J188" i="1"/>
  <c r="L188" i="1"/>
  <c r="L194" i="1"/>
  <c r="L19" i="1"/>
  <c r="H72" i="1"/>
  <c r="H190" i="1" s="1"/>
  <c r="F72" i="1"/>
  <c r="F190" i="1" s="1"/>
  <c r="H94" i="1"/>
  <c r="F94" i="1"/>
  <c r="I97" i="1"/>
  <c r="M97" i="1" s="1"/>
  <c r="Q97" i="1" s="1"/>
  <c r="U97" i="1" s="1"/>
  <c r="G97" i="1"/>
  <c r="K97" i="1" s="1"/>
  <c r="O97" i="1" s="1"/>
  <c r="S97" i="1" s="1"/>
  <c r="J186" i="1" l="1"/>
  <c r="L16" i="1"/>
  <c r="L189" i="1"/>
  <c r="H43" i="1"/>
  <c r="L186" i="1" l="1"/>
  <c r="AI307" i="1"/>
  <c r="F19" i="1" l="1"/>
  <c r="H18" i="1"/>
  <c r="H48" i="1"/>
  <c r="H46" i="1" s="1"/>
  <c r="F46" i="1"/>
  <c r="E46" i="1"/>
  <c r="D46" i="1"/>
  <c r="G48" i="1"/>
  <c r="K48" i="1" s="1"/>
  <c r="O48" i="1" s="1"/>
  <c r="S48" i="1" s="1"/>
  <c r="G49" i="1"/>
  <c r="K49" i="1" s="1"/>
  <c r="O49" i="1" s="1"/>
  <c r="S49" i="1" s="1"/>
  <c r="I49" i="1"/>
  <c r="M49" i="1" s="1"/>
  <c r="Q49" i="1" s="1"/>
  <c r="U49" i="1" s="1"/>
  <c r="H44" i="1"/>
  <c r="H19" i="1" s="1"/>
  <c r="I48" i="1" l="1"/>
  <c r="M48" i="1" s="1"/>
  <c r="Q48" i="1" s="1"/>
  <c r="U48" i="1" s="1"/>
  <c r="F39" i="1"/>
  <c r="F18" i="1" s="1"/>
  <c r="F82" i="1"/>
  <c r="F70" i="1" s="1"/>
  <c r="H70" i="1"/>
  <c r="I103" i="1"/>
  <c r="M103" i="1" s="1"/>
  <c r="Q103" i="1" s="1"/>
  <c r="U103" i="1" s="1"/>
  <c r="G103" i="1"/>
  <c r="K103" i="1" s="1"/>
  <c r="O103" i="1" s="1"/>
  <c r="S103" i="1" s="1"/>
  <c r="I102" i="1"/>
  <c r="M102" i="1" s="1"/>
  <c r="Q102" i="1" s="1"/>
  <c r="U102" i="1" s="1"/>
  <c r="G102" i="1"/>
  <c r="K102" i="1" s="1"/>
  <c r="O102" i="1" s="1"/>
  <c r="S102" i="1" s="1"/>
  <c r="I100" i="1"/>
  <c r="M100" i="1" s="1"/>
  <c r="Q100" i="1" s="1"/>
  <c r="U100" i="1" s="1"/>
  <c r="I101" i="1"/>
  <c r="M101" i="1" s="1"/>
  <c r="Q101" i="1" s="1"/>
  <c r="U101" i="1" s="1"/>
  <c r="G101" i="1"/>
  <c r="K101" i="1" s="1"/>
  <c r="O101" i="1" s="1"/>
  <c r="S101" i="1" s="1"/>
  <c r="G100" i="1"/>
  <c r="K100" i="1" s="1"/>
  <c r="O100" i="1" s="1"/>
  <c r="S100" i="1" s="1"/>
  <c r="I99" i="1"/>
  <c r="M99" i="1" s="1"/>
  <c r="Q99" i="1" s="1"/>
  <c r="U99" i="1" s="1"/>
  <c r="G99" i="1"/>
  <c r="K99" i="1" s="1"/>
  <c r="O99" i="1" s="1"/>
  <c r="S99" i="1" s="1"/>
  <c r="I98" i="1"/>
  <c r="M98" i="1" s="1"/>
  <c r="Q98" i="1" s="1"/>
  <c r="U98" i="1" s="1"/>
  <c r="G98" i="1"/>
  <c r="K98" i="1" s="1"/>
  <c r="O98" i="1" s="1"/>
  <c r="S98" i="1" s="1"/>
  <c r="I72" i="1" l="1"/>
  <c r="M72" i="1" s="1"/>
  <c r="Q72" i="1" s="1"/>
  <c r="U72" i="1" s="1"/>
  <c r="G72" i="1"/>
  <c r="K72" i="1" s="1"/>
  <c r="O72" i="1" s="1"/>
  <c r="S72" i="1" s="1"/>
  <c r="H86" i="1"/>
  <c r="F86" i="1"/>
  <c r="I90" i="1"/>
  <c r="M90" i="1" s="1"/>
  <c r="Q90" i="1" s="1"/>
  <c r="U90" i="1" s="1"/>
  <c r="G90" i="1"/>
  <c r="K90" i="1" s="1"/>
  <c r="O90" i="1" s="1"/>
  <c r="S90" i="1" s="1"/>
  <c r="I23" i="1" l="1"/>
  <c r="M23" i="1" s="1"/>
  <c r="Q23" i="1" s="1"/>
  <c r="U23" i="1" s="1"/>
  <c r="I24" i="1"/>
  <c r="M24" i="1" s="1"/>
  <c r="Q24" i="1" s="1"/>
  <c r="U24" i="1" s="1"/>
  <c r="I28" i="1"/>
  <c r="M28" i="1" s="1"/>
  <c r="Q28" i="1" s="1"/>
  <c r="U28" i="1" s="1"/>
  <c r="I29" i="1"/>
  <c r="M29" i="1" s="1"/>
  <c r="Q29" i="1" s="1"/>
  <c r="U29" i="1" s="1"/>
  <c r="I31" i="1"/>
  <c r="M31" i="1" s="1"/>
  <c r="Q31" i="1" s="1"/>
  <c r="U31" i="1" s="1"/>
  <c r="I36" i="1"/>
  <c r="M36" i="1" s="1"/>
  <c r="Q36" i="1" s="1"/>
  <c r="U36" i="1" s="1"/>
  <c r="I39" i="1"/>
  <c r="M39" i="1" s="1"/>
  <c r="Q39" i="1" s="1"/>
  <c r="U39" i="1" s="1"/>
  <c r="I40" i="1"/>
  <c r="M40" i="1" s="1"/>
  <c r="Q40" i="1" s="1"/>
  <c r="U40" i="1" s="1"/>
  <c r="I43" i="1"/>
  <c r="M43" i="1" s="1"/>
  <c r="Q43" i="1" s="1"/>
  <c r="U43" i="1" s="1"/>
  <c r="I44" i="1"/>
  <c r="M44" i="1" s="1"/>
  <c r="Q44" i="1" s="1"/>
  <c r="U44" i="1" s="1"/>
  <c r="I45" i="1"/>
  <c r="M45" i="1" s="1"/>
  <c r="Q45" i="1" s="1"/>
  <c r="U45" i="1" s="1"/>
  <c r="I46" i="1"/>
  <c r="M46" i="1" s="1"/>
  <c r="Q46" i="1" s="1"/>
  <c r="U46" i="1" s="1"/>
  <c r="I50" i="1"/>
  <c r="M50" i="1" s="1"/>
  <c r="Q50" i="1" s="1"/>
  <c r="U50" i="1" s="1"/>
  <c r="I51" i="1"/>
  <c r="M51" i="1" s="1"/>
  <c r="Q51" i="1" s="1"/>
  <c r="U51" i="1" s="1"/>
  <c r="I52" i="1"/>
  <c r="M52" i="1" s="1"/>
  <c r="Q52" i="1" s="1"/>
  <c r="U52" i="1" s="1"/>
  <c r="I53" i="1"/>
  <c r="M53" i="1" s="1"/>
  <c r="Q53" i="1" s="1"/>
  <c r="U53" i="1" s="1"/>
  <c r="I54" i="1"/>
  <c r="M54" i="1" s="1"/>
  <c r="Q54" i="1" s="1"/>
  <c r="U54" i="1" s="1"/>
  <c r="I73" i="1"/>
  <c r="M73" i="1" s="1"/>
  <c r="Q73" i="1" s="1"/>
  <c r="U73" i="1" s="1"/>
  <c r="I74" i="1"/>
  <c r="M74" i="1" s="1"/>
  <c r="Q74" i="1" s="1"/>
  <c r="U74" i="1" s="1"/>
  <c r="I75" i="1"/>
  <c r="M75" i="1" s="1"/>
  <c r="Q75" i="1" s="1"/>
  <c r="U75" i="1" s="1"/>
  <c r="I76" i="1"/>
  <c r="M76" i="1" s="1"/>
  <c r="Q76" i="1" s="1"/>
  <c r="U76" i="1" s="1"/>
  <c r="I77" i="1"/>
  <c r="M77" i="1" s="1"/>
  <c r="Q77" i="1" s="1"/>
  <c r="U77" i="1" s="1"/>
  <c r="I78" i="1"/>
  <c r="M78" i="1" s="1"/>
  <c r="Q78" i="1" s="1"/>
  <c r="U78" i="1" s="1"/>
  <c r="I79" i="1"/>
  <c r="M79" i="1" s="1"/>
  <c r="Q79" i="1" s="1"/>
  <c r="U79" i="1" s="1"/>
  <c r="I80" i="1"/>
  <c r="M80" i="1" s="1"/>
  <c r="Q80" i="1" s="1"/>
  <c r="U80" i="1" s="1"/>
  <c r="I81" i="1"/>
  <c r="M81" i="1" s="1"/>
  <c r="Q81" i="1" s="1"/>
  <c r="U81" i="1" s="1"/>
  <c r="I82" i="1"/>
  <c r="M82" i="1" s="1"/>
  <c r="Q82" i="1" s="1"/>
  <c r="U82" i="1" s="1"/>
  <c r="I83" i="1"/>
  <c r="M83" i="1" s="1"/>
  <c r="Q83" i="1" s="1"/>
  <c r="U83" i="1" s="1"/>
  <c r="I84" i="1"/>
  <c r="M84" i="1" s="1"/>
  <c r="Q84" i="1" s="1"/>
  <c r="U84" i="1" s="1"/>
  <c r="I85" i="1"/>
  <c r="M85" i="1" s="1"/>
  <c r="Q85" i="1" s="1"/>
  <c r="U85" i="1" s="1"/>
  <c r="I88" i="1"/>
  <c r="M88" i="1" s="1"/>
  <c r="Q88" i="1" s="1"/>
  <c r="U88" i="1" s="1"/>
  <c r="I89" i="1"/>
  <c r="M89" i="1" s="1"/>
  <c r="Q89" i="1" s="1"/>
  <c r="U89" i="1" s="1"/>
  <c r="I93" i="1"/>
  <c r="M93" i="1" s="1"/>
  <c r="Q93" i="1" s="1"/>
  <c r="U93" i="1" s="1"/>
  <c r="I96" i="1"/>
  <c r="M96" i="1" s="1"/>
  <c r="Q96" i="1" s="1"/>
  <c r="U96" i="1" s="1"/>
  <c r="I105" i="1"/>
  <c r="M105" i="1" s="1"/>
  <c r="Q105" i="1" s="1"/>
  <c r="U105" i="1" s="1"/>
  <c r="I106" i="1"/>
  <c r="M106" i="1" s="1"/>
  <c r="Q106" i="1" s="1"/>
  <c r="U106" i="1" s="1"/>
  <c r="I107" i="1"/>
  <c r="M107" i="1" s="1"/>
  <c r="Q107" i="1" s="1"/>
  <c r="U107" i="1" s="1"/>
  <c r="I108" i="1"/>
  <c r="M108" i="1" s="1"/>
  <c r="Q108" i="1" s="1"/>
  <c r="U108" i="1" s="1"/>
  <c r="I109" i="1"/>
  <c r="M109" i="1" s="1"/>
  <c r="Q109" i="1" s="1"/>
  <c r="U109" i="1" s="1"/>
  <c r="I112" i="1"/>
  <c r="M112" i="1" s="1"/>
  <c r="Q112" i="1" s="1"/>
  <c r="U112" i="1" s="1"/>
  <c r="I113" i="1"/>
  <c r="M113" i="1" s="1"/>
  <c r="Q113" i="1" s="1"/>
  <c r="U113" i="1" s="1"/>
  <c r="I114" i="1"/>
  <c r="M114" i="1" s="1"/>
  <c r="Q114" i="1" s="1"/>
  <c r="U114" i="1" s="1"/>
  <c r="I122" i="1"/>
  <c r="M122" i="1" s="1"/>
  <c r="Q122" i="1" s="1"/>
  <c r="U122" i="1" s="1"/>
  <c r="I123" i="1"/>
  <c r="M123" i="1" s="1"/>
  <c r="Q123" i="1" s="1"/>
  <c r="U123" i="1" s="1"/>
  <c r="I126" i="1"/>
  <c r="M126" i="1" s="1"/>
  <c r="Q126" i="1" s="1"/>
  <c r="U126" i="1" s="1"/>
  <c r="I127" i="1"/>
  <c r="M127" i="1" s="1"/>
  <c r="Q127" i="1" s="1"/>
  <c r="U127" i="1" s="1"/>
  <c r="I130" i="1"/>
  <c r="M130" i="1" s="1"/>
  <c r="Q130" i="1" s="1"/>
  <c r="U130" i="1" s="1"/>
  <c r="I131" i="1"/>
  <c r="M131" i="1" s="1"/>
  <c r="Q131" i="1" s="1"/>
  <c r="U131" i="1" s="1"/>
  <c r="I134" i="1"/>
  <c r="M134" i="1" s="1"/>
  <c r="Q134" i="1" s="1"/>
  <c r="U134" i="1" s="1"/>
  <c r="I135" i="1"/>
  <c r="M135" i="1" s="1"/>
  <c r="Q135" i="1" s="1"/>
  <c r="U135" i="1" s="1"/>
  <c r="I138" i="1"/>
  <c r="M138" i="1" s="1"/>
  <c r="Q138" i="1" s="1"/>
  <c r="U138" i="1" s="1"/>
  <c r="I139" i="1"/>
  <c r="M139" i="1" s="1"/>
  <c r="Q139" i="1" s="1"/>
  <c r="U139" i="1" s="1"/>
  <c r="I142" i="1"/>
  <c r="M142" i="1" s="1"/>
  <c r="Q142" i="1" s="1"/>
  <c r="U142" i="1" s="1"/>
  <c r="I143" i="1"/>
  <c r="M143" i="1" s="1"/>
  <c r="Q143" i="1" s="1"/>
  <c r="U143" i="1" s="1"/>
  <c r="I146" i="1"/>
  <c r="M146" i="1" s="1"/>
  <c r="Q146" i="1" s="1"/>
  <c r="U146" i="1" s="1"/>
  <c r="I147" i="1"/>
  <c r="M147" i="1" s="1"/>
  <c r="Q147" i="1" s="1"/>
  <c r="U147" i="1" s="1"/>
  <c r="I150" i="1"/>
  <c r="M150" i="1" s="1"/>
  <c r="Q150" i="1" s="1"/>
  <c r="U150" i="1" s="1"/>
  <c r="I151" i="1"/>
  <c r="M151" i="1" s="1"/>
  <c r="Q151" i="1" s="1"/>
  <c r="U151" i="1" s="1"/>
  <c r="I154" i="1"/>
  <c r="M154" i="1" s="1"/>
  <c r="Q154" i="1" s="1"/>
  <c r="U154" i="1" s="1"/>
  <c r="I155" i="1"/>
  <c r="M155" i="1" s="1"/>
  <c r="Q155" i="1" s="1"/>
  <c r="U155" i="1" s="1"/>
  <c r="I158" i="1"/>
  <c r="M158" i="1" s="1"/>
  <c r="Q158" i="1" s="1"/>
  <c r="U158" i="1" s="1"/>
  <c r="I159" i="1"/>
  <c r="M159" i="1" s="1"/>
  <c r="Q159" i="1" s="1"/>
  <c r="U159" i="1" s="1"/>
  <c r="I162" i="1"/>
  <c r="M162" i="1" s="1"/>
  <c r="Q162" i="1" s="1"/>
  <c r="U162" i="1" s="1"/>
  <c r="I163" i="1"/>
  <c r="M163" i="1" s="1"/>
  <c r="Q163" i="1" s="1"/>
  <c r="U163" i="1" s="1"/>
  <c r="I173" i="1"/>
  <c r="M173" i="1" s="1"/>
  <c r="Q173" i="1" s="1"/>
  <c r="U173" i="1" s="1"/>
  <c r="I174" i="1"/>
  <c r="M174" i="1" s="1"/>
  <c r="Q174" i="1" s="1"/>
  <c r="U174" i="1" s="1"/>
  <c r="I176" i="1"/>
  <c r="M176" i="1" s="1"/>
  <c r="Q176" i="1" s="1"/>
  <c r="U176" i="1" s="1"/>
  <c r="I177" i="1"/>
  <c r="M177" i="1" s="1"/>
  <c r="Q177" i="1" s="1"/>
  <c r="U177" i="1" s="1"/>
  <c r="I178" i="1"/>
  <c r="M178" i="1" s="1"/>
  <c r="Q178" i="1" s="1"/>
  <c r="U178" i="1" s="1"/>
  <c r="I179" i="1"/>
  <c r="M179" i="1" s="1"/>
  <c r="Q179" i="1" s="1"/>
  <c r="U179" i="1" s="1"/>
  <c r="I180" i="1"/>
  <c r="M180" i="1" s="1"/>
  <c r="Q180" i="1" s="1"/>
  <c r="U180" i="1" s="1"/>
  <c r="I181" i="1"/>
  <c r="M181" i="1" s="1"/>
  <c r="Q181" i="1" s="1"/>
  <c r="U181" i="1" s="1"/>
  <c r="I183" i="1"/>
  <c r="M183" i="1" s="1"/>
  <c r="Q183" i="1" s="1"/>
  <c r="U183" i="1" s="1"/>
  <c r="I185" i="1"/>
  <c r="M185" i="1" s="1"/>
  <c r="Q185" i="1" s="1"/>
  <c r="U185" i="1" s="1"/>
  <c r="I190" i="1"/>
  <c r="M190" i="1" s="1"/>
  <c r="Q190" i="1" s="1"/>
  <c r="U190" i="1" s="1"/>
  <c r="H192" i="1"/>
  <c r="H184" i="1"/>
  <c r="H182" i="1"/>
  <c r="H175" i="1"/>
  <c r="H172" i="1"/>
  <c r="H160" i="1"/>
  <c r="H156" i="1"/>
  <c r="H152" i="1"/>
  <c r="H148" i="1"/>
  <c r="H144" i="1"/>
  <c r="H140" i="1"/>
  <c r="H136" i="1"/>
  <c r="H132" i="1"/>
  <c r="H128" i="1"/>
  <c r="H124" i="1"/>
  <c r="H120" i="1"/>
  <c r="H119" i="1"/>
  <c r="H188" i="1" s="1"/>
  <c r="H118" i="1"/>
  <c r="H110" i="1"/>
  <c r="H104" i="1" s="1"/>
  <c r="H91" i="1"/>
  <c r="H71" i="1"/>
  <c r="H68" i="1" s="1"/>
  <c r="H41" i="1"/>
  <c r="H37" i="1"/>
  <c r="H26" i="1"/>
  <c r="H21" i="1"/>
  <c r="G23" i="1"/>
  <c r="K23" i="1" s="1"/>
  <c r="O23" i="1" s="1"/>
  <c r="S23" i="1" s="1"/>
  <c r="G24" i="1"/>
  <c r="K24" i="1" s="1"/>
  <c r="O24" i="1" s="1"/>
  <c r="S24" i="1" s="1"/>
  <c r="G28" i="1"/>
  <c r="K28" i="1" s="1"/>
  <c r="O28" i="1" s="1"/>
  <c r="S28" i="1" s="1"/>
  <c r="G29" i="1"/>
  <c r="K29" i="1" s="1"/>
  <c r="O29" i="1" s="1"/>
  <c r="S29" i="1" s="1"/>
  <c r="G31" i="1"/>
  <c r="K31" i="1" s="1"/>
  <c r="O31" i="1" s="1"/>
  <c r="S31" i="1" s="1"/>
  <c r="G36" i="1"/>
  <c r="K36" i="1" s="1"/>
  <c r="O36" i="1" s="1"/>
  <c r="S36" i="1" s="1"/>
  <c r="G39" i="1"/>
  <c r="K39" i="1" s="1"/>
  <c r="O39" i="1" s="1"/>
  <c r="S39" i="1" s="1"/>
  <c r="G40" i="1"/>
  <c r="K40" i="1" s="1"/>
  <c r="O40" i="1" s="1"/>
  <c r="S40" i="1" s="1"/>
  <c r="G43" i="1"/>
  <c r="K43" i="1" s="1"/>
  <c r="O43" i="1" s="1"/>
  <c r="S43" i="1" s="1"/>
  <c r="G44" i="1"/>
  <c r="K44" i="1" s="1"/>
  <c r="O44" i="1" s="1"/>
  <c r="S44" i="1" s="1"/>
  <c r="G45" i="1"/>
  <c r="K45" i="1" s="1"/>
  <c r="O45" i="1" s="1"/>
  <c r="S45" i="1" s="1"/>
  <c r="G46" i="1"/>
  <c r="K46" i="1" s="1"/>
  <c r="O46" i="1" s="1"/>
  <c r="S46" i="1" s="1"/>
  <c r="G50" i="1"/>
  <c r="K50" i="1" s="1"/>
  <c r="O50" i="1" s="1"/>
  <c r="S50" i="1" s="1"/>
  <c r="G51" i="1"/>
  <c r="K51" i="1" s="1"/>
  <c r="O51" i="1" s="1"/>
  <c r="S51" i="1" s="1"/>
  <c r="G52" i="1"/>
  <c r="K52" i="1" s="1"/>
  <c r="O52" i="1" s="1"/>
  <c r="S52" i="1" s="1"/>
  <c r="G53" i="1"/>
  <c r="K53" i="1" s="1"/>
  <c r="O53" i="1" s="1"/>
  <c r="S53" i="1" s="1"/>
  <c r="G54" i="1"/>
  <c r="K54" i="1" s="1"/>
  <c r="O54" i="1" s="1"/>
  <c r="S54" i="1" s="1"/>
  <c r="G73" i="1"/>
  <c r="K73" i="1" s="1"/>
  <c r="O73" i="1" s="1"/>
  <c r="S73" i="1" s="1"/>
  <c r="G74" i="1"/>
  <c r="K74" i="1" s="1"/>
  <c r="O74" i="1" s="1"/>
  <c r="S74" i="1" s="1"/>
  <c r="G75" i="1"/>
  <c r="K75" i="1" s="1"/>
  <c r="O75" i="1" s="1"/>
  <c r="S75" i="1" s="1"/>
  <c r="G76" i="1"/>
  <c r="K76" i="1" s="1"/>
  <c r="O76" i="1" s="1"/>
  <c r="S76" i="1" s="1"/>
  <c r="G77" i="1"/>
  <c r="K77" i="1" s="1"/>
  <c r="O77" i="1" s="1"/>
  <c r="S77" i="1" s="1"/>
  <c r="G78" i="1"/>
  <c r="K78" i="1" s="1"/>
  <c r="O78" i="1" s="1"/>
  <c r="S78" i="1" s="1"/>
  <c r="G79" i="1"/>
  <c r="K79" i="1" s="1"/>
  <c r="O79" i="1" s="1"/>
  <c r="S79" i="1" s="1"/>
  <c r="G80" i="1"/>
  <c r="K80" i="1" s="1"/>
  <c r="O80" i="1" s="1"/>
  <c r="S80" i="1" s="1"/>
  <c r="G81" i="1"/>
  <c r="K81" i="1" s="1"/>
  <c r="O81" i="1" s="1"/>
  <c r="S81" i="1" s="1"/>
  <c r="G82" i="1"/>
  <c r="K82" i="1" s="1"/>
  <c r="O82" i="1" s="1"/>
  <c r="S82" i="1" s="1"/>
  <c r="G83" i="1"/>
  <c r="K83" i="1" s="1"/>
  <c r="O83" i="1" s="1"/>
  <c r="S83" i="1" s="1"/>
  <c r="G84" i="1"/>
  <c r="K84" i="1" s="1"/>
  <c r="O84" i="1" s="1"/>
  <c r="S84" i="1" s="1"/>
  <c r="G85" i="1"/>
  <c r="K85" i="1" s="1"/>
  <c r="O85" i="1" s="1"/>
  <c r="S85" i="1" s="1"/>
  <c r="G88" i="1"/>
  <c r="K88" i="1" s="1"/>
  <c r="O88" i="1" s="1"/>
  <c r="S88" i="1" s="1"/>
  <c r="G89" i="1"/>
  <c r="K89" i="1" s="1"/>
  <c r="O89" i="1" s="1"/>
  <c r="S89" i="1" s="1"/>
  <c r="G93" i="1"/>
  <c r="K93" i="1" s="1"/>
  <c r="O93" i="1" s="1"/>
  <c r="S93" i="1" s="1"/>
  <c r="G96" i="1"/>
  <c r="K96" i="1" s="1"/>
  <c r="O96" i="1" s="1"/>
  <c r="S96" i="1" s="1"/>
  <c r="G105" i="1"/>
  <c r="K105" i="1" s="1"/>
  <c r="O105" i="1" s="1"/>
  <c r="S105" i="1" s="1"/>
  <c r="G106" i="1"/>
  <c r="K106" i="1" s="1"/>
  <c r="O106" i="1" s="1"/>
  <c r="S106" i="1" s="1"/>
  <c r="G107" i="1"/>
  <c r="K107" i="1" s="1"/>
  <c r="O107" i="1" s="1"/>
  <c r="S107" i="1" s="1"/>
  <c r="G108" i="1"/>
  <c r="K108" i="1" s="1"/>
  <c r="O108" i="1" s="1"/>
  <c r="S108" i="1" s="1"/>
  <c r="G109" i="1"/>
  <c r="K109" i="1" s="1"/>
  <c r="O109" i="1" s="1"/>
  <c r="S109" i="1" s="1"/>
  <c r="G112" i="1"/>
  <c r="K112" i="1" s="1"/>
  <c r="O112" i="1" s="1"/>
  <c r="S112" i="1" s="1"/>
  <c r="G113" i="1"/>
  <c r="K113" i="1" s="1"/>
  <c r="O113" i="1" s="1"/>
  <c r="S113" i="1" s="1"/>
  <c r="G114" i="1"/>
  <c r="K114" i="1" s="1"/>
  <c r="O114" i="1" s="1"/>
  <c r="S114" i="1" s="1"/>
  <c r="G122" i="1"/>
  <c r="K122" i="1" s="1"/>
  <c r="O122" i="1" s="1"/>
  <c r="S122" i="1" s="1"/>
  <c r="G123" i="1"/>
  <c r="K123" i="1" s="1"/>
  <c r="O123" i="1" s="1"/>
  <c r="S123" i="1" s="1"/>
  <c r="G126" i="1"/>
  <c r="K126" i="1" s="1"/>
  <c r="O126" i="1" s="1"/>
  <c r="S126" i="1" s="1"/>
  <c r="G127" i="1"/>
  <c r="K127" i="1" s="1"/>
  <c r="O127" i="1" s="1"/>
  <c r="S127" i="1" s="1"/>
  <c r="G130" i="1"/>
  <c r="K130" i="1" s="1"/>
  <c r="O130" i="1" s="1"/>
  <c r="S130" i="1" s="1"/>
  <c r="G131" i="1"/>
  <c r="K131" i="1" s="1"/>
  <c r="O131" i="1" s="1"/>
  <c r="S131" i="1" s="1"/>
  <c r="G134" i="1"/>
  <c r="K134" i="1" s="1"/>
  <c r="O134" i="1" s="1"/>
  <c r="S134" i="1" s="1"/>
  <c r="G135" i="1"/>
  <c r="K135" i="1" s="1"/>
  <c r="O135" i="1" s="1"/>
  <c r="S135" i="1" s="1"/>
  <c r="G138" i="1"/>
  <c r="K138" i="1" s="1"/>
  <c r="O138" i="1" s="1"/>
  <c r="S138" i="1" s="1"/>
  <c r="G139" i="1"/>
  <c r="K139" i="1" s="1"/>
  <c r="O139" i="1" s="1"/>
  <c r="S139" i="1" s="1"/>
  <c r="G142" i="1"/>
  <c r="K142" i="1" s="1"/>
  <c r="O142" i="1" s="1"/>
  <c r="S142" i="1" s="1"/>
  <c r="G143" i="1"/>
  <c r="K143" i="1" s="1"/>
  <c r="O143" i="1" s="1"/>
  <c r="S143" i="1" s="1"/>
  <c r="G146" i="1"/>
  <c r="K146" i="1" s="1"/>
  <c r="O146" i="1" s="1"/>
  <c r="S146" i="1" s="1"/>
  <c r="G147" i="1"/>
  <c r="K147" i="1" s="1"/>
  <c r="O147" i="1" s="1"/>
  <c r="S147" i="1" s="1"/>
  <c r="G150" i="1"/>
  <c r="K150" i="1" s="1"/>
  <c r="O150" i="1" s="1"/>
  <c r="S150" i="1" s="1"/>
  <c r="G151" i="1"/>
  <c r="K151" i="1" s="1"/>
  <c r="O151" i="1" s="1"/>
  <c r="S151" i="1" s="1"/>
  <c r="G154" i="1"/>
  <c r="K154" i="1" s="1"/>
  <c r="O154" i="1" s="1"/>
  <c r="S154" i="1" s="1"/>
  <c r="G155" i="1"/>
  <c r="K155" i="1" s="1"/>
  <c r="O155" i="1" s="1"/>
  <c r="S155" i="1" s="1"/>
  <c r="G158" i="1"/>
  <c r="K158" i="1" s="1"/>
  <c r="O158" i="1" s="1"/>
  <c r="S158" i="1" s="1"/>
  <c r="G159" i="1"/>
  <c r="K159" i="1" s="1"/>
  <c r="O159" i="1" s="1"/>
  <c r="S159" i="1" s="1"/>
  <c r="G162" i="1"/>
  <c r="K162" i="1" s="1"/>
  <c r="O162" i="1" s="1"/>
  <c r="S162" i="1" s="1"/>
  <c r="G163" i="1"/>
  <c r="K163" i="1" s="1"/>
  <c r="O163" i="1" s="1"/>
  <c r="S163" i="1" s="1"/>
  <c r="G173" i="1"/>
  <c r="K173" i="1" s="1"/>
  <c r="O173" i="1" s="1"/>
  <c r="S173" i="1" s="1"/>
  <c r="G174" i="1"/>
  <c r="K174" i="1" s="1"/>
  <c r="O174" i="1" s="1"/>
  <c r="S174" i="1" s="1"/>
  <c r="G176" i="1"/>
  <c r="K176" i="1" s="1"/>
  <c r="O176" i="1" s="1"/>
  <c r="S176" i="1" s="1"/>
  <c r="G177" i="1"/>
  <c r="K177" i="1" s="1"/>
  <c r="O177" i="1" s="1"/>
  <c r="S177" i="1" s="1"/>
  <c r="G178" i="1"/>
  <c r="K178" i="1" s="1"/>
  <c r="O178" i="1" s="1"/>
  <c r="S178" i="1" s="1"/>
  <c r="G179" i="1"/>
  <c r="K179" i="1" s="1"/>
  <c r="O179" i="1" s="1"/>
  <c r="S179" i="1" s="1"/>
  <c r="G180" i="1"/>
  <c r="K180" i="1" s="1"/>
  <c r="O180" i="1" s="1"/>
  <c r="S180" i="1" s="1"/>
  <c r="G181" i="1"/>
  <c r="K181" i="1" s="1"/>
  <c r="O181" i="1" s="1"/>
  <c r="S181" i="1" s="1"/>
  <c r="G183" i="1"/>
  <c r="K183" i="1" s="1"/>
  <c r="O183" i="1" s="1"/>
  <c r="S183" i="1" s="1"/>
  <c r="G185" i="1"/>
  <c r="K185" i="1" s="1"/>
  <c r="O185" i="1" s="1"/>
  <c r="S185" i="1" s="1"/>
  <c r="G190" i="1"/>
  <c r="K190" i="1" s="1"/>
  <c r="O190" i="1" s="1"/>
  <c r="S190" i="1" s="1"/>
  <c r="F26" i="1"/>
  <c r="F192" i="1"/>
  <c r="F184" i="1"/>
  <c r="F182" i="1"/>
  <c r="F175" i="1"/>
  <c r="F172" i="1"/>
  <c r="F160" i="1"/>
  <c r="F156" i="1"/>
  <c r="F152" i="1"/>
  <c r="F148" i="1"/>
  <c r="F144" i="1"/>
  <c r="F140" i="1"/>
  <c r="F136" i="1"/>
  <c r="F132" i="1"/>
  <c r="F128" i="1"/>
  <c r="F124" i="1"/>
  <c r="F120" i="1"/>
  <c r="F119" i="1"/>
  <c r="F188" i="1" s="1"/>
  <c r="F118" i="1"/>
  <c r="F110" i="1"/>
  <c r="F91" i="1"/>
  <c r="F71" i="1"/>
  <c r="F68" i="1" s="1"/>
  <c r="F41" i="1"/>
  <c r="F37" i="1"/>
  <c r="F21" i="1"/>
  <c r="H193" i="1" l="1"/>
  <c r="F193" i="1"/>
  <c r="F189" i="1"/>
  <c r="H116" i="1"/>
  <c r="H195" i="1"/>
  <c r="H194" i="1"/>
  <c r="H189" i="1"/>
  <c r="H16" i="1"/>
  <c r="F195" i="1"/>
  <c r="F116" i="1"/>
  <c r="F104" i="1"/>
  <c r="F194" i="1"/>
  <c r="F16" i="1"/>
  <c r="E118" i="1"/>
  <c r="I118" i="1" s="1"/>
  <c r="M118" i="1" s="1"/>
  <c r="Q118" i="1" s="1"/>
  <c r="U118" i="1" s="1"/>
  <c r="D118" i="1"/>
  <c r="G118" i="1" s="1"/>
  <c r="K118" i="1" s="1"/>
  <c r="O118" i="1" s="1"/>
  <c r="S118" i="1" s="1"/>
  <c r="E119" i="1"/>
  <c r="I119" i="1" s="1"/>
  <c r="M119" i="1" s="1"/>
  <c r="Q119" i="1" s="1"/>
  <c r="U119" i="1" s="1"/>
  <c r="D119" i="1"/>
  <c r="G119" i="1" s="1"/>
  <c r="K119" i="1" s="1"/>
  <c r="O119" i="1" s="1"/>
  <c r="S119" i="1" s="1"/>
  <c r="H186" i="1" l="1"/>
  <c r="F186" i="1"/>
  <c r="D192" i="1"/>
  <c r="G192" i="1" s="1"/>
  <c r="K192" i="1" s="1"/>
  <c r="O192" i="1" s="1"/>
  <c r="S192" i="1" s="1"/>
  <c r="E192" i="1"/>
  <c r="I192" i="1" s="1"/>
  <c r="M192" i="1" s="1"/>
  <c r="Q192" i="1" s="1"/>
  <c r="U192" i="1" s="1"/>
  <c r="E19" i="1"/>
  <c r="I19" i="1" s="1"/>
  <c r="M19" i="1" s="1"/>
  <c r="Q19" i="1" s="1"/>
  <c r="U19" i="1" s="1"/>
  <c r="D19" i="1"/>
  <c r="G19" i="1" s="1"/>
  <c r="K19" i="1" s="1"/>
  <c r="O19" i="1" s="1"/>
  <c r="S19" i="1" s="1"/>
  <c r="E18" i="1"/>
  <c r="I18" i="1" s="1"/>
  <c r="M18" i="1" s="1"/>
  <c r="Q18" i="1" s="1"/>
  <c r="U18" i="1" s="1"/>
  <c r="D18" i="1"/>
  <c r="G18" i="1" s="1"/>
  <c r="K18" i="1" s="1"/>
  <c r="O18" i="1" s="1"/>
  <c r="S18" i="1" s="1"/>
  <c r="E37" i="1"/>
  <c r="I37" i="1" s="1"/>
  <c r="M37" i="1" s="1"/>
  <c r="Q37" i="1" s="1"/>
  <c r="U37" i="1" s="1"/>
  <c r="D37" i="1"/>
  <c r="G37" i="1" s="1"/>
  <c r="K37" i="1" s="1"/>
  <c r="O37" i="1" s="1"/>
  <c r="S37" i="1" s="1"/>
  <c r="E175" i="1" l="1"/>
  <c r="I175" i="1" s="1"/>
  <c r="M175" i="1" s="1"/>
  <c r="Q175" i="1" s="1"/>
  <c r="U175" i="1" s="1"/>
  <c r="D175" i="1"/>
  <c r="G175" i="1" s="1"/>
  <c r="K175" i="1" s="1"/>
  <c r="O175" i="1" s="1"/>
  <c r="S175" i="1" s="1"/>
  <c r="E41" i="1" l="1"/>
  <c r="I41" i="1" s="1"/>
  <c r="M41" i="1" s="1"/>
  <c r="Q41" i="1" s="1"/>
  <c r="U41" i="1" s="1"/>
  <c r="D41" i="1"/>
  <c r="G41" i="1" s="1"/>
  <c r="K41" i="1" s="1"/>
  <c r="O41" i="1" s="1"/>
  <c r="S41" i="1" s="1"/>
  <c r="E26" i="1"/>
  <c r="I26" i="1" s="1"/>
  <c r="M26" i="1" s="1"/>
  <c r="Q26" i="1" s="1"/>
  <c r="U26" i="1" s="1"/>
  <c r="D26" i="1"/>
  <c r="G26" i="1" s="1"/>
  <c r="K26" i="1" s="1"/>
  <c r="O26" i="1" s="1"/>
  <c r="S26" i="1" s="1"/>
  <c r="E21" i="1"/>
  <c r="I21" i="1" s="1"/>
  <c r="M21" i="1" s="1"/>
  <c r="Q21" i="1" s="1"/>
  <c r="U21" i="1" s="1"/>
  <c r="D21" i="1"/>
  <c r="G21" i="1" s="1"/>
  <c r="K21" i="1" s="1"/>
  <c r="O21" i="1" s="1"/>
  <c r="S21" i="1" s="1"/>
  <c r="D193" i="1" l="1"/>
  <c r="G193" i="1" s="1"/>
  <c r="K193" i="1" s="1"/>
  <c r="O193" i="1" s="1"/>
  <c r="S193" i="1" s="1"/>
  <c r="E193" i="1"/>
  <c r="I193" i="1" s="1"/>
  <c r="M193" i="1" s="1"/>
  <c r="Q193" i="1" s="1"/>
  <c r="U193" i="1" s="1"/>
  <c r="E70" i="1"/>
  <c r="I70" i="1" s="1"/>
  <c r="M70" i="1" s="1"/>
  <c r="Q70" i="1" s="1"/>
  <c r="U70" i="1" s="1"/>
  <c r="E71" i="1"/>
  <c r="I71" i="1" s="1"/>
  <c r="M71" i="1" s="1"/>
  <c r="Q71" i="1" s="1"/>
  <c r="U71" i="1" s="1"/>
  <c r="D71" i="1"/>
  <c r="G71" i="1" s="1"/>
  <c r="K71" i="1" s="1"/>
  <c r="O71" i="1" s="1"/>
  <c r="S71" i="1" s="1"/>
  <c r="D70" i="1"/>
  <c r="G70" i="1" s="1"/>
  <c r="K70" i="1" s="1"/>
  <c r="O70" i="1" s="1"/>
  <c r="S70" i="1" s="1"/>
  <c r="E94" i="1"/>
  <c r="I94" i="1" s="1"/>
  <c r="M94" i="1" s="1"/>
  <c r="Q94" i="1" s="1"/>
  <c r="U94" i="1" s="1"/>
  <c r="D94" i="1"/>
  <c r="G94" i="1" s="1"/>
  <c r="K94" i="1" s="1"/>
  <c r="O94" i="1" s="1"/>
  <c r="S94" i="1" s="1"/>
  <c r="E91" i="1"/>
  <c r="I91" i="1" s="1"/>
  <c r="M91" i="1" s="1"/>
  <c r="Q91" i="1" s="1"/>
  <c r="U91" i="1" s="1"/>
  <c r="D91" i="1"/>
  <c r="G91" i="1" s="1"/>
  <c r="K91" i="1" s="1"/>
  <c r="O91" i="1" s="1"/>
  <c r="S91" i="1" s="1"/>
  <c r="E86" i="1"/>
  <c r="I86" i="1" s="1"/>
  <c r="M86" i="1" s="1"/>
  <c r="Q86" i="1" s="1"/>
  <c r="U86" i="1" s="1"/>
  <c r="D86" i="1"/>
  <c r="G86" i="1" s="1"/>
  <c r="K86" i="1" s="1"/>
  <c r="O86" i="1" s="1"/>
  <c r="S86" i="1" s="1"/>
  <c r="E194" i="1" l="1"/>
  <c r="I194" i="1" s="1"/>
  <c r="M194" i="1" s="1"/>
  <c r="Q194" i="1" s="1"/>
  <c r="U194" i="1" s="1"/>
  <c r="D194" i="1"/>
  <c r="G194" i="1" s="1"/>
  <c r="K194" i="1" s="1"/>
  <c r="O194" i="1" s="1"/>
  <c r="S194" i="1" s="1"/>
  <c r="E68" i="1"/>
  <c r="I68" i="1" s="1"/>
  <c r="M68" i="1" s="1"/>
  <c r="Q68" i="1" s="1"/>
  <c r="U68" i="1" s="1"/>
  <c r="D68" i="1"/>
  <c r="G68" i="1" s="1"/>
  <c r="K68" i="1" s="1"/>
  <c r="O68" i="1" s="1"/>
  <c r="S68" i="1" s="1"/>
  <c r="E182" i="1" l="1"/>
  <c r="I182" i="1" s="1"/>
  <c r="M182" i="1" s="1"/>
  <c r="Q182" i="1" s="1"/>
  <c r="U182" i="1" s="1"/>
  <c r="D182" i="1"/>
  <c r="G182" i="1" s="1"/>
  <c r="K182" i="1" s="1"/>
  <c r="O182" i="1" s="1"/>
  <c r="S182" i="1" s="1"/>
  <c r="E172" i="1"/>
  <c r="I172" i="1" s="1"/>
  <c r="M172" i="1" s="1"/>
  <c r="Q172" i="1" s="1"/>
  <c r="U172" i="1" s="1"/>
  <c r="D188" i="1" l="1"/>
  <c r="G188" i="1" s="1"/>
  <c r="K188" i="1" s="1"/>
  <c r="O188" i="1" s="1"/>
  <c r="S188" i="1" s="1"/>
  <c r="E152" i="1" l="1"/>
  <c r="I152" i="1" s="1"/>
  <c r="M152" i="1" s="1"/>
  <c r="Q152" i="1" s="1"/>
  <c r="U152" i="1" s="1"/>
  <c r="E160" i="1" l="1"/>
  <c r="I160" i="1" s="1"/>
  <c r="M160" i="1" s="1"/>
  <c r="Q160" i="1" s="1"/>
  <c r="U160" i="1" s="1"/>
  <c r="D160" i="1"/>
  <c r="G160" i="1" s="1"/>
  <c r="K160" i="1" s="1"/>
  <c r="O160" i="1" s="1"/>
  <c r="S160" i="1" s="1"/>
  <c r="E156" i="1"/>
  <c r="I156" i="1" s="1"/>
  <c r="M156" i="1" s="1"/>
  <c r="Q156" i="1" s="1"/>
  <c r="U156" i="1" s="1"/>
  <c r="D156" i="1"/>
  <c r="G156" i="1" s="1"/>
  <c r="K156" i="1" s="1"/>
  <c r="O156" i="1" s="1"/>
  <c r="S156" i="1" s="1"/>
  <c r="D152" i="1"/>
  <c r="G152" i="1" s="1"/>
  <c r="K152" i="1" s="1"/>
  <c r="O152" i="1" s="1"/>
  <c r="S152" i="1" s="1"/>
  <c r="E148" i="1"/>
  <c r="I148" i="1" s="1"/>
  <c r="M148" i="1" s="1"/>
  <c r="Q148" i="1" s="1"/>
  <c r="U148" i="1" s="1"/>
  <c r="D148" i="1"/>
  <c r="G148" i="1" s="1"/>
  <c r="K148" i="1" s="1"/>
  <c r="O148" i="1" s="1"/>
  <c r="S148" i="1" s="1"/>
  <c r="E144" i="1"/>
  <c r="I144" i="1" s="1"/>
  <c r="M144" i="1" s="1"/>
  <c r="Q144" i="1" s="1"/>
  <c r="U144" i="1" s="1"/>
  <c r="D144" i="1"/>
  <c r="G144" i="1" s="1"/>
  <c r="K144" i="1" s="1"/>
  <c r="O144" i="1" s="1"/>
  <c r="S144" i="1" s="1"/>
  <c r="D140" i="1"/>
  <c r="G140" i="1" s="1"/>
  <c r="K140" i="1" s="1"/>
  <c r="O140" i="1" s="1"/>
  <c r="S140" i="1" s="1"/>
  <c r="E140" i="1"/>
  <c r="I140" i="1" s="1"/>
  <c r="M140" i="1" s="1"/>
  <c r="Q140" i="1" s="1"/>
  <c r="U140" i="1" s="1"/>
  <c r="E136" i="1"/>
  <c r="I136" i="1" s="1"/>
  <c r="M136" i="1" s="1"/>
  <c r="Q136" i="1" s="1"/>
  <c r="U136" i="1" s="1"/>
  <c r="D136" i="1"/>
  <c r="G136" i="1" s="1"/>
  <c r="K136" i="1" s="1"/>
  <c r="O136" i="1" s="1"/>
  <c r="S136" i="1" s="1"/>
  <c r="E132" i="1"/>
  <c r="I132" i="1" s="1"/>
  <c r="M132" i="1" s="1"/>
  <c r="Q132" i="1" s="1"/>
  <c r="U132" i="1" s="1"/>
  <c r="D132" i="1"/>
  <c r="G132" i="1" s="1"/>
  <c r="K132" i="1" s="1"/>
  <c r="O132" i="1" s="1"/>
  <c r="S132" i="1" s="1"/>
  <c r="E128" i="1"/>
  <c r="I128" i="1" s="1"/>
  <c r="M128" i="1" s="1"/>
  <c r="Q128" i="1" s="1"/>
  <c r="U128" i="1" s="1"/>
  <c r="D128" i="1"/>
  <c r="G128" i="1" s="1"/>
  <c r="K128" i="1" s="1"/>
  <c r="O128" i="1" s="1"/>
  <c r="S128" i="1" s="1"/>
  <c r="E124" i="1"/>
  <c r="I124" i="1" s="1"/>
  <c r="M124" i="1" s="1"/>
  <c r="Q124" i="1" s="1"/>
  <c r="U124" i="1" s="1"/>
  <c r="D124" i="1"/>
  <c r="G124" i="1" s="1"/>
  <c r="K124" i="1" s="1"/>
  <c r="O124" i="1" s="1"/>
  <c r="S124" i="1" s="1"/>
  <c r="E120" i="1"/>
  <c r="I120" i="1" s="1"/>
  <c r="M120" i="1" s="1"/>
  <c r="Q120" i="1" s="1"/>
  <c r="U120" i="1" s="1"/>
  <c r="D120" i="1"/>
  <c r="G120" i="1" s="1"/>
  <c r="K120" i="1" s="1"/>
  <c r="O120" i="1" s="1"/>
  <c r="S120" i="1" s="1"/>
  <c r="E110" i="1" l="1"/>
  <c r="I110" i="1" s="1"/>
  <c r="M110" i="1" s="1"/>
  <c r="Q110" i="1" s="1"/>
  <c r="U110" i="1" s="1"/>
  <c r="D110" i="1"/>
  <c r="G110" i="1" s="1"/>
  <c r="K110" i="1" s="1"/>
  <c r="O110" i="1" s="1"/>
  <c r="S110" i="1" s="1"/>
  <c r="D104" i="1" l="1"/>
  <c r="G104" i="1" s="1"/>
  <c r="K104" i="1" s="1"/>
  <c r="O104" i="1" s="1"/>
  <c r="S104" i="1" s="1"/>
  <c r="D195" i="1"/>
  <c r="G195" i="1" s="1"/>
  <c r="K195" i="1" s="1"/>
  <c r="O195" i="1" s="1"/>
  <c r="S195" i="1" s="1"/>
  <c r="E104" i="1"/>
  <c r="I104" i="1" s="1"/>
  <c r="M104" i="1" s="1"/>
  <c r="Q104" i="1" s="1"/>
  <c r="U104" i="1" s="1"/>
  <c r="E195" i="1"/>
  <c r="I195" i="1" s="1"/>
  <c r="M195" i="1" s="1"/>
  <c r="Q195" i="1" s="1"/>
  <c r="U195" i="1" s="1"/>
  <c r="D172" i="1"/>
  <c r="G172" i="1" s="1"/>
  <c r="K172" i="1" s="1"/>
  <c r="O172" i="1" s="1"/>
  <c r="S172" i="1" s="1"/>
  <c r="D189" i="1" l="1"/>
  <c r="G189" i="1" s="1"/>
  <c r="K189" i="1" s="1"/>
  <c r="O189" i="1" s="1"/>
  <c r="S189" i="1" s="1"/>
  <c r="E188" i="1"/>
  <c r="I188" i="1" s="1"/>
  <c r="M188" i="1" s="1"/>
  <c r="Q188" i="1" s="1"/>
  <c r="U188" i="1" s="1"/>
  <c r="E16" i="1" l="1"/>
  <c r="I16" i="1" s="1"/>
  <c r="M16" i="1" s="1"/>
  <c r="Q16" i="1" s="1"/>
  <c r="U16" i="1" s="1"/>
  <c r="E116" i="1"/>
  <c r="I116" i="1" s="1"/>
  <c r="M116" i="1" s="1"/>
  <c r="Q116" i="1" s="1"/>
  <c r="U116" i="1" s="1"/>
  <c r="D116" i="1"/>
  <c r="G116" i="1" s="1"/>
  <c r="K116" i="1" s="1"/>
  <c r="O116" i="1" s="1"/>
  <c r="S116" i="1" s="1"/>
  <c r="E189" i="1" l="1"/>
  <c r="I189" i="1" s="1"/>
  <c r="M189" i="1" s="1"/>
  <c r="Q189" i="1" s="1"/>
  <c r="U189" i="1" s="1"/>
  <c r="D16" i="1" l="1"/>
  <c r="G16" i="1" s="1"/>
  <c r="K16" i="1" s="1"/>
  <c r="O16" i="1" s="1"/>
  <c r="S16" i="1" s="1"/>
  <c r="E184" i="1" l="1"/>
  <c r="D184" i="1"/>
  <c r="D186" i="1" l="1"/>
  <c r="G184" i="1"/>
  <c r="K184" i="1" s="1"/>
  <c r="O184" i="1" s="1"/>
  <c r="S184" i="1" s="1"/>
  <c r="E186" i="1"/>
  <c r="I184" i="1"/>
  <c r="M184" i="1" s="1"/>
  <c r="Q184" i="1" s="1"/>
  <c r="U184" i="1" s="1"/>
  <c r="I186" i="1" l="1"/>
  <c r="M186" i="1" s="1"/>
  <c r="Q186" i="1" s="1"/>
  <c r="U186" i="1" s="1"/>
  <c r="G186" i="1"/>
  <c r="K186" i="1" s="1"/>
  <c r="O186" i="1" s="1"/>
  <c r="S186" i="1" s="1"/>
</calcChain>
</file>

<file path=xl/sharedStrings.xml><?xml version="1.0" encoding="utf-8"?>
<sst xmlns="http://schemas.openxmlformats.org/spreadsheetml/2006/main" count="426" uniqueCount="226">
  <si>
    <t>№ п/п</t>
  </si>
  <si>
    <t>Исполнитель</t>
  </si>
  <si>
    <t>Образование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</si>
  <si>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</si>
  <si>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</si>
  <si>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</si>
  <si>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</si>
  <si>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</si>
  <si>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</si>
  <si>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</si>
  <si>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</si>
  <si>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</si>
  <si>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</si>
  <si>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</si>
  <si>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</si>
  <si>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</si>
  <si>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</si>
  <si>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</si>
  <si>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</si>
  <si>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</si>
  <si>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</si>
  <si>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</si>
  <si>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</si>
  <si>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</si>
  <si>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</si>
  <si>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</si>
  <si>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Жилищно-коммунальное хозяйство</t>
  </si>
  <si>
    <t>ПЕРЕЧЕНЬ</t>
  </si>
  <si>
    <t xml:space="preserve">Реконструкция ул. Героев Хасана от ул. Хлебозаводская до ул. Василия Васильева 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</si>
  <si>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</si>
  <si>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</si>
  <si>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 xml:space="preserve">Реконструкция ул. Карпинского от ул. Мира до шоссе Космонавтов </t>
  </si>
  <si>
    <t xml:space="preserve">Строительство сквера по ул. Яблочкова </t>
  </si>
  <si>
    <t>Строительство (реконструкция) сетей наружного освещения</t>
  </si>
  <si>
    <t>1020143600,10201ST04A</t>
  </si>
  <si>
    <t>1020141500,10201ST04D</t>
  </si>
  <si>
    <t>10201ST04G</t>
  </si>
  <si>
    <t>1020141270,10201ST04J</t>
  </si>
  <si>
    <t>1020143610,10201ST04L</t>
  </si>
  <si>
    <t>1020143620,10201ST04N</t>
  </si>
  <si>
    <t>10201ST04Q</t>
  </si>
  <si>
    <t>1020143630,10201ST04V</t>
  </si>
  <si>
    <t>1020143640,10201ST04V</t>
  </si>
  <si>
    <t>1020143650,10201ST04W</t>
  </si>
  <si>
    <t>10201ST04V</t>
  </si>
  <si>
    <t>Расширение и реконструкция (3 очередь) канализации города Перми</t>
  </si>
  <si>
    <t>Управление капитального строительства</t>
  </si>
  <si>
    <t>Строительство водопроводных сетей в микрорайоне «Висим» Мотовилихинского района города Перми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</si>
  <si>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</si>
  <si>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</si>
  <si>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</si>
  <si>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</si>
  <si>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</si>
  <si>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</si>
  <si>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</si>
  <si>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</si>
  <si>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</si>
  <si>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Реконструкция системы очистки сточных вод в микрорайоне «Крым» Кировского района города Перми</t>
  </si>
  <si>
    <t>Реконструкция здания МАУ «Дворец молодежи» г. Перми</t>
  </si>
  <si>
    <t>0410241910</t>
  </si>
  <si>
    <t>Реконструкция здания МАУК «Театр юного зрителя»</t>
  </si>
  <si>
    <t>0330242500</t>
  </si>
  <si>
    <t xml:space="preserve">Строительство источников противопожарного водоснабжения </t>
  </si>
  <si>
    <t>0230241020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</si>
  <si>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</si>
  <si>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</si>
  <si>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</si>
  <si>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</si>
  <si>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</si>
  <si>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</si>
  <si>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153022С080</t>
  </si>
  <si>
    <t>15302R0820</t>
  </si>
  <si>
    <t>Реконструкция ул. Революции от ЦКР до ул. Сибирской с обустройством трамвайной линии. 1 этап</t>
  </si>
  <si>
    <t>2021 год</t>
  </si>
  <si>
    <t xml:space="preserve">краевой бюджет </t>
  </si>
  <si>
    <t>Строительство здания для размещения дошкольного образовательного учреждения по ул. Желябова, 16б</t>
  </si>
  <si>
    <t>0820141160</t>
  </si>
  <si>
    <t>Строительство здания общеобразовательного учреждения по ул. Юнг Прикамья, 3</t>
  </si>
  <si>
    <t>0820141720</t>
  </si>
  <si>
    <t>0820141300</t>
  </si>
  <si>
    <t>0820241760</t>
  </si>
  <si>
    <t>0820241960</t>
  </si>
  <si>
    <t>0820241970</t>
  </si>
  <si>
    <t>Реконструкция физкультурно-оздоровительного комплекса по адресу: ул. Рабочая, 9</t>
  </si>
  <si>
    <t xml:space="preserve">Строительство нового корпуса МАОУ «Гимназия № 3» г. Перми
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</si>
  <si>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</si>
  <si>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</si>
  <si>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0820243510</t>
  </si>
  <si>
    <t>0820243520</t>
  </si>
  <si>
    <t>1.</t>
  </si>
  <si>
    <t>5.</t>
  </si>
  <si>
    <t>7.</t>
  </si>
  <si>
    <t>4.</t>
  </si>
  <si>
    <t>2.</t>
  </si>
  <si>
    <t>6.</t>
  </si>
  <si>
    <t>8.</t>
  </si>
  <si>
    <t>3.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</si>
  <si>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</si>
  <si>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</si>
  <si>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</si>
  <si>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</si>
  <si>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</si>
  <si>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</si>
  <si>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</si>
  <si>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</si>
  <si>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</si>
  <si>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</si>
  <si>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</si>
  <si>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</si>
  <si>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</si>
  <si>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</si>
  <si>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</si>
  <si>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</si>
  <si>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</si>
  <si>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</si>
  <si>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</si>
  <si>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</si>
  <si>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</si>
  <si>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</si>
  <si>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</si>
  <si>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</si>
  <si>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</si>
  <si>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</si>
  <si>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</si>
  <si>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</si>
  <si>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</si>
  <si>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</si>
  <si>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</si>
  <si>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</si>
  <si>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</si>
  <si>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</si>
  <si>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</si>
  <si>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</si>
  <si>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</si>
  <si>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</si>
  <si>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</si>
  <si>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</si>
  <si>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</si>
  <si>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</si>
  <si>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</si>
  <si>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</si>
  <si>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</si>
  <si>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</si>
  <si>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</si>
  <si>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</si>
  <si>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2020 и 2021 годов</t>
  </si>
  <si>
    <t>10201SТ040</t>
  </si>
  <si>
    <t>08101SP040</t>
  </si>
  <si>
    <t>0510142130</t>
  </si>
  <si>
    <t xml:space="preserve">Строительство Архиерейского подворья </t>
  </si>
  <si>
    <t xml:space="preserve">Реконструкция сквера в 68 квартале, эспланада </t>
  </si>
  <si>
    <t>0510142140</t>
  </si>
  <si>
    <t>0510141490</t>
  </si>
  <si>
    <t>0510141470</t>
  </si>
  <si>
    <t>0510141430</t>
  </si>
  <si>
    <t>0510143660</t>
  </si>
  <si>
    <t>Строительство сетей водоснабжения в микрорайонах города Перми</t>
  </si>
  <si>
    <t>Строительство автомобильной дороги по ул. Маршала Жукова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</si>
  <si>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</si>
  <si>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</si>
  <si>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 xml:space="preserve">Реконструкция площади Восстания. 2 этап </t>
  </si>
  <si>
    <t xml:space="preserve">Строительство автомобильной дороги от площади Карла Маркса до ул. Чкалова </t>
  </si>
  <si>
    <t>Реконструкция ледовой арены МАУ ДО «ДЮЦ «Здоровье»</t>
  </si>
  <si>
    <t>Реконструкция здания МБОУ «Гимназия № 17» г. Перми (пристройка нового корпуса)</t>
  </si>
  <si>
    <t>Строительство спортивной площадки МАОУ «СОШ № 25» г. Перми</t>
  </si>
  <si>
    <t>Строительство спортивной площадки МАОУ «СОШ № 131» г. Перми</t>
  </si>
  <si>
    <t>Строительство спортивной площадки МАОУ «СОШ № 122» г. Перми</t>
  </si>
  <si>
    <t>Строительство приюта для содержания безнадзорных животных по ул. Верхне-Муллинской, 106а г. Перми</t>
  </si>
  <si>
    <t>Строительства спортивного комплекса с плавательным бассейном в микрорайоне Парковый</t>
  </si>
  <si>
    <t>Реконструкция объекта озеленения по ул. Петропавловской</t>
  </si>
  <si>
    <t>Строительство автомобильной дороги по ул. Крисанова от шоссе Космонавтов до ул. Пушкина</t>
  </si>
  <si>
    <t>48.</t>
  </si>
  <si>
    <t xml:space="preserve">Реконструкция кладбища  «Северное» </t>
  </si>
  <si>
    <t>Поправки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</si>
  <si>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</si>
  <si>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</si>
  <si>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</si>
  <si>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1710142330</t>
  </si>
  <si>
    <t>1710142260</t>
  </si>
  <si>
    <t>1710142370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</si>
  <si>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</si>
  <si>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1760142410</t>
  </si>
  <si>
    <t xml:space="preserve">Реконструкция стадиона «Юность» </t>
  </si>
  <si>
    <t>0820142110, 08201SP04D</t>
  </si>
  <si>
    <t>1710141220</t>
  </si>
  <si>
    <t>58.</t>
  </si>
  <si>
    <t>59.</t>
  </si>
  <si>
    <t>60.</t>
  </si>
  <si>
    <t xml:space="preserve">Реконструкция сквера у клуба С.М. Кирова </t>
  </si>
  <si>
    <t>08201SH070, 08201SР040</t>
  </si>
  <si>
    <t>08201SР040</t>
  </si>
  <si>
    <t>15101SЖ160, 1510142010, 1530100000, 1510121480</t>
  </si>
  <si>
    <t>1710442380</t>
  </si>
  <si>
    <t>9190041010</t>
  </si>
  <si>
    <t>Уточнение февраль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</si>
  <si>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</si>
  <si>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</si>
  <si>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Реконструкция сквера на нижней части набережной реки Кама</t>
  </si>
  <si>
    <t>1320243710</t>
  </si>
  <si>
    <t>61.</t>
  </si>
  <si>
    <t>от 18.12.2018 № 270</t>
  </si>
  <si>
    <t>ПРИЛОЖЕНИЕ 10</t>
  </si>
  <si>
    <t>Комитет</t>
  </si>
  <si>
    <t>Уточнение апрель</t>
  </si>
  <si>
    <t>Строительство здания для размещения дошкольного образовательного учреждения по ул. Байкальской, 26а</t>
  </si>
  <si>
    <t>Изъятие земельных участков и объектов недвижимости, имущества для реконструкции дорожных объектов города Перми</t>
  </si>
  <si>
    <t>10201ST200</t>
  </si>
  <si>
    <t>Реконструкция автомобильной дороги от ул. Героев Хасана до дома N 151а по ул. Героев Хасана с обустройством площадки для разворота общественного транспорта</t>
  </si>
  <si>
    <t>10201ST04I</t>
  </si>
  <si>
    <t>Реконструкция здания МАОУ "СОШ N 93" г. Перми (пристройка нового корпуса)</t>
  </si>
  <si>
    <t>08201SH071</t>
  </si>
  <si>
    <t>62.</t>
  </si>
  <si>
    <t>63.</t>
  </si>
  <si>
    <t>0810141600, 08101SР044, 081P252320</t>
  </si>
  <si>
    <t>081P252320</t>
  </si>
  <si>
    <t>08101SР040, 081P252320</t>
  </si>
  <si>
    <t>0810141610, 08101SР046, 081P252320</t>
  </si>
  <si>
    <t>08101SP040, 081P252320</t>
  </si>
  <si>
    <t>Строительство здания для размещения дошкольного образовательного учреждения по ул. Плеханова, 63</t>
  </si>
  <si>
    <t>0810141640, 081P252320</t>
  </si>
  <si>
    <t>0810141680, 08101SP041</t>
  </si>
  <si>
    <t>0820141720, 08201SH073, 08201SP045</t>
  </si>
  <si>
    <t>0820142120, 08201SН072, 08201SP042</t>
  </si>
  <si>
    <t>08201SP040</t>
  </si>
  <si>
    <t>0820142510</t>
  </si>
  <si>
    <t xml:space="preserve">Строительство нового корпуса МАОУ «Техно-школа имени лётчика космонавта СССР, дважды героя советского союза В.П. Савиных» г. Перми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</si>
</sst>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5" fontId="1" fillId="2" borderId="0" xfId="0" applyNumberFormat="1" applyFont="1" applyFill="1"/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49" fontId="1" fillId="2" borderId="0" xfId="0" applyNumberFormat="1" applyFont="1" applyFill="1"/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164" fontId="1" fillId="2" borderId="8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I307"/>
  <sheetViews>
    <sheetView tabSelected="1" topLeftCell="A176" zoomScale="70" zoomScaleNormal="70" workbookViewId="0">
      <selection sqref="A1:U195"/>
    </sheetView>
  </sheetViews>
  <sheetFormatPr defaultColWidth="9.140625" defaultRowHeight="18.75" x14ac:dyDescent="0.3"/>
  <cols>
    <col min="1" max="1" width="5.5703125" style="3" customWidth="1"/>
    <col min="2" max="2" width="82.7109375" style="14" customWidth="1"/>
    <col min="3" max="3" width="21.28515625" style="14" customWidth="1"/>
    <col min="4" max="17" width="17.5703125" style="17" hidden="1" customWidth="1"/>
    <col min="18" max="18" width="17.5703125" style="22" hidden="1" customWidth="1"/>
    <col min="19" max="19" width="17.5703125" style="17" customWidth="1"/>
    <col min="20" max="20" width="17.5703125" style="22" hidden="1" customWidth="1"/>
    <col min="21" max="21" width="17.5703125" style="17" customWidth="1"/>
    <col min="22" max="22" width="28.28515625" style="13" hidden="1" customWidth="1"/>
    <col min="23" max="23" width="9.42578125" style="3" hidden="1" customWidth="1"/>
    <col min="24" max="25" width="9.140625" style="3" customWidth="1"/>
    <col min="26" max="16384" width="9.140625" style="3"/>
  </cols>
  <sheetData>
    <row r="1" spans="1:21" x14ac:dyDescent="0.3">
      <c r="U1" s="17" t="s">
        <v>201</v>
      </c>
    </row>
    <row r="2" spans="1:21" x14ac:dyDescent="0.3">
      <c r="U2" s="17" t="s">
        <v>19</v>
      </c>
    </row>
    <row r="3" spans="1:21" x14ac:dyDescent="0.3">
      <c r="U3" s="17" t="s">
        <v>20</v>
      </c>
    </row>
    <row r="5" spans="1:21" x14ac:dyDescent="0.3">
      <c r="U5" s="17" t="s">
        <v>201</v>
      </c>
    </row>
    <row r="6" spans="1:21" x14ac:dyDescent="0.3">
      <c r="U6" s="17" t="s">
        <v>19</v>
      </c>
    </row>
    <row r="7" spans="1:21" x14ac:dyDescent="0.3">
      <c r="U7" s="17" t="s">
        <v>20</v>
      </c>
    </row>
    <row r="8" spans="1:21" x14ac:dyDescent="0.3">
      <c r="U8" s="17" t="s">
        <v>200</v>
      </c>
    </row>
    <row r="10" spans="1:21" ht="15.75" customHeight="1" x14ac:dyDescent="0.3">
      <c r="A10" s="42" t="s">
        <v>27</v>
      </c>
      <c r="B10" s="43"/>
      <c r="C10" s="43"/>
      <c r="D10" s="44"/>
      <c r="E10" s="44"/>
      <c r="F10" s="45"/>
      <c r="G10" s="46"/>
      <c r="H10" s="45"/>
      <c r="I10" s="46"/>
      <c r="J10" s="45"/>
      <c r="K10" s="46"/>
      <c r="L10" s="45"/>
      <c r="M10" s="46"/>
      <c r="N10" s="45"/>
      <c r="O10" s="45"/>
      <c r="P10" s="45"/>
      <c r="Q10" s="45"/>
      <c r="R10" s="45"/>
      <c r="S10" s="46"/>
      <c r="T10" s="45"/>
      <c r="U10" s="46"/>
    </row>
    <row r="11" spans="1:21" ht="19.5" customHeight="1" x14ac:dyDescent="0.3">
      <c r="A11" s="42" t="s">
        <v>145</v>
      </c>
      <c r="B11" s="43"/>
      <c r="C11" s="43"/>
      <c r="D11" s="44"/>
      <c r="E11" s="44"/>
      <c r="F11" s="45"/>
      <c r="G11" s="46"/>
      <c r="H11" s="45"/>
      <c r="I11" s="46"/>
      <c r="J11" s="45"/>
      <c r="K11" s="46"/>
      <c r="L11" s="45"/>
      <c r="M11" s="46"/>
      <c r="N11" s="45"/>
      <c r="O11" s="45"/>
      <c r="P11" s="45"/>
      <c r="Q11" s="45"/>
      <c r="R11" s="45"/>
      <c r="S11" s="46"/>
      <c r="T11" s="45"/>
      <c r="U11" s="46"/>
    </row>
    <row r="12" spans="1:21" x14ac:dyDescent="0.3">
      <c r="A12" s="47"/>
      <c r="B12" s="43"/>
      <c r="C12" s="43"/>
      <c r="D12" s="44"/>
      <c r="E12" s="44"/>
      <c r="F12" s="45"/>
      <c r="G12" s="46"/>
      <c r="H12" s="45"/>
      <c r="I12" s="46"/>
      <c r="J12" s="45"/>
      <c r="K12" s="46"/>
      <c r="L12" s="45"/>
      <c r="M12" s="46"/>
      <c r="N12" s="45"/>
      <c r="O12" s="45"/>
      <c r="P12" s="45"/>
      <c r="Q12" s="45"/>
      <c r="R12" s="45"/>
      <c r="S12" s="46"/>
      <c r="T12" s="45"/>
      <c r="U12" s="46"/>
    </row>
    <row r="13" spans="1:21" x14ac:dyDescent="0.3">
      <c r="A13" s="5"/>
      <c r="B13" s="15"/>
      <c r="C13" s="15"/>
      <c r="U13" s="17" t="s">
        <v>18</v>
      </c>
    </row>
    <row r="14" spans="1:21" ht="18.75" customHeight="1" x14ac:dyDescent="0.3">
      <c r="A14" s="58" t="s">
        <v>0</v>
      </c>
      <c r="B14" s="58" t="s">
        <v>15</v>
      </c>
      <c r="C14" s="58" t="s">
        <v>1</v>
      </c>
      <c r="D14" s="54" t="s">
        <v>21</v>
      </c>
      <c r="E14" s="48" t="s">
        <v>73</v>
      </c>
      <c r="F14" s="48" t="s">
        <v>173</v>
      </c>
      <c r="G14" s="54" t="s">
        <v>21</v>
      </c>
      <c r="H14" s="48" t="s">
        <v>173</v>
      </c>
      <c r="I14" s="48" t="s">
        <v>73</v>
      </c>
      <c r="J14" s="48" t="s">
        <v>194</v>
      </c>
      <c r="K14" s="54" t="s">
        <v>21</v>
      </c>
      <c r="L14" s="48" t="s">
        <v>194</v>
      </c>
      <c r="M14" s="48" t="s">
        <v>73</v>
      </c>
      <c r="N14" s="48" t="s">
        <v>202</v>
      </c>
      <c r="O14" s="54" t="s">
        <v>21</v>
      </c>
      <c r="P14" s="48" t="s">
        <v>202</v>
      </c>
      <c r="Q14" s="48" t="s">
        <v>73</v>
      </c>
      <c r="R14" s="52" t="s">
        <v>203</v>
      </c>
      <c r="S14" s="54" t="s">
        <v>21</v>
      </c>
      <c r="T14" s="52" t="s">
        <v>203</v>
      </c>
      <c r="U14" s="48" t="s">
        <v>73</v>
      </c>
    </row>
    <row r="15" spans="1:21" x14ac:dyDescent="0.3">
      <c r="A15" s="59"/>
      <c r="B15" s="60"/>
      <c r="C15" s="59"/>
      <c r="D15" s="55"/>
      <c r="E15" s="49"/>
      <c r="F15" s="49"/>
      <c r="G15" s="55"/>
      <c r="H15" s="49"/>
      <c r="I15" s="49"/>
      <c r="J15" s="49"/>
      <c r="K15" s="55"/>
      <c r="L15" s="49"/>
      <c r="M15" s="49"/>
      <c r="N15" s="49"/>
      <c r="O15" s="55"/>
      <c r="P15" s="49"/>
      <c r="Q15" s="49"/>
      <c r="R15" s="53"/>
      <c r="S15" s="55"/>
      <c r="T15" s="53"/>
      <c r="U15" s="49"/>
    </row>
    <row r="16" spans="1:21" x14ac:dyDescent="0.3">
      <c r="A16" s="1"/>
      <c r="B16" s="9" t="s">
        <v>2</v>
      </c>
      <c r="C16" s="9"/>
      <c r="D16" s="25">
        <f>D18+D19</f>
        <v>1114157.0999999999</v>
      </c>
      <c r="E16" s="25">
        <f>E18+E19</f>
        <v>1113060.5999999999</v>
      </c>
      <c r="F16" s="26">
        <f>F18+F19</f>
        <v>38619.200000000012</v>
      </c>
      <c r="G16" s="26">
        <f>D16+F16</f>
        <v>1152776.2999999998</v>
      </c>
      <c r="H16" s="26">
        <f>H18+H19</f>
        <v>20906.099999999977</v>
      </c>
      <c r="I16" s="26">
        <f>E16+H16</f>
        <v>1133966.6999999997</v>
      </c>
      <c r="J16" s="26">
        <f>J18+J19</f>
        <v>60684.112000000001</v>
      </c>
      <c r="K16" s="26">
        <f>G16+J16</f>
        <v>1213460.4119999998</v>
      </c>
      <c r="L16" s="26">
        <f>L18+L19</f>
        <v>11499.042000000001</v>
      </c>
      <c r="M16" s="26">
        <f>I16+L16</f>
        <v>1145465.7419999996</v>
      </c>
      <c r="N16" s="29">
        <f>N18+N19</f>
        <v>0</v>
      </c>
      <c r="O16" s="29">
        <f>K16+N16</f>
        <v>1213460.4119999998</v>
      </c>
      <c r="P16" s="29">
        <f>P18+P19</f>
        <v>0</v>
      </c>
      <c r="Q16" s="26">
        <f>M16+P16</f>
        <v>1145465.7419999996</v>
      </c>
      <c r="R16" s="26">
        <f>R18+R19+R20</f>
        <v>341865.1</v>
      </c>
      <c r="S16" s="29">
        <f>O16+R16</f>
        <v>1555325.5119999996</v>
      </c>
      <c r="T16" s="26">
        <f>T18+T19+T20</f>
        <v>103580.4</v>
      </c>
      <c r="U16" s="29">
        <f>Q16+T16</f>
        <v>1249046.1419999995</v>
      </c>
    </row>
    <row r="17" spans="1:23" x14ac:dyDescent="0.3">
      <c r="A17" s="1"/>
      <c r="B17" s="9" t="s">
        <v>7</v>
      </c>
      <c r="C17" s="9"/>
      <c r="D17" s="27"/>
      <c r="E17" s="27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8"/>
      <c r="S17" s="29"/>
      <c r="T17" s="28"/>
      <c r="U17" s="29"/>
    </row>
    <row r="18" spans="1:23" hidden="1" x14ac:dyDescent="0.3">
      <c r="A18" s="1"/>
      <c r="B18" s="6" t="s">
        <v>8</v>
      </c>
      <c r="C18" s="4"/>
      <c r="D18" s="30">
        <f>D23+D28+D31+D36+D43+D45+D50+D51+D52+D39+D46+D53+D54</f>
        <v>651873.79999999981</v>
      </c>
      <c r="E18" s="30">
        <f>E23+E28+E31+E36+E43+E45+E50+E51+E52+E39+E46+E53+E54</f>
        <v>831129.29999999993</v>
      </c>
      <c r="F18" s="32">
        <f>F23+F28+F31+F36+F43+F45+F50+F51+F52+F39+F53+F54+F48</f>
        <v>0</v>
      </c>
      <c r="G18" s="29">
        <f t="shared" ref="G18:G112" si="0">D18+F18</f>
        <v>651873.79999999981</v>
      </c>
      <c r="H18" s="32">
        <f>H23+H28+H31+H36+H43+H45+H50+H51+H52+H39+H53+H54+H48</f>
        <v>-311602.7</v>
      </c>
      <c r="I18" s="29">
        <f t="shared" ref="I18:I112" si="1">E18+H18</f>
        <v>519526.59999999992</v>
      </c>
      <c r="J18" s="32">
        <f>J23+J28+J31+J36+J43+J45+J50+J51+J52+J39+J53+J54+J48</f>
        <v>60684.112000000001</v>
      </c>
      <c r="K18" s="29">
        <f t="shared" ref="K18:K100" si="2">G18+J18</f>
        <v>712557.91199999978</v>
      </c>
      <c r="L18" s="32">
        <f>L23+L28+L31+L36+L43+L45+L50+L51+L52+L39+L53+L54+L48</f>
        <v>11499.042000000001</v>
      </c>
      <c r="M18" s="29">
        <f t="shared" ref="M18:M21" si="3">I18+L18</f>
        <v>531025.64199999988</v>
      </c>
      <c r="N18" s="32">
        <f>N23+N28+N31+N36+N43+N45+N50+N51+N52+N39+N53+N54+N48</f>
        <v>0</v>
      </c>
      <c r="O18" s="29">
        <f t="shared" ref="O18:O21" si="4">K18+N18</f>
        <v>712557.91199999978</v>
      </c>
      <c r="P18" s="32">
        <f>P23+P28+P31+P36+P43+P45+P50+P51+P52+P39+P53+P54+P48</f>
        <v>0</v>
      </c>
      <c r="Q18" s="29">
        <f t="shared" ref="Q18:Q21" si="5">M18+P18</f>
        <v>531025.64199999988</v>
      </c>
      <c r="R18" s="31">
        <f>R23+R28+R36+R43+R45+R50+R51+R52+R39+R53+R54+R48+R33+R58+R61+R64+R67+R55</f>
        <v>-70933.39999999998</v>
      </c>
      <c r="S18" s="29">
        <f t="shared" ref="S18:S21" si="6">O18+R18</f>
        <v>641624.51199999976</v>
      </c>
      <c r="T18" s="31">
        <f>T23+T28+T36+T43+T45+T50+T51+T52+T39+T53+T54+T48+T33+T58+T61+T64+T67+T55</f>
        <v>-1.0913936421275139E-11</v>
      </c>
      <c r="U18" s="29">
        <f t="shared" ref="U18:U21" si="7">Q18+T18</f>
        <v>531025.64199999988</v>
      </c>
      <c r="W18" s="3">
        <v>0</v>
      </c>
    </row>
    <row r="19" spans="1:23" x14ac:dyDescent="0.3">
      <c r="A19" s="1"/>
      <c r="B19" s="37" t="s">
        <v>14</v>
      </c>
      <c r="C19" s="9"/>
      <c r="D19" s="27">
        <f>D24+D29+D44+D40</f>
        <v>462283.30000000005</v>
      </c>
      <c r="E19" s="27">
        <f>E24+E29+E44+E40</f>
        <v>281931.3</v>
      </c>
      <c r="F19" s="29">
        <f>F24+F29+F44+F40+F49</f>
        <v>38619.200000000012</v>
      </c>
      <c r="G19" s="29">
        <f t="shared" si="0"/>
        <v>500902.50000000006</v>
      </c>
      <c r="H19" s="29">
        <f>H24+H29+H44+H40+H49</f>
        <v>332508.79999999999</v>
      </c>
      <c r="I19" s="29">
        <f t="shared" si="1"/>
        <v>614440.1</v>
      </c>
      <c r="J19" s="29">
        <f>J24+J29+J44+J40+J49</f>
        <v>0</v>
      </c>
      <c r="K19" s="29">
        <f t="shared" si="2"/>
        <v>500902.50000000006</v>
      </c>
      <c r="L19" s="29">
        <f>L24+L29+L44+L40+L49</f>
        <v>0</v>
      </c>
      <c r="M19" s="29">
        <f t="shared" si="3"/>
        <v>614440.1</v>
      </c>
      <c r="N19" s="29">
        <f>N24+N29+N44+N40+N49</f>
        <v>0</v>
      </c>
      <c r="O19" s="29">
        <f t="shared" si="4"/>
        <v>500902.50000000006</v>
      </c>
      <c r="P19" s="29">
        <f>P24+P29+P44+P40+P49</f>
        <v>0</v>
      </c>
      <c r="Q19" s="29">
        <f t="shared" si="5"/>
        <v>614440.1</v>
      </c>
      <c r="R19" s="28">
        <f>R24+R29+R44+R40+R49+R34+R59+R65</f>
        <v>105494.49999999999</v>
      </c>
      <c r="S19" s="29">
        <f t="shared" si="6"/>
        <v>606397</v>
      </c>
      <c r="T19" s="28">
        <f>T24+T29+T44+T40+T49+T34+T59+T65</f>
        <v>103580.40000000001</v>
      </c>
      <c r="U19" s="29">
        <f t="shared" si="7"/>
        <v>718020.5</v>
      </c>
    </row>
    <row r="20" spans="1:23" x14ac:dyDescent="0.3">
      <c r="A20" s="1"/>
      <c r="B20" s="11" t="s">
        <v>22</v>
      </c>
      <c r="C20" s="9"/>
      <c r="D20" s="27"/>
      <c r="E20" s="27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8">
        <f>R25+R30+R35+R66</f>
        <v>307304</v>
      </c>
      <c r="S20" s="29">
        <f t="shared" si="6"/>
        <v>307304</v>
      </c>
      <c r="T20" s="28">
        <f>T25+T30+T35+T66</f>
        <v>0</v>
      </c>
      <c r="U20" s="29">
        <f t="shared" si="7"/>
        <v>0</v>
      </c>
    </row>
    <row r="21" spans="1:23" ht="57.75" customHeight="1" x14ac:dyDescent="0.3">
      <c r="A21" s="1" t="s">
        <v>89</v>
      </c>
      <c r="B21" s="10" t="s">
        <v>195</v>
      </c>
      <c r="C21" s="7" t="s">
        <v>46</v>
      </c>
      <c r="D21" s="27">
        <f>D23+D24</f>
        <v>210122.80000000002</v>
      </c>
      <c r="E21" s="27">
        <f>E23+E24</f>
        <v>62382</v>
      </c>
      <c r="F21" s="29">
        <f>F23+F24</f>
        <v>0</v>
      </c>
      <c r="G21" s="29">
        <f t="shared" si="0"/>
        <v>210122.80000000002</v>
      </c>
      <c r="H21" s="29">
        <f>H23+H24</f>
        <v>-7359.3</v>
      </c>
      <c r="I21" s="29">
        <f t="shared" si="1"/>
        <v>55022.7</v>
      </c>
      <c r="J21" s="29">
        <f>J23+J24</f>
        <v>0</v>
      </c>
      <c r="K21" s="29">
        <f t="shared" si="2"/>
        <v>210122.80000000002</v>
      </c>
      <c r="L21" s="29">
        <f>L23+L24</f>
        <v>0</v>
      </c>
      <c r="M21" s="29">
        <f t="shared" si="3"/>
        <v>55022.7</v>
      </c>
      <c r="N21" s="29">
        <f>N23+N24</f>
        <v>0</v>
      </c>
      <c r="O21" s="29">
        <f t="shared" si="4"/>
        <v>210122.80000000002</v>
      </c>
      <c r="P21" s="29">
        <f>P23+P24</f>
        <v>0</v>
      </c>
      <c r="Q21" s="29">
        <f t="shared" si="5"/>
        <v>55022.7</v>
      </c>
      <c r="R21" s="28">
        <f>R23+R24+R25</f>
        <v>-27159.379999999976</v>
      </c>
      <c r="S21" s="29">
        <f t="shared" si="6"/>
        <v>182963.42000000004</v>
      </c>
      <c r="T21" s="28">
        <f>T23+T24+T25</f>
        <v>-55022.7</v>
      </c>
      <c r="U21" s="29">
        <f t="shared" si="7"/>
        <v>0</v>
      </c>
    </row>
    <row r="22" spans="1:23" x14ac:dyDescent="0.3">
      <c r="A22" s="1"/>
      <c r="B22" s="37" t="s">
        <v>7</v>
      </c>
      <c r="C22" s="37"/>
      <c r="D22" s="27"/>
      <c r="E22" s="27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8"/>
      <c r="S22" s="29"/>
      <c r="T22" s="28"/>
      <c r="U22" s="29"/>
    </row>
    <row r="23" spans="1:23" hidden="1" x14ac:dyDescent="0.3">
      <c r="A23" s="1"/>
      <c r="B23" s="11" t="s">
        <v>8</v>
      </c>
      <c r="C23" s="18"/>
      <c r="D23" s="30">
        <v>55494.6</v>
      </c>
      <c r="E23" s="30">
        <v>62382</v>
      </c>
      <c r="F23" s="32"/>
      <c r="G23" s="29">
        <f t="shared" si="0"/>
        <v>55494.6</v>
      </c>
      <c r="H23" s="32">
        <v>-7359.3</v>
      </c>
      <c r="I23" s="29">
        <f t="shared" si="1"/>
        <v>55022.7</v>
      </c>
      <c r="J23" s="32"/>
      <c r="K23" s="29">
        <f t="shared" si="2"/>
        <v>55494.6</v>
      </c>
      <c r="L23" s="32"/>
      <c r="M23" s="29">
        <f t="shared" ref="M23:M26" si="8">I23+L23</f>
        <v>55022.7</v>
      </c>
      <c r="N23" s="32"/>
      <c r="O23" s="29">
        <f t="shared" ref="O23:O26" si="9">K23+N23</f>
        <v>55494.6</v>
      </c>
      <c r="P23" s="32"/>
      <c r="Q23" s="29">
        <f t="shared" ref="Q23:Q26" si="10">M23+P23</f>
        <v>55022.7</v>
      </c>
      <c r="R23" s="31">
        <f>12870.697-55494.6+169.923</f>
        <v>-42453.979999999996</v>
      </c>
      <c r="S23" s="29">
        <f t="shared" ref="S23:S26" si="11">O23+R23</f>
        <v>13040.620000000003</v>
      </c>
      <c r="T23" s="31">
        <v>-55022.7</v>
      </c>
      <c r="U23" s="29">
        <f t="shared" ref="U23:U26" si="12">Q23+T23</f>
        <v>0</v>
      </c>
      <c r="V23" s="13" t="s">
        <v>213</v>
      </c>
      <c r="W23" s="3">
        <v>0</v>
      </c>
    </row>
    <row r="24" spans="1:23" x14ac:dyDescent="0.3">
      <c r="A24" s="1"/>
      <c r="B24" s="11" t="s">
        <v>74</v>
      </c>
      <c r="C24" s="37"/>
      <c r="D24" s="27">
        <v>154628.20000000001</v>
      </c>
      <c r="E24" s="27">
        <v>0</v>
      </c>
      <c r="F24" s="29"/>
      <c r="G24" s="29">
        <f t="shared" si="0"/>
        <v>154628.20000000001</v>
      </c>
      <c r="H24" s="29">
        <v>0</v>
      </c>
      <c r="I24" s="29">
        <f t="shared" si="1"/>
        <v>0</v>
      </c>
      <c r="J24" s="29"/>
      <c r="K24" s="29">
        <f t="shared" si="2"/>
        <v>154628.20000000001</v>
      </c>
      <c r="L24" s="29">
        <v>0</v>
      </c>
      <c r="M24" s="29">
        <f t="shared" si="8"/>
        <v>0</v>
      </c>
      <c r="N24" s="29"/>
      <c r="O24" s="29">
        <f t="shared" si="9"/>
        <v>154628.20000000001</v>
      </c>
      <c r="P24" s="29">
        <v>0</v>
      </c>
      <c r="Q24" s="29">
        <f t="shared" si="10"/>
        <v>0</v>
      </c>
      <c r="R24" s="28">
        <f>-154628.2+8496.2</f>
        <v>-146132</v>
      </c>
      <c r="S24" s="29">
        <f t="shared" si="11"/>
        <v>8496.2000000000116</v>
      </c>
      <c r="T24" s="28"/>
      <c r="U24" s="29">
        <f t="shared" si="12"/>
        <v>0</v>
      </c>
      <c r="V24" s="13" t="s">
        <v>215</v>
      </c>
    </row>
    <row r="25" spans="1:23" x14ac:dyDescent="0.3">
      <c r="A25" s="1"/>
      <c r="B25" s="11" t="s">
        <v>22</v>
      </c>
      <c r="C25" s="37"/>
      <c r="D25" s="27"/>
      <c r="E25" s="27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8">
        <v>161426.6</v>
      </c>
      <c r="S25" s="29">
        <f t="shared" si="11"/>
        <v>161426.6</v>
      </c>
      <c r="T25" s="28"/>
      <c r="U25" s="29">
        <f t="shared" si="12"/>
        <v>0</v>
      </c>
      <c r="V25" s="13" t="s">
        <v>214</v>
      </c>
    </row>
    <row r="26" spans="1:23" ht="56.25" x14ac:dyDescent="0.3">
      <c r="A26" s="1" t="s">
        <v>93</v>
      </c>
      <c r="B26" s="11" t="s">
        <v>75</v>
      </c>
      <c r="C26" s="7" t="s">
        <v>46</v>
      </c>
      <c r="D26" s="27">
        <f>D28+D29</f>
        <v>172009.5</v>
      </c>
      <c r="E26" s="27">
        <f>E28+E29</f>
        <v>112957.90000000001</v>
      </c>
      <c r="F26" s="29">
        <f>F28+F29</f>
        <v>0</v>
      </c>
      <c r="G26" s="29">
        <f t="shared" si="0"/>
        <v>172009.5</v>
      </c>
      <c r="H26" s="29">
        <f>H28+H29</f>
        <v>-6154.3</v>
      </c>
      <c r="I26" s="29">
        <f t="shared" si="1"/>
        <v>106803.6</v>
      </c>
      <c r="J26" s="29">
        <f>J28+J29</f>
        <v>0</v>
      </c>
      <c r="K26" s="29">
        <f t="shared" si="2"/>
        <v>172009.5</v>
      </c>
      <c r="L26" s="29">
        <f>L28+L29</f>
        <v>0</v>
      </c>
      <c r="M26" s="29">
        <f t="shared" si="8"/>
        <v>106803.6</v>
      </c>
      <c r="N26" s="29">
        <f>N28+N29</f>
        <v>0</v>
      </c>
      <c r="O26" s="29">
        <f t="shared" si="9"/>
        <v>172009.5</v>
      </c>
      <c r="P26" s="29">
        <f>P28+P29</f>
        <v>0</v>
      </c>
      <c r="Q26" s="29">
        <f t="shared" si="10"/>
        <v>106803.6</v>
      </c>
      <c r="R26" s="28">
        <f>R28+R29+R30</f>
        <v>67883.06</v>
      </c>
      <c r="S26" s="29">
        <f t="shared" si="11"/>
        <v>239892.56</v>
      </c>
      <c r="T26" s="28">
        <f>T28+T29+T30</f>
        <v>-106803.6</v>
      </c>
      <c r="U26" s="29">
        <f t="shared" si="12"/>
        <v>0</v>
      </c>
    </row>
    <row r="27" spans="1:23" x14ac:dyDescent="0.3">
      <c r="A27" s="1"/>
      <c r="B27" s="37" t="s">
        <v>7</v>
      </c>
      <c r="C27" s="37"/>
      <c r="D27" s="27"/>
      <c r="E27" s="27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8"/>
      <c r="S27" s="29"/>
      <c r="T27" s="28"/>
      <c r="U27" s="29"/>
    </row>
    <row r="28" spans="1:23" hidden="1" x14ac:dyDescent="0.3">
      <c r="A28" s="1"/>
      <c r="B28" s="11" t="s">
        <v>8</v>
      </c>
      <c r="C28" s="18"/>
      <c r="D28" s="32">
        <v>44706.399999999994</v>
      </c>
      <c r="E28" s="32">
        <v>85570.1</v>
      </c>
      <c r="F28" s="32"/>
      <c r="G28" s="29">
        <f t="shared" si="0"/>
        <v>44706.399999999994</v>
      </c>
      <c r="H28" s="32">
        <v>-6154.3</v>
      </c>
      <c r="I28" s="29">
        <f t="shared" si="1"/>
        <v>79415.8</v>
      </c>
      <c r="J28" s="32"/>
      <c r="K28" s="29">
        <f t="shared" si="2"/>
        <v>44706.399999999994</v>
      </c>
      <c r="L28" s="32"/>
      <c r="M28" s="29">
        <f t="shared" ref="M28:M37" si="13">I28+L28</f>
        <v>79415.8</v>
      </c>
      <c r="N28" s="32"/>
      <c r="O28" s="29">
        <f t="shared" ref="O28:O37" si="14">K28+N28</f>
        <v>44706.399999999994</v>
      </c>
      <c r="P28" s="32"/>
      <c r="Q28" s="29">
        <f t="shared" ref="Q28:Q37" si="15">M28+P28</f>
        <v>79415.8</v>
      </c>
      <c r="R28" s="31">
        <f>24925.117-14087.867+99.21</f>
        <v>10936.459999999997</v>
      </c>
      <c r="S28" s="29">
        <f t="shared" ref="S28:S37" si="16">O28+R28</f>
        <v>55642.859999999993</v>
      </c>
      <c r="T28" s="31">
        <f>-70286.5-9129.3</f>
        <v>-79415.8</v>
      </c>
      <c r="U28" s="29">
        <f t="shared" ref="U28:U37" si="17">Q28+T28</f>
        <v>0</v>
      </c>
      <c r="V28" s="13" t="s">
        <v>216</v>
      </c>
      <c r="W28" s="3">
        <v>0</v>
      </c>
    </row>
    <row r="29" spans="1:23" x14ac:dyDescent="0.3">
      <c r="A29" s="1"/>
      <c r="B29" s="11" t="s">
        <v>14</v>
      </c>
      <c r="C29" s="37"/>
      <c r="D29" s="27">
        <v>127303.1</v>
      </c>
      <c r="E29" s="27">
        <v>27387.8</v>
      </c>
      <c r="F29" s="29"/>
      <c r="G29" s="29">
        <f t="shared" si="0"/>
        <v>127303.1</v>
      </c>
      <c r="H29" s="29"/>
      <c r="I29" s="29">
        <f t="shared" si="1"/>
        <v>27387.8</v>
      </c>
      <c r="J29" s="29"/>
      <c r="K29" s="29">
        <f t="shared" si="2"/>
        <v>127303.1</v>
      </c>
      <c r="L29" s="29"/>
      <c r="M29" s="29">
        <f t="shared" si="13"/>
        <v>27387.8</v>
      </c>
      <c r="N29" s="29"/>
      <c r="O29" s="29">
        <f t="shared" si="14"/>
        <v>127303.1</v>
      </c>
      <c r="P29" s="29"/>
      <c r="Q29" s="29">
        <f t="shared" si="15"/>
        <v>27387.8</v>
      </c>
      <c r="R29" s="28">
        <f>-42263.6+4960.5</f>
        <v>-37303.1</v>
      </c>
      <c r="S29" s="29">
        <f t="shared" si="16"/>
        <v>90000</v>
      </c>
      <c r="T29" s="28">
        <v>-27387.8</v>
      </c>
      <c r="U29" s="29">
        <f t="shared" si="17"/>
        <v>0</v>
      </c>
      <c r="V29" s="13" t="s">
        <v>217</v>
      </c>
    </row>
    <row r="30" spans="1:23" x14ac:dyDescent="0.3">
      <c r="A30" s="1"/>
      <c r="B30" s="11" t="s">
        <v>22</v>
      </c>
      <c r="C30" s="37"/>
      <c r="D30" s="27"/>
      <c r="E30" s="27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8">
        <v>94249.7</v>
      </c>
      <c r="S30" s="29">
        <f t="shared" si="16"/>
        <v>94249.7</v>
      </c>
      <c r="T30" s="28"/>
      <c r="U30" s="29">
        <f t="shared" si="17"/>
        <v>0</v>
      </c>
      <c r="V30" s="13" t="s">
        <v>214</v>
      </c>
    </row>
    <row r="31" spans="1:23" ht="56.25" x14ac:dyDescent="0.3">
      <c r="A31" s="1" t="s">
        <v>96</v>
      </c>
      <c r="B31" s="11" t="s">
        <v>204</v>
      </c>
      <c r="C31" s="7" t="s">
        <v>46</v>
      </c>
      <c r="D31" s="27">
        <v>0</v>
      </c>
      <c r="E31" s="27">
        <v>6595.8</v>
      </c>
      <c r="F31" s="29">
        <v>0</v>
      </c>
      <c r="G31" s="29">
        <f t="shared" si="0"/>
        <v>0</v>
      </c>
      <c r="H31" s="29"/>
      <c r="I31" s="29">
        <f t="shared" si="1"/>
        <v>6595.8</v>
      </c>
      <c r="J31" s="29">
        <v>0</v>
      </c>
      <c r="K31" s="29">
        <f t="shared" si="2"/>
        <v>0</v>
      </c>
      <c r="L31" s="29"/>
      <c r="M31" s="29">
        <f t="shared" si="13"/>
        <v>6595.8</v>
      </c>
      <c r="N31" s="29">
        <v>0</v>
      </c>
      <c r="O31" s="29">
        <f t="shared" si="14"/>
        <v>0</v>
      </c>
      <c r="P31" s="29"/>
      <c r="Q31" s="29">
        <f t="shared" si="15"/>
        <v>6595.8</v>
      </c>
      <c r="R31" s="28">
        <f>R33+R34+R35</f>
        <v>146727.57</v>
      </c>
      <c r="S31" s="29">
        <f t="shared" si="16"/>
        <v>146727.57</v>
      </c>
      <c r="T31" s="28">
        <f>T33+T34+T35</f>
        <v>-6595.8</v>
      </c>
      <c r="U31" s="29">
        <f t="shared" si="17"/>
        <v>0</v>
      </c>
    </row>
    <row r="32" spans="1:23" x14ac:dyDescent="0.3">
      <c r="A32" s="1"/>
      <c r="B32" s="37" t="s">
        <v>7</v>
      </c>
      <c r="C32" s="7"/>
      <c r="D32" s="27"/>
      <c r="E32" s="27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8"/>
      <c r="S32" s="29"/>
      <c r="T32" s="28"/>
      <c r="U32" s="29"/>
    </row>
    <row r="33" spans="1:23" hidden="1" x14ac:dyDescent="0.3">
      <c r="A33" s="1"/>
      <c r="B33" s="11" t="s">
        <v>8</v>
      </c>
      <c r="C33" s="7"/>
      <c r="D33" s="27"/>
      <c r="E33" s="27">
        <v>6595.8</v>
      </c>
      <c r="F33" s="29">
        <v>0</v>
      </c>
      <c r="G33" s="29">
        <f>D33+F33</f>
        <v>0</v>
      </c>
      <c r="H33" s="29"/>
      <c r="I33" s="29">
        <f t="shared" si="1"/>
        <v>6595.8</v>
      </c>
      <c r="J33" s="29"/>
      <c r="K33" s="29">
        <f t="shared" si="2"/>
        <v>0</v>
      </c>
      <c r="L33" s="29"/>
      <c r="M33" s="29">
        <f t="shared" si="13"/>
        <v>6595.8</v>
      </c>
      <c r="N33" s="29"/>
      <c r="O33" s="29">
        <f t="shared" si="14"/>
        <v>0</v>
      </c>
      <c r="P33" s="29"/>
      <c r="Q33" s="29">
        <f t="shared" si="15"/>
        <v>6595.8</v>
      </c>
      <c r="R33" s="28">
        <f>26727.57+30000</f>
        <v>56727.57</v>
      </c>
      <c r="S33" s="29">
        <f t="shared" si="16"/>
        <v>56727.57</v>
      </c>
      <c r="T33" s="28">
        <v>-6595.8</v>
      </c>
      <c r="U33" s="29">
        <f t="shared" si="17"/>
        <v>0</v>
      </c>
      <c r="V33" s="13" t="s">
        <v>220</v>
      </c>
      <c r="W33" s="3">
        <v>0</v>
      </c>
    </row>
    <row r="34" spans="1:23" x14ac:dyDescent="0.3">
      <c r="A34" s="1"/>
      <c r="B34" s="11" t="s">
        <v>14</v>
      </c>
      <c r="C34" s="7"/>
      <c r="D34" s="27"/>
      <c r="E34" s="27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8">
        <v>90000</v>
      </c>
      <c r="S34" s="29">
        <f t="shared" si="16"/>
        <v>90000</v>
      </c>
      <c r="T34" s="28"/>
      <c r="U34" s="29">
        <f t="shared" si="17"/>
        <v>0</v>
      </c>
      <c r="V34" s="13" t="s">
        <v>147</v>
      </c>
    </row>
    <row r="35" spans="1:23" hidden="1" x14ac:dyDescent="0.3">
      <c r="A35" s="1"/>
      <c r="B35" s="11" t="s">
        <v>22</v>
      </c>
      <c r="C35" s="7"/>
      <c r="D35" s="27"/>
      <c r="E35" s="27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8"/>
      <c r="S35" s="29">
        <f t="shared" si="16"/>
        <v>0</v>
      </c>
      <c r="T35" s="28"/>
      <c r="U35" s="29">
        <f t="shared" si="17"/>
        <v>0</v>
      </c>
      <c r="W35" s="3">
        <v>0</v>
      </c>
    </row>
    <row r="36" spans="1:23" ht="56.25" x14ac:dyDescent="0.3">
      <c r="A36" s="1" t="s">
        <v>92</v>
      </c>
      <c r="B36" s="11" t="s">
        <v>196</v>
      </c>
      <c r="C36" s="7" t="s">
        <v>46</v>
      </c>
      <c r="D36" s="27">
        <v>115746.8</v>
      </c>
      <c r="E36" s="27">
        <v>0</v>
      </c>
      <c r="F36" s="29"/>
      <c r="G36" s="29">
        <f t="shared" si="0"/>
        <v>115746.8</v>
      </c>
      <c r="H36" s="29">
        <v>0</v>
      </c>
      <c r="I36" s="29">
        <f t="shared" si="1"/>
        <v>0</v>
      </c>
      <c r="J36" s="29">
        <v>60684.112000000001</v>
      </c>
      <c r="K36" s="29">
        <f t="shared" si="2"/>
        <v>176430.91200000001</v>
      </c>
      <c r="L36" s="29">
        <v>0</v>
      </c>
      <c r="M36" s="29">
        <f t="shared" si="13"/>
        <v>0</v>
      </c>
      <c r="N36" s="29"/>
      <c r="O36" s="29">
        <f t="shared" si="14"/>
        <v>176430.91200000001</v>
      </c>
      <c r="P36" s="29">
        <v>0</v>
      </c>
      <c r="Q36" s="29">
        <f t="shared" si="15"/>
        <v>0</v>
      </c>
      <c r="R36" s="28"/>
      <c r="S36" s="29">
        <f t="shared" si="16"/>
        <v>176430.91200000001</v>
      </c>
      <c r="T36" s="28">
        <v>0</v>
      </c>
      <c r="U36" s="29">
        <f t="shared" si="17"/>
        <v>0</v>
      </c>
      <c r="V36" s="13" t="s">
        <v>76</v>
      </c>
    </row>
    <row r="37" spans="1:23" ht="56.25" x14ac:dyDescent="0.3">
      <c r="A37" s="1" t="s">
        <v>90</v>
      </c>
      <c r="B37" s="11" t="s">
        <v>84</v>
      </c>
      <c r="C37" s="7" t="s">
        <v>46</v>
      </c>
      <c r="D37" s="27">
        <f>D39+D40</f>
        <v>75899.600000000006</v>
      </c>
      <c r="E37" s="27">
        <f>E39+E40</f>
        <v>222501.9</v>
      </c>
      <c r="F37" s="29">
        <f>F39+F40</f>
        <v>218971.2</v>
      </c>
      <c r="G37" s="29">
        <f t="shared" si="0"/>
        <v>294870.80000000005</v>
      </c>
      <c r="H37" s="29">
        <f>H39+H40</f>
        <v>0</v>
      </c>
      <c r="I37" s="29">
        <f t="shared" si="1"/>
        <v>222501.9</v>
      </c>
      <c r="J37" s="29">
        <f>J39+J40</f>
        <v>0</v>
      </c>
      <c r="K37" s="29">
        <f t="shared" si="2"/>
        <v>294870.80000000005</v>
      </c>
      <c r="L37" s="29">
        <f>L39+L40</f>
        <v>0</v>
      </c>
      <c r="M37" s="29">
        <f t="shared" si="13"/>
        <v>222501.9</v>
      </c>
      <c r="N37" s="29">
        <f>N39+N40</f>
        <v>0</v>
      </c>
      <c r="O37" s="29">
        <f t="shared" si="14"/>
        <v>294870.80000000005</v>
      </c>
      <c r="P37" s="29">
        <f>P39+P40</f>
        <v>0</v>
      </c>
      <c r="Q37" s="29">
        <f t="shared" si="15"/>
        <v>222501.9</v>
      </c>
      <c r="R37" s="28">
        <f>R39+R40</f>
        <v>-51244.936000000009</v>
      </c>
      <c r="S37" s="29">
        <f t="shared" si="16"/>
        <v>243625.86400000003</v>
      </c>
      <c r="T37" s="28">
        <f>T39+T40</f>
        <v>201553.37000000002</v>
      </c>
      <c r="U37" s="29">
        <f t="shared" si="17"/>
        <v>424055.27</v>
      </c>
      <c r="V37" s="13" t="s">
        <v>78</v>
      </c>
    </row>
    <row r="38" spans="1:23" x14ac:dyDescent="0.3">
      <c r="A38" s="1"/>
      <c r="B38" s="9" t="s">
        <v>7</v>
      </c>
      <c r="C38" s="7"/>
      <c r="D38" s="27"/>
      <c r="E38" s="27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8"/>
      <c r="S38" s="29"/>
      <c r="T38" s="28"/>
      <c r="U38" s="29"/>
    </row>
    <row r="39" spans="1:23" hidden="1" x14ac:dyDescent="0.3">
      <c r="A39" s="1"/>
      <c r="B39" s="18" t="s">
        <v>8</v>
      </c>
      <c r="C39" s="7"/>
      <c r="D39" s="27">
        <v>75899.600000000006</v>
      </c>
      <c r="E39" s="27">
        <v>222501.9</v>
      </c>
      <c r="F39" s="29">
        <f>-75899.6+75899.6</f>
        <v>0</v>
      </c>
      <c r="G39" s="29">
        <f t="shared" si="0"/>
        <v>75899.600000000006</v>
      </c>
      <c r="H39" s="29">
        <v>-100000</v>
      </c>
      <c r="I39" s="29">
        <f t="shared" si="1"/>
        <v>122501.9</v>
      </c>
      <c r="J39" s="29"/>
      <c r="K39" s="29">
        <f t="shared" si="2"/>
        <v>75899.600000000006</v>
      </c>
      <c r="L39" s="29"/>
      <c r="M39" s="29">
        <f t="shared" ref="M39:M41" si="18">I39+L39</f>
        <v>122501.9</v>
      </c>
      <c r="N39" s="29"/>
      <c r="O39" s="29">
        <f t="shared" ref="O39:O41" si="19">K39+N39</f>
        <v>75899.600000000006</v>
      </c>
      <c r="P39" s="29"/>
      <c r="Q39" s="29">
        <f t="shared" ref="Q39:Q41" si="20">M39+P39</f>
        <v>122501.9</v>
      </c>
      <c r="R39" s="28">
        <f>-75899.6+16450.764</f>
        <v>-59448.83600000001</v>
      </c>
      <c r="S39" s="29">
        <f t="shared" ref="S39:S41" si="21">O39+R39</f>
        <v>16450.763999999996</v>
      </c>
      <c r="T39" s="28">
        <f>-122501.9+142029.503+6835.067</f>
        <v>26362.670000000002</v>
      </c>
      <c r="U39" s="29">
        <f t="shared" ref="U39:U41" si="22">Q39+T39</f>
        <v>148864.57</v>
      </c>
      <c r="V39" s="13" t="s">
        <v>221</v>
      </c>
      <c r="W39" s="3">
        <v>0</v>
      </c>
    </row>
    <row r="40" spans="1:23" x14ac:dyDescent="0.3">
      <c r="A40" s="1"/>
      <c r="B40" s="37" t="s">
        <v>14</v>
      </c>
      <c r="C40" s="7"/>
      <c r="D40" s="27">
        <v>0</v>
      </c>
      <c r="E40" s="27">
        <v>0</v>
      </c>
      <c r="F40" s="29">
        <v>218971.2</v>
      </c>
      <c r="G40" s="29">
        <f t="shared" si="0"/>
        <v>218971.2</v>
      </c>
      <c r="H40" s="29">
        <v>100000</v>
      </c>
      <c r="I40" s="29">
        <f t="shared" si="1"/>
        <v>100000</v>
      </c>
      <c r="J40" s="29"/>
      <c r="K40" s="29">
        <f t="shared" si="2"/>
        <v>218971.2</v>
      </c>
      <c r="L40" s="29"/>
      <c r="M40" s="29">
        <f t="shared" si="18"/>
        <v>100000</v>
      </c>
      <c r="N40" s="29"/>
      <c r="O40" s="29">
        <f t="shared" si="19"/>
        <v>218971.2</v>
      </c>
      <c r="P40" s="29"/>
      <c r="Q40" s="29">
        <f t="shared" si="20"/>
        <v>100000</v>
      </c>
      <c r="R40" s="28">
        <f>49351.8-41147.9</f>
        <v>8203.9000000000015</v>
      </c>
      <c r="S40" s="29">
        <f t="shared" si="21"/>
        <v>227175.1</v>
      </c>
      <c r="T40" s="28">
        <f>20505.2+154685.5</f>
        <v>175190.7</v>
      </c>
      <c r="U40" s="29">
        <f t="shared" si="22"/>
        <v>275190.7</v>
      </c>
      <c r="V40" s="13" t="s">
        <v>189</v>
      </c>
    </row>
    <row r="41" spans="1:23" ht="56.25" x14ac:dyDescent="0.3">
      <c r="A41" s="1" t="s">
        <v>94</v>
      </c>
      <c r="B41" s="11" t="s">
        <v>77</v>
      </c>
      <c r="C41" s="7" t="s">
        <v>46</v>
      </c>
      <c r="D41" s="27">
        <f>D43+D44</f>
        <v>368065.3</v>
      </c>
      <c r="E41" s="27">
        <f>E43+E44</f>
        <v>339391.4</v>
      </c>
      <c r="F41" s="29">
        <f>F43+F44</f>
        <v>-180352</v>
      </c>
      <c r="G41" s="29">
        <f t="shared" si="0"/>
        <v>187713.3</v>
      </c>
      <c r="H41" s="29">
        <f>H43+H44</f>
        <v>34419.699999999997</v>
      </c>
      <c r="I41" s="29">
        <f t="shared" si="1"/>
        <v>373811.10000000003</v>
      </c>
      <c r="J41" s="29">
        <f>J43+J44</f>
        <v>0</v>
      </c>
      <c r="K41" s="29">
        <f t="shared" si="2"/>
        <v>187713.3</v>
      </c>
      <c r="L41" s="29">
        <f>L43+L44</f>
        <v>-14483.197</v>
      </c>
      <c r="M41" s="29">
        <f t="shared" si="18"/>
        <v>359327.90300000005</v>
      </c>
      <c r="N41" s="29">
        <f>N43+N44</f>
        <v>0</v>
      </c>
      <c r="O41" s="29">
        <f t="shared" si="19"/>
        <v>187713.3</v>
      </c>
      <c r="P41" s="29">
        <f>P43+P44</f>
        <v>0</v>
      </c>
      <c r="Q41" s="29">
        <f t="shared" si="20"/>
        <v>359327.90300000005</v>
      </c>
      <c r="R41" s="28">
        <f>R43+R44</f>
        <v>-32724.954999999994</v>
      </c>
      <c r="S41" s="29">
        <f t="shared" si="21"/>
        <v>154988.345</v>
      </c>
      <c r="T41" s="28">
        <f>T43+T44</f>
        <v>34813.463999999993</v>
      </c>
      <c r="U41" s="29">
        <f t="shared" si="22"/>
        <v>394141.36700000003</v>
      </c>
    </row>
    <row r="42" spans="1:23" x14ac:dyDescent="0.3">
      <c r="A42" s="1"/>
      <c r="B42" s="37" t="s">
        <v>7</v>
      </c>
      <c r="C42" s="7"/>
      <c r="D42" s="27"/>
      <c r="E42" s="27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8"/>
      <c r="S42" s="29"/>
      <c r="T42" s="28"/>
      <c r="U42" s="29"/>
    </row>
    <row r="43" spans="1:23" hidden="1" x14ac:dyDescent="0.3">
      <c r="A43" s="1"/>
      <c r="B43" s="11" t="s">
        <v>8</v>
      </c>
      <c r="C43" s="7"/>
      <c r="D43" s="27">
        <v>187713.3</v>
      </c>
      <c r="E43" s="27">
        <v>84847.9</v>
      </c>
      <c r="F43" s="29"/>
      <c r="G43" s="29">
        <f t="shared" si="0"/>
        <v>187713.3</v>
      </c>
      <c r="H43" s="29">
        <f>-84847.9+34419.7</f>
        <v>-50428.2</v>
      </c>
      <c r="I43" s="29">
        <f t="shared" si="1"/>
        <v>34419.699999999997</v>
      </c>
      <c r="J43" s="29"/>
      <c r="K43" s="29">
        <f t="shared" si="2"/>
        <v>187713.3</v>
      </c>
      <c r="L43" s="29">
        <v>-14483.197</v>
      </c>
      <c r="M43" s="29">
        <f t="shared" ref="M43:M46" si="23">I43+L43</f>
        <v>19936.502999999997</v>
      </c>
      <c r="N43" s="29"/>
      <c r="O43" s="29">
        <f t="shared" ref="O43:O46" si="24">K43+N43</f>
        <v>187713.3</v>
      </c>
      <c r="P43" s="29"/>
      <c r="Q43" s="29">
        <f t="shared" ref="Q43:Q46" si="25">M43+P43</f>
        <v>19936.502999999997</v>
      </c>
      <c r="R43" s="28">
        <v>-83830.054999999993</v>
      </c>
      <c r="S43" s="29">
        <f t="shared" ref="S43:S46" si="26">O43+R43</f>
        <v>103883.245</v>
      </c>
      <c r="T43" s="28">
        <f>-19936.503+4588.4+78384.067+16000</f>
        <v>79035.963999999993</v>
      </c>
      <c r="U43" s="29">
        <f t="shared" ref="U43:U46" si="27">Q43+T43</f>
        <v>98972.46699999999</v>
      </c>
      <c r="V43" s="13" t="s">
        <v>222</v>
      </c>
      <c r="W43" s="3">
        <v>0</v>
      </c>
    </row>
    <row r="44" spans="1:23" x14ac:dyDescent="0.3">
      <c r="A44" s="1"/>
      <c r="B44" s="11" t="s">
        <v>74</v>
      </c>
      <c r="C44" s="7"/>
      <c r="D44" s="27">
        <v>180352</v>
      </c>
      <c r="E44" s="27">
        <v>254543.5</v>
      </c>
      <c r="F44" s="29">
        <v>-180352</v>
      </c>
      <c r="G44" s="29">
        <f t="shared" si="0"/>
        <v>0</v>
      </c>
      <c r="H44" s="29">
        <f>-247660.9+332508.8</f>
        <v>84847.9</v>
      </c>
      <c r="I44" s="29">
        <f t="shared" si="1"/>
        <v>339391.4</v>
      </c>
      <c r="J44" s="29"/>
      <c r="K44" s="29">
        <f t="shared" si="2"/>
        <v>0</v>
      </c>
      <c r="L44" s="29"/>
      <c r="M44" s="29">
        <f t="shared" si="23"/>
        <v>339391.4</v>
      </c>
      <c r="N44" s="29"/>
      <c r="O44" s="29">
        <f t="shared" si="24"/>
        <v>0</v>
      </c>
      <c r="P44" s="29"/>
      <c r="Q44" s="29">
        <f t="shared" si="25"/>
        <v>339391.4</v>
      </c>
      <c r="R44" s="28">
        <v>51105.1</v>
      </c>
      <c r="S44" s="29">
        <f t="shared" si="26"/>
        <v>51105.1</v>
      </c>
      <c r="T44" s="28">
        <f>6882.6-51105.1</f>
        <v>-44222.5</v>
      </c>
      <c r="U44" s="29">
        <f t="shared" si="27"/>
        <v>295168.90000000002</v>
      </c>
      <c r="V44" s="13" t="s">
        <v>189</v>
      </c>
    </row>
    <row r="45" spans="1:23" ht="56.25" x14ac:dyDescent="0.3">
      <c r="A45" s="1" t="s">
        <v>91</v>
      </c>
      <c r="B45" s="11" t="s">
        <v>162</v>
      </c>
      <c r="C45" s="7" t="s">
        <v>46</v>
      </c>
      <c r="D45" s="27">
        <v>0</v>
      </c>
      <c r="E45" s="27">
        <v>52840.6</v>
      </c>
      <c r="F45" s="29">
        <v>0</v>
      </c>
      <c r="G45" s="29">
        <f t="shared" si="0"/>
        <v>0</v>
      </c>
      <c r="H45" s="29"/>
      <c r="I45" s="29">
        <f t="shared" si="1"/>
        <v>52840.6</v>
      </c>
      <c r="J45" s="29">
        <v>0</v>
      </c>
      <c r="K45" s="29">
        <f t="shared" si="2"/>
        <v>0</v>
      </c>
      <c r="L45" s="29"/>
      <c r="M45" s="29">
        <f t="shared" si="23"/>
        <v>52840.6</v>
      </c>
      <c r="N45" s="29">
        <v>0</v>
      </c>
      <c r="O45" s="29">
        <f t="shared" si="24"/>
        <v>0</v>
      </c>
      <c r="P45" s="29"/>
      <c r="Q45" s="29">
        <f t="shared" si="25"/>
        <v>52840.6</v>
      </c>
      <c r="R45" s="28">
        <v>0</v>
      </c>
      <c r="S45" s="29">
        <f t="shared" si="26"/>
        <v>0</v>
      </c>
      <c r="T45" s="28"/>
      <c r="U45" s="29">
        <f t="shared" si="27"/>
        <v>52840.6</v>
      </c>
      <c r="V45" s="13" t="s">
        <v>79</v>
      </c>
    </row>
    <row r="46" spans="1:23" ht="56.25" x14ac:dyDescent="0.3">
      <c r="A46" s="1" t="s">
        <v>95</v>
      </c>
      <c r="B46" s="11" t="s">
        <v>163</v>
      </c>
      <c r="C46" s="7" t="s">
        <v>46</v>
      </c>
      <c r="D46" s="27">
        <f>D48</f>
        <v>150804.70000000001</v>
      </c>
      <c r="E46" s="27">
        <f>E48</f>
        <v>284391</v>
      </c>
      <c r="F46" s="29">
        <f>F48+F49</f>
        <v>0</v>
      </c>
      <c r="G46" s="29">
        <f t="shared" si="0"/>
        <v>150804.70000000001</v>
      </c>
      <c r="H46" s="29">
        <f>H48+H49</f>
        <v>0</v>
      </c>
      <c r="I46" s="29">
        <f t="shared" si="1"/>
        <v>284391</v>
      </c>
      <c r="J46" s="29">
        <f>J48+J49</f>
        <v>0</v>
      </c>
      <c r="K46" s="29">
        <f t="shared" si="2"/>
        <v>150804.70000000001</v>
      </c>
      <c r="L46" s="29">
        <f>L48+L49</f>
        <v>25982.239000000001</v>
      </c>
      <c r="M46" s="29">
        <f t="shared" si="23"/>
        <v>310373.239</v>
      </c>
      <c r="N46" s="29">
        <f>N48+N49</f>
        <v>0</v>
      </c>
      <c r="O46" s="29">
        <f t="shared" si="24"/>
        <v>150804.70000000001</v>
      </c>
      <c r="P46" s="29">
        <f>P48+P49</f>
        <v>0</v>
      </c>
      <c r="Q46" s="29">
        <f t="shared" si="25"/>
        <v>310373.239</v>
      </c>
      <c r="R46" s="28">
        <f>R48+R49</f>
        <v>-23836.166000000001</v>
      </c>
      <c r="S46" s="29">
        <f t="shared" si="26"/>
        <v>126968.53400000001</v>
      </c>
      <c r="T46" s="28">
        <f>T48+T49</f>
        <v>23836.065999999999</v>
      </c>
      <c r="U46" s="29">
        <f t="shared" si="27"/>
        <v>334209.30499999999</v>
      </c>
    </row>
    <row r="47" spans="1:23" x14ac:dyDescent="0.3">
      <c r="A47" s="1"/>
      <c r="B47" s="37" t="s">
        <v>7</v>
      </c>
      <c r="C47" s="7"/>
      <c r="D47" s="27"/>
      <c r="E47" s="27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8"/>
      <c r="S47" s="29"/>
      <c r="T47" s="28"/>
      <c r="U47" s="29"/>
    </row>
    <row r="48" spans="1:23" hidden="1" x14ac:dyDescent="0.3">
      <c r="A48" s="1"/>
      <c r="B48" s="11" t="s">
        <v>8</v>
      </c>
      <c r="C48" s="7"/>
      <c r="D48" s="27">
        <v>150804.70000000001</v>
      </c>
      <c r="E48" s="27">
        <v>284391</v>
      </c>
      <c r="F48" s="29"/>
      <c r="G48" s="29">
        <f t="shared" si="0"/>
        <v>150804.70000000001</v>
      </c>
      <c r="H48" s="29">
        <f>-196881.2+49220.3</f>
        <v>-147660.90000000002</v>
      </c>
      <c r="I48" s="29">
        <f t="shared" si="1"/>
        <v>136730.09999999998</v>
      </c>
      <c r="J48" s="29"/>
      <c r="K48" s="29">
        <f t="shared" si="2"/>
        <v>150804.70000000001</v>
      </c>
      <c r="L48" s="29">
        <v>25982.239000000001</v>
      </c>
      <c r="M48" s="29">
        <f t="shared" ref="M48:M68" si="28">I48+L48</f>
        <v>162712.33899999998</v>
      </c>
      <c r="N48" s="29"/>
      <c r="O48" s="29">
        <f t="shared" ref="O48:O68" si="29">K48+N48</f>
        <v>150804.70000000001</v>
      </c>
      <c r="P48" s="29"/>
      <c r="Q48" s="29">
        <f t="shared" ref="Q48:Q68" si="30">M48+P48</f>
        <v>162712.33899999998</v>
      </c>
      <c r="R48" s="28">
        <v>-23836.166000000001</v>
      </c>
      <c r="S48" s="29">
        <f t="shared" ref="S48:S68" si="31">O48+R48</f>
        <v>126968.53400000001</v>
      </c>
      <c r="T48" s="28">
        <v>23836.065999999999</v>
      </c>
      <c r="U48" s="29">
        <f t="shared" ref="U48:U68" si="32">Q48+T48</f>
        <v>186548.40499999997</v>
      </c>
      <c r="V48" s="13" t="s">
        <v>183</v>
      </c>
      <c r="W48" s="3">
        <v>0</v>
      </c>
    </row>
    <row r="49" spans="1:23" x14ac:dyDescent="0.3">
      <c r="A49" s="1"/>
      <c r="B49" s="11" t="s">
        <v>74</v>
      </c>
      <c r="C49" s="7"/>
      <c r="D49" s="27"/>
      <c r="E49" s="27"/>
      <c r="F49" s="29"/>
      <c r="G49" s="29">
        <f t="shared" si="0"/>
        <v>0</v>
      </c>
      <c r="H49" s="29">
        <v>147660.9</v>
      </c>
      <c r="I49" s="29">
        <f t="shared" si="1"/>
        <v>147660.9</v>
      </c>
      <c r="J49" s="29"/>
      <c r="K49" s="29">
        <f t="shared" si="2"/>
        <v>0</v>
      </c>
      <c r="L49" s="29"/>
      <c r="M49" s="29">
        <f t="shared" si="28"/>
        <v>147660.9</v>
      </c>
      <c r="N49" s="29"/>
      <c r="O49" s="29">
        <f t="shared" si="29"/>
        <v>0</v>
      </c>
      <c r="P49" s="29"/>
      <c r="Q49" s="29">
        <f t="shared" si="30"/>
        <v>147660.9</v>
      </c>
      <c r="R49" s="28"/>
      <c r="S49" s="29">
        <f t="shared" si="31"/>
        <v>0</v>
      </c>
      <c r="T49" s="28"/>
      <c r="U49" s="29">
        <f t="shared" si="32"/>
        <v>147660.9</v>
      </c>
      <c r="V49" s="13" t="s">
        <v>190</v>
      </c>
    </row>
    <row r="50" spans="1:23" ht="37.5" x14ac:dyDescent="0.3">
      <c r="A50" s="1" t="s">
        <v>97</v>
      </c>
      <c r="B50" s="11" t="s">
        <v>164</v>
      </c>
      <c r="C50" s="37" t="s">
        <v>13</v>
      </c>
      <c r="D50" s="27">
        <v>16000</v>
      </c>
      <c r="E50" s="27">
        <v>0</v>
      </c>
      <c r="F50" s="29"/>
      <c r="G50" s="29">
        <f t="shared" si="0"/>
        <v>16000</v>
      </c>
      <c r="H50" s="29">
        <v>0</v>
      </c>
      <c r="I50" s="29">
        <f t="shared" si="1"/>
        <v>0</v>
      </c>
      <c r="J50" s="29"/>
      <c r="K50" s="29">
        <f t="shared" si="2"/>
        <v>16000</v>
      </c>
      <c r="L50" s="29">
        <v>0</v>
      </c>
      <c r="M50" s="29">
        <f t="shared" si="28"/>
        <v>0</v>
      </c>
      <c r="N50" s="29"/>
      <c r="O50" s="29">
        <f t="shared" si="29"/>
        <v>16000</v>
      </c>
      <c r="P50" s="29">
        <v>0</v>
      </c>
      <c r="Q50" s="29">
        <f t="shared" si="30"/>
        <v>0</v>
      </c>
      <c r="R50" s="28"/>
      <c r="S50" s="29">
        <f t="shared" si="31"/>
        <v>16000</v>
      </c>
      <c r="T50" s="28">
        <v>0</v>
      </c>
      <c r="U50" s="29">
        <f t="shared" si="32"/>
        <v>0</v>
      </c>
      <c r="V50" s="13" t="s">
        <v>80</v>
      </c>
    </row>
    <row r="51" spans="1:23" ht="37.5" x14ac:dyDescent="0.3">
      <c r="A51" s="1" t="s">
        <v>98</v>
      </c>
      <c r="B51" s="37" t="s">
        <v>165</v>
      </c>
      <c r="C51" s="37" t="s">
        <v>13</v>
      </c>
      <c r="D51" s="27">
        <v>0</v>
      </c>
      <c r="E51" s="27">
        <v>16000</v>
      </c>
      <c r="F51" s="29">
        <v>0</v>
      </c>
      <c r="G51" s="29">
        <f t="shared" si="0"/>
        <v>0</v>
      </c>
      <c r="H51" s="29"/>
      <c r="I51" s="29">
        <f t="shared" si="1"/>
        <v>16000</v>
      </c>
      <c r="J51" s="29">
        <v>0</v>
      </c>
      <c r="K51" s="29">
        <f t="shared" si="2"/>
        <v>0</v>
      </c>
      <c r="L51" s="29"/>
      <c r="M51" s="29">
        <f t="shared" si="28"/>
        <v>16000</v>
      </c>
      <c r="N51" s="29">
        <v>0</v>
      </c>
      <c r="O51" s="29">
        <f t="shared" si="29"/>
        <v>0</v>
      </c>
      <c r="P51" s="29"/>
      <c r="Q51" s="29">
        <f t="shared" si="30"/>
        <v>16000</v>
      </c>
      <c r="R51" s="28">
        <v>0</v>
      </c>
      <c r="S51" s="29">
        <f t="shared" si="31"/>
        <v>0</v>
      </c>
      <c r="T51" s="28"/>
      <c r="U51" s="29">
        <f t="shared" si="32"/>
        <v>16000</v>
      </c>
      <c r="V51" s="13" t="s">
        <v>81</v>
      </c>
    </row>
    <row r="52" spans="1:23" ht="37.5" hidden="1" x14ac:dyDescent="0.3">
      <c r="A52" s="1" t="s">
        <v>99</v>
      </c>
      <c r="B52" s="11" t="s">
        <v>166</v>
      </c>
      <c r="C52" s="34" t="s">
        <v>13</v>
      </c>
      <c r="D52" s="27">
        <v>0</v>
      </c>
      <c r="E52" s="27">
        <v>16000</v>
      </c>
      <c r="F52" s="29">
        <v>0</v>
      </c>
      <c r="G52" s="29">
        <f t="shared" si="0"/>
        <v>0</v>
      </c>
      <c r="H52" s="29"/>
      <c r="I52" s="29">
        <f t="shared" si="1"/>
        <v>16000</v>
      </c>
      <c r="J52" s="29">
        <v>0</v>
      </c>
      <c r="K52" s="29">
        <f t="shared" si="2"/>
        <v>0</v>
      </c>
      <c r="L52" s="29"/>
      <c r="M52" s="29">
        <f t="shared" si="28"/>
        <v>16000</v>
      </c>
      <c r="N52" s="29">
        <v>0</v>
      </c>
      <c r="O52" s="29">
        <f t="shared" si="29"/>
        <v>0</v>
      </c>
      <c r="P52" s="29"/>
      <c r="Q52" s="29">
        <f t="shared" si="30"/>
        <v>16000</v>
      </c>
      <c r="R52" s="28">
        <v>0</v>
      </c>
      <c r="S52" s="29">
        <f t="shared" si="31"/>
        <v>0</v>
      </c>
      <c r="T52" s="28">
        <v>-16000</v>
      </c>
      <c r="U52" s="29">
        <f t="shared" si="32"/>
        <v>0</v>
      </c>
      <c r="V52" s="13" t="s">
        <v>82</v>
      </c>
      <c r="W52" s="3">
        <v>0</v>
      </c>
    </row>
    <row r="53" spans="1:23" ht="37.5" x14ac:dyDescent="0.3">
      <c r="A53" s="1" t="s">
        <v>99</v>
      </c>
      <c r="B53" s="11" t="s">
        <v>85</v>
      </c>
      <c r="C53" s="37" t="s">
        <v>13</v>
      </c>
      <c r="D53" s="27">
        <v>2754.2</v>
      </c>
      <c r="E53" s="27">
        <v>0</v>
      </c>
      <c r="F53" s="29"/>
      <c r="G53" s="29">
        <f t="shared" si="0"/>
        <v>2754.2</v>
      </c>
      <c r="H53" s="29">
        <v>0</v>
      </c>
      <c r="I53" s="29">
        <f t="shared" si="1"/>
        <v>0</v>
      </c>
      <c r="J53" s="29"/>
      <c r="K53" s="29">
        <f t="shared" si="2"/>
        <v>2754.2</v>
      </c>
      <c r="L53" s="29">
        <v>0</v>
      </c>
      <c r="M53" s="29">
        <f t="shared" si="28"/>
        <v>0</v>
      </c>
      <c r="N53" s="29"/>
      <c r="O53" s="29">
        <f t="shared" si="29"/>
        <v>2754.2</v>
      </c>
      <c r="P53" s="29">
        <v>0</v>
      </c>
      <c r="Q53" s="29">
        <f t="shared" si="30"/>
        <v>0</v>
      </c>
      <c r="R53" s="28"/>
      <c r="S53" s="29">
        <f t="shared" si="31"/>
        <v>2754.2</v>
      </c>
      <c r="T53" s="28">
        <v>0</v>
      </c>
      <c r="U53" s="29">
        <f t="shared" si="32"/>
        <v>0</v>
      </c>
      <c r="V53" s="13" t="s">
        <v>87</v>
      </c>
    </row>
    <row r="54" spans="1:23" ht="37.5" x14ac:dyDescent="0.3">
      <c r="A54" s="68" t="s">
        <v>100</v>
      </c>
      <c r="B54" s="11" t="s">
        <v>86</v>
      </c>
      <c r="C54" s="37" t="s">
        <v>13</v>
      </c>
      <c r="D54" s="27">
        <v>2754.2</v>
      </c>
      <c r="E54" s="27">
        <v>0</v>
      </c>
      <c r="F54" s="29"/>
      <c r="G54" s="29">
        <f t="shared" si="0"/>
        <v>2754.2</v>
      </c>
      <c r="H54" s="29">
        <v>0</v>
      </c>
      <c r="I54" s="29">
        <f t="shared" si="1"/>
        <v>0</v>
      </c>
      <c r="J54" s="29"/>
      <c r="K54" s="29">
        <f t="shared" si="2"/>
        <v>2754.2</v>
      </c>
      <c r="L54" s="29">
        <v>0</v>
      </c>
      <c r="M54" s="29">
        <f t="shared" si="28"/>
        <v>0</v>
      </c>
      <c r="N54" s="29"/>
      <c r="O54" s="29">
        <f t="shared" si="29"/>
        <v>2754.2</v>
      </c>
      <c r="P54" s="29">
        <v>0</v>
      </c>
      <c r="Q54" s="29">
        <f t="shared" si="30"/>
        <v>0</v>
      </c>
      <c r="R54" s="28"/>
      <c r="S54" s="29">
        <f t="shared" si="31"/>
        <v>2754.2</v>
      </c>
      <c r="T54" s="28">
        <v>0</v>
      </c>
      <c r="U54" s="29">
        <f t="shared" si="32"/>
        <v>0</v>
      </c>
      <c r="V54" s="13" t="s">
        <v>88</v>
      </c>
    </row>
    <row r="55" spans="1:23" ht="37.5" x14ac:dyDescent="0.3">
      <c r="A55" s="69"/>
      <c r="B55" s="11" t="s">
        <v>209</v>
      </c>
      <c r="C55" s="65" t="s">
        <v>13</v>
      </c>
      <c r="D55" s="27"/>
      <c r="E55" s="27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8">
        <v>20807.867999999999</v>
      </c>
      <c r="S55" s="29">
        <f t="shared" si="31"/>
        <v>20807.867999999999</v>
      </c>
      <c r="T55" s="28"/>
      <c r="U55" s="29">
        <f t="shared" si="32"/>
        <v>0</v>
      </c>
      <c r="V55" s="13" t="s">
        <v>210</v>
      </c>
    </row>
    <row r="56" spans="1:23" ht="56.25" x14ac:dyDescent="0.3">
      <c r="A56" s="70" t="s">
        <v>101</v>
      </c>
      <c r="B56" s="71"/>
      <c r="C56" s="66" t="s">
        <v>46</v>
      </c>
      <c r="D56" s="27"/>
      <c r="E56" s="27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8">
        <f>R58+R59+R60</f>
        <v>180013.64499999999</v>
      </c>
      <c r="S56" s="29">
        <f t="shared" si="31"/>
        <v>180013.64499999999</v>
      </c>
      <c r="T56" s="28">
        <f>T58+T59+T60</f>
        <v>0</v>
      </c>
      <c r="U56" s="29">
        <f t="shared" si="32"/>
        <v>0</v>
      </c>
    </row>
    <row r="57" spans="1:23" x14ac:dyDescent="0.3">
      <c r="A57" s="1"/>
      <c r="B57" s="67" t="s">
        <v>7</v>
      </c>
      <c r="C57" s="37"/>
      <c r="D57" s="27"/>
      <c r="E57" s="27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8"/>
      <c r="S57" s="29"/>
      <c r="T57" s="28"/>
      <c r="U57" s="29"/>
    </row>
    <row r="58" spans="1:23" hidden="1" x14ac:dyDescent="0.3">
      <c r="A58" s="1"/>
      <c r="B58" s="37" t="s">
        <v>8</v>
      </c>
      <c r="C58" s="37"/>
      <c r="D58" s="27"/>
      <c r="E58" s="27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8">
        <f>13788.767+29321.478</f>
        <v>43110.244999999995</v>
      </c>
      <c r="S58" s="29">
        <f t="shared" si="31"/>
        <v>43110.244999999995</v>
      </c>
      <c r="T58" s="28"/>
      <c r="U58" s="29">
        <f t="shared" si="32"/>
        <v>0</v>
      </c>
      <c r="V58" s="13" t="s">
        <v>210</v>
      </c>
      <c r="W58" s="3">
        <v>0</v>
      </c>
    </row>
    <row r="59" spans="1:23" x14ac:dyDescent="0.3">
      <c r="A59" s="1"/>
      <c r="B59" s="37" t="s">
        <v>14</v>
      </c>
      <c r="C59" s="37"/>
      <c r="D59" s="27"/>
      <c r="E59" s="27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8">
        <f>41366.1+95537.3</f>
        <v>136903.4</v>
      </c>
      <c r="S59" s="29">
        <f t="shared" si="31"/>
        <v>136903.4</v>
      </c>
      <c r="T59" s="28"/>
      <c r="U59" s="29">
        <f t="shared" si="32"/>
        <v>0</v>
      </c>
      <c r="V59" s="13" t="s">
        <v>223</v>
      </c>
    </row>
    <row r="60" spans="1:23" hidden="1" x14ac:dyDescent="0.3">
      <c r="A60" s="1"/>
      <c r="B60" s="64" t="s">
        <v>22</v>
      </c>
      <c r="C60" s="37"/>
      <c r="D60" s="27"/>
      <c r="E60" s="27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8"/>
      <c r="S60" s="29">
        <f t="shared" si="31"/>
        <v>0</v>
      </c>
      <c r="T60" s="28"/>
      <c r="U60" s="29">
        <f t="shared" si="32"/>
        <v>0</v>
      </c>
      <c r="W60" s="3">
        <v>0</v>
      </c>
    </row>
    <row r="61" spans="1:23" ht="37.5" hidden="1" x14ac:dyDescent="0.3">
      <c r="A61" s="1"/>
      <c r="B61" s="11" t="s">
        <v>209</v>
      </c>
      <c r="C61" s="37" t="s">
        <v>13</v>
      </c>
      <c r="D61" s="27"/>
      <c r="E61" s="27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8"/>
      <c r="S61" s="29">
        <f t="shared" si="31"/>
        <v>0</v>
      </c>
      <c r="T61" s="28"/>
      <c r="U61" s="29">
        <f t="shared" si="32"/>
        <v>0</v>
      </c>
      <c r="V61" s="13" t="s">
        <v>210</v>
      </c>
      <c r="W61" s="3">
        <v>0</v>
      </c>
    </row>
    <row r="62" spans="1:23" ht="56.25" x14ac:dyDescent="0.3">
      <c r="A62" s="1" t="s">
        <v>102</v>
      </c>
      <c r="B62" s="11" t="s">
        <v>218</v>
      </c>
      <c r="C62" s="7" t="s">
        <v>46</v>
      </c>
      <c r="D62" s="27"/>
      <c r="E62" s="27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8">
        <f>R64+R65+R66</f>
        <v>61398.394</v>
      </c>
      <c r="S62" s="29">
        <f t="shared" si="31"/>
        <v>61398.394</v>
      </c>
      <c r="T62" s="28">
        <f>T64+T65+T66</f>
        <v>0</v>
      </c>
      <c r="U62" s="29">
        <f t="shared" si="32"/>
        <v>0</v>
      </c>
    </row>
    <row r="63" spans="1:23" x14ac:dyDescent="0.3">
      <c r="A63" s="1"/>
      <c r="B63" s="9" t="s">
        <v>7</v>
      </c>
      <c r="C63" s="37"/>
      <c r="D63" s="27"/>
      <c r="E63" s="27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8"/>
      <c r="S63" s="29"/>
      <c r="T63" s="28"/>
      <c r="U63" s="29"/>
    </row>
    <row r="64" spans="1:23" hidden="1" x14ac:dyDescent="0.3">
      <c r="A64" s="1"/>
      <c r="B64" s="37" t="s">
        <v>8</v>
      </c>
      <c r="C64" s="37"/>
      <c r="D64" s="27"/>
      <c r="E64" s="27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8">
        <f>6999.149+54.345</f>
        <v>7053.4940000000006</v>
      </c>
      <c r="S64" s="29">
        <f t="shared" si="31"/>
        <v>7053.4940000000006</v>
      </c>
      <c r="T64" s="28"/>
      <c r="U64" s="29">
        <f t="shared" si="32"/>
        <v>0</v>
      </c>
      <c r="V64" s="13" t="s">
        <v>219</v>
      </c>
      <c r="W64" s="3">
        <v>0</v>
      </c>
    </row>
    <row r="65" spans="1:23" x14ac:dyDescent="0.3">
      <c r="A65" s="1"/>
      <c r="B65" s="37" t="s">
        <v>14</v>
      </c>
      <c r="C65" s="37"/>
      <c r="D65" s="27"/>
      <c r="E65" s="27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8">
        <v>2717.2</v>
      </c>
      <c r="S65" s="29">
        <f t="shared" si="31"/>
        <v>2717.2</v>
      </c>
      <c r="T65" s="28"/>
      <c r="U65" s="29">
        <f t="shared" si="32"/>
        <v>0</v>
      </c>
      <c r="V65" s="13" t="s">
        <v>214</v>
      </c>
    </row>
    <row r="66" spans="1:23" x14ac:dyDescent="0.3">
      <c r="A66" s="1"/>
      <c r="B66" s="64" t="s">
        <v>22</v>
      </c>
      <c r="C66" s="37"/>
      <c r="D66" s="27"/>
      <c r="E66" s="27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8">
        <v>51627.7</v>
      </c>
      <c r="S66" s="29">
        <f t="shared" si="31"/>
        <v>51627.7</v>
      </c>
      <c r="T66" s="28"/>
      <c r="U66" s="29">
        <f t="shared" si="32"/>
        <v>0</v>
      </c>
      <c r="V66" s="13" t="s">
        <v>214</v>
      </c>
    </row>
    <row r="67" spans="1:23" ht="56.25" x14ac:dyDescent="0.3">
      <c r="A67" s="1" t="s">
        <v>103</v>
      </c>
      <c r="B67" s="11" t="s">
        <v>225</v>
      </c>
      <c r="C67" s="7" t="s">
        <v>46</v>
      </c>
      <c r="D67" s="27"/>
      <c r="E67" s="27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8"/>
      <c r="S67" s="29">
        <f t="shared" si="31"/>
        <v>0</v>
      </c>
      <c r="T67" s="28">
        <v>27799.599999999999</v>
      </c>
      <c r="U67" s="29">
        <f t="shared" si="32"/>
        <v>27799.599999999999</v>
      </c>
      <c r="V67" s="13" t="s">
        <v>224</v>
      </c>
    </row>
    <row r="68" spans="1:23" x14ac:dyDescent="0.3">
      <c r="A68" s="1"/>
      <c r="B68" s="37" t="s">
        <v>26</v>
      </c>
      <c r="C68" s="37"/>
      <c r="D68" s="26">
        <f>D70+D71</f>
        <v>1648691.2</v>
      </c>
      <c r="E68" s="26">
        <f>E70+E71</f>
        <v>718582.2</v>
      </c>
      <c r="F68" s="26">
        <f>F70+F71+F72</f>
        <v>42143.399999999994</v>
      </c>
      <c r="G68" s="26">
        <f t="shared" si="0"/>
        <v>1690834.5999999999</v>
      </c>
      <c r="H68" s="26">
        <f>H70+H71+H72</f>
        <v>359968.4</v>
      </c>
      <c r="I68" s="26">
        <f t="shared" si="1"/>
        <v>1078550.6000000001</v>
      </c>
      <c r="J68" s="26">
        <f>J70+J71+J72</f>
        <v>14395.203</v>
      </c>
      <c r="K68" s="26">
        <f t="shared" si="2"/>
        <v>1705229.8029999998</v>
      </c>
      <c r="L68" s="26">
        <f>L70+L71+L72</f>
        <v>39449.546999999999</v>
      </c>
      <c r="M68" s="26">
        <f t="shared" si="28"/>
        <v>1118000.1470000001</v>
      </c>
      <c r="N68" s="29">
        <f>N70+N71+N72</f>
        <v>0</v>
      </c>
      <c r="O68" s="29">
        <f t="shared" si="29"/>
        <v>1705229.8029999998</v>
      </c>
      <c r="P68" s="29">
        <f>P70+P71+P72</f>
        <v>-39449.546999999999</v>
      </c>
      <c r="Q68" s="26">
        <f t="shared" si="30"/>
        <v>1078550.6000000001</v>
      </c>
      <c r="R68" s="26">
        <f>R70+R71+R72</f>
        <v>-31539.026000000002</v>
      </c>
      <c r="S68" s="29">
        <f t="shared" si="31"/>
        <v>1673690.7769999998</v>
      </c>
      <c r="T68" s="26">
        <f>T70+T71+T72</f>
        <v>0</v>
      </c>
      <c r="U68" s="29">
        <f t="shared" si="32"/>
        <v>1078550.6000000001</v>
      </c>
    </row>
    <row r="69" spans="1:23" x14ac:dyDescent="0.3">
      <c r="A69" s="1"/>
      <c r="B69" s="9" t="s">
        <v>7</v>
      </c>
      <c r="C69" s="37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8"/>
      <c r="S69" s="29"/>
      <c r="T69" s="28"/>
      <c r="U69" s="29"/>
    </row>
    <row r="70" spans="1:23" hidden="1" x14ac:dyDescent="0.3">
      <c r="A70" s="1"/>
      <c r="B70" s="6" t="s">
        <v>8</v>
      </c>
      <c r="C70" s="6"/>
      <c r="D70" s="32">
        <f>D73+D74+D75+D76+D77+D78+D79+D80+D81+D82+D83+D84+D85+D88</f>
        <v>1085446.3999999999</v>
      </c>
      <c r="E70" s="32">
        <f>E73+E74+E75+E76+E77+E78+E79+E80+E81+E82+E83+E84+E85+E88</f>
        <v>563781.69999999995</v>
      </c>
      <c r="F70" s="32">
        <f>F73+F74+F75+F76+F77+F78+F79+F80+F81+F82+F83+F84+F85+F88+F98+F99+F100+F101+F102+F103</f>
        <v>-94000.000000000015</v>
      </c>
      <c r="G70" s="29">
        <f t="shared" si="0"/>
        <v>991446.39999999991</v>
      </c>
      <c r="H70" s="32">
        <f>H73+H74+H75+H76+H77+H78+H79+H80+H81+H82+H83+H84+H85+H88+H98+H99+H100+H101+H102+H103</f>
        <v>223825</v>
      </c>
      <c r="I70" s="29">
        <f t="shared" si="1"/>
        <v>787606.7</v>
      </c>
      <c r="J70" s="32">
        <f>J73+J74+J75+J76+J77+J78+J79+J80+J81+J82+J83+J84+J85+J88+J98+J99+J100+J101+J102+J103</f>
        <v>14395.203</v>
      </c>
      <c r="K70" s="29">
        <f t="shared" si="2"/>
        <v>1005841.6029999999</v>
      </c>
      <c r="L70" s="32">
        <f>L73+L74+L75+L76+L77+L78+L79+L80+L81+L82+L83+L84+L85+L88+L98+L99+L100+L101+L102+L103</f>
        <v>39449.546999999999</v>
      </c>
      <c r="M70" s="29">
        <f t="shared" ref="M70:M86" si="33">I70+L70</f>
        <v>827056.24699999997</v>
      </c>
      <c r="N70" s="32">
        <f>N73+N74+N75+N76+N77+N78+N79+N80+N81+N82+N83+N84+N85+N88+N98+N99+N100+N101+N102+N103</f>
        <v>0</v>
      </c>
      <c r="O70" s="29">
        <f t="shared" ref="O70:O86" si="34">K70+N70</f>
        <v>1005841.6029999999</v>
      </c>
      <c r="P70" s="32">
        <f>P73+P74+P75+P76+P77+P78+P79+P80+P81+P82+P83+P84+P85+P88+P98+P99+P100+P101+P102+P103</f>
        <v>-39449.546999999999</v>
      </c>
      <c r="Q70" s="29">
        <f t="shared" ref="Q70:Q86" si="35">M70+P70</f>
        <v>787606.7</v>
      </c>
      <c r="R70" s="31">
        <f>R73+R74+R75+R76+R77+R78+R79+R80+R81+R82+R83+R84+R85+R88+R98+R99+R100+R101+R102+R103</f>
        <v>-31539.026000000002</v>
      </c>
      <c r="S70" s="29">
        <f t="shared" ref="S70:S86" si="36">O70+R70</f>
        <v>974302.57699999993</v>
      </c>
      <c r="T70" s="31">
        <f>T73+T74+T75+T76+T77+T78+T79+T80+T81+T82+T83+T84+T85+T88+T98+T99+T100+T101+T102+T103</f>
        <v>0</v>
      </c>
      <c r="U70" s="29">
        <f t="shared" ref="U70:U86" si="37">Q70+T70</f>
        <v>787606.7</v>
      </c>
      <c r="W70" s="3">
        <v>0</v>
      </c>
    </row>
    <row r="71" spans="1:23" x14ac:dyDescent="0.3">
      <c r="A71" s="1"/>
      <c r="B71" s="37" t="s">
        <v>14</v>
      </c>
      <c r="C71" s="37"/>
      <c r="D71" s="29">
        <f>D89+D93+D96</f>
        <v>563244.80000000005</v>
      </c>
      <c r="E71" s="29">
        <f>E89+E93+E96</f>
        <v>154800.5</v>
      </c>
      <c r="F71" s="29">
        <f>F89+F93+F96</f>
        <v>-710.7</v>
      </c>
      <c r="G71" s="29">
        <f t="shared" si="0"/>
        <v>562534.10000000009</v>
      </c>
      <c r="H71" s="29">
        <f>H89+H93+H96</f>
        <v>-710.7</v>
      </c>
      <c r="I71" s="29">
        <f t="shared" si="1"/>
        <v>154089.79999999999</v>
      </c>
      <c r="J71" s="29">
        <f>J89+J93+J96</f>
        <v>0</v>
      </c>
      <c r="K71" s="29">
        <f t="shared" si="2"/>
        <v>562534.10000000009</v>
      </c>
      <c r="L71" s="29">
        <f>L89+L93+L96</f>
        <v>0</v>
      </c>
      <c r="M71" s="29">
        <f t="shared" si="33"/>
        <v>154089.79999999999</v>
      </c>
      <c r="N71" s="29">
        <f>N89+N93+N96</f>
        <v>0</v>
      </c>
      <c r="O71" s="29">
        <f t="shared" si="34"/>
        <v>562534.10000000009</v>
      </c>
      <c r="P71" s="29">
        <f>P89+P93+P96</f>
        <v>0</v>
      </c>
      <c r="Q71" s="29">
        <f t="shared" si="35"/>
        <v>154089.79999999999</v>
      </c>
      <c r="R71" s="28">
        <f>R89+R93+R96</f>
        <v>0</v>
      </c>
      <c r="S71" s="29">
        <f t="shared" si="36"/>
        <v>562534.10000000009</v>
      </c>
      <c r="T71" s="28">
        <f>T89+T93+T96</f>
        <v>0</v>
      </c>
      <c r="U71" s="29">
        <f t="shared" si="37"/>
        <v>154089.79999999999</v>
      </c>
    </row>
    <row r="72" spans="1:23" x14ac:dyDescent="0.3">
      <c r="A72" s="1"/>
      <c r="B72" s="37" t="s">
        <v>22</v>
      </c>
      <c r="C72" s="37"/>
      <c r="D72" s="29"/>
      <c r="E72" s="29"/>
      <c r="F72" s="29">
        <f>F90+F97</f>
        <v>136854.1</v>
      </c>
      <c r="G72" s="29">
        <f t="shared" si="0"/>
        <v>136854.1</v>
      </c>
      <c r="H72" s="29">
        <f>H90+H97</f>
        <v>136854.1</v>
      </c>
      <c r="I72" s="29">
        <f t="shared" si="1"/>
        <v>136854.1</v>
      </c>
      <c r="J72" s="29">
        <f>J90+J97</f>
        <v>0</v>
      </c>
      <c r="K72" s="29">
        <f t="shared" si="2"/>
        <v>136854.1</v>
      </c>
      <c r="L72" s="29">
        <f>L90+L97</f>
        <v>0</v>
      </c>
      <c r="M72" s="29">
        <f t="shared" si="33"/>
        <v>136854.1</v>
      </c>
      <c r="N72" s="29">
        <f>N90+N97</f>
        <v>0</v>
      </c>
      <c r="O72" s="29">
        <f t="shared" si="34"/>
        <v>136854.1</v>
      </c>
      <c r="P72" s="29">
        <f>P90+P97</f>
        <v>0</v>
      </c>
      <c r="Q72" s="29">
        <f t="shared" si="35"/>
        <v>136854.1</v>
      </c>
      <c r="R72" s="28">
        <f>R90+R97</f>
        <v>0</v>
      </c>
      <c r="S72" s="29">
        <f t="shared" si="36"/>
        <v>136854.1</v>
      </c>
      <c r="T72" s="28">
        <f>T90+T97</f>
        <v>0</v>
      </c>
      <c r="U72" s="29">
        <f t="shared" si="37"/>
        <v>136854.1</v>
      </c>
    </row>
    <row r="73" spans="1:23" ht="56.25" x14ac:dyDescent="0.3">
      <c r="A73" s="1" t="s">
        <v>104</v>
      </c>
      <c r="B73" s="37" t="s">
        <v>57</v>
      </c>
      <c r="C73" s="7" t="s">
        <v>46</v>
      </c>
      <c r="D73" s="29">
        <v>34448</v>
      </c>
      <c r="E73" s="29">
        <v>0</v>
      </c>
      <c r="F73" s="29"/>
      <c r="G73" s="29">
        <f t="shared" si="0"/>
        <v>34448</v>
      </c>
      <c r="H73" s="29">
        <v>0</v>
      </c>
      <c r="I73" s="29">
        <f t="shared" si="1"/>
        <v>0</v>
      </c>
      <c r="J73" s="29"/>
      <c r="K73" s="29">
        <f t="shared" si="2"/>
        <v>34448</v>
      </c>
      <c r="L73" s="29">
        <v>39449.546999999999</v>
      </c>
      <c r="M73" s="29">
        <f t="shared" si="33"/>
        <v>39449.546999999999</v>
      </c>
      <c r="N73" s="29"/>
      <c r="O73" s="29">
        <f t="shared" si="34"/>
        <v>34448</v>
      </c>
      <c r="P73" s="29">
        <v>-39449.546999999999</v>
      </c>
      <c r="Q73" s="29">
        <f t="shared" si="35"/>
        <v>0</v>
      </c>
      <c r="R73" s="28"/>
      <c r="S73" s="29">
        <f t="shared" si="36"/>
        <v>34448</v>
      </c>
      <c r="T73" s="28"/>
      <c r="U73" s="29">
        <f t="shared" si="37"/>
        <v>0</v>
      </c>
      <c r="V73" s="13">
        <v>1710141090</v>
      </c>
    </row>
    <row r="74" spans="1:23" ht="56.25" x14ac:dyDescent="0.3">
      <c r="A74" s="1" t="s">
        <v>105</v>
      </c>
      <c r="B74" s="37" t="s">
        <v>45</v>
      </c>
      <c r="C74" s="7" t="s">
        <v>46</v>
      </c>
      <c r="D74" s="29">
        <v>108206.8</v>
      </c>
      <c r="E74" s="29">
        <v>50000</v>
      </c>
      <c r="F74" s="29"/>
      <c r="G74" s="29">
        <f t="shared" si="0"/>
        <v>108206.8</v>
      </c>
      <c r="H74" s="29">
        <v>49000</v>
      </c>
      <c r="I74" s="29">
        <f t="shared" si="1"/>
        <v>99000</v>
      </c>
      <c r="J74" s="29"/>
      <c r="K74" s="29">
        <f t="shared" si="2"/>
        <v>108206.8</v>
      </c>
      <c r="L74" s="29"/>
      <c r="M74" s="29">
        <f t="shared" si="33"/>
        <v>99000</v>
      </c>
      <c r="N74" s="29"/>
      <c r="O74" s="29">
        <f t="shared" si="34"/>
        <v>108206.8</v>
      </c>
      <c r="P74" s="29"/>
      <c r="Q74" s="29">
        <f t="shared" si="35"/>
        <v>99000</v>
      </c>
      <c r="R74" s="28">
        <v>-31539.026000000002</v>
      </c>
      <c r="S74" s="29">
        <f t="shared" si="36"/>
        <v>76667.774000000005</v>
      </c>
      <c r="T74" s="28"/>
      <c r="U74" s="29">
        <f t="shared" si="37"/>
        <v>99000</v>
      </c>
      <c r="V74" s="13">
        <v>1710141130</v>
      </c>
    </row>
    <row r="75" spans="1:23" ht="56.25" x14ac:dyDescent="0.3">
      <c r="A75" s="1" t="s">
        <v>106</v>
      </c>
      <c r="B75" s="37" t="s">
        <v>47</v>
      </c>
      <c r="C75" s="7" t="s">
        <v>46</v>
      </c>
      <c r="D75" s="29">
        <v>30419.7</v>
      </c>
      <c r="E75" s="29">
        <v>0</v>
      </c>
      <c r="F75" s="29"/>
      <c r="G75" s="29">
        <f t="shared" si="0"/>
        <v>30419.7</v>
      </c>
      <c r="H75" s="29"/>
      <c r="I75" s="29">
        <f t="shared" si="1"/>
        <v>0</v>
      </c>
      <c r="J75" s="29"/>
      <c r="K75" s="29">
        <f t="shared" si="2"/>
        <v>30419.7</v>
      </c>
      <c r="L75" s="29"/>
      <c r="M75" s="29">
        <f t="shared" si="33"/>
        <v>0</v>
      </c>
      <c r="N75" s="29"/>
      <c r="O75" s="29">
        <f t="shared" si="34"/>
        <v>30419.7</v>
      </c>
      <c r="P75" s="29"/>
      <c r="Q75" s="29">
        <f t="shared" si="35"/>
        <v>0</v>
      </c>
      <c r="R75" s="28"/>
      <c r="S75" s="29">
        <f t="shared" si="36"/>
        <v>30419.7</v>
      </c>
      <c r="T75" s="28"/>
      <c r="U75" s="29">
        <f t="shared" si="37"/>
        <v>0</v>
      </c>
      <c r="V75" s="13">
        <v>1710141210</v>
      </c>
    </row>
    <row r="76" spans="1:23" ht="56.25" x14ac:dyDescent="0.3">
      <c r="A76" s="1" t="s">
        <v>107</v>
      </c>
      <c r="B76" s="37" t="s">
        <v>48</v>
      </c>
      <c r="C76" s="7" t="s">
        <v>46</v>
      </c>
      <c r="D76" s="27">
        <v>52469</v>
      </c>
      <c r="E76" s="27">
        <v>20765</v>
      </c>
      <c r="F76" s="29"/>
      <c r="G76" s="29">
        <f t="shared" si="0"/>
        <v>52469</v>
      </c>
      <c r="H76" s="29">
        <v>37555.4</v>
      </c>
      <c r="I76" s="29">
        <f t="shared" si="1"/>
        <v>58320.4</v>
      </c>
      <c r="J76" s="29"/>
      <c r="K76" s="29">
        <f t="shared" si="2"/>
        <v>52469</v>
      </c>
      <c r="L76" s="29"/>
      <c r="M76" s="29">
        <f t="shared" si="33"/>
        <v>58320.4</v>
      </c>
      <c r="N76" s="29"/>
      <c r="O76" s="29">
        <f t="shared" si="34"/>
        <v>52469</v>
      </c>
      <c r="P76" s="29"/>
      <c r="Q76" s="29">
        <f t="shared" si="35"/>
        <v>58320.4</v>
      </c>
      <c r="R76" s="28"/>
      <c r="S76" s="29">
        <f t="shared" si="36"/>
        <v>52469</v>
      </c>
      <c r="T76" s="28"/>
      <c r="U76" s="29">
        <f t="shared" si="37"/>
        <v>58320.4</v>
      </c>
      <c r="V76" s="13">
        <v>1710142260</v>
      </c>
    </row>
    <row r="77" spans="1:23" ht="56.25" x14ac:dyDescent="0.3">
      <c r="A77" s="1" t="s">
        <v>108</v>
      </c>
      <c r="B77" s="37" t="s">
        <v>49</v>
      </c>
      <c r="C77" s="7" t="s">
        <v>46</v>
      </c>
      <c r="D77" s="27">
        <v>40000</v>
      </c>
      <c r="E77" s="27">
        <v>70000</v>
      </c>
      <c r="F77" s="29">
        <v>-20000</v>
      </c>
      <c r="G77" s="29">
        <f t="shared" si="0"/>
        <v>20000</v>
      </c>
      <c r="H77" s="29">
        <v>20000</v>
      </c>
      <c r="I77" s="29">
        <f t="shared" si="1"/>
        <v>90000</v>
      </c>
      <c r="J77" s="29"/>
      <c r="K77" s="29">
        <f t="shared" si="2"/>
        <v>20000</v>
      </c>
      <c r="L77" s="29"/>
      <c r="M77" s="29">
        <f t="shared" si="33"/>
        <v>90000</v>
      </c>
      <c r="N77" s="29"/>
      <c r="O77" s="29">
        <f t="shared" si="34"/>
        <v>20000</v>
      </c>
      <c r="P77" s="29"/>
      <c r="Q77" s="29">
        <f t="shared" si="35"/>
        <v>90000</v>
      </c>
      <c r="R77" s="28"/>
      <c r="S77" s="29">
        <f t="shared" si="36"/>
        <v>20000</v>
      </c>
      <c r="T77" s="28"/>
      <c r="U77" s="29">
        <f t="shared" si="37"/>
        <v>90000</v>
      </c>
      <c r="V77" s="13">
        <v>1710142180</v>
      </c>
    </row>
    <row r="78" spans="1:23" ht="56.25" x14ac:dyDescent="0.3">
      <c r="A78" s="1" t="s">
        <v>109</v>
      </c>
      <c r="B78" s="37" t="s">
        <v>50</v>
      </c>
      <c r="C78" s="7" t="s">
        <v>46</v>
      </c>
      <c r="D78" s="27">
        <v>25565.1</v>
      </c>
      <c r="E78" s="27">
        <v>0</v>
      </c>
      <c r="F78" s="29">
        <v>2840</v>
      </c>
      <c r="G78" s="29">
        <f t="shared" si="0"/>
        <v>28405.1</v>
      </c>
      <c r="H78" s="29"/>
      <c r="I78" s="29">
        <f t="shared" si="1"/>
        <v>0</v>
      </c>
      <c r="J78" s="29"/>
      <c r="K78" s="29">
        <f t="shared" si="2"/>
        <v>28405.1</v>
      </c>
      <c r="L78" s="29"/>
      <c r="M78" s="29">
        <f t="shared" si="33"/>
        <v>0</v>
      </c>
      <c r="N78" s="29"/>
      <c r="O78" s="29">
        <f t="shared" si="34"/>
        <v>28405.1</v>
      </c>
      <c r="P78" s="29"/>
      <c r="Q78" s="29">
        <f t="shared" si="35"/>
        <v>0</v>
      </c>
      <c r="R78" s="28"/>
      <c r="S78" s="29">
        <f t="shared" si="36"/>
        <v>28405.1</v>
      </c>
      <c r="T78" s="28"/>
      <c r="U78" s="29">
        <f t="shared" si="37"/>
        <v>0</v>
      </c>
      <c r="V78" s="13">
        <v>1710142330</v>
      </c>
    </row>
    <row r="79" spans="1:23" ht="56.25" x14ac:dyDescent="0.3">
      <c r="A79" s="1" t="s">
        <v>110</v>
      </c>
      <c r="B79" s="37" t="s">
        <v>51</v>
      </c>
      <c r="C79" s="7" t="s">
        <v>46</v>
      </c>
      <c r="D79" s="27">
        <v>522</v>
      </c>
      <c r="E79" s="27">
        <v>0</v>
      </c>
      <c r="F79" s="29"/>
      <c r="G79" s="29">
        <f t="shared" si="0"/>
        <v>522</v>
      </c>
      <c r="H79" s="29"/>
      <c r="I79" s="29">
        <f t="shared" si="1"/>
        <v>0</v>
      </c>
      <c r="J79" s="29"/>
      <c r="K79" s="29">
        <f t="shared" si="2"/>
        <v>522</v>
      </c>
      <c r="L79" s="29"/>
      <c r="M79" s="29">
        <f t="shared" si="33"/>
        <v>0</v>
      </c>
      <c r="N79" s="29"/>
      <c r="O79" s="29">
        <f t="shared" si="34"/>
        <v>522</v>
      </c>
      <c r="P79" s="29"/>
      <c r="Q79" s="29">
        <f t="shared" si="35"/>
        <v>0</v>
      </c>
      <c r="R79" s="28"/>
      <c r="S79" s="29">
        <f t="shared" si="36"/>
        <v>522</v>
      </c>
      <c r="T79" s="28"/>
      <c r="U79" s="29">
        <f t="shared" si="37"/>
        <v>0</v>
      </c>
      <c r="V79" s="13">
        <v>1710142340</v>
      </c>
    </row>
    <row r="80" spans="1:23" ht="56.25" x14ac:dyDescent="0.3">
      <c r="A80" s="1" t="s">
        <v>111</v>
      </c>
      <c r="B80" s="37" t="s">
        <v>52</v>
      </c>
      <c r="C80" s="7" t="s">
        <v>46</v>
      </c>
      <c r="D80" s="27">
        <v>3897</v>
      </c>
      <c r="E80" s="27">
        <v>0</v>
      </c>
      <c r="F80" s="29"/>
      <c r="G80" s="29">
        <f t="shared" si="0"/>
        <v>3897</v>
      </c>
      <c r="H80" s="29"/>
      <c r="I80" s="29">
        <f t="shared" si="1"/>
        <v>0</v>
      </c>
      <c r="J80" s="29"/>
      <c r="K80" s="29">
        <f t="shared" si="2"/>
        <v>3897</v>
      </c>
      <c r="L80" s="29"/>
      <c r="M80" s="29">
        <f t="shared" si="33"/>
        <v>0</v>
      </c>
      <c r="N80" s="29"/>
      <c r="O80" s="29">
        <f t="shared" si="34"/>
        <v>3897</v>
      </c>
      <c r="P80" s="29"/>
      <c r="Q80" s="29">
        <f t="shared" si="35"/>
        <v>0</v>
      </c>
      <c r="R80" s="28"/>
      <c r="S80" s="29">
        <f t="shared" si="36"/>
        <v>3897</v>
      </c>
      <c r="T80" s="28"/>
      <c r="U80" s="29">
        <f t="shared" si="37"/>
        <v>0</v>
      </c>
      <c r="V80" s="13">
        <v>1710142350</v>
      </c>
    </row>
    <row r="81" spans="1:24" ht="56.25" x14ac:dyDescent="0.3">
      <c r="A81" s="1" t="s">
        <v>112</v>
      </c>
      <c r="B81" s="37" t="s">
        <v>53</v>
      </c>
      <c r="C81" s="7" t="s">
        <v>46</v>
      </c>
      <c r="D81" s="27">
        <v>22500</v>
      </c>
      <c r="E81" s="27">
        <v>0</v>
      </c>
      <c r="F81" s="29">
        <v>2500</v>
      </c>
      <c r="G81" s="29">
        <f t="shared" si="0"/>
        <v>25000</v>
      </c>
      <c r="H81" s="29"/>
      <c r="I81" s="29">
        <f t="shared" si="1"/>
        <v>0</v>
      </c>
      <c r="J81" s="29"/>
      <c r="K81" s="29">
        <f t="shared" si="2"/>
        <v>25000</v>
      </c>
      <c r="L81" s="29"/>
      <c r="M81" s="29">
        <f t="shared" si="33"/>
        <v>0</v>
      </c>
      <c r="N81" s="29"/>
      <c r="O81" s="29">
        <f t="shared" si="34"/>
        <v>25000</v>
      </c>
      <c r="P81" s="29"/>
      <c r="Q81" s="29">
        <f t="shared" si="35"/>
        <v>0</v>
      </c>
      <c r="R81" s="28"/>
      <c r="S81" s="29">
        <f t="shared" si="36"/>
        <v>25000</v>
      </c>
      <c r="T81" s="28"/>
      <c r="U81" s="29">
        <f t="shared" si="37"/>
        <v>0</v>
      </c>
      <c r="V81" s="13">
        <v>1710142360</v>
      </c>
    </row>
    <row r="82" spans="1:24" ht="56.25" x14ac:dyDescent="0.3">
      <c r="A82" s="1" t="s">
        <v>113</v>
      </c>
      <c r="B82" s="37" t="s">
        <v>54</v>
      </c>
      <c r="C82" s="7" t="s">
        <v>46</v>
      </c>
      <c r="D82" s="27">
        <v>61227</v>
      </c>
      <c r="E82" s="27">
        <v>0</v>
      </c>
      <c r="F82" s="29">
        <f>6803-23269.6</f>
        <v>-16466.599999999999</v>
      </c>
      <c r="G82" s="29">
        <f t="shared" si="0"/>
        <v>44760.4</v>
      </c>
      <c r="H82" s="29">
        <v>23269.599999999999</v>
      </c>
      <c r="I82" s="29">
        <f t="shared" si="1"/>
        <v>23269.599999999999</v>
      </c>
      <c r="J82" s="29"/>
      <c r="K82" s="29">
        <f t="shared" si="2"/>
        <v>44760.4</v>
      </c>
      <c r="L82" s="29"/>
      <c r="M82" s="29">
        <f t="shared" si="33"/>
        <v>23269.599999999999</v>
      </c>
      <c r="N82" s="29"/>
      <c r="O82" s="29">
        <f t="shared" si="34"/>
        <v>44760.4</v>
      </c>
      <c r="P82" s="29"/>
      <c r="Q82" s="29">
        <f t="shared" si="35"/>
        <v>23269.599999999999</v>
      </c>
      <c r="R82" s="28"/>
      <c r="S82" s="29">
        <f t="shared" si="36"/>
        <v>44760.4</v>
      </c>
      <c r="T82" s="28"/>
      <c r="U82" s="29">
        <f t="shared" si="37"/>
        <v>23269.599999999999</v>
      </c>
      <c r="V82" s="13">
        <v>1710142370</v>
      </c>
    </row>
    <row r="83" spans="1:24" ht="56.25" x14ac:dyDescent="0.3">
      <c r="A83" s="1" t="s">
        <v>114</v>
      </c>
      <c r="B83" s="37" t="s">
        <v>55</v>
      </c>
      <c r="C83" s="7" t="s">
        <v>46</v>
      </c>
      <c r="D83" s="27">
        <v>26760.3</v>
      </c>
      <c r="E83" s="27">
        <v>8016.7</v>
      </c>
      <c r="F83" s="29"/>
      <c r="G83" s="29">
        <f t="shared" si="0"/>
        <v>26760.3</v>
      </c>
      <c r="H83" s="29"/>
      <c r="I83" s="29">
        <f t="shared" si="1"/>
        <v>8016.7</v>
      </c>
      <c r="J83" s="29"/>
      <c r="K83" s="29">
        <f t="shared" si="2"/>
        <v>26760.3</v>
      </c>
      <c r="L83" s="29"/>
      <c r="M83" s="29">
        <f t="shared" si="33"/>
        <v>8016.7</v>
      </c>
      <c r="N83" s="29"/>
      <c r="O83" s="29">
        <f t="shared" si="34"/>
        <v>26760.3</v>
      </c>
      <c r="P83" s="29"/>
      <c r="Q83" s="29">
        <f t="shared" si="35"/>
        <v>8016.7</v>
      </c>
      <c r="R83" s="28"/>
      <c r="S83" s="29">
        <f t="shared" si="36"/>
        <v>26760.3</v>
      </c>
      <c r="T83" s="28"/>
      <c r="U83" s="29">
        <f t="shared" si="37"/>
        <v>8016.7</v>
      </c>
      <c r="V83" s="13">
        <v>1710241100</v>
      </c>
    </row>
    <row r="84" spans="1:24" ht="56.25" x14ac:dyDescent="0.3">
      <c r="A84" s="1" t="s">
        <v>115</v>
      </c>
      <c r="B84" s="37" t="s">
        <v>56</v>
      </c>
      <c r="C84" s="7" t="s">
        <v>46</v>
      </c>
      <c r="D84" s="27">
        <v>8000</v>
      </c>
      <c r="E84" s="27">
        <v>0</v>
      </c>
      <c r="F84" s="29"/>
      <c r="G84" s="29">
        <f t="shared" si="0"/>
        <v>8000</v>
      </c>
      <c r="H84" s="29"/>
      <c r="I84" s="29">
        <f t="shared" si="1"/>
        <v>0</v>
      </c>
      <c r="J84" s="29">
        <v>14395.203</v>
      </c>
      <c r="K84" s="29">
        <f t="shared" si="2"/>
        <v>22395.203000000001</v>
      </c>
      <c r="L84" s="29"/>
      <c r="M84" s="29">
        <f t="shared" si="33"/>
        <v>0</v>
      </c>
      <c r="N84" s="29"/>
      <c r="O84" s="29">
        <f t="shared" si="34"/>
        <v>22395.203000000001</v>
      </c>
      <c r="P84" s="29"/>
      <c r="Q84" s="29">
        <f t="shared" si="35"/>
        <v>0</v>
      </c>
      <c r="R84" s="28"/>
      <c r="S84" s="29">
        <f t="shared" si="36"/>
        <v>22395.203000000001</v>
      </c>
      <c r="T84" s="28"/>
      <c r="U84" s="29">
        <f t="shared" si="37"/>
        <v>0</v>
      </c>
      <c r="V84" s="13">
        <v>1710441240</v>
      </c>
    </row>
    <row r="85" spans="1:24" ht="56.25" x14ac:dyDescent="0.3">
      <c r="A85" s="1" t="s">
        <v>116</v>
      </c>
      <c r="B85" s="37" t="s">
        <v>156</v>
      </c>
      <c r="C85" s="7" t="s">
        <v>46</v>
      </c>
      <c r="D85" s="27">
        <v>7000</v>
      </c>
      <c r="E85" s="27">
        <v>15000</v>
      </c>
      <c r="F85" s="29">
        <v>5000</v>
      </c>
      <c r="G85" s="29">
        <f t="shared" si="0"/>
        <v>12000</v>
      </c>
      <c r="H85" s="29"/>
      <c r="I85" s="29">
        <f t="shared" si="1"/>
        <v>15000</v>
      </c>
      <c r="J85" s="29"/>
      <c r="K85" s="29">
        <f t="shared" si="2"/>
        <v>12000</v>
      </c>
      <c r="L85" s="29"/>
      <c r="M85" s="29">
        <f t="shared" si="33"/>
        <v>15000</v>
      </c>
      <c r="N85" s="29"/>
      <c r="O85" s="29">
        <f t="shared" si="34"/>
        <v>12000</v>
      </c>
      <c r="P85" s="29"/>
      <c r="Q85" s="29">
        <f t="shared" si="35"/>
        <v>15000</v>
      </c>
      <c r="R85" s="28"/>
      <c r="S85" s="29">
        <f t="shared" si="36"/>
        <v>12000</v>
      </c>
      <c r="T85" s="28"/>
      <c r="U85" s="29">
        <f t="shared" si="37"/>
        <v>15000</v>
      </c>
      <c r="V85" s="24" t="s">
        <v>181</v>
      </c>
      <c r="X85" s="24"/>
    </row>
    <row r="86" spans="1:24" ht="56.25" x14ac:dyDescent="0.3">
      <c r="A86" s="1" t="s">
        <v>117</v>
      </c>
      <c r="B86" s="37" t="s">
        <v>67</v>
      </c>
      <c r="C86" s="7" t="s">
        <v>3</v>
      </c>
      <c r="D86" s="27">
        <f>D88+D89</f>
        <v>1069391.5</v>
      </c>
      <c r="E86" s="27">
        <f>E88+E89</f>
        <v>400000</v>
      </c>
      <c r="F86" s="29">
        <f>F88+F89+F90</f>
        <v>-94000</v>
      </c>
      <c r="G86" s="29">
        <f t="shared" si="0"/>
        <v>975391.5</v>
      </c>
      <c r="H86" s="29">
        <f>H88+H89+H90</f>
        <v>94000</v>
      </c>
      <c r="I86" s="29">
        <f t="shared" si="1"/>
        <v>494000</v>
      </c>
      <c r="J86" s="29">
        <f>J88+J89+J90</f>
        <v>0</v>
      </c>
      <c r="K86" s="29">
        <f t="shared" si="2"/>
        <v>975391.5</v>
      </c>
      <c r="L86" s="29">
        <f>L88+L89+L90</f>
        <v>0</v>
      </c>
      <c r="M86" s="29">
        <f t="shared" si="33"/>
        <v>494000</v>
      </c>
      <c r="N86" s="29">
        <f>N88+N89+N90</f>
        <v>0</v>
      </c>
      <c r="O86" s="29">
        <f t="shared" si="34"/>
        <v>975391.5</v>
      </c>
      <c r="P86" s="29">
        <f>P88+P89+P90</f>
        <v>0</v>
      </c>
      <c r="Q86" s="29">
        <f t="shared" si="35"/>
        <v>494000</v>
      </c>
      <c r="R86" s="28">
        <f>R88+R89+R90</f>
        <v>0</v>
      </c>
      <c r="S86" s="29">
        <f t="shared" si="36"/>
        <v>975391.5</v>
      </c>
      <c r="T86" s="28">
        <f>T88+T89+T90</f>
        <v>0</v>
      </c>
      <c r="U86" s="29">
        <f t="shared" si="37"/>
        <v>494000</v>
      </c>
    </row>
    <row r="87" spans="1:24" x14ac:dyDescent="0.3">
      <c r="A87" s="1"/>
      <c r="B87" s="37" t="s">
        <v>7</v>
      </c>
      <c r="C87" s="7"/>
      <c r="D87" s="27"/>
      <c r="E87" s="27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8"/>
      <c r="S87" s="29"/>
      <c r="T87" s="28"/>
      <c r="U87" s="29"/>
    </row>
    <row r="88" spans="1:24" hidden="1" x14ac:dyDescent="0.3">
      <c r="A88" s="1"/>
      <c r="B88" s="18" t="s">
        <v>8</v>
      </c>
      <c r="C88" s="7"/>
      <c r="D88" s="27">
        <v>664431.5</v>
      </c>
      <c r="E88" s="27">
        <v>400000</v>
      </c>
      <c r="F88" s="29">
        <v>-94000</v>
      </c>
      <c r="G88" s="29">
        <f t="shared" si="0"/>
        <v>570431.5</v>
      </c>
      <c r="H88" s="29">
        <v>94000</v>
      </c>
      <c r="I88" s="29">
        <f t="shared" si="1"/>
        <v>494000</v>
      </c>
      <c r="J88" s="29"/>
      <c r="K88" s="29">
        <f t="shared" si="2"/>
        <v>570431.5</v>
      </c>
      <c r="L88" s="29"/>
      <c r="M88" s="29">
        <f t="shared" ref="M88:M91" si="38">I88+L88</f>
        <v>494000</v>
      </c>
      <c r="N88" s="29"/>
      <c r="O88" s="29">
        <f t="shared" ref="O88:O91" si="39">K88+N88</f>
        <v>570431.5</v>
      </c>
      <c r="P88" s="29"/>
      <c r="Q88" s="29">
        <f t="shared" ref="Q88:Q91" si="40">M88+P88</f>
        <v>494000</v>
      </c>
      <c r="R88" s="28"/>
      <c r="S88" s="29">
        <f t="shared" ref="S88:S91" si="41">O88+R88</f>
        <v>570431.5</v>
      </c>
      <c r="T88" s="28"/>
      <c r="U88" s="29">
        <f t="shared" ref="U88:U91" si="42">Q88+T88</f>
        <v>494000</v>
      </c>
      <c r="V88" s="13" t="s">
        <v>191</v>
      </c>
      <c r="W88" s="3">
        <v>0</v>
      </c>
    </row>
    <row r="89" spans="1:24" x14ac:dyDescent="0.3">
      <c r="A89" s="1"/>
      <c r="B89" s="37" t="s">
        <v>14</v>
      </c>
      <c r="C89" s="7"/>
      <c r="D89" s="27">
        <v>404960</v>
      </c>
      <c r="E89" s="27">
        <v>0</v>
      </c>
      <c r="F89" s="29"/>
      <c r="G89" s="29">
        <f t="shared" si="0"/>
        <v>404960</v>
      </c>
      <c r="H89" s="29">
        <v>0</v>
      </c>
      <c r="I89" s="29">
        <f t="shared" si="1"/>
        <v>0</v>
      </c>
      <c r="J89" s="29"/>
      <c r="K89" s="29">
        <f t="shared" si="2"/>
        <v>404960</v>
      </c>
      <c r="L89" s="29">
        <v>0</v>
      </c>
      <c r="M89" s="29">
        <f t="shared" si="38"/>
        <v>0</v>
      </c>
      <c r="N89" s="29"/>
      <c r="O89" s="29">
        <f t="shared" si="39"/>
        <v>404960</v>
      </c>
      <c r="P89" s="29">
        <v>0</v>
      </c>
      <c r="Q89" s="29">
        <f t="shared" si="40"/>
        <v>0</v>
      </c>
      <c r="R89" s="28"/>
      <c r="S89" s="29">
        <f t="shared" si="41"/>
        <v>404960</v>
      </c>
      <c r="T89" s="28">
        <v>0</v>
      </c>
      <c r="U89" s="29">
        <f t="shared" si="42"/>
        <v>0</v>
      </c>
    </row>
    <row r="90" spans="1:24" hidden="1" x14ac:dyDescent="0.3">
      <c r="A90" s="1"/>
      <c r="B90" s="33" t="s">
        <v>22</v>
      </c>
      <c r="C90" s="7"/>
      <c r="D90" s="27"/>
      <c r="E90" s="27"/>
      <c r="F90" s="29"/>
      <c r="G90" s="29">
        <f t="shared" si="0"/>
        <v>0</v>
      </c>
      <c r="H90" s="29">
        <v>0</v>
      </c>
      <c r="I90" s="29">
        <f t="shared" si="1"/>
        <v>0</v>
      </c>
      <c r="J90" s="29"/>
      <c r="K90" s="29">
        <f t="shared" si="2"/>
        <v>0</v>
      </c>
      <c r="L90" s="29">
        <v>0</v>
      </c>
      <c r="M90" s="29">
        <f t="shared" si="38"/>
        <v>0</v>
      </c>
      <c r="N90" s="29"/>
      <c r="O90" s="29">
        <f t="shared" si="39"/>
        <v>0</v>
      </c>
      <c r="P90" s="29">
        <v>0</v>
      </c>
      <c r="Q90" s="29">
        <f t="shared" si="40"/>
        <v>0</v>
      </c>
      <c r="R90" s="28"/>
      <c r="S90" s="29">
        <f t="shared" si="41"/>
        <v>0</v>
      </c>
      <c r="T90" s="28">
        <v>0</v>
      </c>
      <c r="U90" s="29">
        <f t="shared" si="42"/>
        <v>0</v>
      </c>
      <c r="W90" s="3">
        <v>0</v>
      </c>
    </row>
    <row r="91" spans="1:24" ht="112.5" x14ac:dyDescent="0.3">
      <c r="A91" s="1" t="s">
        <v>118</v>
      </c>
      <c r="B91" s="37" t="s">
        <v>68</v>
      </c>
      <c r="C91" s="7" t="s">
        <v>3</v>
      </c>
      <c r="D91" s="27">
        <f>D93</f>
        <v>107930.5</v>
      </c>
      <c r="E91" s="27">
        <f>E93</f>
        <v>104446.2</v>
      </c>
      <c r="F91" s="29">
        <f>F93</f>
        <v>-973.6</v>
      </c>
      <c r="G91" s="29">
        <f t="shared" si="0"/>
        <v>106956.9</v>
      </c>
      <c r="H91" s="29">
        <f>H93</f>
        <v>-973.6</v>
      </c>
      <c r="I91" s="29">
        <f t="shared" si="1"/>
        <v>103472.59999999999</v>
      </c>
      <c r="J91" s="29">
        <f>J93</f>
        <v>0</v>
      </c>
      <c r="K91" s="29">
        <f t="shared" si="2"/>
        <v>106956.9</v>
      </c>
      <c r="L91" s="29">
        <f>L93</f>
        <v>0</v>
      </c>
      <c r="M91" s="29">
        <f t="shared" si="38"/>
        <v>103472.59999999999</v>
      </c>
      <c r="N91" s="29">
        <f>N93</f>
        <v>0</v>
      </c>
      <c r="O91" s="29">
        <f t="shared" si="39"/>
        <v>106956.9</v>
      </c>
      <c r="P91" s="29">
        <f>P93</f>
        <v>0</v>
      </c>
      <c r="Q91" s="29">
        <f t="shared" si="40"/>
        <v>103472.59999999999</v>
      </c>
      <c r="R91" s="28">
        <f>R93</f>
        <v>0</v>
      </c>
      <c r="S91" s="29">
        <f t="shared" si="41"/>
        <v>106956.9</v>
      </c>
      <c r="T91" s="28">
        <f>T93</f>
        <v>0</v>
      </c>
      <c r="U91" s="29">
        <f t="shared" si="42"/>
        <v>103472.59999999999</v>
      </c>
    </row>
    <row r="92" spans="1:24" x14ac:dyDescent="0.3">
      <c r="A92" s="1"/>
      <c r="B92" s="37" t="s">
        <v>7</v>
      </c>
      <c r="C92" s="7"/>
      <c r="D92" s="27"/>
      <c r="E92" s="27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8"/>
      <c r="S92" s="29"/>
      <c r="T92" s="28"/>
      <c r="U92" s="29"/>
    </row>
    <row r="93" spans="1:24" x14ac:dyDescent="0.3">
      <c r="A93" s="1"/>
      <c r="B93" s="37" t="s">
        <v>14</v>
      </c>
      <c r="C93" s="7"/>
      <c r="D93" s="27">
        <v>107930.5</v>
      </c>
      <c r="E93" s="27">
        <v>104446.2</v>
      </c>
      <c r="F93" s="29">
        <v>-973.6</v>
      </c>
      <c r="G93" s="29">
        <f t="shared" si="0"/>
        <v>106956.9</v>
      </c>
      <c r="H93" s="29">
        <v>-973.6</v>
      </c>
      <c r="I93" s="29">
        <f t="shared" si="1"/>
        <v>103472.59999999999</v>
      </c>
      <c r="J93" s="29"/>
      <c r="K93" s="29">
        <f t="shared" si="2"/>
        <v>106956.9</v>
      </c>
      <c r="L93" s="29"/>
      <c r="M93" s="29">
        <f t="shared" ref="M93:M94" si="43">I93+L93</f>
        <v>103472.59999999999</v>
      </c>
      <c r="N93" s="29"/>
      <c r="O93" s="29">
        <f t="shared" ref="O93:O94" si="44">K93+N93</f>
        <v>106956.9</v>
      </c>
      <c r="P93" s="29"/>
      <c r="Q93" s="29">
        <f t="shared" ref="Q93:Q94" si="45">M93+P93</f>
        <v>103472.59999999999</v>
      </c>
      <c r="R93" s="28"/>
      <c r="S93" s="29">
        <f t="shared" ref="S93:S94" si="46">O93+R93</f>
        <v>106956.9</v>
      </c>
      <c r="T93" s="28"/>
      <c r="U93" s="29">
        <f t="shared" ref="U93:U94" si="47">Q93+T93</f>
        <v>103472.59999999999</v>
      </c>
      <c r="V93" s="13" t="s">
        <v>70</v>
      </c>
    </row>
    <row r="94" spans="1:24" ht="56.25" x14ac:dyDescent="0.3">
      <c r="A94" s="1" t="s">
        <v>119</v>
      </c>
      <c r="B94" s="37" t="s">
        <v>69</v>
      </c>
      <c r="C94" s="7" t="s">
        <v>3</v>
      </c>
      <c r="D94" s="27">
        <f>D96</f>
        <v>50354.3</v>
      </c>
      <c r="E94" s="27">
        <f>E96</f>
        <v>50354.3</v>
      </c>
      <c r="F94" s="29">
        <f>F96+F97</f>
        <v>137117</v>
      </c>
      <c r="G94" s="29">
        <f t="shared" si="0"/>
        <v>187471.3</v>
      </c>
      <c r="H94" s="29">
        <f>H96+H97</f>
        <v>137117</v>
      </c>
      <c r="I94" s="29">
        <f t="shared" si="1"/>
        <v>187471.3</v>
      </c>
      <c r="J94" s="29">
        <f>J96+J97</f>
        <v>0</v>
      </c>
      <c r="K94" s="29">
        <f t="shared" si="2"/>
        <v>187471.3</v>
      </c>
      <c r="L94" s="29">
        <f>L96+L97</f>
        <v>0</v>
      </c>
      <c r="M94" s="29">
        <f t="shared" si="43"/>
        <v>187471.3</v>
      </c>
      <c r="N94" s="29">
        <f>N96+N97</f>
        <v>0</v>
      </c>
      <c r="O94" s="29">
        <f t="shared" si="44"/>
        <v>187471.3</v>
      </c>
      <c r="P94" s="29">
        <f>P96+P97</f>
        <v>0</v>
      </c>
      <c r="Q94" s="29">
        <f t="shared" si="45"/>
        <v>187471.3</v>
      </c>
      <c r="R94" s="28">
        <f>R96+R97</f>
        <v>0</v>
      </c>
      <c r="S94" s="29">
        <f t="shared" si="46"/>
        <v>187471.3</v>
      </c>
      <c r="T94" s="28">
        <f>T96+T97</f>
        <v>0</v>
      </c>
      <c r="U94" s="29">
        <f t="shared" si="47"/>
        <v>187471.3</v>
      </c>
    </row>
    <row r="95" spans="1:24" x14ac:dyDescent="0.3">
      <c r="A95" s="1"/>
      <c r="B95" s="37" t="s">
        <v>7</v>
      </c>
      <c r="C95" s="7"/>
      <c r="D95" s="27"/>
      <c r="E95" s="27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8"/>
      <c r="S95" s="29"/>
      <c r="T95" s="28"/>
      <c r="U95" s="29"/>
    </row>
    <row r="96" spans="1:24" x14ac:dyDescent="0.3">
      <c r="A96" s="1"/>
      <c r="B96" s="37" t="s">
        <v>14</v>
      </c>
      <c r="C96" s="7"/>
      <c r="D96" s="27">
        <v>50354.3</v>
      </c>
      <c r="E96" s="27">
        <v>50354.3</v>
      </c>
      <c r="F96" s="29">
        <v>262.89999999999998</v>
      </c>
      <c r="G96" s="29">
        <f t="shared" si="0"/>
        <v>50617.200000000004</v>
      </c>
      <c r="H96" s="29">
        <v>262.89999999999998</v>
      </c>
      <c r="I96" s="29">
        <f t="shared" si="1"/>
        <v>50617.200000000004</v>
      </c>
      <c r="J96" s="29"/>
      <c r="K96" s="29">
        <f t="shared" si="2"/>
        <v>50617.200000000004</v>
      </c>
      <c r="L96" s="29"/>
      <c r="M96" s="29">
        <f t="shared" ref="M96:M110" si="48">I96+L96</f>
        <v>50617.200000000004</v>
      </c>
      <c r="N96" s="29"/>
      <c r="O96" s="29">
        <f t="shared" ref="O96:O110" si="49">K96+N96</f>
        <v>50617.200000000004</v>
      </c>
      <c r="P96" s="29"/>
      <c r="Q96" s="29">
        <f t="shared" ref="Q96:Q110" si="50">M96+P96</f>
        <v>50617.200000000004</v>
      </c>
      <c r="R96" s="28"/>
      <c r="S96" s="29">
        <f t="shared" ref="S96:S110" si="51">O96+R96</f>
        <v>50617.200000000004</v>
      </c>
      <c r="T96" s="28"/>
      <c r="U96" s="29">
        <f t="shared" ref="U96:U110" si="52">Q96+T96</f>
        <v>50617.200000000004</v>
      </c>
      <c r="V96" s="13" t="s">
        <v>71</v>
      </c>
    </row>
    <row r="97" spans="1:23" x14ac:dyDescent="0.3">
      <c r="A97" s="1"/>
      <c r="B97" s="37" t="s">
        <v>22</v>
      </c>
      <c r="C97" s="7"/>
      <c r="D97" s="27"/>
      <c r="E97" s="27"/>
      <c r="F97" s="29">
        <v>136854.1</v>
      </c>
      <c r="G97" s="29">
        <f t="shared" si="0"/>
        <v>136854.1</v>
      </c>
      <c r="H97" s="29">
        <v>136854.1</v>
      </c>
      <c r="I97" s="29">
        <f t="shared" si="1"/>
        <v>136854.1</v>
      </c>
      <c r="J97" s="29"/>
      <c r="K97" s="29">
        <f t="shared" si="2"/>
        <v>136854.1</v>
      </c>
      <c r="L97" s="29"/>
      <c r="M97" s="29">
        <f t="shared" si="48"/>
        <v>136854.1</v>
      </c>
      <c r="N97" s="29"/>
      <c r="O97" s="29">
        <f t="shared" si="49"/>
        <v>136854.1</v>
      </c>
      <c r="P97" s="29"/>
      <c r="Q97" s="29">
        <f t="shared" si="50"/>
        <v>136854.1</v>
      </c>
      <c r="R97" s="28"/>
      <c r="S97" s="29">
        <f t="shared" si="51"/>
        <v>136854.1</v>
      </c>
      <c r="T97" s="28"/>
      <c r="U97" s="29">
        <f t="shared" si="52"/>
        <v>136854.1</v>
      </c>
      <c r="V97" s="13" t="s">
        <v>71</v>
      </c>
    </row>
    <row r="98" spans="1:23" ht="56.25" x14ac:dyDescent="0.3">
      <c r="A98" s="1" t="s">
        <v>120</v>
      </c>
      <c r="B98" s="37" t="s">
        <v>174</v>
      </c>
      <c r="C98" s="7" t="s">
        <v>46</v>
      </c>
      <c r="D98" s="27"/>
      <c r="E98" s="27"/>
      <c r="F98" s="29">
        <v>13479.7</v>
      </c>
      <c r="G98" s="29">
        <f t="shared" si="0"/>
        <v>13479.7</v>
      </c>
      <c r="H98" s="29"/>
      <c r="I98" s="29">
        <f t="shared" si="1"/>
        <v>0</v>
      </c>
      <c r="J98" s="29"/>
      <c r="K98" s="29">
        <f t="shared" si="2"/>
        <v>13479.7</v>
      </c>
      <c r="L98" s="29"/>
      <c r="M98" s="29">
        <f t="shared" si="48"/>
        <v>0</v>
      </c>
      <c r="N98" s="29"/>
      <c r="O98" s="29">
        <f t="shared" si="49"/>
        <v>13479.7</v>
      </c>
      <c r="P98" s="29"/>
      <c r="Q98" s="29">
        <f t="shared" si="50"/>
        <v>0</v>
      </c>
      <c r="R98" s="28"/>
      <c r="S98" s="29">
        <f t="shared" si="51"/>
        <v>13479.7</v>
      </c>
      <c r="T98" s="28"/>
      <c r="U98" s="29">
        <f t="shared" si="52"/>
        <v>0</v>
      </c>
      <c r="V98" s="13" t="s">
        <v>184</v>
      </c>
    </row>
    <row r="99" spans="1:23" ht="56.25" x14ac:dyDescent="0.3">
      <c r="A99" s="1" t="s">
        <v>121</v>
      </c>
      <c r="B99" s="37" t="s">
        <v>175</v>
      </c>
      <c r="C99" s="7" t="s">
        <v>46</v>
      </c>
      <c r="D99" s="27"/>
      <c r="E99" s="27"/>
      <c r="F99" s="29">
        <v>9847.7000000000007</v>
      </c>
      <c r="G99" s="29">
        <f t="shared" si="0"/>
        <v>9847.7000000000007</v>
      </c>
      <c r="H99" s="29"/>
      <c r="I99" s="29">
        <f t="shared" si="1"/>
        <v>0</v>
      </c>
      <c r="J99" s="29"/>
      <c r="K99" s="29">
        <f t="shared" si="2"/>
        <v>9847.7000000000007</v>
      </c>
      <c r="L99" s="29"/>
      <c r="M99" s="29">
        <f t="shared" si="48"/>
        <v>0</v>
      </c>
      <c r="N99" s="29"/>
      <c r="O99" s="29">
        <f t="shared" si="49"/>
        <v>9847.7000000000007</v>
      </c>
      <c r="P99" s="29"/>
      <c r="Q99" s="29">
        <f t="shared" si="50"/>
        <v>0</v>
      </c>
      <c r="R99" s="28"/>
      <c r="S99" s="29">
        <f t="shared" si="51"/>
        <v>9847.7000000000007</v>
      </c>
      <c r="T99" s="28"/>
      <c r="U99" s="29">
        <f t="shared" si="52"/>
        <v>0</v>
      </c>
      <c r="V99" s="13" t="s">
        <v>176</v>
      </c>
    </row>
    <row r="100" spans="1:23" ht="56.25" hidden="1" x14ac:dyDescent="0.3">
      <c r="A100" s="1" t="s">
        <v>120</v>
      </c>
      <c r="B100" s="20" t="s">
        <v>50</v>
      </c>
      <c r="C100" s="7" t="s">
        <v>46</v>
      </c>
      <c r="D100" s="27"/>
      <c r="E100" s="27"/>
      <c r="F100" s="29">
        <v>0</v>
      </c>
      <c r="G100" s="29">
        <f t="shared" si="0"/>
        <v>0</v>
      </c>
      <c r="H100" s="29"/>
      <c r="I100" s="29">
        <f t="shared" si="1"/>
        <v>0</v>
      </c>
      <c r="J100" s="29">
        <v>0</v>
      </c>
      <c r="K100" s="29">
        <f t="shared" si="2"/>
        <v>0</v>
      </c>
      <c r="L100" s="29"/>
      <c r="M100" s="29">
        <f t="shared" si="48"/>
        <v>0</v>
      </c>
      <c r="N100" s="29">
        <v>0</v>
      </c>
      <c r="O100" s="29">
        <f t="shared" si="49"/>
        <v>0</v>
      </c>
      <c r="P100" s="29"/>
      <c r="Q100" s="29">
        <f t="shared" si="50"/>
        <v>0</v>
      </c>
      <c r="R100" s="28">
        <v>0</v>
      </c>
      <c r="S100" s="29">
        <f t="shared" si="51"/>
        <v>0</v>
      </c>
      <c r="T100" s="28"/>
      <c r="U100" s="29">
        <f t="shared" si="52"/>
        <v>0</v>
      </c>
      <c r="V100" s="13" t="s">
        <v>177</v>
      </c>
      <c r="W100" s="3">
        <v>0</v>
      </c>
    </row>
    <row r="101" spans="1:23" ht="56.25" hidden="1" x14ac:dyDescent="0.3">
      <c r="A101" s="1"/>
      <c r="B101" s="20" t="s">
        <v>48</v>
      </c>
      <c r="C101" s="7" t="s">
        <v>46</v>
      </c>
      <c r="D101" s="27"/>
      <c r="E101" s="27"/>
      <c r="F101" s="29"/>
      <c r="G101" s="29">
        <f t="shared" si="0"/>
        <v>0</v>
      </c>
      <c r="H101" s="29"/>
      <c r="I101" s="29">
        <f t="shared" si="1"/>
        <v>0</v>
      </c>
      <c r="J101" s="29"/>
      <c r="K101" s="29">
        <f t="shared" ref="K101:K173" si="53">G101+J101</f>
        <v>0</v>
      </c>
      <c r="L101" s="29"/>
      <c r="M101" s="29">
        <f t="shared" si="48"/>
        <v>0</v>
      </c>
      <c r="N101" s="29"/>
      <c r="O101" s="29">
        <f t="shared" si="49"/>
        <v>0</v>
      </c>
      <c r="P101" s="29"/>
      <c r="Q101" s="29">
        <f t="shared" si="50"/>
        <v>0</v>
      </c>
      <c r="R101" s="28"/>
      <c r="S101" s="29">
        <f t="shared" si="51"/>
        <v>0</v>
      </c>
      <c r="T101" s="28"/>
      <c r="U101" s="29">
        <f t="shared" si="52"/>
        <v>0</v>
      </c>
      <c r="V101" s="13" t="s">
        <v>178</v>
      </c>
      <c r="W101" s="3">
        <v>0</v>
      </c>
    </row>
    <row r="102" spans="1:23" ht="56.25" x14ac:dyDescent="0.3">
      <c r="A102" s="1" t="s">
        <v>122</v>
      </c>
      <c r="B102" s="37" t="s">
        <v>180</v>
      </c>
      <c r="C102" s="7" t="s">
        <v>46</v>
      </c>
      <c r="D102" s="27"/>
      <c r="E102" s="27"/>
      <c r="F102" s="29">
        <v>2799.2</v>
      </c>
      <c r="G102" s="29">
        <f t="shared" si="0"/>
        <v>2799.2</v>
      </c>
      <c r="H102" s="29"/>
      <c r="I102" s="29">
        <f t="shared" si="1"/>
        <v>0</v>
      </c>
      <c r="J102" s="29"/>
      <c r="K102" s="29">
        <f t="shared" si="53"/>
        <v>2799.2</v>
      </c>
      <c r="L102" s="29"/>
      <c r="M102" s="29">
        <f t="shared" si="48"/>
        <v>0</v>
      </c>
      <c r="N102" s="29"/>
      <c r="O102" s="29">
        <f t="shared" si="49"/>
        <v>2799.2</v>
      </c>
      <c r="P102" s="29"/>
      <c r="Q102" s="29">
        <f t="shared" si="50"/>
        <v>0</v>
      </c>
      <c r="R102" s="28"/>
      <c r="S102" s="29">
        <f t="shared" si="51"/>
        <v>2799.2</v>
      </c>
      <c r="T102" s="28"/>
      <c r="U102" s="29">
        <f t="shared" si="52"/>
        <v>0</v>
      </c>
      <c r="V102" s="13" t="s">
        <v>192</v>
      </c>
    </row>
    <row r="103" spans="1:23" ht="56.25" hidden="1" x14ac:dyDescent="0.3">
      <c r="A103" s="1"/>
      <c r="B103" s="20" t="s">
        <v>54</v>
      </c>
      <c r="C103" s="7" t="s">
        <v>46</v>
      </c>
      <c r="D103" s="27"/>
      <c r="E103" s="27"/>
      <c r="F103" s="29"/>
      <c r="G103" s="29">
        <f t="shared" si="0"/>
        <v>0</v>
      </c>
      <c r="H103" s="29"/>
      <c r="I103" s="29">
        <f t="shared" si="1"/>
        <v>0</v>
      </c>
      <c r="J103" s="29"/>
      <c r="K103" s="29">
        <f t="shared" si="53"/>
        <v>0</v>
      </c>
      <c r="L103" s="29"/>
      <c r="M103" s="29">
        <f t="shared" si="48"/>
        <v>0</v>
      </c>
      <c r="N103" s="29"/>
      <c r="O103" s="29">
        <f t="shared" si="49"/>
        <v>0</v>
      </c>
      <c r="P103" s="29"/>
      <c r="Q103" s="29">
        <f t="shared" si="50"/>
        <v>0</v>
      </c>
      <c r="R103" s="28"/>
      <c r="S103" s="29">
        <f t="shared" si="51"/>
        <v>0</v>
      </c>
      <c r="T103" s="28"/>
      <c r="U103" s="29">
        <f t="shared" si="52"/>
        <v>0</v>
      </c>
      <c r="V103" s="13" t="s">
        <v>179</v>
      </c>
      <c r="W103" s="3">
        <v>0</v>
      </c>
    </row>
    <row r="104" spans="1:23" x14ac:dyDescent="0.3">
      <c r="A104" s="1"/>
      <c r="B104" s="37" t="s">
        <v>4</v>
      </c>
      <c r="C104" s="37"/>
      <c r="D104" s="26">
        <f>D107+D105+D106+D108+D109+D110+D114</f>
        <v>190500</v>
      </c>
      <c r="E104" s="26">
        <f>E107+E105+E106+E108+E109+E110+E114</f>
        <v>138786.90000000002</v>
      </c>
      <c r="F104" s="26">
        <f>F107+F105+F106+F108+F109+F110+F114</f>
        <v>0</v>
      </c>
      <c r="G104" s="26">
        <f t="shared" si="0"/>
        <v>190500</v>
      </c>
      <c r="H104" s="26">
        <f>H107+H105+H106+H108+H109+H110+H114</f>
        <v>0</v>
      </c>
      <c r="I104" s="26">
        <f t="shared" si="1"/>
        <v>138786.90000000002</v>
      </c>
      <c r="J104" s="26">
        <f>J107+J105+J106+J108+J109+J110+J114+J115</f>
        <v>32968.798999999999</v>
      </c>
      <c r="K104" s="26">
        <f t="shared" si="53"/>
        <v>223468.799</v>
      </c>
      <c r="L104" s="26">
        <f>L107+L105+L106+L108+L109+L110+L114+L115</f>
        <v>0</v>
      </c>
      <c r="M104" s="26">
        <f t="shared" si="48"/>
        <v>138786.90000000002</v>
      </c>
      <c r="N104" s="29">
        <f>N107+N105+N106+N108+N109+N110+N114+N115</f>
        <v>0</v>
      </c>
      <c r="O104" s="29">
        <f t="shared" si="49"/>
        <v>223468.799</v>
      </c>
      <c r="P104" s="29">
        <f>P107+P105+P106+P108+P109+P110+P114+P115</f>
        <v>0</v>
      </c>
      <c r="Q104" s="26">
        <f t="shared" si="50"/>
        <v>138786.90000000002</v>
      </c>
      <c r="R104" s="26">
        <f>R107+R105+R106+R108+R109+R110+R114+R115</f>
        <v>467.96</v>
      </c>
      <c r="S104" s="29">
        <f t="shared" si="51"/>
        <v>223936.75899999999</v>
      </c>
      <c r="T104" s="26">
        <f>T107+T105+T106+T108+T109+T110+T114+T115</f>
        <v>0</v>
      </c>
      <c r="U104" s="29">
        <f t="shared" si="52"/>
        <v>138786.90000000002</v>
      </c>
    </row>
    <row r="105" spans="1:23" ht="56.25" x14ac:dyDescent="0.3">
      <c r="A105" s="1" t="s">
        <v>123</v>
      </c>
      <c r="B105" s="37" t="s">
        <v>33</v>
      </c>
      <c r="C105" s="37" t="s">
        <v>5</v>
      </c>
      <c r="D105" s="27">
        <v>60500</v>
      </c>
      <c r="E105" s="27">
        <v>60500</v>
      </c>
      <c r="F105" s="29"/>
      <c r="G105" s="29">
        <f t="shared" si="0"/>
        <v>60500</v>
      </c>
      <c r="H105" s="29"/>
      <c r="I105" s="29">
        <f t="shared" si="1"/>
        <v>60500</v>
      </c>
      <c r="J105" s="29"/>
      <c r="K105" s="29">
        <f t="shared" si="53"/>
        <v>60500</v>
      </c>
      <c r="L105" s="29"/>
      <c r="M105" s="29">
        <f t="shared" si="48"/>
        <v>60500</v>
      </c>
      <c r="N105" s="29"/>
      <c r="O105" s="29">
        <f t="shared" si="49"/>
        <v>60500</v>
      </c>
      <c r="P105" s="29"/>
      <c r="Q105" s="29">
        <f t="shared" si="50"/>
        <v>60500</v>
      </c>
      <c r="R105" s="28"/>
      <c r="S105" s="29">
        <f t="shared" si="51"/>
        <v>60500</v>
      </c>
      <c r="T105" s="28"/>
      <c r="U105" s="29">
        <f t="shared" si="52"/>
        <v>60500</v>
      </c>
      <c r="V105" s="13">
        <v>1020200000</v>
      </c>
    </row>
    <row r="106" spans="1:23" ht="56.25" x14ac:dyDescent="0.3">
      <c r="A106" s="1" t="s">
        <v>124</v>
      </c>
      <c r="B106" s="37" t="s">
        <v>32</v>
      </c>
      <c r="C106" s="37" t="s">
        <v>5</v>
      </c>
      <c r="D106" s="27">
        <v>0</v>
      </c>
      <c r="E106" s="27">
        <v>726.6</v>
      </c>
      <c r="F106" s="29">
        <v>0</v>
      </c>
      <c r="G106" s="29">
        <f t="shared" si="0"/>
        <v>0</v>
      </c>
      <c r="H106" s="29"/>
      <c r="I106" s="29">
        <f t="shared" si="1"/>
        <v>726.6</v>
      </c>
      <c r="J106" s="29">
        <v>0</v>
      </c>
      <c r="K106" s="29">
        <f t="shared" si="53"/>
        <v>0</v>
      </c>
      <c r="L106" s="29"/>
      <c r="M106" s="29">
        <f t="shared" si="48"/>
        <v>726.6</v>
      </c>
      <c r="N106" s="29">
        <v>0</v>
      </c>
      <c r="O106" s="29">
        <f t="shared" si="49"/>
        <v>0</v>
      </c>
      <c r="P106" s="29"/>
      <c r="Q106" s="29">
        <f t="shared" si="50"/>
        <v>726.6</v>
      </c>
      <c r="R106" s="28">
        <v>0</v>
      </c>
      <c r="S106" s="29">
        <f t="shared" si="51"/>
        <v>0</v>
      </c>
      <c r="T106" s="28"/>
      <c r="U106" s="29">
        <f t="shared" si="52"/>
        <v>726.6</v>
      </c>
      <c r="V106" s="13">
        <v>1110542270</v>
      </c>
    </row>
    <row r="107" spans="1:23" ht="56.25" x14ac:dyDescent="0.3">
      <c r="A107" s="1" t="s">
        <v>125</v>
      </c>
      <c r="B107" s="37" t="s">
        <v>188</v>
      </c>
      <c r="C107" s="37" t="s">
        <v>5</v>
      </c>
      <c r="D107" s="27">
        <v>0</v>
      </c>
      <c r="E107" s="27">
        <v>9282.2999999999993</v>
      </c>
      <c r="F107" s="29">
        <v>0</v>
      </c>
      <c r="G107" s="29">
        <f t="shared" si="0"/>
        <v>0</v>
      </c>
      <c r="H107" s="29"/>
      <c r="I107" s="29">
        <f t="shared" si="1"/>
        <v>9282.2999999999993</v>
      </c>
      <c r="J107" s="29">
        <v>0</v>
      </c>
      <c r="K107" s="29">
        <f t="shared" si="53"/>
        <v>0</v>
      </c>
      <c r="L107" s="29"/>
      <c r="M107" s="29">
        <f t="shared" si="48"/>
        <v>9282.2999999999993</v>
      </c>
      <c r="N107" s="29">
        <v>0</v>
      </c>
      <c r="O107" s="29">
        <f t="shared" si="49"/>
        <v>0</v>
      </c>
      <c r="P107" s="29"/>
      <c r="Q107" s="29">
        <f t="shared" si="50"/>
        <v>9282.2999999999993</v>
      </c>
      <c r="R107" s="28">
        <v>0</v>
      </c>
      <c r="S107" s="29">
        <f t="shared" si="51"/>
        <v>0</v>
      </c>
      <c r="T107" s="28"/>
      <c r="U107" s="29">
        <f t="shared" si="52"/>
        <v>9282.2999999999993</v>
      </c>
      <c r="V107" s="13">
        <v>1110542280</v>
      </c>
    </row>
    <row r="108" spans="1:23" ht="56.25" x14ac:dyDescent="0.3">
      <c r="A108" s="1" t="s">
        <v>126</v>
      </c>
      <c r="B108" s="37" t="s">
        <v>149</v>
      </c>
      <c r="C108" s="37" t="s">
        <v>5</v>
      </c>
      <c r="D108" s="27">
        <v>0</v>
      </c>
      <c r="E108" s="27">
        <v>43253</v>
      </c>
      <c r="F108" s="29">
        <v>0</v>
      </c>
      <c r="G108" s="29">
        <f t="shared" si="0"/>
        <v>0</v>
      </c>
      <c r="H108" s="29"/>
      <c r="I108" s="29">
        <f t="shared" si="1"/>
        <v>43253</v>
      </c>
      <c r="J108" s="29">
        <v>0</v>
      </c>
      <c r="K108" s="29">
        <f t="shared" si="53"/>
        <v>0</v>
      </c>
      <c r="L108" s="29"/>
      <c r="M108" s="29">
        <f t="shared" si="48"/>
        <v>43253</v>
      </c>
      <c r="N108" s="29">
        <v>0</v>
      </c>
      <c r="O108" s="29">
        <f t="shared" si="49"/>
        <v>0</v>
      </c>
      <c r="P108" s="29"/>
      <c r="Q108" s="29">
        <f t="shared" si="50"/>
        <v>43253</v>
      </c>
      <c r="R108" s="28">
        <v>0</v>
      </c>
      <c r="S108" s="29">
        <f t="shared" si="51"/>
        <v>0</v>
      </c>
      <c r="T108" s="28"/>
      <c r="U108" s="29">
        <f t="shared" si="52"/>
        <v>43253</v>
      </c>
      <c r="V108" s="13">
        <v>1110542290</v>
      </c>
    </row>
    <row r="109" spans="1:23" ht="56.25" x14ac:dyDescent="0.3">
      <c r="A109" s="1" t="s">
        <v>127</v>
      </c>
      <c r="B109" s="37" t="s">
        <v>169</v>
      </c>
      <c r="C109" s="37" t="s">
        <v>5</v>
      </c>
      <c r="D109" s="27">
        <v>0</v>
      </c>
      <c r="E109" s="27">
        <v>25025</v>
      </c>
      <c r="F109" s="29">
        <v>0</v>
      </c>
      <c r="G109" s="29">
        <f t="shared" si="0"/>
        <v>0</v>
      </c>
      <c r="H109" s="29"/>
      <c r="I109" s="29">
        <f t="shared" si="1"/>
        <v>25025</v>
      </c>
      <c r="J109" s="29">
        <v>0</v>
      </c>
      <c r="K109" s="29">
        <f t="shared" si="53"/>
        <v>0</v>
      </c>
      <c r="L109" s="29"/>
      <c r="M109" s="29">
        <f t="shared" si="48"/>
        <v>25025</v>
      </c>
      <c r="N109" s="29">
        <v>0</v>
      </c>
      <c r="O109" s="29">
        <f t="shared" si="49"/>
        <v>0</v>
      </c>
      <c r="P109" s="29"/>
      <c r="Q109" s="29">
        <f t="shared" si="50"/>
        <v>25025</v>
      </c>
      <c r="R109" s="28">
        <v>0</v>
      </c>
      <c r="S109" s="29">
        <f t="shared" si="51"/>
        <v>0</v>
      </c>
      <c r="T109" s="28"/>
      <c r="U109" s="29">
        <f t="shared" si="52"/>
        <v>25025</v>
      </c>
      <c r="V109" s="12">
        <v>1110542300</v>
      </c>
    </row>
    <row r="110" spans="1:23" ht="56.25" x14ac:dyDescent="0.3">
      <c r="A110" s="1" t="s">
        <v>128</v>
      </c>
      <c r="B110" s="37" t="s">
        <v>150</v>
      </c>
      <c r="C110" s="37" t="s">
        <v>5</v>
      </c>
      <c r="D110" s="27">
        <f>D112+D113</f>
        <v>100000</v>
      </c>
      <c r="E110" s="27">
        <f>E112+E113</f>
        <v>0</v>
      </c>
      <c r="F110" s="29">
        <f>F112+F113</f>
        <v>0</v>
      </c>
      <c r="G110" s="29">
        <f t="shared" si="0"/>
        <v>100000</v>
      </c>
      <c r="H110" s="29">
        <f>H112+H113</f>
        <v>0</v>
      </c>
      <c r="I110" s="29">
        <f t="shared" si="1"/>
        <v>0</v>
      </c>
      <c r="J110" s="29">
        <f>J112+J113</f>
        <v>0</v>
      </c>
      <c r="K110" s="29">
        <f t="shared" si="53"/>
        <v>100000</v>
      </c>
      <c r="L110" s="29">
        <f>L112+L113</f>
        <v>0</v>
      </c>
      <c r="M110" s="29">
        <f t="shared" si="48"/>
        <v>0</v>
      </c>
      <c r="N110" s="29">
        <f>N112+N113</f>
        <v>0</v>
      </c>
      <c r="O110" s="29">
        <f t="shared" si="49"/>
        <v>100000</v>
      </c>
      <c r="P110" s="29">
        <f>P112+P113</f>
        <v>0</v>
      </c>
      <c r="Q110" s="29">
        <f t="shared" si="50"/>
        <v>0</v>
      </c>
      <c r="R110" s="28">
        <f>R112+R113</f>
        <v>0</v>
      </c>
      <c r="S110" s="29">
        <f t="shared" si="51"/>
        <v>100000</v>
      </c>
      <c r="T110" s="28">
        <f>T112+T113</f>
        <v>0</v>
      </c>
      <c r="U110" s="29">
        <f t="shared" si="52"/>
        <v>0</v>
      </c>
      <c r="V110" s="12"/>
    </row>
    <row r="111" spans="1:23" hidden="1" x14ac:dyDescent="0.3">
      <c r="A111" s="1"/>
      <c r="B111" s="18" t="s">
        <v>7</v>
      </c>
      <c r="C111" s="19"/>
      <c r="D111" s="27"/>
      <c r="E111" s="27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8"/>
      <c r="S111" s="29"/>
      <c r="T111" s="28"/>
      <c r="U111" s="29"/>
      <c r="V111" s="12"/>
      <c r="W111" s="3">
        <v>0</v>
      </c>
    </row>
    <row r="112" spans="1:23" hidden="1" x14ac:dyDescent="0.3">
      <c r="A112" s="1"/>
      <c r="B112" s="18" t="s">
        <v>8</v>
      </c>
      <c r="C112" s="19"/>
      <c r="D112" s="27">
        <v>100000</v>
      </c>
      <c r="E112" s="27">
        <v>0</v>
      </c>
      <c r="F112" s="29"/>
      <c r="G112" s="29">
        <f t="shared" si="0"/>
        <v>100000</v>
      </c>
      <c r="H112" s="29">
        <v>0</v>
      </c>
      <c r="I112" s="29">
        <f t="shared" si="1"/>
        <v>0</v>
      </c>
      <c r="J112" s="29"/>
      <c r="K112" s="29">
        <f t="shared" si="53"/>
        <v>100000</v>
      </c>
      <c r="L112" s="29">
        <v>0</v>
      </c>
      <c r="M112" s="29">
        <f t="shared" ref="M112:M116" si="54">I112+L112</f>
        <v>0</v>
      </c>
      <c r="N112" s="29"/>
      <c r="O112" s="29">
        <f t="shared" ref="O112:O116" si="55">K112+N112</f>
        <v>100000</v>
      </c>
      <c r="P112" s="29">
        <v>0</v>
      </c>
      <c r="Q112" s="29">
        <f t="shared" ref="Q112:Q116" si="56">M112+P112</f>
        <v>0</v>
      </c>
      <c r="R112" s="28"/>
      <c r="S112" s="29">
        <f t="shared" ref="S112:S116" si="57">O112+R112</f>
        <v>100000</v>
      </c>
      <c r="T112" s="28">
        <v>0</v>
      </c>
      <c r="U112" s="29">
        <f t="shared" ref="U112:U116" si="58">Q112+T112</f>
        <v>0</v>
      </c>
      <c r="V112" s="12">
        <v>1320242020</v>
      </c>
      <c r="W112" s="3">
        <v>0</v>
      </c>
    </row>
    <row r="113" spans="1:23" hidden="1" x14ac:dyDescent="0.3">
      <c r="A113" s="1"/>
      <c r="B113" s="18" t="s">
        <v>14</v>
      </c>
      <c r="C113" s="19"/>
      <c r="D113" s="27"/>
      <c r="E113" s="27"/>
      <c r="F113" s="29"/>
      <c r="G113" s="29">
        <f t="shared" ref="G113:G185" si="59">D113+F113</f>
        <v>0</v>
      </c>
      <c r="H113" s="29"/>
      <c r="I113" s="29">
        <f t="shared" ref="I113:I185" si="60">E113+H113</f>
        <v>0</v>
      </c>
      <c r="J113" s="29"/>
      <c r="K113" s="29">
        <f t="shared" si="53"/>
        <v>0</v>
      </c>
      <c r="L113" s="29"/>
      <c r="M113" s="29">
        <f t="shared" si="54"/>
        <v>0</v>
      </c>
      <c r="N113" s="29"/>
      <c r="O113" s="29">
        <f t="shared" si="55"/>
        <v>0</v>
      </c>
      <c r="P113" s="29"/>
      <c r="Q113" s="29">
        <f t="shared" si="56"/>
        <v>0</v>
      </c>
      <c r="R113" s="28"/>
      <c r="S113" s="29">
        <f t="shared" si="57"/>
        <v>0</v>
      </c>
      <c r="T113" s="28"/>
      <c r="U113" s="29">
        <f t="shared" si="58"/>
        <v>0</v>
      </c>
      <c r="V113" s="12"/>
      <c r="W113" s="3">
        <v>0</v>
      </c>
    </row>
    <row r="114" spans="1:23" ht="56.25" x14ac:dyDescent="0.3">
      <c r="A114" s="1" t="s">
        <v>129</v>
      </c>
      <c r="B114" s="37" t="s">
        <v>172</v>
      </c>
      <c r="C114" s="37" t="s">
        <v>5</v>
      </c>
      <c r="D114" s="27">
        <v>30000</v>
      </c>
      <c r="E114" s="27">
        <v>0</v>
      </c>
      <c r="F114" s="29"/>
      <c r="G114" s="29">
        <f t="shared" si="59"/>
        <v>30000</v>
      </c>
      <c r="H114" s="29">
        <v>0</v>
      </c>
      <c r="I114" s="29">
        <f t="shared" si="60"/>
        <v>0</v>
      </c>
      <c r="J114" s="29"/>
      <c r="K114" s="29">
        <f t="shared" si="53"/>
        <v>30000</v>
      </c>
      <c r="L114" s="29">
        <v>0</v>
      </c>
      <c r="M114" s="29">
        <f t="shared" si="54"/>
        <v>0</v>
      </c>
      <c r="N114" s="29"/>
      <c r="O114" s="29">
        <f t="shared" si="55"/>
        <v>30000</v>
      </c>
      <c r="P114" s="29">
        <v>0</v>
      </c>
      <c r="Q114" s="29">
        <f t="shared" si="56"/>
        <v>0</v>
      </c>
      <c r="R114" s="28"/>
      <c r="S114" s="29">
        <f t="shared" si="57"/>
        <v>30000</v>
      </c>
      <c r="T114" s="28">
        <v>0</v>
      </c>
      <c r="U114" s="29">
        <f t="shared" si="58"/>
        <v>0</v>
      </c>
      <c r="V114" s="12">
        <v>1120441540</v>
      </c>
    </row>
    <row r="115" spans="1:23" ht="56.25" x14ac:dyDescent="0.3">
      <c r="A115" s="1" t="s">
        <v>130</v>
      </c>
      <c r="B115" s="37" t="s">
        <v>197</v>
      </c>
      <c r="C115" s="37" t="s">
        <v>5</v>
      </c>
      <c r="D115" s="27"/>
      <c r="E115" s="27"/>
      <c r="F115" s="29"/>
      <c r="G115" s="29"/>
      <c r="H115" s="29"/>
      <c r="I115" s="29"/>
      <c r="J115" s="29">
        <v>32968.798999999999</v>
      </c>
      <c r="K115" s="29">
        <f t="shared" si="53"/>
        <v>32968.798999999999</v>
      </c>
      <c r="L115" s="29"/>
      <c r="M115" s="29">
        <f t="shared" si="54"/>
        <v>0</v>
      </c>
      <c r="N115" s="29"/>
      <c r="O115" s="29">
        <f t="shared" si="55"/>
        <v>32968.798999999999</v>
      </c>
      <c r="P115" s="29"/>
      <c r="Q115" s="29">
        <f t="shared" si="56"/>
        <v>0</v>
      </c>
      <c r="R115" s="28">
        <v>467.96</v>
      </c>
      <c r="S115" s="29">
        <f t="shared" si="57"/>
        <v>33436.758999999998</v>
      </c>
      <c r="T115" s="28"/>
      <c r="U115" s="29">
        <f t="shared" si="58"/>
        <v>0</v>
      </c>
      <c r="V115" s="12" t="s">
        <v>198</v>
      </c>
    </row>
    <row r="116" spans="1:23" x14ac:dyDescent="0.3">
      <c r="A116" s="1"/>
      <c r="B116" s="37" t="s">
        <v>6</v>
      </c>
      <c r="C116" s="37"/>
      <c r="D116" s="26">
        <f>D118+D119</f>
        <v>1940540.4</v>
      </c>
      <c r="E116" s="26">
        <f>E118+E119</f>
        <v>1512660</v>
      </c>
      <c r="F116" s="26">
        <f>F118+F119</f>
        <v>0</v>
      </c>
      <c r="G116" s="26">
        <f t="shared" si="59"/>
        <v>1940540.4</v>
      </c>
      <c r="H116" s="26">
        <f>H118+H119</f>
        <v>0</v>
      </c>
      <c r="I116" s="26">
        <f t="shared" si="60"/>
        <v>1512660</v>
      </c>
      <c r="J116" s="26">
        <f>J118+J119</f>
        <v>0</v>
      </c>
      <c r="K116" s="26">
        <f t="shared" si="53"/>
        <v>1940540.4</v>
      </c>
      <c r="L116" s="26">
        <f>L118+L119</f>
        <v>0</v>
      </c>
      <c r="M116" s="26">
        <f t="shared" si="54"/>
        <v>1512660</v>
      </c>
      <c r="N116" s="29">
        <f>N118+N119</f>
        <v>0</v>
      </c>
      <c r="O116" s="29">
        <f t="shared" si="55"/>
        <v>1940540.4</v>
      </c>
      <c r="P116" s="29">
        <f>P118+P119</f>
        <v>0</v>
      </c>
      <c r="Q116" s="26">
        <f t="shared" si="56"/>
        <v>1512660</v>
      </c>
      <c r="R116" s="26">
        <f>R118+R119</f>
        <v>403701.8</v>
      </c>
      <c r="S116" s="29">
        <f t="shared" si="57"/>
        <v>2344242.1999999997</v>
      </c>
      <c r="T116" s="26">
        <f>T118+T119</f>
        <v>0</v>
      </c>
      <c r="U116" s="29">
        <f t="shared" si="58"/>
        <v>1512660</v>
      </c>
    </row>
    <row r="117" spans="1:23" x14ac:dyDescent="0.3">
      <c r="A117" s="1"/>
      <c r="B117" s="9" t="s">
        <v>7</v>
      </c>
      <c r="C117" s="16"/>
      <c r="D117" s="27"/>
      <c r="E117" s="27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8"/>
      <c r="S117" s="29"/>
      <c r="T117" s="28"/>
      <c r="U117" s="29"/>
    </row>
    <row r="118" spans="1:23" hidden="1" x14ac:dyDescent="0.3">
      <c r="A118" s="1"/>
      <c r="B118" s="6" t="s">
        <v>8</v>
      </c>
      <c r="C118" s="2"/>
      <c r="D118" s="30">
        <f t="shared" ref="D118:F119" si="61">D122+D126+D130+D134+D138+D142+D146+D150+D154+D158+D162</f>
        <v>485135.6</v>
      </c>
      <c r="E118" s="30">
        <f t="shared" si="61"/>
        <v>407082.6</v>
      </c>
      <c r="F118" s="32">
        <f t="shared" si="61"/>
        <v>0</v>
      </c>
      <c r="G118" s="29">
        <f t="shared" si="59"/>
        <v>485135.6</v>
      </c>
      <c r="H118" s="32">
        <f>H122+H126+H130+H134+H138+H142+H146+H150+H154+H158+H162</f>
        <v>0</v>
      </c>
      <c r="I118" s="29">
        <f t="shared" si="60"/>
        <v>407082.6</v>
      </c>
      <c r="J118" s="32">
        <f t="shared" ref="J118" si="62">J122+J126+J130+J134+J138+J142+J146+J150+J154+J158+J162</f>
        <v>0</v>
      </c>
      <c r="K118" s="29">
        <f t="shared" si="53"/>
        <v>485135.6</v>
      </c>
      <c r="L118" s="32">
        <f>L122+L126+L130+L134+L138+L142+L146+L150+L154+L158+L162</f>
        <v>0</v>
      </c>
      <c r="M118" s="29">
        <f t="shared" ref="M118:M120" si="63">I118+L118</f>
        <v>407082.6</v>
      </c>
      <c r="N118" s="32">
        <f t="shared" ref="N118:N119" si="64">N122+N126+N130+N134+N138+N142+N146+N150+N154+N158+N162</f>
        <v>0</v>
      </c>
      <c r="O118" s="29">
        <f t="shared" ref="O118:O120" si="65">K118+N118</f>
        <v>485135.6</v>
      </c>
      <c r="P118" s="32">
        <f>P122+P126+P130+P134+P138+P142+P146+P150+P154+P158+P162</f>
        <v>0</v>
      </c>
      <c r="Q118" s="29">
        <f t="shared" ref="Q118:Q120" si="66">M118+P118</f>
        <v>407082.6</v>
      </c>
      <c r="R118" s="31">
        <f>R122+R126+R130+R134+R138+R142+R146+R150+R154+R158+R162+R166+R170</f>
        <v>83372.299999999988</v>
      </c>
      <c r="S118" s="29">
        <f t="shared" ref="S118:S120" si="67">O118+R118</f>
        <v>568507.89999999991</v>
      </c>
      <c r="T118" s="31">
        <f>T122+T126+T130+T134+T138+T142+T146+T150+T154+T158+T162+T166+T170</f>
        <v>0</v>
      </c>
      <c r="U118" s="29">
        <f t="shared" ref="U118:U120" si="68">Q118+T118</f>
        <v>407082.6</v>
      </c>
      <c r="W118" s="3">
        <v>0</v>
      </c>
    </row>
    <row r="119" spans="1:23" x14ac:dyDescent="0.3">
      <c r="A119" s="1"/>
      <c r="B119" s="37" t="s">
        <v>23</v>
      </c>
      <c r="C119" s="16"/>
      <c r="D119" s="27">
        <f t="shared" si="61"/>
        <v>1455404.7999999998</v>
      </c>
      <c r="E119" s="27">
        <f t="shared" si="61"/>
        <v>1105577.3999999999</v>
      </c>
      <c r="F119" s="29">
        <f t="shared" si="61"/>
        <v>0</v>
      </c>
      <c r="G119" s="29">
        <f t="shared" si="59"/>
        <v>1455404.7999999998</v>
      </c>
      <c r="H119" s="29">
        <f>H123+H127+H131+H135+H139+H143+H147+H151+H155+H159+H163</f>
        <v>0</v>
      </c>
      <c r="I119" s="29">
        <f t="shared" si="60"/>
        <v>1105577.3999999999</v>
      </c>
      <c r="J119" s="29">
        <f t="shared" ref="J119" si="69">J123+J127+J131+J135+J139+J143+J147+J151+J155+J159+J163</f>
        <v>0</v>
      </c>
      <c r="K119" s="29">
        <f t="shared" si="53"/>
        <v>1455404.7999999998</v>
      </c>
      <c r="L119" s="29">
        <f>L123+L127+L131+L135+L139+L143+L147+L151+L155+L159+L163</f>
        <v>0</v>
      </c>
      <c r="M119" s="29">
        <f t="shared" si="63"/>
        <v>1105577.3999999999</v>
      </c>
      <c r="N119" s="29">
        <f t="shared" si="64"/>
        <v>0</v>
      </c>
      <c r="O119" s="29">
        <f t="shared" si="65"/>
        <v>1455404.7999999998</v>
      </c>
      <c r="P119" s="29">
        <f>P123+P127+P131+P135+P139+P143+P147+P151+P155+P159+P163</f>
        <v>0</v>
      </c>
      <c r="Q119" s="29">
        <f t="shared" si="66"/>
        <v>1105577.3999999999</v>
      </c>
      <c r="R119" s="28">
        <f>R123+R127+R131+R135+R139+R143+R147+R151+R155+R159+R163+R167+R171</f>
        <v>320329.5</v>
      </c>
      <c r="S119" s="29">
        <f t="shared" si="67"/>
        <v>1775734.2999999998</v>
      </c>
      <c r="T119" s="28">
        <f>T123+T127+T131+T135+T139+T143+T147+T151+T155+T159+T163+T167+T171</f>
        <v>0</v>
      </c>
      <c r="U119" s="29">
        <f t="shared" si="68"/>
        <v>1105577.3999999999</v>
      </c>
    </row>
    <row r="120" spans="1:23" ht="56.25" x14ac:dyDescent="0.3">
      <c r="A120" s="1" t="s">
        <v>131</v>
      </c>
      <c r="B120" s="37" t="s">
        <v>28</v>
      </c>
      <c r="C120" s="37" t="s">
        <v>5</v>
      </c>
      <c r="D120" s="27">
        <f>D122+D123</f>
        <v>613115.4</v>
      </c>
      <c r="E120" s="27">
        <f>E122+E123</f>
        <v>263903.8</v>
      </c>
      <c r="F120" s="29">
        <f>F122+F123</f>
        <v>0</v>
      </c>
      <c r="G120" s="29">
        <f t="shared" si="59"/>
        <v>613115.4</v>
      </c>
      <c r="H120" s="29">
        <f>H122+H123</f>
        <v>0</v>
      </c>
      <c r="I120" s="29">
        <f t="shared" si="60"/>
        <v>263903.8</v>
      </c>
      <c r="J120" s="29">
        <f>J122+J123</f>
        <v>0</v>
      </c>
      <c r="K120" s="29">
        <f t="shared" si="53"/>
        <v>613115.4</v>
      </c>
      <c r="L120" s="29">
        <f>L122+L123</f>
        <v>0</v>
      </c>
      <c r="M120" s="29">
        <f t="shared" si="63"/>
        <v>263903.8</v>
      </c>
      <c r="N120" s="29">
        <f>N122+N123</f>
        <v>0</v>
      </c>
      <c r="O120" s="29">
        <f t="shared" si="65"/>
        <v>613115.4</v>
      </c>
      <c r="P120" s="29">
        <f>P122+P123</f>
        <v>0</v>
      </c>
      <c r="Q120" s="29">
        <f t="shared" si="66"/>
        <v>263903.8</v>
      </c>
      <c r="R120" s="28">
        <f>R122+R123</f>
        <v>34936.1</v>
      </c>
      <c r="S120" s="29">
        <f t="shared" si="67"/>
        <v>648051.5</v>
      </c>
      <c r="T120" s="28">
        <f>T122+T123</f>
        <v>0</v>
      </c>
      <c r="U120" s="29">
        <f t="shared" si="68"/>
        <v>263903.8</v>
      </c>
    </row>
    <row r="121" spans="1:23" x14ac:dyDescent="0.3">
      <c r="A121" s="1"/>
      <c r="B121" s="37" t="s">
        <v>7</v>
      </c>
      <c r="C121" s="16"/>
      <c r="D121" s="27"/>
      <c r="E121" s="27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8"/>
      <c r="S121" s="29"/>
      <c r="T121" s="28"/>
      <c r="U121" s="29"/>
    </row>
    <row r="122" spans="1:23" hidden="1" x14ac:dyDescent="0.3">
      <c r="A122" s="1"/>
      <c r="B122" s="18" t="s">
        <v>8</v>
      </c>
      <c r="C122" s="2"/>
      <c r="D122" s="30">
        <v>153278.9</v>
      </c>
      <c r="E122" s="30">
        <v>65976</v>
      </c>
      <c r="F122" s="32"/>
      <c r="G122" s="29">
        <f t="shared" si="59"/>
        <v>153278.9</v>
      </c>
      <c r="H122" s="32"/>
      <c r="I122" s="29">
        <f t="shared" si="60"/>
        <v>65976</v>
      </c>
      <c r="J122" s="32"/>
      <c r="K122" s="29">
        <f t="shared" si="53"/>
        <v>153278.9</v>
      </c>
      <c r="L122" s="32"/>
      <c r="M122" s="29">
        <f t="shared" ref="M122:M124" si="70">I122+L122</f>
        <v>65976</v>
      </c>
      <c r="N122" s="32"/>
      <c r="O122" s="29">
        <f t="shared" ref="O122:O124" si="71">K122+N122</f>
        <v>153278.9</v>
      </c>
      <c r="P122" s="32"/>
      <c r="Q122" s="29">
        <f t="shared" ref="Q122:Q124" si="72">M122+P122</f>
        <v>65976</v>
      </c>
      <c r="R122" s="31">
        <v>-8819.4</v>
      </c>
      <c r="S122" s="29">
        <f t="shared" ref="S122:S124" si="73">O122+R122</f>
        <v>144459.5</v>
      </c>
      <c r="T122" s="31"/>
      <c r="U122" s="29">
        <f t="shared" ref="U122:U124" si="74">Q122+T122</f>
        <v>65976</v>
      </c>
      <c r="V122" s="13" t="s">
        <v>34</v>
      </c>
      <c r="W122" s="3">
        <v>0</v>
      </c>
    </row>
    <row r="123" spans="1:23" x14ac:dyDescent="0.3">
      <c r="A123" s="1"/>
      <c r="B123" s="37" t="s">
        <v>23</v>
      </c>
      <c r="C123" s="16"/>
      <c r="D123" s="27">
        <v>459836.5</v>
      </c>
      <c r="E123" s="27">
        <v>197927.8</v>
      </c>
      <c r="F123" s="29"/>
      <c r="G123" s="29">
        <f t="shared" si="59"/>
        <v>459836.5</v>
      </c>
      <c r="H123" s="29"/>
      <c r="I123" s="29">
        <f t="shared" si="60"/>
        <v>197927.8</v>
      </c>
      <c r="J123" s="29"/>
      <c r="K123" s="29">
        <f t="shared" si="53"/>
        <v>459836.5</v>
      </c>
      <c r="L123" s="29"/>
      <c r="M123" s="29">
        <f t="shared" si="70"/>
        <v>197927.8</v>
      </c>
      <c r="N123" s="29"/>
      <c r="O123" s="29">
        <f t="shared" si="71"/>
        <v>459836.5</v>
      </c>
      <c r="P123" s="29"/>
      <c r="Q123" s="29">
        <f t="shared" si="72"/>
        <v>197927.8</v>
      </c>
      <c r="R123" s="28">
        <v>43755.5</v>
      </c>
      <c r="S123" s="29">
        <f t="shared" si="73"/>
        <v>503592</v>
      </c>
      <c r="T123" s="28"/>
      <c r="U123" s="29">
        <f t="shared" si="74"/>
        <v>197927.8</v>
      </c>
      <c r="V123" s="13" t="s">
        <v>146</v>
      </c>
      <c r="W123" s="8"/>
    </row>
    <row r="124" spans="1:23" ht="56.25" x14ac:dyDescent="0.3">
      <c r="A124" s="1" t="s">
        <v>132</v>
      </c>
      <c r="B124" s="37" t="s">
        <v>72</v>
      </c>
      <c r="C124" s="37" t="s">
        <v>5</v>
      </c>
      <c r="D124" s="27">
        <f>D126+D127</f>
        <v>200000</v>
      </c>
      <c r="E124" s="27">
        <f>E126+E127</f>
        <v>10000</v>
      </c>
      <c r="F124" s="29">
        <f>F126+F127</f>
        <v>0</v>
      </c>
      <c r="G124" s="29">
        <f t="shared" si="59"/>
        <v>200000</v>
      </c>
      <c r="H124" s="29">
        <f>H126+H127</f>
        <v>0</v>
      </c>
      <c r="I124" s="29">
        <f t="shared" si="60"/>
        <v>10000</v>
      </c>
      <c r="J124" s="29">
        <f>J126+J127</f>
        <v>45367</v>
      </c>
      <c r="K124" s="29">
        <f t="shared" si="53"/>
        <v>245367</v>
      </c>
      <c r="L124" s="29">
        <f>L126+L127</f>
        <v>0</v>
      </c>
      <c r="M124" s="29">
        <f t="shared" si="70"/>
        <v>10000</v>
      </c>
      <c r="N124" s="29">
        <f>N126+N127</f>
        <v>0</v>
      </c>
      <c r="O124" s="29">
        <f t="shared" si="71"/>
        <v>245367</v>
      </c>
      <c r="P124" s="29">
        <f>P126+P127</f>
        <v>0</v>
      </c>
      <c r="Q124" s="29">
        <f t="shared" si="72"/>
        <v>10000</v>
      </c>
      <c r="R124" s="28">
        <f>R126+R127</f>
        <v>0</v>
      </c>
      <c r="S124" s="29">
        <f t="shared" si="73"/>
        <v>245367</v>
      </c>
      <c r="T124" s="28">
        <f>T126+T127</f>
        <v>0</v>
      </c>
      <c r="U124" s="29">
        <f t="shared" si="74"/>
        <v>10000</v>
      </c>
    </row>
    <row r="125" spans="1:23" x14ac:dyDescent="0.3">
      <c r="A125" s="1"/>
      <c r="B125" s="37" t="s">
        <v>7</v>
      </c>
      <c r="C125" s="38"/>
      <c r="D125" s="27"/>
      <c r="E125" s="27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8"/>
      <c r="S125" s="29"/>
      <c r="T125" s="28"/>
      <c r="U125" s="29"/>
    </row>
    <row r="126" spans="1:23" hidden="1" x14ac:dyDescent="0.3">
      <c r="A126" s="1"/>
      <c r="B126" s="18" t="s">
        <v>8</v>
      </c>
      <c r="C126" s="19"/>
      <c r="D126" s="27">
        <v>50000</v>
      </c>
      <c r="E126" s="27">
        <v>2500</v>
      </c>
      <c r="F126" s="29"/>
      <c r="G126" s="29">
        <f t="shared" si="59"/>
        <v>50000</v>
      </c>
      <c r="H126" s="29"/>
      <c r="I126" s="29">
        <f t="shared" si="60"/>
        <v>2500</v>
      </c>
      <c r="J126" s="29">
        <v>11341.8</v>
      </c>
      <c r="K126" s="29">
        <f t="shared" si="53"/>
        <v>61341.8</v>
      </c>
      <c r="L126" s="29"/>
      <c r="M126" s="29">
        <f t="shared" ref="M126:M128" si="75">I126+L126</f>
        <v>2500</v>
      </c>
      <c r="N126" s="29"/>
      <c r="O126" s="29">
        <f t="shared" ref="O126:O128" si="76">K126+N126</f>
        <v>61341.8</v>
      </c>
      <c r="P126" s="29"/>
      <c r="Q126" s="29">
        <f t="shared" ref="Q126:Q128" si="77">M126+P126</f>
        <v>2500</v>
      </c>
      <c r="R126" s="28"/>
      <c r="S126" s="29">
        <f t="shared" ref="S126:S128" si="78">O126+R126</f>
        <v>61341.8</v>
      </c>
      <c r="T126" s="28"/>
      <c r="U126" s="29">
        <f t="shared" ref="U126:U128" si="79">Q126+T126</f>
        <v>2500</v>
      </c>
      <c r="V126" s="13" t="s">
        <v>35</v>
      </c>
      <c r="W126" s="3">
        <v>0</v>
      </c>
    </row>
    <row r="127" spans="1:23" x14ac:dyDescent="0.3">
      <c r="A127" s="1"/>
      <c r="B127" s="37" t="s">
        <v>23</v>
      </c>
      <c r="C127" s="38"/>
      <c r="D127" s="27">
        <v>150000</v>
      </c>
      <c r="E127" s="27">
        <v>7500</v>
      </c>
      <c r="F127" s="29"/>
      <c r="G127" s="29">
        <f t="shared" si="59"/>
        <v>150000</v>
      </c>
      <c r="H127" s="29"/>
      <c r="I127" s="29">
        <f t="shared" si="60"/>
        <v>7500</v>
      </c>
      <c r="J127" s="29">
        <v>34025.199999999997</v>
      </c>
      <c r="K127" s="29">
        <f t="shared" si="53"/>
        <v>184025.2</v>
      </c>
      <c r="L127" s="29"/>
      <c r="M127" s="29">
        <f t="shared" si="75"/>
        <v>7500</v>
      </c>
      <c r="N127" s="29"/>
      <c r="O127" s="29">
        <f t="shared" si="76"/>
        <v>184025.2</v>
      </c>
      <c r="P127" s="29"/>
      <c r="Q127" s="29">
        <f t="shared" si="77"/>
        <v>7500</v>
      </c>
      <c r="R127" s="28"/>
      <c r="S127" s="29">
        <f t="shared" si="78"/>
        <v>184025.2</v>
      </c>
      <c r="T127" s="28"/>
      <c r="U127" s="29">
        <f t="shared" si="79"/>
        <v>7500</v>
      </c>
      <c r="V127" s="13" t="s">
        <v>146</v>
      </c>
    </row>
    <row r="128" spans="1:23" ht="56.25" x14ac:dyDescent="0.3">
      <c r="A128" s="1" t="s">
        <v>133</v>
      </c>
      <c r="B128" s="37" t="s">
        <v>29</v>
      </c>
      <c r="C128" s="37" t="s">
        <v>5</v>
      </c>
      <c r="D128" s="27">
        <f>D130+D131</f>
        <v>120000</v>
      </c>
      <c r="E128" s="27">
        <f>E130+E131</f>
        <v>0</v>
      </c>
      <c r="F128" s="29">
        <f>F130+F131</f>
        <v>0</v>
      </c>
      <c r="G128" s="29">
        <f t="shared" si="59"/>
        <v>120000</v>
      </c>
      <c r="H128" s="29">
        <f>H130+H131</f>
        <v>0</v>
      </c>
      <c r="I128" s="29">
        <f t="shared" si="60"/>
        <v>0</v>
      </c>
      <c r="J128" s="29">
        <f>J130+J131</f>
        <v>0</v>
      </c>
      <c r="K128" s="29">
        <f t="shared" si="53"/>
        <v>120000</v>
      </c>
      <c r="L128" s="29">
        <f>L130+L131</f>
        <v>0</v>
      </c>
      <c r="M128" s="29">
        <f t="shared" si="75"/>
        <v>0</v>
      </c>
      <c r="N128" s="29">
        <f>N130+N131</f>
        <v>0</v>
      </c>
      <c r="O128" s="29">
        <f t="shared" si="76"/>
        <v>120000</v>
      </c>
      <c r="P128" s="29">
        <f>P130+P131</f>
        <v>0</v>
      </c>
      <c r="Q128" s="29">
        <f t="shared" si="77"/>
        <v>0</v>
      </c>
      <c r="R128" s="28">
        <f>R130+R131</f>
        <v>0</v>
      </c>
      <c r="S128" s="29">
        <f t="shared" si="78"/>
        <v>120000</v>
      </c>
      <c r="T128" s="28">
        <f>T130+T131</f>
        <v>0</v>
      </c>
      <c r="U128" s="29">
        <f t="shared" si="79"/>
        <v>0</v>
      </c>
    </row>
    <row r="129" spans="1:23" x14ac:dyDescent="0.3">
      <c r="A129" s="1"/>
      <c r="B129" s="37" t="s">
        <v>7</v>
      </c>
      <c r="C129" s="38"/>
      <c r="D129" s="27"/>
      <c r="E129" s="27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8"/>
      <c r="S129" s="29"/>
      <c r="T129" s="28"/>
      <c r="U129" s="29"/>
    </row>
    <row r="130" spans="1:23" hidden="1" x14ac:dyDescent="0.3">
      <c r="A130" s="1"/>
      <c r="B130" s="18" t="s">
        <v>8</v>
      </c>
      <c r="C130" s="19"/>
      <c r="D130" s="27">
        <v>30000</v>
      </c>
      <c r="E130" s="27">
        <v>0</v>
      </c>
      <c r="F130" s="29"/>
      <c r="G130" s="29">
        <f t="shared" si="59"/>
        <v>30000</v>
      </c>
      <c r="H130" s="29">
        <v>0</v>
      </c>
      <c r="I130" s="29">
        <f t="shared" si="60"/>
        <v>0</v>
      </c>
      <c r="J130" s="29"/>
      <c r="K130" s="29">
        <f t="shared" si="53"/>
        <v>30000</v>
      </c>
      <c r="L130" s="29">
        <v>0</v>
      </c>
      <c r="M130" s="29">
        <f t="shared" ref="M130:M132" si="80">I130+L130</f>
        <v>0</v>
      </c>
      <c r="N130" s="29"/>
      <c r="O130" s="29">
        <f t="shared" ref="O130:O132" si="81">K130+N130</f>
        <v>30000</v>
      </c>
      <c r="P130" s="29">
        <v>0</v>
      </c>
      <c r="Q130" s="29">
        <f t="shared" ref="Q130:Q132" si="82">M130+P130</f>
        <v>0</v>
      </c>
      <c r="R130" s="28"/>
      <c r="S130" s="29">
        <f t="shared" ref="S130:S132" si="83">O130+R130</f>
        <v>30000</v>
      </c>
      <c r="T130" s="28">
        <v>0</v>
      </c>
      <c r="U130" s="29">
        <f t="shared" ref="U130:U132" si="84">Q130+T130</f>
        <v>0</v>
      </c>
      <c r="V130" s="13" t="s">
        <v>36</v>
      </c>
      <c r="W130" s="3">
        <v>0</v>
      </c>
    </row>
    <row r="131" spans="1:23" x14ac:dyDescent="0.3">
      <c r="A131" s="1"/>
      <c r="B131" s="37" t="s">
        <v>23</v>
      </c>
      <c r="C131" s="38"/>
      <c r="D131" s="27">
        <v>90000</v>
      </c>
      <c r="E131" s="27">
        <v>0</v>
      </c>
      <c r="F131" s="29"/>
      <c r="G131" s="29">
        <f t="shared" si="59"/>
        <v>90000</v>
      </c>
      <c r="H131" s="29">
        <v>0</v>
      </c>
      <c r="I131" s="29">
        <f t="shared" si="60"/>
        <v>0</v>
      </c>
      <c r="J131" s="29"/>
      <c r="K131" s="29">
        <f t="shared" si="53"/>
        <v>90000</v>
      </c>
      <c r="L131" s="29">
        <v>0</v>
      </c>
      <c r="M131" s="29">
        <f t="shared" si="80"/>
        <v>0</v>
      </c>
      <c r="N131" s="29"/>
      <c r="O131" s="29">
        <f t="shared" si="81"/>
        <v>90000</v>
      </c>
      <c r="P131" s="29">
        <v>0</v>
      </c>
      <c r="Q131" s="29">
        <f t="shared" si="82"/>
        <v>0</v>
      </c>
      <c r="R131" s="28"/>
      <c r="S131" s="29">
        <f t="shared" si="83"/>
        <v>90000</v>
      </c>
      <c r="T131" s="28">
        <v>0</v>
      </c>
      <c r="U131" s="29">
        <f t="shared" si="84"/>
        <v>0</v>
      </c>
      <c r="V131" s="13" t="s">
        <v>146</v>
      </c>
    </row>
    <row r="132" spans="1:23" ht="56.25" x14ac:dyDescent="0.3">
      <c r="A132" s="1" t="s">
        <v>134</v>
      </c>
      <c r="B132" s="37" t="s">
        <v>30</v>
      </c>
      <c r="C132" s="37" t="s">
        <v>5</v>
      </c>
      <c r="D132" s="27">
        <f>D134+D135</f>
        <v>72334</v>
      </c>
      <c r="E132" s="27">
        <f>E134+E135</f>
        <v>0</v>
      </c>
      <c r="F132" s="29">
        <f>F134+F135</f>
        <v>0</v>
      </c>
      <c r="G132" s="29">
        <f t="shared" si="59"/>
        <v>72334</v>
      </c>
      <c r="H132" s="29">
        <f>H134+H135</f>
        <v>0</v>
      </c>
      <c r="I132" s="29">
        <f t="shared" si="60"/>
        <v>0</v>
      </c>
      <c r="J132" s="29">
        <f>J134+J135</f>
        <v>0</v>
      </c>
      <c r="K132" s="29">
        <f t="shared" si="53"/>
        <v>72334</v>
      </c>
      <c r="L132" s="29">
        <f>L134+L135</f>
        <v>0</v>
      </c>
      <c r="M132" s="29">
        <f t="shared" si="80"/>
        <v>0</v>
      </c>
      <c r="N132" s="29">
        <f>N134+N135</f>
        <v>0</v>
      </c>
      <c r="O132" s="29">
        <f t="shared" si="81"/>
        <v>72334</v>
      </c>
      <c r="P132" s="29">
        <f>P134+P135</f>
        <v>0</v>
      </c>
      <c r="Q132" s="29">
        <f t="shared" si="82"/>
        <v>0</v>
      </c>
      <c r="R132" s="28">
        <f>R134+R135</f>
        <v>0</v>
      </c>
      <c r="S132" s="29">
        <f t="shared" si="83"/>
        <v>72334</v>
      </c>
      <c r="T132" s="28">
        <f>T134+T135</f>
        <v>0</v>
      </c>
      <c r="U132" s="29">
        <f t="shared" si="84"/>
        <v>0</v>
      </c>
    </row>
    <row r="133" spans="1:23" x14ac:dyDescent="0.3">
      <c r="A133" s="1"/>
      <c r="B133" s="37" t="s">
        <v>7</v>
      </c>
      <c r="C133" s="38"/>
      <c r="D133" s="27"/>
      <c r="E133" s="27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8"/>
      <c r="S133" s="29"/>
      <c r="T133" s="28"/>
      <c r="U133" s="29"/>
    </row>
    <row r="134" spans="1:23" hidden="1" x14ac:dyDescent="0.3">
      <c r="A134" s="1"/>
      <c r="B134" s="18" t="s">
        <v>8</v>
      </c>
      <c r="C134" s="19"/>
      <c r="D134" s="27">
        <v>18083.5</v>
      </c>
      <c r="E134" s="27">
        <v>0</v>
      </c>
      <c r="F134" s="29"/>
      <c r="G134" s="29">
        <f t="shared" si="59"/>
        <v>18083.5</v>
      </c>
      <c r="H134" s="29"/>
      <c r="I134" s="29">
        <f t="shared" si="60"/>
        <v>0</v>
      </c>
      <c r="J134" s="29"/>
      <c r="K134" s="29">
        <f t="shared" si="53"/>
        <v>18083.5</v>
      </c>
      <c r="L134" s="29"/>
      <c r="M134" s="29">
        <f t="shared" ref="M134:M136" si="85">I134+L134</f>
        <v>0</v>
      </c>
      <c r="N134" s="29"/>
      <c r="O134" s="29">
        <f t="shared" ref="O134:O136" si="86">K134+N134</f>
        <v>18083.5</v>
      </c>
      <c r="P134" s="29"/>
      <c r="Q134" s="29">
        <f t="shared" ref="Q134:Q136" si="87">M134+P134</f>
        <v>0</v>
      </c>
      <c r="R134" s="28"/>
      <c r="S134" s="29">
        <f t="shared" ref="S134:S136" si="88">O134+R134</f>
        <v>18083.5</v>
      </c>
      <c r="T134" s="28"/>
      <c r="U134" s="29">
        <f t="shared" ref="U134:U136" si="89">Q134+T134</f>
        <v>0</v>
      </c>
      <c r="V134" s="13" t="s">
        <v>37</v>
      </c>
      <c r="W134" s="3">
        <v>0</v>
      </c>
    </row>
    <row r="135" spans="1:23" x14ac:dyDescent="0.3">
      <c r="A135" s="1"/>
      <c r="B135" s="37" t="s">
        <v>23</v>
      </c>
      <c r="C135" s="38"/>
      <c r="D135" s="27">
        <v>54250.5</v>
      </c>
      <c r="E135" s="27">
        <v>0</v>
      </c>
      <c r="F135" s="29"/>
      <c r="G135" s="29">
        <f t="shared" si="59"/>
        <v>54250.5</v>
      </c>
      <c r="H135" s="29"/>
      <c r="I135" s="29">
        <f t="shared" si="60"/>
        <v>0</v>
      </c>
      <c r="J135" s="29"/>
      <c r="K135" s="29">
        <f t="shared" si="53"/>
        <v>54250.5</v>
      </c>
      <c r="L135" s="29"/>
      <c r="M135" s="29">
        <f t="shared" si="85"/>
        <v>0</v>
      </c>
      <c r="N135" s="29"/>
      <c r="O135" s="29">
        <f t="shared" si="86"/>
        <v>54250.5</v>
      </c>
      <c r="P135" s="29"/>
      <c r="Q135" s="29">
        <f t="shared" si="87"/>
        <v>0</v>
      </c>
      <c r="R135" s="28"/>
      <c r="S135" s="29">
        <f t="shared" si="88"/>
        <v>54250.5</v>
      </c>
      <c r="T135" s="28"/>
      <c r="U135" s="29">
        <f t="shared" si="89"/>
        <v>0</v>
      </c>
      <c r="V135" s="13" t="s">
        <v>146</v>
      </c>
    </row>
    <row r="136" spans="1:23" ht="56.25" x14ac:dyDescent="0.3">
      <c r="A136" s="1" t="s">
        <v>135</v>
      </c>
      <c r="B136" s="37" t="s">
        <v>170</v>
      </c>
      <c r="C136" s="37" t="s">
        <v>5</v>
      </c>
      <c r="D136" s="27">
        <f>D138+D139</f>
        <v>192621.69999999998</v>
      </c>
      <c r="E136" s="27">
        <f>E138+E139</f>
        <v>520019.19999999995</v>
      </c>
      <c r="F136" s="29">
        <f>F138+F139</f>
        <v>0</v>
      </c>
      <c r="G136" s="29">
        <f t="shared" si="59"/>
        <v>192621.69999999998</v>
      </c>
      <c r="H136" s="29">
        <f>H138+H139</f>
        <v>0</v>
      </c>
      <c r="I136" s="29">
        <f t="shared" si="60"/>
        <v>520019.19999999995</v>
      </c>
      <c r="J136" s="29">
        <f>J138+J139</f>
        <v>0</v>
      </c>
      <c r="K136" s="29">
        <f t="shared" si="53"/>
        <v>192621.69999999998</v>
      </c>
      <c r="L136" s="29">
        <f>L138+L139</f>
        <v>0</v>
      </c>
      <c r="M136" s="29">
        <f t="shared" si="85"/>
        <v>520019.19999999995</v>
      </c>
      <c r="N136" s="29">
        <f>N138+N139</f>
        <v>0</v>
      </c>
      <c r="O136" s="29">
        <f t="shared" si="86"/>
        <v>192621.69999999998</v>
      </c>
      <c r="P136" s="29">
        <f>P138+P139</f>
        <v>0</v>
      </c>
      <c r="Q136" s="29">
        <f t="shared" si="87"/>
        <v>520019.19999999995</v>
      </c>
      <c r="R136" s="28">
        <f>R138+R139</f>
        <v>0</v>
      </c>
      <c r="S136" s="29">
        <f t="shared" si="88"/>
        <v>192621.69999999998</v>
      </c>
      <c r="T136" s="28">
        <f>T138+T139</f>
        <v>0</v>
      </c>
      <c r="U136" s="29">
        <f t="shared" si="89"/>
        <v>520019.19999999995</v>
      </c>
    </row>
    <row r="137" spans="1:23" x14ac:dyDescent="0.3">
      <c r="A137" s="1"/>
      <c r="B137" s="37" t="s">
        <v>7</v>
      </c>
      <c r="C137" s="16"/>
      <c r="D137" s="27"/>
      <c r="E137" s="27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8"/>
      <c r="S137" s="29"/>
      <c r="T137" s="28"/>
      <c r="U137" s="29"/>
    </row>
    <row r="138" spans="1:23" hidden="1" x14ac:dyDescent="0.3">
      <c r="A138" s="1"/>
      <c r="B138" s="18" t="s">
        <v>8</v>
      </c>
      <c r="C138" s="2"/>
      <c r="D138" s="30">
        <v>48155.4</v>
      </c>
      <c r="E138" s="30">
        <v>155837.6</v>
      </c>
      <c r="F138" s="32"/>
      <c r="G138" s="29">
        <f t="shared" si="59"/>
        <v>48155.4</v>
      </c>
      <c r="H138" s="32"/>
      <c r="I138" s="29">
        <f t="shared" si="60"/>
        <v>155837.6</v>
      </c>
      <c r="J138" s="32"/>
      <c r="K138" s="29">
        <f t="shared" si="53"/>
        <v>48155.4</v>
      </c>
      <c r="L138" s="32"/>
      <c r="M138" s="29">
        <f t="shared" ref="M138:M140" si="90">I138+L138</f>
        <v>155837.6</v>
      </c>
      <c r="N138" s="32"/>
      <c r="O138" s="29">
        <f t="shared" ref="O138:O140" si="91">K138+N138</f>
        <v>48155.4</v>
      </c>
      <c r="P138" s="32"/>
      <c r="Q138" s="29">
        <f t="shared" ref="Q138:Q140" si="92">M138+P138</f>
        <v>155837.6</v>
      </c>
      <c r="R138" s="31">
        <v>0.1</v>
      </c>
      <c r="S138" s="29">
        <f t="shared" ref="S138:S140" si="93">O138+R138</f>
        <v>48155.5</v>
      </c>
      <c r="T138" s="31"/>
      <c r="U138" s="29">
        <f t="shared" ref="U138:U140" si="94">Q138+T138</f>
        <v>155837.6</v>
      </c>
      <c r="V138" s="12" t="s">
        <v>38</v>
      </c>
      <c r="W138" s="3">
        <v>0</v>
      </c>
    </row>
    <row r="139" spans="1:23" x14ac:dyDescent="0.3">
      <c r="A139" s="1"/>
      <c r="B139" s="37" t="s">
        <v>23</v>
      </c>
      <c r="C139" s="16"/>
      <c r="D139" s="27">
        <v>144466.29999999999</v>
      </c>
      <c r="E139" s="27">
        <v>364181.6</v>
      </c>
      <c r="F139" s="29"/>
      <c r="G139" s="29">
        <f t="shared" si="59"/>
        <v>144466.29999999999</v>
      </c>
      <c r="H139" s="29"/>
      <c r="I139" s="29">
        <f t="shared" si="60"/>
        <v>364181.6</v>
      </c>
      <c r="J139" s="29"/>
      <c r="K139" s="29">
        <f t="shared" si="53"/>
        <v>144466.29999999999</v>
      </c>
      <c r="L139" s="29"/>
      <c r="M139" s="29">
        <f t="shared" si="90"/>
        <v>364181.6</v>
      </c>
      <c r="N139" s="29"/>
      <c r="O139" s="29">
        <f t="shared" si="91"/>
        <v>144466.29999999999</v>
      </c>
      <c r="P139" s="29"/>
      <c r="Q139" s="29">
        <f t="shared" si="92"/>
        <v>364181.6</v>
      </c>
      <c r="R139" s="28">
        <v>-0.1</v>
      </c>
      <c r="S139" s="29">
        <f t="shared" si="93"/>
        <v>144466.19999999998</v>
      </c>
      <c r="T139" s="28"/>
      <c r="U139" s="29">
        <f t="shared" si="94"/>
        <v>364181.6</v>
      </c>
      <c r="V139" s="12" t="s">
        <v>146</v>
      </c>
    </row>
    <row r="140" spans="1:23" ht="56.25" x14ac:dyDescent="0.3">
      <c r="A140" s="1" t="s">
        <v>171</v>
      </c>
      <c r="B140" s="37" t="s">
        <v>31</v>
      </c>
      <c r="C140" s="37" t="s">
        <v>5</v>
      </c>
      <c r="D140" s="27">
        <f>D142+D143</f>
        <v>0</v>
      </c>
      <c r="E140" s="27">
        <f>E142+E143</f>
        <v>200000</v>
      </c>
      <c r="F140" s="29">
        <f>F142+F143</f>
        <v>0</v>
      </c>
      <c r="G140" s="29">
        <f t="shared" si="59"/>
        <v>0</v>
      </c>
      <c r="H140" s="29">
        <f>H142+H143</f>
        <v>0</v>
      </c>
      <c r="I140" s="29">
        <f t="shared" si="60"/>
        <v>200000</v>
      </c>
      <c r="J140" s="29">
        <f>J142+J143</f>
        <v>0</v>
      </c>
      <c r="K140" s="29">
        <f t="shared" si="53"/>
        <v>0</v>
      </c>
      <c r="L140" s="29">
        <f>L142+L143</f>
        <v>0</v>
      </c>
      <c r="M140" s="29">
        <f t="shared" si="90"/>
        <v>200000</v>
      </c>
      <c r="N140" s="29">
        <f>N142+N143</f>
        <v>0</v>
      </c>
      <c r="O140" s="29">
        <f t="shared" si="91"/>
        <v>0</v>
      </c>
      <c r="P140" s="29">
        <f>P142+P143</f>
        <v>0</v>
      </c>
      <c r="Q140" s="29">
        <f t="shared" si="92"/>
        <v>200000</v>
      </c>
      <c r="R140" s="28">
        <f>R142+R143</f>
        <v>0</v>
      </c>
      <c r="S140" s="29">
        <f t="shared" si="93"/>
        <v>0</v>
      </c>
      <c r="T140" s="28">
        <f>T142+T143</f>
        <v>0</v>
      </c>
      <c r="U140" s="29">
        <f t="shared" si="94"/>
        <v>200000</v>
      </c>
    </row>
    <row r="141" spans="1:23" x14ac:dyDescent="0.3">
      <c r="A141" s="1"/>
      <c r="B141" s="37" t="s">
        <v>7</v>
      </c>
      <c r="C141" s="16"/>
      <c r="D141" s="27"/>
      <c r="E141" s="27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8"/>
      <c r="S141" s="29"/>
      <c r="T141" s="28"/>
      <c r="U141" s="29"/>
    </row>
    <row r="142" spans="1:23" hidden="1" x14ac:dyDescent="0.3">
      <c r="A142" s="1"/>
      <c r="B142" s="18" t="s">
        <v>8</v>
      </c>
      <c r="C142" s="2"/>
      <c r="D142" s="30">
        <v>0</v>
      </c>
      <c r="E142" s="30">
        <v>51080</v>
      </c>
      <c r="F142" s="32">
        <v>0</v>
      </c>
      <c r="G142" s="29">
        <f t="shared" si="59"/>
        <v>0</v>
      </c>
      <c r="H142" s="32"/>
      <c r="I142" s="29">
        <f t="shared" si="60"/>
        <v>51080</v>
      </c>
      <c r="J142" s="32">
        <v>0</v>
      </c>
      <c r="K142" s="29">
        <f t="shared" si="53"/>
        <v>0</v>
      </c>
      <c r="L142" s="32"/>
      <c r="M142" s="29">
        <f t="shared" ref="M142:M144" si="95">I142+L142</f>
        <v>51080</v>
      </c>
      <c r="N142" s="32">
        <v>0</v>
      </c>
      <c r="O142" s="29">
        <f t="shared" ref="O142:O144" si="96">K142+N142</f>
        <v>0</v>
      </c>
      <c r="P142" s="32"/>
      <c r="Q142" s="29">
        <f t="shared" ref="Q142:Q144" si="97">M142+P142</f>
        <v>51080</v>
      </c>
      <c r="R142" s="31">
        <v>0</v>
      </c>
      <c r="S142" s="29">
        <f t="shared" ref="S142:S144" si="98">O142+R142</f>
        <v>0</v>
      </c>
      <c r="T142" s="31"/>
      <c r="U142" s="29">
        <f t="shared" ref="U142:U144" si="99">Q142+T142</f>
        <v>51080</v>
      </c>
      <c r="V142" s="12" t="s">
        <v>39</v>
      </c>
      <c r="W142" s="3">
        <v>0</v>
      </c>
    </row>
    <row r="143" spans="1:23" x14ac:dyDescent="0.3">
      <c r="A143" s="1"/>
      <c r="B143" s="37" t="s">
        <v>23</v>
      </c>
      <c r="C143" s="16"/>
      <c r="D143" s="27">
        <v>0</v>
      </c>
      <c r="E143" s="27">
        <v>148920</v>
      </c>
      <c r="F143" s="29">
        <v>0</v>
      </c>
      <c r="G143" s="29">
        <f t="shared" si="59"/>
        <v>0</v>
      </c>
      <c r="H143" s="29"/>
      <c r="I143" s="29">
        <f t="shared" si="60"/>
        <v>148920</v>
      </c>
      <c r="J143" s="29">
        <v>0</v>
      </c>
      <c r="K143" s="29">
        <f t="shared" si="53"/>
        <v>0</v>
      </c>
      <c r="L143" s="29"/>
      <c r="M143" s="29">
        <f t="shared" si="95"/>
        <v>148920</v>
      </c>
      <c r="N143" s="29">
        <v>0</v>
      </c>
      <c r="O143" s="29">
        <f t="shared" si="96"/>
        <v>0</v>
      </c>
      <c r="P143" s="29"/>
      <c r="Q143" s="29">
        <f t="shared" si="97"/>
        <v>148920</v>
      </c>
      <c r="R143" s="28">
        <v>0</v>
      </c>
      <c r="S143" s="29">
        <f t="shared" si="98"/>
        <v>0</v>
      </c>
      <c r="T143" s="28"/>
      <c r="U143" s="29">
        <f t="shared" si="99"/>
        <v>148920</v>
      </c>
      <c r="V143" s="12" t="s">
        <v>146</v>
      </c>
    </row>
    <row r="144" spans="1:23" ht="56.25" x14ac:dyDescent="0.3">
      <c r="A144" s="1" t="s">
        <v>136</v>
      </c>
      <c r="B144" s="37" t="s">
        <v>157</v>
      </c>
      <c r="C144" s="37" t="s">
        <v>5</v>
      </c>
      <c r="D144" s="27">
        <f>D146+D147</f>
        <v>348812</v>
      </c>
      <c r="E144" s="27">
        <f>E146+E147</f>
        <v>148812</v>
      </c>
      <c r="F144" s="29">
        <f>F146+F147</f>
        <v>0</v>
      </c>
      <c r="G144" s="29">
        <f t="shared" si="59"/>
        <v>348812</v>
      </c>
      <c r="H144" s="29">
        <f>H146+H147</f>
        <v>0</v>
      </c>
      <c r="I144" s="29">
        <f t="shared" si="60"/>
        <v>148812</v>
      </c>
      <c r="J144" s="29">
        <f>J146+J147</f>
        <v>-45367</v>
      </c>
      <c r="K144" s="29">
        <f t="shared" si="53"/>
        <v>303445</v>
      </c>
      <c r="L144" s="29">
        <f>L146+L147</f>
        <v>0</v>
      </c>
      <c r="M144" s="29">
        <f t="shared" si="95"/>
        <v>148812</v>
      </c>
      <c r="N144" s="29">
        <f>N146+N147</f>
        <v>0</v>
      </c>
      <c r="O144" s="29">
        <f t="shared" si="96"/>
        <v>303445</v>
      </c>
      <c r="P144" s="29">
        <f>P146+P147</f>
        <v>0</v>
      </c>
      <c r="Q144" s="29">
        <f t="shared" si="97"/>
        <v>148812</v>
      </c>
      <c r="R144" s="28">
        <f>R146+R147</f>
        <v>0</v>
      </c>
      <c r="S144" s="29">
        <f t="shared" si="98"/>
        <v>303445</v>
      </c>
      <c r="T144" s="28">
        <f>T146+T147</f>
        <v>0</v>
      </c>
      <c r="U144" s="29">
        <f t="shared" si="99"/>
        <v>148812</v>
      </c>
      <c r="W144" s="8"/>
    </row>
    <row r="145" spans="1:23" x14ac:dyDescent="0.3">
      <c r="A145" s="1"/>
      <c r="B145" s="37" t="s">
        <v>7</v>
      </c>
      <c r="C145" s="16"/>
      <c r="D145" s="27"/>
      <c r="E145" s="27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8"/>
      <c r="S145" s="29"/>
      <c r="T145" s="28"/>
      <c r="U145" s="29"/>
    </row>
    <row r="146" spans="1:23" hidden="1" x14ac:dyDescent="0.3">
      <c r="A146" s="1"/>
      <c r="B146" s="18" t="s">
        <v>8</v>
      </c>
      <c r="C146" s="2"/>
      <c r="D146" s="30">
        <v>87203</v>
      </c>
      <c r="E146" s="30">
        <v>37203</v>
      </c>
      <c r="F146" s="32"/>
      <c r="G146" s="29">
        <f t="shared" si="59"/>
        <v>87203</v>
      </c>
      <c r="H146" s="32"/>
      <c r="I146" s="29">
        <f t="shared" si="60"/>
        <v>37203</v>
      </c>
      <c r="J146" s="32">
        <v>-11341.8</v>
      </c>
      <c r="K146" s="29">
        <f t="shared" si="53"/>
        <v>75861.2</v>
      </c>
      <c r="L146" s="32"/>
      <c r="M146" s="29">
        <f t="shared" ref="M146:M148" si="100">I146+L146</f>
        <v>37203</v>
      </c>
      <c r="N146" s="32"/>
      <c r="O146" s="29">
        <f t="shared" ref="O146:O148" si="101">K146+N146</f>
        <v>75861.2</v>
      </c>
      <c r="P146" s="32"/>
      <c r="Q146" s="29">
        <f t="shared" ref="Q146:Q148" si="102">M146+P146</f>
        <v>37203</v>
      </c>
      <c r="R146" s="31">
        <v>0.1</v>
      </c>
      <c r="S146" s="29">
        <f t="shared" ref="S146:S148" si="103">O146+R146</f>
        <v>75861.3</v>
      </c>
      <c r="T146" s="31"/>
      <c r="U146" s="29">
        <f t="shared" ref="U146:U148" si="104">Q146+T146</f>
        <v>37203</v>
      </c>
      <c r="V146" s="12" t="s">
        <v>40</v>
      </c>
      <c r="W146" s="3">
        <v>0</v>
      </c>
    </row>
    <row r="147" spans="1:23" x14ac:dyDescent="0.3">
      <c r="A147" s="1"/>
      <c r="B147" s="37" t="s">
        <v>23</v>
      </c>
      <c r="C147" s="16"/>
      <c r="D147" s="27">
        <v>261609</v>
      </c>
      <c r="E147" s="27">
        <v>111609</v>
      </c>
      <c r="F147" s="29"/>
      <c r="G147" s="29">
        <f t="shared" si="59"/>
        <v>261609</v>
      </c>
      <c r="H147" s="29"/>
      <c r="I147" s="29">
        <f t="shared" si="60"/>
        <v>111609</v>
      </c>
      <c r="J147" s="29">
        <v>-34025.199999999997</v>
      </c>
      <c r="K147" s="29">
        <f t="shared" si="53"/>
        <v>227583.8</v>
      </c>
      <c r="L147" s="29"/>
      <c r="M147" s="29">
        <f t="shared" si="100"/>
        <v>111609</v>
      </c>
      <c r="N147" s="29"/>
      <c r="O147" s="29">
        <f t="shared" si="101"/>
        <v>227583.8</v>
      </c>
      <c r="P147" s="29"/>
      <c r="Q147" s="29">
        <f t="shared" si="102"/>
        <v>111609</v>
      </c>
      <c r="R147" s="28">
        <v>-0.1</v>
      </c>
      <c r="S147" s="29">
        <f t="shared" si="103"/>
        <v>227583.69999999998</v>
      </c>
      <c r="T147" s="28"/>
      <c r="U147" s="29">
        <f t="shared" si="104"/>
        <v>111609</v>
      </c>
      <c r="V147" s="12" t="s">
        <v>146</v>
      </c>
    </row>
    <row r="148" spans="1:23" ht="56.25" x14ac:dyDescent="0.3">
      <c r="A148" s="1" t="s">
        <v>137</v>
      </c>
      <c r="B148" s="37" t="s">
        <v>158</v>
      </c>
      <c r="C148" s="37" t="s">
        <v>5</v>
      </c>
      <c r="D148" s="27">
        <f>D150+D151</f>
        <v>88427.4</v>
      </c>
      <c r="E148" s="27">
        <f>E150+E151</f>
        <v>0</v>
      </c>
      <c r="F148" s="29">
        <f>F150+F151</f>
        <v>0</v>
      </c>
      <c r="G148" s="29">
        <f t="shared" si="59"/>
        <v>88427.4</v>
      </c>
      <c r="H148" s="29">
        <f>H150+H151</f>
        <v>0</v>
      </c>
      <c r="I148" s="29">
        <f t="shared" si="60"/>
        <v>0</v>
      </c>
      <c r="J148" s="29">
        <f>J150+J151</f>
        <v>0</v>
      </c>
      <c r="K148" s="29">
        <f t="shared" si="53"/>
        <v>88427.4</v>
      </c>
      <c r="L148" s="29">
        <f>L150+L151</f>
        <v>0</v>
      </c>
      <c r="M148" s="29">
        <f t="shared" si="100"/>
        <v>0</v>
      </c>
      <c r="N148" s="29">
        <f>N150+N151</f>
        <v>0</v>
      </c>
      <c r="O148" s="29">
        <f t="shared" si="101"/>
        <v>88427.4</v>
      </c>
      <c r="P148" s="29">
        <f>P150+P151</f>
        <v>0</v>
      </c>
      <c r="Q148" s="29">
        <f t="shared" si="102"/>
        <v>0</v>
      </c>
      <c r="R148" s="28">
        <f>R150+R151</f>
        <v>0</v>
      </c>
      <c r="S148" s="29">
        <f t="shared" si="103"/>
        <v>88427.4</v>
      </c>
      <c r="T148" s="28">
        <f>T150+T151</f>
        <v>0</v>
      </c>
      <c r="U148" s="29">
        <f t="shared" si="104"/>
        <v>0</v>
      </c>
    </row>
    <row r="149" spans="1:23" x14ac:dyDescent="0.3">
      <c r="A149" s="1"/>
      <c r="B149" s="37" t="s">
        <v>7</v>
      </c>
      <c r="C149" s="37"/>
      <c r="D149" s="27"/>
      <c r="E149" s="27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8"/>
      <c r="S149" s="29"/>
      <c r="T149" s="28"/>
      <c r="U149" s="29"/>
    </row>
    <row r="150" spans="1:23" hidden="1" x14ac:dyDescent="0.3">
      <c r="A150" s="1"/>
      <c r="B150" s="18" t="s">
        <v>8</v>
      </c>
      <c r="C150" s="18"/>
      <c r="D150" s="27">
        <v>22107</v>
      </c>
      <c r="E150" s="27">
        <v>0</v>
      </c>
      <c r="F150" s="29"/>
      <c r="G150" s="29">
        <f t="shared" si="59"/>
        <v>22107</v>
      </c>
      <c r="H150" s="29"/>
      <c r="I150" s="29">
        <f t="shared" si="60"/>
        <v>0</v>
      </c>
      <c r="J150" s="29"/>
      <c r="K150" s="29">
        <f t="shared" si="53"/>
        <v>22107</v>
      </c>
      <c r="L150" s="29"/>
      <c r="M150" s="29">
        <f t="shared" ref="M150:M152" si="105">I150+L150</f>
        <v>0</v>
      </c>
      <c r="N150" s="29"/>
      <c r="O150" s="29">
        <f t="shared" ref="O150:O152" si="106">K150+N150</f>
        <v>22107</v>
      </c>
      <c r="P150" s="29"/>
      <c r="Q150" s="29">
        <f t="shared" ref="Q150:Q152" si="107">M150+P150</f>
        <v>0</v>
      </c>
      <c r="R150" s="28"/>
      <c r="S150" s="29">
        <f t="shared" ref="S150:S152" si="108">O150+R150</f>
        <v>22107</v>
      </c>
      <c r="T150" s="28"/>
      <c r="U150" s="29">
        <f t="shared" ref="U150:U152" si="109">Q150+T150</f>
        <v>0</v>
      </c>
      <c r="V150" s="13" t="s">
        <v>41</v>
      </c>
      <c r="W150" s="3">
        <v>0</v>
      </c>
    </row>
    <row r="151" spans="1:23" x14ac:dyDescent="0.3">
      <c r="A151" s="1"/>
      <c r="B151" s="37" t="s">
        <v>23</v>
      </c>
      <c r="C151" s="37"/>
      <c r="D151" s="27">
        <v>66320.399999999994</v>
      </c>
      <c r="E151" s="27">
        <v>0</v>
      </c>
      <c r="F151" s="29"/>
      <c r="G151" s="29">
        <f t="shared" si="59"/>
        <v>66320.399999999994</v>
      </c>
      <c r="H151" s="29"/>
      <c r="I151" s="29">
        <f t="shared" si="60"/>
        <v>0</v>
      </c>
      <c r="J151" s="29"/>
      <c r="K151" s="29">
        <f t="shared" si="53"/>
        <v>66320.399999999994</v>
      </c>
      <c r="L151" s="29"/>
      <c r="M151" s="29">
        <f t="shared" si="105"/>
        <v>0</v>
      </c>
      <c r="N151" s="29"/>
      <c r="O151" s="29">
        <f t="shared" si="106"/>
        <v>66320.399999999994</v>
      </c>
      <c r="P151" s="29"/>
      <c r="Q151" s="29">
        <f t="shared" si="107"/>
        <v>0</v>
      </c>
      <c r="R151" s="28"/>
      <c r="S151" s="29">
        <f t="shared" si="108"/>
        <v>66320.399999999994</v>
      </c>
      <c r="T151" s="28"/>
      <c r="U151" s="29">
        <f t="shared" si="109"/>
        <v>0</v>
      </c>
      <c r="V151" s="13" t="s">
        <v>146</v>
      </c>
    </row>
    <row r="152" spans="1:23" ht="75" x14ac:dyDescent="0.3">
      <c r="A152" s="1" t="s">
        <v>138</v>
      </c>
      <c r="B152" s="37" t="s">
        <v>159</v>
      </c>
      <c r="C152" s="37" t="s">
        <v>5</v>
      </c>
      <c r="D152" s="27">
        <f>D154+D155</f>
        <v>28275.4</v>
      </c>
      <c r="E152" s="27">
        <f>E154+E155</f>
        <v>0</v>
      </c>
      <c r="F152" s="29">
        <f>F154+F155</f>
        <v>0</v>
      </c>
      <c r="G152" s="29">
        <f t="shared" si="59"/>
        <v>28275.4</v>
      </c>
      <c r="H152" s="29">
        <f>H154+H155</f>
        <v>0</v>
      </c>
      <c r="I152" s="29">
        <f t="shared" si="60"/>
        <v>0</v>
      </c>
      <c r="J152" s="29">
        <f>J154+J155</f>
        <v>0</v>
      </c>
      <c r="K152" s="29">
        <f t="shared" si="53"/>
        <v>28275.4</v>
      </c>
      <c r="L152" s="29">
        <f>L154+L155</f>
        <v>0</v>
      </c>
      <c r="M152" s="29">
        <f t="shared" si="105"/>
        <v>0</v>
      </c>
      <c r="N152" s="29">
        <f>N154+N155</f>
        <v>0</v>
      </c>
      <c r="O152" s="29">
        <f t="shared" si="106"/>
        <v>28275.4</v>
      </c>
      <c r="P152" s="29">
        <f>P154+P155</f>
        <v>0</v>
      </c>
      <c r="Q152" s="29">
        <f t="shared" si="107"/>
        <v>0</v>
      </c>
      <c r="R152" s="28">
        <f>R154+R155</f>
        <v>0</v>
      </c>
      <c r="S152" s="29">
        <f t="shared" si="108"/>
        <v>28275.4</v>
      </c>
      <c r="T152" s="28">
        <f>T154+T155</f>
        <v>0</v>
      </c>
      <c r="U152" s="29">
        <f t="shared" si="109"/>
        <v>0</v>
      </c>
    </row>
    <row r="153" spans="1:23" x14ac:dyDescent="0.3">
      <c r="A153" s="1"/>
      <c r="B153" s="37" t="s">
        <v>7</v>
      </c>
      <c r="C153" s="37"/>
      <c r="D153" s="27"/>
      <c r="E153" s="27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8"/>
      <c r="S153" s="29"/>
      <c r="T153" s="28"/>
      <c r="U153" s="29"/>
    </row>
    <row r="154" spans="1:23" hidden="1" x14ac:dyDescent="0.3">
      <c r="A154" s="1"/>
      <c r="B154" s="18" t="s">
        <v>8</v>
      </c>
      <c r="C154" s="18"/>
      <c r="D154" s="27">
        <v>7069</v>
      </c>
      <c r="E154" s="27">
        <v>0</v>
      </c>
      <c r="F154" s="29"/>
      <c r="G154" s="29">
        <f t="shared" si="59"/>
        <v>7069</v>
      </c>
      <c r="H154" s="29">
        <v>0</v>
      </c>
      <c r="I154" s="29">
        <f t="shared" si="60"/>
        <v>0</v>
      </c>
      <c r="J154" s="29"/>
      <c r="K154" s="29">
        <f t="shared" si="53"/>
        <v>7069</v>
      </c>
      <c r="L154" s="29">
        <v>0</v>
      </c>
      <c r="M154" s="29">
        <f t="shared" ref="M154:M156" si="110">I154+L154</f>
        <v>0</v>
      </c>
      <c r="N154" s="29"/>
      <c r="O154" s="29">
        <f t="shared" ref="O154:O156" si="111">K154+N154</f>
        <v>7069</v>
      </c>
      <c r="P154" s="29">
        <v>0</v>
      </c>
      <c r="Q154" s="29">
        <f t="shared" ref="Q154:Q156" si="112">M154+P154</f>
        <v>0</v>
      </c>
      <c r="R154" s="28"/>
      <c r="S154" s="29">
        <f t="shared" ref="S154:S156" si="113">O154+R154</f>
        <v>7069</v>
      </c>
      <c r="T154" s="28">
        <v>0</v>
      </c>
      <c r="U154" s="29">
        <f t="shared" ref="U154:U156" si="114">Q154+T154</f>
        <v>0</v>
      </c>
      <c r="V154" s="13" t="s">
        <v>42</v>
      </c>
      <c r="W154" s="3">
        <v>0</v>
      </c>
    </row>
    <row r="155" spans="1:23" x14ac:dyDescent="0.3">
      <c r="A155" s="1"/>
      <c r="B155" s="37" t="s">
        <v>23</v>
      </c>
      <c r="C155" s="37"/>
      <c r="D155" s="27">
        <v>21206.400000000001</v>
      </c>
      <c r="E155" s="27">
        <v>0</v>
      </c>
      <c r="F155" s="29"/>
      <c r="G155" s="29">
        <f t="shared" si="59"/>
        <v>21206.400000000001</v>
      </c>
      <c r="H155" s="29">
        <v>0</v>
      </c>
      <c r="I155" s="29">
        <f t="shared" si="60"/>
        <v>0</v>
      </c>
      <c r="J155" s="29"/>
      <c r="K155" s="29">
        <f t="shared" si="53"/>
        <v>21206.400000000001</v>
      </c>
      <c r="L155" s="29">
        <v>0</v>
      </c>
      <c r="M155" s="29">
        <f t="shared" si="110"/>
        <v>0</v>
      </c>
      <c r="N155" s="29"/>
      <c r="O155" s="29">
        <f t="shared" si="111"/>
        <v>21206.400000000001</v>
      </c>
      <c r="P155" s="29">
        <v>0</v>
      </c>
      <c r="Q155" s="29">
        <f t="shared" si="112"/>
        <v>0</v>
      </c>
      <c r="R155" s="28"/>
      <c r="S155" s="29">
        <f t="shared" si="113"/>
        <v>21206.400000000001</v>
      </c>
      <c r="T155" s="28">
        <v>0</v>
      </c>
      <c r="U155" s="29">
        <f t="shared" si="114"/>
        <v>0</v>
      </c>
      <c r="V155" s="13" t="s">
        <v>146</v>
      </c>
    </row>
    <row r="156" spans="1:23" ht="56.25" x14ac:dyDescent="0.3">
      <c r="A156" s="1" t="s">
        <v>139</v>
      </c>
      <c r="B156" s="37" t="s">
        <v>160</v>
      </c>
      <c r="C156" s="37" t="s">
        <v>5</v>
      </c>
      <c r="D156" s="27">
        <f>D158+D159</f>
        <v>230075</v>
      </c>
      <c r="E156" s="27">
        <f>E158+E159</f>
        <v>369925</v>
      </c>
      <c r="F156" s="29">
        <f>F158+F159</f>
        <v>0</v>
      </c>
      <c r="G156" s="29">
        <f t="shared" si="59"/>
        <v>230075</v>
      </c>
      <c r="H156" s="29">
        <f>H158+H159</f>
        <v>0</v>
      </c>
      <c r="I156" s="29">
        <f t="shared" si="60"/>
        <v>369925</v>
      </c>
      <c r="J156" s="29">
        <f>J158+J159</f>
        <v>0</v>
      </c>
      <c r="K156" s="29">
        <f t="shared" si="53"/>
        <v>230075</v>
      </c>
      <c r="L156" s="29">
        <f>L158+L159</f>
        <v>0</v>
      </c>
      <c r="M156" s="29">
        <f t="shared" si="110"/>
        <v>369925</v>
      </c>
      <c r="N156" s="29">
        <f>N158+N159</f>
        <v>0</v>
      </c>
      <c r="O156" s="29">
        <f t="shared" si="111"/>
        <v>230075</v>
      </c>
      <c r="P156" s="29">
        <f>P158+P159</f>
        <v>0</v>
      </c>
      <c r="Q156" s="29">
        <f t="shared" si="112"/>
        <v>369925</v>
      </c>
      <c r="R156" s="28">
        <f>R158+R159</f>
        <v>0</v>
      </c>
      <c r="S156" s="29">
        <f t="shared" si="113"/>
        <v>230075</v>
      </c>
      <c r="T156" s="28">
        <f>T158+T159</f>
        <v>0</v>
      </c>
      <c r="U156" s="29">
        <f t="shared" si="114"/>
        <v>369925</v>
      </c>
    </row>
    <row r="157" spans="1:23" x14ac:dyDescent="0.3">
      <c r="A157" s="1"/>
      <c r="B157" s="37" t="s">
        <v>7</v>
      </c>
      <c r="C157" s="37"/>
      <c r="D157" s="27"/>
      <c r="E157" s="27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8"/>
      <c r="S157" s="29"/>
      <c r="T157" s="28"/>
      <c r="U157" s="29"/>
    </row>
    <row r="158" spans="1:23" hidden="1" x14ac:dyDescent="0.3">
      <c r="A158" s="1"/>
      <c r="B158" s="18" t="s">
        <v>8</v>
      </c>
      <c r="C158" s="18"/>
      <c r="D158" s="27">
        <v>57518.8</v>
      </c>
      <c r="E158" s="27">
        <v>94486</v>
      </c>
      <c r="F158" s="29"/>
      <c r="G158" s="29">
        <f t="shared" si="59"/>
        <v>57518.8</v>
      </c>
      <c r="H158" s="29"/>
      <c r="I158" s="29">
        <f t="shared" si="60"/>
        <v>94486</v>
      </c>
      <c r="J158" s="29"/>
      <c r="K158" s="29">
        <f t="shared" si="53"/>
        <v>57518.8</v>
      </c>
      <c r="L158" s="29"/>
      <c r="M158" s="29">
        <f t="shared" ref="M158:M160" si="115">I158+L158</f>
        <v>94486</v>
      </c>
      <c r="N158" s="29"/>
      <c r="O158" s="29">
        <f t="shared" ref="O158:O160" si="116">K158+N158</f>
        <v>57518.8</v>
      </c>
      <c r="P158" s="29"/>
      <c r="Q158" s="29">
        <f t="shared" ref="Q158:Q160" si="117">M158+P158</f>
        <v>94486</v>
      </c>
      <c r="R158" s="28"/>
      <c r="S158" s="29">
        <f t="shared" ref="S158:S160" si="118">O158+R158</f>
        <v>57518.8</v>
      </c>
      <c r="T158" s="28"/>
      <c r="U158" s="29">
        <f t="shared" ref="U158:U160" si="119">Q158+T158</f>
        <v>94486</v>
      </c>
      <c r="V158" s="13" t="s">
        <v>43</v>
      </c>
      <c r="W158" s="3">
        <v>0</v>
      </c>
    </row>
    <row r="159" spans="1:23" x14ac:dyDescent="0.3">
      <c r="A159" s="1"/>
      <c r="B159" s="37" t="s">
        <v>23</v>
      </c>
      <c r="C159" s="37"/>
      <c r="D159" s="27">
        <v>172556.2</v>
      </c>
      <c r="E159" s="27">
        <v>275439</v>
      </c>
      <c r="F159" s="29"/>
      <c r="G159" s="29">
        <f t="shared" si="59"/>
        <v>172556.2</v>
      </c>
      <c r="H159" s="29"/>
      <c r="I159" s="29">
        <f t="shared" si="60"/>
        <v>275439</v>
      </c>
      <c r="J159" s="29"/>
      <c r="K159" s="29">
        <f t="shared" si="53"/>
        <v>172556.2</v>
      </c>
      <c r="L159" s="29"/>
      <c r="M159" s="29">
        <f t="shared" si="115"/>
        <v>275439</v>
      </c>
      <c r="N159" s="29"/>
      <c r="O159" s="29">
        <f t="shared" si="116"/>
        <v>172556.2</v>
      </c>
      <c r="P159" s="29"/>
      <c r="Q159" s="29">
        <f t="shared" si="117"/>
        <v>275439</v>
      </c>
      <c r="R159" s="28"/>
      <c r="S159" s="29">
        <f t="shared" si="118"/>
        <v>172556.2</v>
      </c>
      <c r="T159" s="28"/>
      <c r="U159" s="29">
        <f t="shared" si="119"/>
        <v>275439</v>
      </c>
      <c r="V159" s="13" t="s">
        <v>146</v>
      </c>
    </row>
    <row r="160" spans="1:23" ht="56.25" x14ac:dyDescent="0.3">
      <c r="A160" s="1" t="s">
        <v>140</v>
      </c>
      <c r="B160" s="37" t="s">
        <v>161</v>
      </c>
      <c r="C160" s="37" t="s">
        <v>5</v>
      </c>
      <c r="D160" s="27">
        <f>D162+D163</f>
        <v>46879.5</v>
      </c>
      <c r="E160" s="27">
        <f>E162+E163</f>
        <v>0</v>
      </c>
      <c r="F160" s="29">
        <f>F162+F163</f>
        <v>0</v>
      </c>
      <c r="G160" s="29">
        <f t="shared" si="59"/>
        <v>46879.5</v>
      </c>
      <c r="H160" s="29">
        <f>H162+H163</f>
        <v>0</v>
      </c>
      <c r="I160" s="29">
        <f t="shared" si="60"/>
        <v>0</v>
      </c>
      <c r="J160" s="29">
        <f>J162+J163</f>
        <v>0</v>
      </c>
      <c r="K160" s="29">
        <f t="shared" si="53"/>
        <v>46879.5</v>
      </c>
      <c r="L160" s="29">
        <f>L162+L163</f>
        <v>0</v>
      </c>
      <c r="M160" s="29">
        <f t="shared" si="115"/>
        <v>0</v>
      </c>
      <c r="N160" s="29">
        <f>N162+N163</f>
        <v>0</v>
      </c>
      <c r="O160" s="29">
        <f t="shared" si="116"/>
        <v>46879.5</v>
      </c>
      <c r="P160" s="29">
        <f>P162+P163</f>
        <v>0</v>
      </c>
      <c r="Q160" s="29">
        <f t="shared" si="117"/>
        <v>0</v>
      </c>
      <c r="R160" s="28">
        <f>R162+R163</f>
        <v>0</v>
      </c>
      <c r="S160" s="29">
        <f t="shared" si="118"/>
        <v>46879.5</v>
      </c>
      <c r="T160" s="28">
        <f>T162+T163</f>
        <v>0</v>
      </c>
      <c r="U160" s="29">
        <f t="shared" si="119"/>
        <v>0</v>
      </c>
    </row>
    <row r="161" spans="1:23" x14ac:dyDescent="0.3">
      <c r="A161" s="1"/>
      <c r="B161" s="37" t="s">
        <v>7</v>
      </c>
      <c r="C161" s="37"/>
      <c r="D161" s="27"/>
      <c r="E161" s="27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8"/>
      <c r="S161" s="29"/>
      <c r="T161" s="28"/>
      <c r="U161" s="29"/>
    </row>
    <row r="162" spans="1:23" hidden="1" x14ac:dyDescent="0.3">
      <c r="A162" s="1"/>
      <c r="B162" s="18" t="s">
        <v>8</v>
      </c>
      <c r="C162" s="18"/>
      <c r="D162" s="27">
        <v>11720</v>
      </c>
      <c r="E162" s="27">
        <v>0</v>
      </c>
      <c r="F162" s="29"/>
      <c r="G162" s="29">
        <f t="shared" si="59"/>
        <v>11720</v>
      </c>
      <c r="H162" s="29">
        <v>0</v>
      </c>
      <c r="I162" s="29">
        <f t="shared" si="60"/>
        <v>0</v>
      </c>
      <c r="J162" s="29"/>
      <c r="K162" s="29">
        <f t="shared" si="53"/>
        <v>11720</v>
      </c>
      <c r="L162" s="29">
        <v>0</v>
      </c>
      <c r="M162" s="29">
        <f t="shared" ref="M162:M186" si="120">I162+L162</f>
        <v>0</v>
      </c>
      <c r="N162" s="29"/>
      <c r="O162" s="29">
        <f t="shared" ref="O162:O186" si="121">K162+N162</f>
        <v>11720</v>
      </c>
      <c r="P162" s="29">
        <v>0</v>
      </c>
      <c r="Q162" s="29">
        <f t="shared" ref="Q162:Q186" si="122">M162+P162</f>
        <v>0</v>
      </c>
      <c r="R162" s="28"/>
      <c r="S162" s="29">
        <f t="shared" ref="S162:S186" si="123">O162+R162</f>
        <v>11720</v>
      </c>
      <c r="T162" s="28">
        <v>0</v>
      </c>
      <c r="U162" s="29">
        <f t="shared" ref="U162:U186" si="124">Q162+T162</f>
        <v>0</v>
      </c>
      <c r="V162" s="13" t="s">
        <v>44</v>
      </c>
      <c r="W162" s="3">
        <v>0</v>
      </c>
    </row>
    <row r="163" spans="1:23" x14ac:dyDescent="0.3">
      <c r="A163" s="1"/>
      <c r="B163" s="37" t="s">
        <v>23</v>
      </c>
      <c r="C163" s="37"/>
      <c r="D163" s="27">
        <v>35159.5</v>
      </c>
      <c r="E163" s="27">
        <v>0</v>
      </c>
      <c r="F163" s="29"/>
      <c r="G163" s="29">
        <f t="shared" si="59"/>
        <v>35159.5</v>
      </c>
      <c r="H163" s="29">
        <v>0</v>
      </c>
      <c r="I163" s="29">
        <f t="shared" si="60"/>
        <v>0</v>
      </c>
      <c r="J163" s="29"/>
      <c r="K163" s="29">
        <f t="shared" si="53"/>
        <v>35159.5</v>
      </c>
      <c r="L163" s="29">
        <v>0</v>
      </c>
      <c r="M163" s="29">
        <f t="shared" si="120"/>
        <v>0</v>
      </c>
      <c r="N163" s="29"/>
      <c r="O163" s="29">
        <f t="shared" si="121"/>
        <v>35159.5</v>
      </c>
      <c r="P163" s="29">
        <v>0</v>
      </c>
      <c r="Q163" s="29">
        <f t="shared" si="122"/>
        <v>0</v>
      </c>
      <c r="R163" s="28"/>
      <c r="S163" s="29">
        <f t="shared" si="123"/>
        <v>35159.5</v>
      </c>
      <c r="T163" s="28">
        <v>0</v>
      </c>
      <c r="U163" s="29">
        <f t="shared" si="124"/>
        <v>0</v>
      </c>
      <c r="V163" s="13" t="s">
        <v>146</v>
      </c>
    </row>
    <row r="164" spans="1:23" ht="56.25" x14ac:dyDescent="0.3">
      <c r="A164" s="1" t="s">
        <v>141</v>
      </c>
      <c r="B164" s="37" t="s">
        <v>205</v>
      </c>
      <c r="C164" s="37" t="s">
        <v>5</v>
      </c>
      <c r="D164" s="27"/>
      <c r="E164" s="27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8">
        <f>R166+R167</f>
        <v>283733.40000000002</v>
      </c>
      <c r="S164" s="29">
        <f t="shared" si="123"/>
        <v>283733.40000000002</v>
      </c>
      <c r="T164" s="28"/>
      <c r="U164" s="29">
        <f t="shared" si="124"/>
        <v>0</v>
      </c>
    </row>
    <row r="165" spans="1:23" x14ac:dyDescent="0.3">
      <c r="A165" s="1"/>
      <c r="B165" s="37" t="s">
        <v>7</v>
      </c>
      <c r="C165" s="37"/>
      <c r="D165" s="27"/>
      <c r="E165" s="27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8"/>
      <c r="S165" s="29"/>
      <c r="T165" s="28"/>
      <c r="U165" s="29"/>
    </row>
    <row r="166" spans="1:23" hidden="1" x14ac:dyDescent="0.3">
      <c r="A166" s="1"/>
      <c r="B166" s="35" t="s">
        <v>8</v>
      </c>
      <c r="C166" s="35"/>
      <c r="D166" s="27"/>
      <c r="E166" s="27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8">
        <v>70933.399999999994</v>
      </c>
      <c r="S166" s="29">
        <f t="shared" si="123"/>
        <v>70933.399999999994</v>
      </c>
      <c r="T166" s="28"/>
      <c r="U166" s="29">
        <f t="shared" si="124"/>
        <v>0</v>
      </c>
      <c r="V166" s="12" t="s">
        <v>206</v>
      </c>
      <c r="W166" s="3">
        <v>0</v>
      </c>
    </row>
    <row r="167" spans="1:23" x14ac:dyDescent="0.3">
      <c r="A167" s="1"/>
      <c r="B167" s="37" t="s">
        <v>23</v>
      </c>
      <c r="C167" s="37"/>
      <c r="D167" s="27"/>
      <c r="E167" s="27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8">
        <v>212800</v>
      </c>
      <c r="S167" s="29">
        <f t="shared" si="123"/>
        <v>212800</v>
      </c>
      <c r="T167" s="28"/>
      <c r="U167" s="29">
        <f t="shared" si="124"/>
        <v>0</v>
      </c>
      <c r="V167" s="12" t="s">
        <v>206</v>
      </c>
    </row>
    <row r="168" spans="1:23" ht="56.25" x14ac:dyDescent="0.3">
      <c r="A168" s="1" t="s">
        <v>142</v>
      </c>
      <c r="B168" s="37" t="s">
        <v>207</v>
      </c>
      <c r="C168" s="37" t="s">
        <v>5</v>
      </c>
      <c r="D168" s="27"/>
      <c r="E168" s="27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8">
        <f>R170+R171</f>
        <v>85032.299999999988</v>
      </c>
      <c r="S168" s="29">
        <f t="shared" si="123"/>
        <v>85032.299999999988</v>
      </c>
      <c r="T168" s="28">
        <f>T170+T171</f>
        <v>0</v>
      </c>
      <c r="U168" s="29">
        <f t="shared" si="124"/>
        <v>0</v>
      </c>
      <c r="V168" s="12"/>
    </row>
    <row r="169" spans="1:23" x14ac:dyDescent="0.3">
      <c r="A169" s="1"/>
      <c r="B169" s="37" t="s">
        <v>7</v>
      </c>
      <c r="C169" s="37"/>
      <c r="D169" s="27"/>
      <c r="E169" s="27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8"/>
      <c r="S169" s="29"/>
      <c r="T169" s="28"/>
      <c r="U169" s="29"/>
      <c r="V169" s="12"/>
    </row>
    <row r="170" spans="1:23" hidden="1" x14ac:dyDescent="0.3">
      <c r="A170" s="1"/>
      <c r="B170" s="36" t="s">
        <v>8</v>
      </c>
      <c r="C170" s="36"/>
      <c r="D170" s="27"/>
      <c r="E170" s="27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8">
        <v>21258.1</v>
      </c>
      <c r="S170" s="29">
        <f t="shared" si="123"/>
        <v>21258.1</v>
      </c>
      <c r="T170" s="28"/>
      <c r="U170" s="29">
        <f t="shared" si="124"/>
        <v>0</v>
      </c>
      <c r="V170" s="12" t="s">
        <v>208</v>
      </c>
      <c r="W170" s="3">
        <v>0</v>
      </c>
    </row>
    <row r="171" spans="1:23" x14ac:dyDescent="0.3">
      <c r="A171" s="1"/>
      <c r="B171" s="37" t="s">
        <v>23</v>
      </c>
      <c r="C171" s="37"/>
      <c r="D171" s="27"/>
      <c r="E171" s="27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8">
        <v>63774.2</v>
      </c>
      <c r="S171" s="29">
        <f t="shared" si="123"/>
        <v>63774.2</v>
      </c>
      <c r="T171" s="28"/>
      <c r="U171" s="29">
        <f t="shared" si="124"/>
        <v>0</v>
      </c>
      <c r="V171" s="13" t="s">
        <v>146</v>
      </c>
    </row>
    <row r="172" spans="1:23" x14ac:dyDescent="0.3">
      <c r="A172" s="1"/>
      <c r="B172" s="37" t="s">
        <v>25</v>
      </c>
      <c r="C172" s="16"/>
      <c r="D172" s="26">
        <f>D173+D174</f>
        <v>200000</v>
      </c>
      <c r="E172" s="26">
        <f>E173+E174</f>
        <v>321000</v>
      </c>
      <c r="F172" s="26">
        <f>F173+F174</f>
        <v>0</v>
      </c>
      <c r="G172" s="26">
        <f t="shared" si="59"/>
        <v>200000</v>
      </c>
      <c r="H172" s="26">
        <f>H173+H174</f>
        <v>0</v>
      </c>
      <c r="I172" s="26">
        <f t="shared" si="60"/>
        <v>321000</v>
      </c>
      <c r="J172" s="26">
        <f>J173+J174</f>
        <v>0</v>
      </c>
      <c r="K172" s="26">
        <f t="shared" si="53"/>
        <v>200000</v>
      </c>
      <c r="L172" s="26">
        <f>L173+L174</f>
        <v>-11499.041999999999</v>
      </c>
      <c r="M172" s="26">
        <f t="shared" si="120"/>
        <v>309500.95799999998</v>
      </c>
      <c r="N172" s="29">
        <f>N173+N174</f>
        <v>0</v>
      </c>
      <c r="O172" s="29">
        <f t="shared" si="121"/>
        <v>200000</v>
      </c>
      <c r="P172" s="29">
        <f>P173+P174</f>
        <v>0</v>
      </c>
      <c r="Q172" s="26">
        <f t="shared" si="122"/>
        <v>309500.95799999998</v>
      </c>
      <c r="R172" s="26">
        <f>R173+R174</f>
        <v>-100000</v>
      </c>
      <c r="S172" s="29">
        <f t="shared" si="123"/>
        <v>100000</v>
      </c>
      <c r="T172" s="26">
        <f>T173+T174</f>
        <v>-100000</v>
      </c>
      <c r="U172" s="29">
        <f t="shared" si="124"/>
        <v>209500.95799999998</v>
      </c>
    </row>
    <row r="173" spans="1:23" ht="56.25" x14ac:dyDescent="0.3">
      <c r="A173" s="1" t="s">
        <v>143</v>
      </c>
      <c r="B173" s="37" t="s">
        <v>58</v>
      </c>
      <c r="C173" s="7" t="s">
        <v>46</v>
      </c>
      <c r="D173" s="29">
        <v>100000</v>
      </c>
      <c r="E173" s="29">
        <v>221000</v>
      </c>
      <c r="F173" s="29"/>
      <c r="G173" s="29">
        <f t="shared" si="59"/>
        <v>100000</v>
      </c>
      <c r="H173" s="29"/>
      <c r="I173" s="29">
        <f t="shared" si="60"/>
        <v>221000</v>
      </c>
      <c r="J173" s="29"/>
      <c r="K173" s="29">
        <f t="shared" si="53"/>
        <v>100000</v>
      </c>
      <c r="L173" s="29">
        <v>-11499.041999999999</v>
      </c>
      <c r="M173" s="29">
        <f t="shared" si="120"/>
        <v>209500.95800000001</v>
      </c>
      <c r="N173" s="29"/>
      <c r="O173" s="29">
        <f t="shared" si="121"/>
        <v>100000</v>
      </c>
      <c r="P173" s="29"/>
      <c r="Q173" s="29">
        <f t="shared" si="122"/>
        <v>209500.95800000001</v>
      </c>
      <c r="R173" s="28"/>
      <c r="S173" s="29">
        <f t="shared" si="123"/>
        <v>100000</v>
      </c>
      <c r="T173" s="28"/>
      <c r="U173" s="29">
        <f t="shared" si="124"/>
        <v>209500.95800000001</v>
      </c>
      <c r="V173" s="12" t="s">
        <v>59</v>
      </c>
    </row>
    <row r="174" spans="1:23" ht="56.25" hidden="1" x14ac:dyDescent="0.3">
      <c r="A174" s="1" t="s">
        <v>140</v>
      </c>
      <c r="B174" s="34" t="s">
        <v>60</v>
      </c>
      <c r="C174" s="7" t="s">
        <v>46</v>
      </c>
      <c r="D174" s="27">
        <v>100000</v>
      </c>
      <c r="E174" s="27">
        <v>100000</v>
      </c>
      <c r="F174" s="29"/>
      <c r="G174" s="29">
        <f t="shared" si="59"/>
        <v>100000</v>
      </c>
      <c r="H174" s="29"/>
      <c r="I174" s="29">
        <f t="shared" si="60"/>
        <v>100000</v>
      </c>
      <c r="J174" s="29"/>
      <c r="K174" s="29">
        <f t="shared" ref="K174:K195" si="125">G174+J174</f>
        <v>100000</v>
      </c>
      <c r="L174" s="29"/>
      <c r="M174" s="29">
        <f t="shared" si="120"/>
        <v>100000</v>
      </c>
      <c r="N174" s="29"/>
      <c r="O174" s="29">
        <f t="shared" si="121"/>
        <v>100000</v>
      </c>
      <c r="P174" s="29"/>
      <c r="Q174" s="29">
        <f t="shared" si="122"/>
        <v>100000</v>
      </c>
      <c r="R174" s="28">
        <v>-100000</v>
      </c>
      <c r="S174" s="29">
        <f t="shared" si="123"/>
        <v>0</v>
      </c>
      <c r="T174" s="28">
        <v>-100000</v>
      </c>
      <c r="U174" s="29">
        <f t="shared" si="124"/>
        <v>0</v>
      </c>
      <c r="V174" s="12" t="s">
        <v>61</v>
      </c>
      <c r="W174" s="3">
        <v>0</v>
      </c>
    </row>
    <row r="175" spans="1:23" x14ac:dyDescent="0.3">
      <c r="A175" s="1"/>
      <c r="B175" s="72" t="s">
        <v>9</v>
      </c>
      <c r="C175" s="72"/>
      <c r="D175" s="26">
        <f>D179+D176+D177+D178+D180+D181</f>
        <v>244219.59999999998</v>
      </c>
      <c r="E175" s="26">
        <f>E179+E176+E177+E178+E180+E181</f>
        <v>103373.5</v>
      </c>
      <c r="F175" s="26">
        <f>F179+F176+F177+F178+F180+F181</f>
        <v>0</v>
      </c>
      <c r="G175" s="26">
        <f t="shared" si="59"/>
        <v>244219.59999999998</v>
      </c>
      <c r="H175" s="26">
        <f>H179+H176+H177+H178+H180+H181</f>
        <v>0</v>
      </c>
      <c r="I175" s="26">
        <f t="shared" si="60"/>
        <v>103373.5</v>
      </c>
      <c r="J175" s="26">
        <f>J179+J176+J177+J178+J180+J181</f>
        <v>13138.425999999999</v>
      </c>
      <c r="K175" s="26">
        <f t="shared" si="125"/>
        <v>257358.02599999998</v>
      </c>
      <c r="L175" s="26">
        <f>L179+L176+L177+L178+L180+L181</f>
        <v>0</v>
      </c>
      <c r="M175" s="26">
        <f t="shared" si="120"/>
        <v>103373.5</v>
      </c>
      <c r="N175" s="29">
        <f>N179+N176+N177+N178+N180+N181</f>
        <v>0</v>
      </c>
      <c r="O175" s="29">
        <f t="shared" si="121"/>
        <v>257358.02599999998</v>
      </c>
      <c r="P175" s="29">
        <f>P179+P176+P177+P178+P180+P181</f>
        <v>0</v>
      </c>
      <c r="Q175" s="26">
        <f t="shared" si="122"/>
        <v>103373.5</v>
      </c>
      <c r="R175" s="26">
        <f>R179+R176+R177+R178+R180+R181</f>
        <v>-3874</v>
      </c>
      <c r="S175" s="29">
        <f t="shared" si="123"/>
        <v>253484.02599999998</v>
      </c>
      <c r="T175" s="26">
        <f>T179+T176+T177+T178+T180+T181</f>
        <v>0</v>
      </c>
      <c r="U175" s="29">
        <f t="shared" si="124"/>
        <v>103373.5</v>
      </c>
    </row>
    <row r="176" spans="1:23" ht="56.25" x14ac:dyDescent="0.3">
      <c r="A176" s="1" t="s">
        <v>144</v>
      </c>
      <c r="B176" s="37" t="s">
        <v>64</v>
      </c>
      <c r="C176" s="7" t="s">
        <v>46</v>
      </c>
      <c r="D176" s="29">
        <v>29976.799999999999</v>
      </c>
      <c r="E176" s="29">
        <v>0</v>
      </c>
      <c r="F176" s="29"/>
      <c r="G176" s="29">
        <f t="shared" si="59"/>
        <v>29976.799999999999</v>
      </c>
      <c r="H176" s="29">
        <v>0</v>
      </c>
      <c r="I176" s="29">
        <f t="shared" si="60"/>
        <v>0</v>
      </c>
      <c r="J176" s="29">
        <v>13138.425999999999</v>
      </c>
      <c r="K176" s="29">
        <f t="shared" si="125"/>
        <v>43115.225999999995</v>
      </c>
      <c r="L176" s="29">
        <v>0</v>
      </c>
      <c r="M176" s="29">
        <f t="shared" si="120"/>
        <v>0</v>
      </c>
      <c r="N176" s="29"/>
      <c r="O176" s="29">
        <f t="shared" si="121"/>
        <v>43115.225999999995</v>
      </c>
      <c r="P176" s="29">
        <v>0</v>
      </c>
      <c r="Q176" s="29">
        <f t="shared" si="122"/>
        <v>0</v>
      </c>
      <c r="R176" s="28"/>
      <c r="S176" s="29">
        <f t="shared" si="123"/>
        <v>43115.225999999995</v>
      </c>
      <c r="T176" s="28">
        <v>0</v>
      </c>
      <c r="U176" s="29">
        <f t="shared" si="124"/>
        <v>0</v>
      </c>
      <c r="V176" s="12" t="s">
        <v>154</v>
      </c>
    </row>
    <row r="177" spans="1:23" ht="56.25" x14ac:dyDescent="0.3">
      <c r="A177" s="1" t="s">
        <v>185</v>
      </c>
      <c r="B177" s="37" t="s">
        <v>65</v>
      </c>
      <c r="C177" s="7" t="s">
        <v>46</v>
      </c>
      <c r="D177" s="29">
        <v>95000</v>
      </c>
      <c r="E177" s="29">
        <v>103373.5</v>
      </c>
      <c r="F177" s="29"/>
      <c r="G177" s="29">
        <f t="shared" si="59"/>
        <v>95000</v>
      </c>
      <c r="H177" s="29"/>
      <c r="I177" s="29">
        <f t="shared" si="60"/>
        <v>103373.5</v>
      </c>
      <c r="J177" s="29"/>
      <c r="K177" s="29">
        <f t="shared" si="125"/>
        <v>95000</v>
      </c>
      <c r="L177" s="29"/>
      <c r="M177" s="29">
        <f t="shared" si="120"/>
        <v>103373.5</v>
      </c>
      <c r="N177" s="29"/>
      <c r="O177" s="29">
        <f t="shared" si="121"/>
        <v>95000</v>
      </c>
      <c r="P177" s="29"/>
      <c r="Q177" s="29">
        <f t="shared" si="122"/>
        <v>103373.5</v>
      </c>
      <c r="R177" s="28"/>
      <c r="S177" s="29">
        <f t="shared" si="123"/>
        <v>95000</v>
      </c>
      <c r="T177" s="28"/>
      <c r="U177" s="29">
        <f t="shared" si="124"/>
        <v>103373.5</v>
      </c>
      <c r="V177" s="12" t="s">
        <v>153</v>
      </c>
    </row>
    <row r="178" spans="1:23" ht="56.25" x14ac:dyDescent="0.3">
      <c r="A178" s="1" t="s">
        <v>186</v>
      </c>
      <c r="B178" s="37" t="s">
        <v>66</v>
      </c>
      <c r="C178" s="7" t="s">
        <v>46</v>
      </c>
      <c r="D178" s="29">
        <v>98373.5</v>
      </c>
      <c r="E178" s="29">
        <v>0</v>
      </c>
      <c r="F178" s="29"/>
      <c r="G178" s="29">
        <f t="shared" si="59"/>
        <v>98373.5</v>
      </c>
      <c r="H178" s="29"/>
      <c r="I178" s="29">
        <f t="shared" si="60"/>
        <v>0</v>
      </c>
      <c r="J178" s="29"/>
      <c r="K178" s="29">
        <f t="shared" si="125"/>
        <v>98373.5</v>
      </c>
      <c r="L178" s="29"/>
      <c r="M178" s="29">
        <f t="shared" si="120"/>
        <v>0</v>
      </c>
      <c r="N178" s="29"/>
      <c r="O178" s="29">
        <f t="shared" si="121"/>
        <v>98373.5</v>
      </c>
      <c r="P178" s="29"/>
      <c r="Q178" s="29">
        <f t="shared" si="122"/>
        <v>0</v>
      </c>
      <c r="R178" s="28"/>
      <c r="S178" s="29">
        <f t="shared" si="123"/>
        <v>98373.5</v>
      </c>
      <c r="T178" s="28"/>
      <c r="U178" s="29">
        <f t="shared" si="124"/>
        <v>0</v>
      </c>
      <c r="V178" s="12" t="s">
        <v>152</v>
      </c>
    </row>
    <row r="179" spans="1:23" ht="56.25" hidden="1" x14ac:dyDescent="0.3">
      <c r="A179" s="1" t="s">
        <v>187</v>
      </c>
      <c r="B179" s="34" t="s">
        <v>182</v>
      </c>
      <c r="C179" s="7" t="s">
        <v>46</v>
      </c>
      <c r="D179" s="29">
        <v>3874</v>
      </c>
      <c r="E179" s="29">
        <v>0</v>
      </c>
      <c r="F179" s="29"/>
      <c r="G179" s="29">
        <f t="shared" si="59"/>
        <v>3874</v>
      </c>
      <c r="H179" s="29">
        <v>0</v>
      </c>
      <c r="I179" s="29">
        <f t="shared" si="60"/>
        <v>0</v>
      </c>
      <c r="J179" s="29"/>
      <c r="K179" s="29">
        <f t="shared" si="125"/>
        <v>3874</v>
      </c>
      <c r="L179" s="29">
        <v>0</v>
      </c>
      <c r="M179" s="29">
        <f t="shared" si="120"/>
        <v>0</v>
      </c>
      <c r="N179" s="29"/>
      <c r="O179" s="29">
        <f t="shared" si="121"/>
        <v>3874</v>
      </c>
      <c r="P179" s="29">
        <v>0</v>
      </c>
      <c r="Q179" s="29">
        <f t="shared" si="122"/>
        <v>0</v>
      </c>
      <c r="R179" s="28">
        <v>-3874</v>
      </c>
      <c r="S179" s="29">
        <f t="shared" si="123"/>
        <v>0</v>
      </c>
      <c r="T179" s="28">
        <v>0</v>
      </c>
      <c r="U179" s="29">
        <f t="shared" si="124"/>
        <v>0</v>
      </c>
      <c r="V179" s="13" t="s">
        <v>151</v>
      </c>
      <c r="W179" s="3">
        <v>0</v>
      </c>
    </row>
    <row r="180" spans="1:23" ht="56.25" x14ac:dyDescent="0.3">
      <c r="A180" s="1" t="s">
        <v>187</v>
      </c>
      <c r="B180" s="37" t="s">
        <v>168</v>
      </c>
      <c r="C180" s="7" t="s">
        <v>46</v>
      </c>
      <c r="D180" s="29">
        <v>3538.9</v>
      </c>
      <c r="E180" s="29">
        <v>0</v>
      </c>
      <c r="F180" s="29"/>
      <c r="G180" s="29">
        <f t="shared" si="59"/>
        <v>3538.9</v>
      </c>
      <c r="H180" s="29"/>
      <c r="I180" s="29">
        <f t="shared" si="60"/>
        <v>0</v>
      </c>
      <c r="J180" s="29"/>
      <c r="K180" s="29">
        <f t="shared" si="125"/>
        <v>3538.9</v>
      </c>
      <c r="L180" s="29"/>
      <c r="M180" s="29">
        <f t="shared" si="120"/>
        <v>0</v>
      </c>
      <c r="N180" s="29"/>
      <c r="O180" s="29">
        <f t="shared" si="121"/>
        <v>3538.9</v>
      </c>
      <c r="P180" s="29"/>
      <c r="Q180" s="29">
        <f t="shared" si="122"/>
        <v>0</v>
      </c>
      <c r="R180" s="28"/>
      <c r="S180" s="29">
        <f t="shared" si="123"/>
        <v>3538.9</v>
      </c>
      <c r="T180" s="28"/>
      <c r="U180" s="29">
        <f t="shared" si="124"/>
        <v>0</v>
      </c>
      <c r="V180" s="13" t="s">
        <v>155</v>
      </c>
    </row>
    <row r="181" spans="1:23" ht="56.25" x14ac:dyDescent="0.3">
      <c r="A181" s="1" t="s">
        <v>199</v>
      </c>
      <c r="B181" s="37" t="s">
        <v>83</v>
      </c>
      <c r="C181" s="7" t="s">
        <v>46</v>
      </c>
      <c r="D181" s="29">
        <v>13456.4</v>
      </c>
      <c r="E181" s="29">
        <v>0</v>
      </c>
      <c r="F181" s="29"/>
      <c r="G181" s="29">
        <f t="shared" si="59"/>
        <v>13456.4</v>
      </c>
      <c r="H181" s="29"/>
      <c r="I181" s="29">
        <f t="shared" si="60"/>
        <v>0</v>
      </c>
      <c r="J181" s="29"/>
      <c r="K181" s="29">
        <f t="shared" si="125"/>
        <v>13456.4</v>
      </c>
      <c r="L181" s="29"/>
      <c r="M181" s="29">
        <f t="shared" si="120"/>
        <v>0</v>
      </c>
      <c r="N181" s="29"/>
      <c r="O181" s="29">
        <f t="shared" si="121"/>
        <v>13456.4</v>
      </c>
      <c r="P181" s="29"/>
      <c r="Q181" s="29">
        <f t="shared" si="122"/>
        <v>0</v>
      </c>
      <c r="R181" s="28"/>
      <c r="S181" s="29">
        <f t="shared" si="123"/>
        <v>13456.4</v>
      </c>
      <c r="T181" s="28"/>
      <c r="U181" s="29">
        <f t="shared" si="124"/>
        <v>0</v>
      </c>
      <c r="V181" s="13" t="s">
        <v>148</v>
      </c>
    </row>
    <row r="182" spans="1:23" x14ac:dyDescent="0.3">
      <c r="A182" s="1"/>
      <c r="B182" s="37" t="s">
        <v>17</v>
      </c>
      <c r="C182" s="16"/>
      <c r="D182" s="26">
        <f>D183</f>
        <v>12180.7</v>
      </c>
      <c r="E182" s="26">
        <f>E183</f>
        <v>10000</v>
      </c>
      <c r="F182" s="26">
        <f>F183</f>
        <v>0</v>
      </c>
      <c r="G182" s="26">
        <f t="shared" si="59"/>
        <v>12180.7</v>
      </c>
      <c r="H182" s="26">
        <f>H183</f>
        <v>0</v>
      </c>
      <c r="I182" s="26">
        <f t="shared" si="60"/>
        <v>10000</v>
      </c>
      <c r="J182" s="26">
        <f>J183</f>
        <v>0</v>
      </c>
      <c r="K182" s="26">
        <f t="shared" si="125"/>
        <v>12180.7</v>
      </c>
      <c r="L182" s="26">
        <f>L183</f>
        <v>0</v>
      </c>
      <c r="M182" s="26">
        <f t="shared" si="120"/>
        <v>10000</v>
      </c>
      <c r="N182" s="29">
        <f>N183</f>
        <v>0</v>
      </c>
      <c r="O182" s="29">
        <f t="shared" si="121"/>
        <v>12180.7</v>
      </c>
      <c r="P182" s="29">
        <f>P183</f>
        <v>0</v>
      </c>
      <c r="Q182" s="26">
        <f t="shared" si="122"/>
        <v>10000</v>
      </c>
      <c r="R182" s="26">
        <f>R183</f>
        <v>0</v>
      </c>
      <c r="S182" s="29">
        <f t="shared" si="123"/>
        <v>12180.7</v>
      </c>
      <c r="T182" s="26">
        <f>T183</f>
        <v>0</v>
      </c>
      <c r="U182" s="29">
        <f t="shared" si="124"/>
        <v>10000</v>
      </c>
    </row>
    <row r="183" spans="1:23" ht="56.25" x14ac:dyDescent="0.3">
      <c r="A183" s="1" t="s">
        <v>211</v>
      </c>
      <c r="B183" s="37" t="s">
        <v>62</v>
      </c>
      <c r="C183" s="7" t="s">
        <v>46</v>
      </c>
      <c r="D183" s="29">
        <v>12180.7</v>
      </c>
      <c r="E183" s="29">
        <v>10000</v>
      </c>
      <c r="F183" s="29"/>
      <c r="G183" s="29">
        <f t="shared" si="59"/>
        <v>12180.7</v>
      </c>
      <c r="H183" s="29"/>
      <c r="I183" s="29">
        <f t="shared" si="60"/>
        <v>10000</v>
      </c>
      <c r="J183" s="29"/>
      <c r="K183" s="29">
        <f t="shared" si="125"/>
        <v>12180.7</v>
      </c>
      <c r="L183" s="29"/>
      <c r="M183" s="29">
        <f t="shared" si="120"/>
        <v>10000</v>
      </c>
      <c r="N183" s="29"/>
      <c r="O183" s="29">
        <f t="shared" si="121"/>
        <v>12180.7</v>
      </c>
      <c r="P183" s="29"/>
      <c r="Q183" s="29">
        <f t="shared" si="122"/>
        <v>10000</v>
      </c>
      <c r="R183" s="28"/>
      <c r="S183" s="29">
        <f t="shared" si="123"/>
        <v>12180.7</v>
      </c>
      <c r="T183" s="28"/>
      <c r="U183" s="29">
        <f t="shared" si="124"/>
        <v>10000</v>
      </c>
      <c r="V183" s="13" t="s">
        <v>63</v>
      </c>
    </row>
    <row r="184" spans="1:23" x14ac:dyDescent="0.3">
      <c r="A184" s="1"/>
      <c r="B184" s="37" t="s">
        <v>24</v>
      </c>
      <c r="C184" s="16"/>
      <c r="D184" s="26">
        <f>D185</f>
        <v>18208.7</v>
      </c>
      <c r="E184" s="26">
        <f>E185</f>
        <v>0</v>
      </c>
      <c r="F184" s="26">
        <f>F185</f>
        <v>0</v>
      </c>
      <c r="G184" s="26">
        <f t="shared" si="59"/>
        <v>18208.7</v>
      </c>
      <c r="H184" s="26">
        <f>H185</f>
        <v>0</v>
      </c>
      <c r="I184" s="26">
        <f t="shared" si="60"/>
        <v>0</v>
      </c>
      <c r="J184" s="26">
        <f>J185</f>
        <v>9363.1929999999993</v>
      </c>
      <c r="K184" s="26">
        <f t="shared" si="125"/>
        <v>27571.893</v>
      </c>
      <c r="L184" s="26">
        <f>L185</f>
        <v>0</v>
      </c>
      <c r="M184" s="26">
        <f t="shared" si="120"/>
        <v>0</v>
      </c>
      <c r="N184" s="29">
        <f>N185</f>
        <v>0</v>
      </c>
      <c r="O184" s="29">
        <f t="shared" si="121"/>
        <v>27571.893</v>
      </c>
      <c r="P184" s="29">
        <f>P185</f>
        <v>0</v>
      </c>
      <c r="Q184" s="26">
        <f t="shared" si="122"/>
        <v>0</v>
      </c>
      <c r="R184" s="26">
        <f>R185</f>
        <v>0</v>
      </c>
      <c r="S184" s="29">
        <f t="shared" si="123"/>
        <v>27571.893</v>
      </c>
      <c r="T184" s="26">
        <f>T185</f>
        <v>0</v>
      </c>
      <c r="U184" s="29">
        <f t="shared" si="124"/>
        <v>0</v>
      </c>
    </row>
    <row r="185" spans="1:23" ht="56.25" x14ac:dyDescent="0.3">
      <c r="A185" s="1" t="s">
        <v>212</v>
      </c>
      <c r="B185" s="37" t="s">
        <v>167</v>
      </c>
      <c r="C185" s="7" t="s">
        <v>46</v>
      </c>
      <c r="D185" s="29">
        <v>18208.7</v>
      </c>
      <c r="E185" s="29">
        <v>0</v>
      </c>
      <c r="F185" s="29"/>
      <c r="G185" s="29">
        <f t="shared" si="59"/>
        <v>18208.7</v>
      </c>
      <c r="H185" s="29">
        <v>0</v>
      </c>
      <c r="I185" s="29">
        <f t="shared" si="60"/>
        <v>0</v>
      </c>
      <c r="J185" s="29">
        <v>9363.1929999999993</v>
      </c>
      <c r="K185" s="29">
        <f t="shared" si="125"/>
        <v>27571.893</v>
      </c>
      <c r="L185" s="29">
        <v>0</v>
      </c>
      <c r="M185" s="29">
        <f t="shared" si="120"/>
        <v>0</v>
      </c>
      <c r="N185" s="29"/>
      <c r="O185" s="29">
        <f t="shared" si="121"/>
        <v>27571.893</v>
      </c>
      <c r="P185" s="29">
        <v>0</v>
      </c>
      <c r="Q185" s="29">
        <f t="shared" si="122"/>
        <v>0</v>
      </c>
      <c r="R185" s="28"/>
      <c r="S185" s="29">
        <f t="shared" si="123"/>
        <v>27571.893</v>
      </c>
      <c r="T185" s="28">
        <v>0</v>
      </c>
      <c r="U185" s="29">
        <f t="shared" si="124"/>
        <v>0</v>
      </c>
      <c r="V185" s="12" t="s">
        <v>193</v>
      </c>
    </row>
    <row r="186" spans="1:23" x14ac:dyDescent="0.3">
      <c r="A186" s="39"/>
      <c r="B186" s="50" t="s">
        <v>10</v>
      </c>
      <c r="C186" s="50"/>
      <c r="D186" s="29">
        <f>D16+D68+D104+D116+D175+D184+D172+D182</f>
        <v>5368497.6999999993</v>
      </c>
      <c r="E186" s="29">
        <f>E16+E68+E104+E116+E175+E184+E172+E182</f>
        <v>3917463.1999999997</v>
      </c>
      <c r="F186" s="29">
        <f>F16+F68+F104+F116+F175+F184+F172+F182</f>
        <v>80762.600000000006</v>
      </c>
      <c r="G186" s="29">
        <f t="shared" ref="G186:G195" si="126">D186+F186</f>
        <v>5449260.2999999989</v>
      </c>
      <c r="H186" s="29">
        <f>H16+H68+H104+H116+H175+H184+H172+H182</f>
        <v>380874.5</v>
      </c>
      <c r="I186" s="29">
        <f t="shared" ref="I186:I195" si="127">E186+H186</f>
        <v>4298337.6999999993</v>
      </c>
      <c r="J186" s="29">
        <f>J16+J68+J104+J116+J175+J184+J172+J182</f>
        <v>130549.73300000001</v>
      </c>
      <c r="K186" s="29">
        <f t="shared" si="125"/>
        <v>5579810.0329999989</v>
      </c>
      <c r="L186" s="29">
        <f>L16+L68+L104+L116+L175+L184+L172+L182</f>
        <v>39449.546999999999</v>
      </c>
      <c r="M186" s="29">
        <f t="shared" si="120"/>
        <v>4337787.2469999995</v>
      </c>
      <c r="N186" s="29">
        <f>N16+N68+N104+N116+N175+N184+N172+N182</f>
        <v>0</v>
      </c>
      <c r="O186" s="29">
        <f t="shared" si="121"/>
        <v>5579810.0329999989</v>
      </c>
      <c r="P186" s="29">
        <f>P16+P68+P104+P116+P175+P184+P172+P182</f>
        <v>-39449.546999999999</v>
      </c>
      <c r="Q186" s="29">
        <f t="shared" si="122"/>
        <v>4298337.6999999993</v>
      </c>
      <c r="R186" s="28">
        <f>R16+R68+R104+R116+R175+R184+R172+R182</f>
        <v>610621.83400000003</v>
      </c>
      <c r="S186" s="29">
        <f t="shared" si="123"/>
        <v>6190431.8669999987</v>
      </c>
      <c r="T186" s="28">
        <f>T16+T68+T104+T116+T175+T184+T172+T182</f>
        <v>3580.3999999999942</v>
      </c>
      <c r="U186" s="29">
        <f t="shared" si="124"/>
        <v>4301918.0999999996</v>
      </c>
    </row>
    <row r="187" spans="1:23" x14ac:dyDescent="0.3">
      <c r="A187" s="39"/>
      <c r="B187" s="61" t="s">
        <v>11</v>
      </c>
      <c r="C187" s="62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8"/>
      <c r="S187" s="29"/>
      <c r="T187" s="28"/>
      <c r="U187" s="29"/>
    </row>
    <row r="188" spans="1:23" x14ac:dyDescent="0.3">
      <c r="A188" s="39"/>
      <c r="B188" s="61" t="s">
        <v>23</v>
      </c>
      <c r="C188" s="63"/>
      <c r="D188" s="29">
        <f>D119</f>
        <v>1455404.7999999998</v>
      </c>
      <c r="E188" s="29">
        <f>E119</f>
        <v>1105577.3999999999</v>
      </c>
      <c r="F188" s="29">
        <f>F119</f>
        <v>0</v>
      </c>
      <c r="G188" s="29">
        <f t="shared" si="126"/>
        <v>1455404.7999999998</v>
      </c>
      <c r="H188" s="29">
        <f>H119</f>
        <v>0</v>
      </c>
      <c r="I188" s="29">
        <f t="shared" si="127"/>
        <v>1105577.3999999999</v>
      </c>
      <c r="J188" s="29">
        <f>J119</f>
        <v>0</v>
      </c>
      <c r="K188" s="29">
        <f t="shared" si="125"/>
        <v>1455404.7999999998</v>
      </c>
      <c r="L188" s="29">
        <f>L119</f>
        <v>0</v>
      </c>
      <c r="M188" s="29">
        <f t="shared" ref="M188:M190" si="128">I188+L188</f>
        <v>1105577.3999999999</v>
      </c>
      <c r="N188" s="29">
        <f>N119</f>
        <v>0</v>
      </c>
      <c r="O188" s="29">
        <f t="shared" ref="O188:O190" si="129">K188+N188</f>
        <v>1455404.7999999998</v>
      </c>
      <c r="P188" s="29">
        <f>P119</f>
        <v>0</v>
      </c>
      <c r="Q188" s="29">
        <f t="shared" ref="Q188:Q190" si="130">M188+P188</f>
        <v>1105577.3999999999</v>
      </c>
      <c r="R188" s="28">
        <f>R119</f>
        <v>320329.5</v>
      </c>
      <c r="S188" s="29">
        <f t="shared" ref="S188:S190" si="131">O188+R188</f>
        <v>1775734.2999999998</v>
      </c>
      <c r="T188" s="28">
        <f>T119</f>
        <v>0</v>
      </c>
      <c r="U188" s="29">
        <f t="shared" ref="U188:U190" si="132">Q188+T188</f>
        <v>1105577.3999999999</v>
      </c>
    </row>
    <row r="189" spans="1:23" x14ac:dyDescent="0.3">
      <c r="A189" s="39"/>
      <c r="B189" s="40" t="s">
        <v>14</v>
      </c>
      <c r="C189" s="41"/>
      <c r="D189" s="29">
        <f>D19+D71</f>
        <v>1025528.1000000001</v>
      </c>
      <c r="E189" s="29">
        <f>E19+E71</f>
        <v>436731.8</v>
      </c>
      <c r="F189" s="29">
        <f>F19+F71</f>
        <v>37908.500000000015</v>
      </c>
      <c r="G189" s="29">
        <f t="shared" si="126"/>
        <v>1063436.6000000001</v>
      </c>
      <c r="H189" s="29">
        <f>H19+H71</f>
        <v>331798.09999999998</v>
      </c>
      <c r="I189" s="29">
        <f t="shared" si="127"/>
        <v>768529.89999999991</v>
      </c>
      <c r="J189" s="29">
        <f>J19+J71</f>
        <v>0</v>
      </c>
      <c r="K189" s="29">
        <f t="shared" si="125"/>
        <v>1063436.6000000001</v>
      </c>
      <c r="L189" s="29">
        <f>L19+L71</f>
        <v>0</v>
      </c>
      <c r="M189" s="29">
        <f t="shared" si="128"/>
        <v>768529.89999999991</v>
      </c>
      <c r="N189" s="29">
        <f>N19+N71</f>
        <v>0</v>
      </c>
      <c r="O189" s="29">
        <f t="shared" si="129"/>
        <v>1063436.6000000001</v>
      </c>
      <c r="P189" s="29">
        <f>P19+P71</f>
        <v>0</v>
      </c>
      <c r="Q189" s="29">
        <f t="shared" si="130"/>
        <v>768529.89999999991</v>
      </c>
      <c r="R189" s="28">
        <f>R19+R71</f>
        <v>105494.49999999999</v>
      </c>
      <c r="S189" s="29">
        <f t="shared" si="131"/>
        <v>1168931.1000000001</v>
      </c>
      <c r="T189" s="28">
        <f>T19+T71</f>
        <v>103580.40000000001</v>
      </c>
      <c r="U189" s="29">
        <f t="shared" si="132"/>
        <v>872110.29999999993</v>
      </c>
    </row>
    <row r="190" spans="1:23" x14ac:dyDescent="0.3">
      <c r="A190" s="39"/>
      <c r="B190" s="40" t="s">
        <v>22</v>
      </c>
      <c r="C190" s="41"/>
      <c r="D190" s="29"/>
      <c r="E190" s="29"/>
      <c r="F190" s="29">
        <f>F72</f>
        <v>136854.1</v>
      </c>
      <c r="G190" s="29">
        <f t="shared" si="126"/>
        <v>136854.1</v>
      </c>
      <c r="H190" s="29">
        <f>H72</f>
        <v>136854.1</v>
      </c>
      <c r="I190" s="29">
        <f t="shared" si="127"/>
        <v>136854.1</v>
      </c>
      <c r="J190" s="29">
        <f>J72</f>
        <v>0</v>
      </c>
      <c r="K190" s="29">
        <f t="shared" si="125"/>
        <v>136854.1</v>
      </c>
      <c r="L190" s="29">
        <f>L72</f>
        <v>0</v>
      </c>
      <c r="M190" s="29">
        <f t="shared" si="128"/>
        <v>136854.1</v>
      </c>
      <c r="N190" s="29">
        <f>N72</f>
        <v>0</v>
      </c>
      <c r="O190" s="29">
        <f t="shared" si="129"/>
        <v>136854.1</v>
      </c>
      <c r="P190" s="29">
        <f>P72</f>
        <v>0</v>
      </c>
      <c r="Q190" s="29">
        <f t="shared" si="130"/>
        <v>136854.1</v>
      </c>
      <c r="R190" s="28">
        <f>R72</f>
        <v>0</v>
      </c>
      <c r="S190" s="29">
        <f t="shared" si="131"/>
        <v>136854.1</v>
      </c>
      <c r="T190" s="28">
        <f>T72</f>
        <v>0</v>
      </c>
      <c r="U190" s="29">
        <f t="shared" si="132"/>
        <v>136854.1</v>
      </c>
    </row>
    <row r="191" spans="1:23" x14ac:dyDescent="0.3">
      <c r="A191" s="39"/>
      <c r="B191" s="50" t="s">
        <v>12</v>
      </c>
      <c r="C191" s="50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8"/>
      <c r="S191" s="29"/>
      <c r="T191" s="28"/>
      <c r="U191" s="29"/>
    </row>
    <row r="192" spans="1:23" x14ac:dyDescent="0.3">
      <c r="A192" s="39"/>
      <c r="B192" s="50" t="s">
        <v>13</v>
      </c>
      <c r="C192" s="51"/>
      <c r="D192" s="29">
        <f>D50+D51+D52+D53+D54</f>
        <v>21508.400000000001</v>
      </c>
      <c r="E192" s="29">
        <f>E50+E51+E52+E53+E54</f>
        <v>32000</v>
      </c>
      <c r="F192" s="29">
        <f>F50+F51+F52+F53+F54</f>
        <v>0</v>
      </c>
      <c r="G192" s="29">
        <f t="shared" si="126"/>
        <v>21508.400000000001</v>
      </c>
      <c r="H192" s="29">
        <f>H50+H51+H52+H53+H54</f>
        <v>0</v>
      </c>
      <c r="I192" s="29">
        <f t="shared" si="127"/>
        <v>32000</v>
      </c>
      <c r="J192" s="29">
        <f>J50+J51+J52+J53+J54</f>
        <v>0</v>
      </c>
      <c r="K192" s="29">
        <f t="shared" si="125"/>
        <v>21508.400000000001</v>
      </c>
      <c r="L192" s="29">
        <f>L50+L51+L52+L53+L54</f>
        <v>0</v>
      </c>
      <c r="M192" s="29">
        <f t="shared" ref="M192:M195" si="133">I192+L192</f>
        <v>32000</v>
      </c>
      <c r="N192" s="29">
        <f>N50+N51+N52+N53+N54</f>
        <v>0</v>
      </c>
      <c r="O192" s="29">
        <f t="shared" ref="O192:O195" si="134">K192+N192</f>
        <v>21508.400000000001</v>
      </c>
      <c r="P192" s="29">
        <f>P50+P51+P52+P53+P54</f>
        <v>0</v>
      </c>
      <c r="Q192" s="29">
        <f t="shared" ref="Q192:Q195" si="135">M192+P192</f>
        <v>32000</v>
      </c>
      <c r="R192" s="28">
        <f>R50+R51+R52+R53+R54+R55</f>
        <v>20807.867999999999</v>
      </c>
      <c r="S192" s="29">
        <f t="shared" ref="S192:S195" si="136">O192+R192</f>
        <v>42316.267999999996</v>
      </c>
      <c r="T192" s="28">
        <f>T50+T51+T52+T53+T54+T55</f>
        <v>-16000</v>
      </c>
      <c r="U192" s="29">
        <f t="shared" ref="U192:U195" si="137">Q192+T192</f>
        <v>16000</v>
      </c>
    </row>
    <row r="193" spans="1:21" x14ac:dyDescent="0.3">
      <c r="A193" s="39"/>
      <c r="B193" s="56" t="s">
        <v>16</v>
      </c>
      <c r="C193" s="56"/>
      <c r="D193" s="29">
        <f>D73+D74+D75+D76+D77+D78+D79+D80+D81+D82+D83+D84+D85+D176+D177+D178+D179+D183+D185+D173+D174+D21+D26+D31+D36+D37+D41+D45+D46+D180+D181</f>
        <v>1988272.5999999999</v>
      </c>
      <c r="E193" s="29">
        <f>E73+E74+E75+E76+E77+E78+E79+E80+E81+E82+E83+E84+E85+E176+E177+E178+E179+E183+E185+E173+E174+E21+E26+E31+E36+E37+E41+E45+E46</f>
        <v>1679215.8000000003</v>
      </c>
      <c r="F193" s="29">
        <f>F73+F74+F75+F76+F77+F78+F79+F80+F81+F82+F83+F84+F85+F176+F177+F178+F179+F183+F185+F173+F174+F21+F26+F31+F36+F37+F41+F45+F46+F180+F181+F98+F99+F100+F101+F102+F103</f>
        <v>38619.200000000004</v>
      </c>
      <c r="G193" s="29">
        <f t="shared" si="126"/>
        <v>2026891.7999999998</v>
      </c>
      <c r="H193" s="29">
        <f>H73+H74+H75+H76+H77+H78+H79+H80+H81+H82+H83+H84+H85+H176+H177+H178+H179+H183+H185+H173+H174+H21+H26+H31+H36+H37+H41+H45+H46+H180+H181+H98+H99+H100+H101+H102+H103</f>
        <v>150731.09999999998</v>
      </c>
      <c r="I193" s="29">
        <f t="shared" si="127"/>
        <v>1829946.9000000004</v>
      </c>
      <c r="J193" s="29">
        <f>J73+J74+J75+J76+J77+J78+J79+J80+J81+J82+J83+J84+J85+J176+J177+J178+J179+J183+J185+J173+J174+J21+J26+J31+J36+J37+J41+J45+J46+J180+J181+J98+J99+J100+J101+J102+J103</f>
        <v>97580.934000000008</v>
      </c>
      <c r="K193" s="29">
        <f t="shared" si="125"/>
        <v>2124472.7339999997</v>
      </c>
      <c r="L193" s="29">
        <f>L73+L74+L75+L76+L77+L78+L79+L80+L81+L82+L83+L84+L85+L176+L177+L178+L179+L183+L185+L173+L174+L21+L26+L31+L36+L37+L41+L45+L46+L180+L181+L98+L99+L100+L101+L102+L103</f>
        <v>39449.546999999999</v>
      </c>
      <c r="M193" s="29">
        <f t="shared" si="133"/>
        <v>1869396.4470000004</v>
      </c>
      <c r="N193" s="29">
        <f>N73+N74+N75+N76+N77+N78+N79+N80+N81+N82+N83+N84+N85+N176+N177+N178+N179+N183+N185+N173+N174+N21+N26+N31+N36+N37+N41+N45+N46+N180+N181+N98+N99+N100+N101+N102+N103</f>
        <v>0</v>
      </c>
      <c r="O193" s="29">
        <f t="shared" si="134"/>
        <v>2124472.7339999997</v>
      </c>
      <c r="P193" s="29">
        <f>P73+P74+P75+P76+P77+P78+P79+P80+P81+P82+P83+P84+P85+P176+P177+P178+P179+P183+P185+P173+P174+P21+P26+P31+P36+P37+P41+P45+P46+P180+P181+P98+P99+P100+P101+P102+P103</f>
        <v>-39449.546999999999</v>
      </c>
      <c r="Q193" s="29">
        <f t="shared" si="135"/>
        <v>1829946.9000000004</v>
      </c>
      <c r="R193" s="28">
        <f>R73+R74+R75+R76+R77+R78+R79+R80+R81+R82+R83+R84+R85+R176+R177+R178+R179+R183+R185+R173+R174+R21+R26+R31+R36+R37+R41+R45+R46+R180+R181+R98+R99+R100+R101+R102+R103+R56+R62+R67</f>
        <v>185644.20600000001</v>
      </c>
      <c r="S193" s="29">
        <f t="shared" si="136"/>
        <v>2310116.9399999995</v>
      </c>
      <c r="T193" s="28">
        <f>T73+T74+T75+T76+T77+T78+T79+T80+T81+T82+T83+T84+T85+T176+T177+T178+T179+T183+T185+T173+T174+T21+T26+T31+T36+T37+T41+T45+T46+T180+T181+T98+T99+T100+T101+T102+T103+T56+T62+T67</f>
        <v>19580.39999999998</v>
      </c>
      <c r="U193" s="29">
        <f t="shared" si="137"/>
        <v>1849527.3000000003</v>
      </c>
    </row>
    <row r="194" spans="1:21" x14ac:dyDescent="0.3">
      <c r="A194" s="39"/>
      <c r="B194" s="57" t="s">
        <v>3</v>
      </c>
      <c r="C194" s="51"/>
      <c r="D194" s="29">
        <f>D86+D91+D94</f>
        <v>1227676.3</v>
      </c>
      <c r="E194" s="29">
        <f>E86+E91+E94</f>
        <v>554800.5</v>
      </c>
      <c r="F194" s="29">
        <f>F86+F91+F94</f>
        <v>42143.399999999994</v>
      </c>
      <c r="G194" s="29">
        <f t="shared" si="126"/>
        <v>1269819.7</v>
      </c>
      <c r="H194" s="29">
        <f>H86+H91+H94</f>
        <v>230143.4</v>
      </c>
      <c r="I194" s="29">
        <f t="shared" si="127"/>
        <v>784943.9</v>
      </c>
      <c r="J194" s="29">
        <f>J86+J91+J94</f>
        <v>0</v>
      </c>
      <c r="K194" s="29">
        <f t="shared" si="125"/>
        <v>1269819.7</v>
      </c>
      <c r="L194" s="29">
        <f>L86+L91+L94</f>
        <v>0</v>
      </c>
      <c r="M194" s="29">
        <f t="shared" si="133"/>
        <v>784943.9</v>
      </c>
      <c r="N194" s="29">
        <f>N86+N91+N94</f>
        <v>0</v>
      </c>
      <c r="O194" s="29">
        <f t="shared" si="134"/>
        <v>1269819.7</v>
      </c>
      <c r="P194" s="29">
        <f>P86+P91+P94</f>
        <v>0</v>
      </c>
      <c r="Q194" s="29">
        <f t="shared" si="135"/>
        <v>784943.9</v>
      </c>
      <c r="R194" s="28">
        <f>R86+R91+R94</f>
        <v>0</v>
      </c>
      <c r="S194" s="29">
        <f t="shared" si="136"/>
        <v>1269819.7</v>
      </c>
      <c r="T194" s="28">
        <f>T86+T91+T94</f>
        <v>0</v>
      </c>
      <c r="U194" s="29">
        <f t="shared" si="137"/>
        <v>784943.9</v>
      </c>
    </row>
    <row r="195" spans="1:21" x14ac:dyDescent="0.3">
      <c r="A195" s="39"/>
      <c r="B195" s="50" t="s">
        <v>5</v>
      </c>
      <c r="C195" s="51"/>
      <c r="D195" s="29">
        <f>D105+D106+D107+D108+D109+D110+D114+D120+D124+D128+D132+D136+D140+D144+D148+D152+D156+D160</f>
        <v>2131040.3999999994</v>
      </c>
      <c r="E195" s="29">
        <f>E105+E106+E107+E108+E109+E110+E114+E120+E124+E128+E132+E136+E140+E144+E148+E152+E156+E160</f>
        <v>1651446.9</v>
      </c>
      <c r="F195" s="29">
        <f>F105+F106+F107+F108+F109+F110+F114+F120+F124+F128+F132+F136+F140+F144+F148+F152+F156+F160</f>
        <v>0</v>
      </c>
      <c r="G195" s="29">
        <f t="shared" si="126"/>
        <v>2131040.3999999994</v>
      </c>
      <c r="H195" s="29">
        <f>H105+H106+H107+H108+H109+H110+H114+H120+H124+H128+H132+H136+H140+H144+H148+H152+H156+H160</f>
        <v>0</v>
      </c>
      <c r="I195" s="29">
        <f t="shared" si="127"/>
        <v>1651446.9</v>
      </c>
      <c r="J195" s="29">
        <f>J105+J106+J107+J108+J109+J110+J114+J120+J124+J128+J132+J136+J140+J144+J148+J152+J156+J160+J115</f>
        <v>32968.798999999999</v>
      </c>
      <c r="K195" s="29">
        <f t="shared" si="125"/>
        <v>2164009.1989999996</v>
      </c>
      <c r="L195" s="29">
        <f>L105+L106+L107+L108+L109+L110+L114+L120+L124+L128+L132+L136+L140+L144+L148+L152+L156+L160+L115</f>
        <v>0</v>
      </c>
      <c r="M195" s="29">
        <f t="shared" si="133"/>
        <v>1651446.9</v>
      </c>
      <c r="N195" s="29">
        <f>N105+N106+N107+N108+N109+N110+N114+N120+N124+N128+N132+N136+N140+N144+N148+N152+N156+N160+N115</f>
        <v>0</v>
      </c>
      <c r="O195" s="29">
        <f t="shared" si="134"/>
        <v>2164009.1989999996</v>
      </c>
      <c r="P195" s="29">
        <f>P105+P106+P107+P108+P109+P110+P114+P120+P124+P128+P132+P136+P140+P144+P148+P152+P156+P160+P115</f>
        <v>0</v>
      </c>
      <c r="Q195" s="29">
        <f t="shared" si="135"/>
        <v>1651446.9</v>
      </c>
      <c r="R195" s="28">
        <f>R105+R106+R107+R108+R109+R110+R114+R120+R124+R128+R132+R136+R140+R144+R148+R152+R156+R160+R115+R164+R168</f>
        <v>404169.76</v>
      </c>
      <c r="S195" s="29">
        <f t="shared" si="136"/>
        <v>2568178.9589999998</v>
      </c>
      <c r="T195" s="28">
        <f>T105+T106+T107+T108+T109+T110+T114+T120+T124+T128+T132+T136+T140+T144+T148+T152+T156+T160+T115+T164+T168</f>
        <v>0</v>
      </c>
      <c r="U195" s="29">
        <f t="shared" si="137"/>
        <v>1651446.9</v>
      </c>
    </row>
    <row r="198" spans="1:21" x14ac:dyDescent="0.3"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3"/>
      <c r="S198" s="21"/>
      <c r="T198" s="23"/>
      <c r="U198" s="21"/>
    </row>
    <row r="307" spans="35:35" x14ac:dyDescent="0.3">
      <c r="AI307" s="3">
        <f>12342.6</f>
        <v>12342.6</v>
      </c>
    </row>
  </sheetData>
  <autoFilter ref="A15:W195">
    <filterColumn colId="22">
      <filters blank="1"/>
    </filterColumn>
  </autoFilter>
  <mergeCells count="31">
    <mergeCell ref="D14:D15"/>
    <mergeCell ref="J14:J15"/>
    <mergeCell ref="K14:K15"/>
    <mergeCell ref="N14:N15"/>
    <mergeCell ref="O14:O15"/>
    <mergeCell ref="B193:C193"/>
    <mergeCell ref="B195:C195"/>
    <mergeCell ref="B194:C194"/>
    <mergeCell ref="A14:A15"/>
    <mergeCell ref="B14:B15"/>
    <mergeCell ref="C14:C15"/>
    <mergeCell ref="B191:C191"/>
    <mergeCell ref="B186:C186"/>
    <mergeCell ref="B187:C187"/>
    <mergeCell ref="B188:C188"/>
    <mergeCell ref="A10:U10"/>
    <mergeCell ref="A11:U12"/>
    <mergeCell ref="P14:P15"/>
    <mergeCell ref="Q14:Q15"/>
    <mergeCell ref="B192:C192"/>
    <mergeCell ref="L14:L15"/>
    <mergeCell ref="M14:M15"/>
    <mergeCell ref="R14:R15"/>
    <mergeCell ref="S14:S15"/>
    <mergeCell ref="T14:T15"/>
    <mergeCell ref="U14:U15"/>
    <mergeCell ref="E14:E15"/>
    <mergeCell ref="H14:H15"/>
    <mergeCell ref="I14:I15"/>
    <mergeCell ref="F14:F15"/>
    <mergeCell ref="G14:G15"/>
  </mergeCells>
  <pageMargins left="0.98425196850393704" right="0.39370078740157483" top="0.78740157480314965" bottom="0.78740157480314965" header="0.51181102362204722" footer="0.51181102362204722"/>
  <pageSetup paperSize="9" scale="81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2020-2021</vt:lpstr>
      <vt:lpstr>'2020-2021'!Заголовки_для_печати</vt:lpstr>
      <vt:lpstr>'2020-2021'!Область_печати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2019-04-02T12:44:36Z</cp:lastPrinted>
  <dcterms:created xsi:type="dcterms:W3CDTF">2014-02-04T08:37:28Z</dcterms:created>
  <dcterms:modified xsi:type="dcterms:W3CDTF">2019-04-02T12:44:39Z</dcterms:modified>
</cp:coreProperties>
</file>