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0-2021" sheetId="1" r:id="rId1"/>
  </sheets>
  <definedNames>
    <definedName name="_xlnm._FilterDatabase" localSheetId="0" hidden="1">'2020-2021'!$A$17:$W$197</definedName>
    <definedName name="_xlnm.Print_Titles" localSheetId="0">'2020-2021'!$16:$17</definedName>
    <definedName name="_xlnm.Print_Area" localSheetId="0">'2020-2021'!$A$1:$U$197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6" i="1" l="1"/>
  <c r="U32" i="1" l="1"/>
  <c r="S32" i="1"/>
  <c r="T45" i="1" l="1"/>
  <c r="T194" i="1"/>
  <c r="R194" i="1"/>
  <c r="T20" i="1"/>
  <c r="R20" i="1"/>
  <c r="U57" i="1"/>
  <c r="S57" i="1"/>
  <c r="T22" i="1"/>
  <c r="U22" i="1" s="1"/>
  <c r="T21" i="1"/>
  <c r="R22" i="1"/>
  <c r="S22" i="1" s="1"/>
  <c r="R21" i="1"/>
  <c r="U69" i="1"/>
  <c r="S69" i="1"/>
  <c r="R60" i="1"/>
  <c r="U63" i="1"/>
  <c r="S63" i="1"/>
  <c r="R61" i="1"/>
  <c r="U60" i="1"/>
  <c r="U61" i="1"/>
  <c r="U62" i="1"/>
  <c r="S60" i="1"/>
  <c r="S61" i="1"/>
  <c r="S62" i="1"/>
  <c r="T58" i="1"/>
  <c r="R58" i="1"/>
  <c r="T46" i="1"/>
  <c r="T42" i="1"/>
  <c r="T41" i="1"/>
  <c r="R41" i="1"/>
  <c r="R42" i="1"/>
  <c r="R35" i="1"/>
  <c r="U36" i="1"/>
  <c r="U37" i="1"/>
  <c r="S36" i="1"/>
  <c r="S37" i="1"/>
  <c r="T33" i="1"/>
  <c r="R33" i="1"/>
  <c r="I35" i="1"/>
  <c r="M35" i="1" s="1"/>
  <c r="Q35" i="1" s="1"/>
  <c r="U35" i="1" s="1"/>
  <c r="G35" i="1"/>
  <c r="K35" i="1" s="1"/>
  <c r="O35" i="1" s="1"/>
  <c r="S35" i="1" s="1"/>
  <c r="R66" i="1"/>
  <c r="S66" i="1" s="1"/>
  <c r="U66" i="1"/>
  <c r="U67" i="1"/>
  <c r="U68" i="1"/>
  <c r="S67" i="1"/>
  <c r="S68" i="1"/>
  <c r="T64" i="1"/>
  <c r="U64" i="1" s="1"/>
  <c r="T30" i="1"/>
  <c r="T28" i="1" s="1"/>
  <c r="T23" i="1"/>
  <c r="R31" i="1"/>
  <c r="R30" i="1"/>
  <c r="R28" i="1" s="1"/>
  <c r="U27" i="1"/>
  <c r="S27" i="1"/>
  <c r="R26" i="1"/>
  <c r="R25" i="1"/>
  <c r="R23" i="1"/>
  <c r="R18" i="1" l="1"/>
  <c r="T18" i="1"/>
  <c r="R64" i="1"/>
  <c r="S64" i="1" s="1"/>
  <c r="U58" i="1"/>
  <c r="S58" i="1"/>
  <c r="T121" i="1" l="1"/>
  <c r="T120" i="1"/>
  <c r="R121" i="1"/>
  <c r="R120" i="1"/>
  <c r="T170" i="1"/>
  <c r="U170" i="1" s="1"/>
  <c r="R170" i="1"/>
  <c r="S170" i="1" s="1"/>
  <c r="U172" i="1"/>
  <c r="U173" i="1"/>
  <c r="S172" i="1"/>
  <c r="S173" i="1"/>
  <c r="U166" i="1" l="1"/>
  <c r="U168" i="1"/>
  <c r="U169" i="1"/>
  <c r="S168" i="1"/>
  <c r="S169" i="1"/>
  <c r="R166" i="1"/>
  <c r="S166" i="1" s="1"/>
  <c r="T186" i="1" l="1"/>
  <c r="R186" i="1"/>
  <c r="T184" i="1"/>
  <c r="R184" i="1"/>
  <c r="T177" i="1"/>
  <c r="R177" i="1"/>
  <c r="T174" i="1"/>
  <c r="R174" i="1"/>
  <c r="T162" i="1"/>
  <c r="R162" i="1"/>
  <c r="T158" i="1"/>
  <c r="R158" i="1"/>
  <c r="T154" i="1"/>
  <c r="R154" i="1"/>
  <c r="T150" i="1"/>
  <c r="R150" i="1"/>
  <c r="T146" i="1"/>
  <c r="R146" i="1"/>
  <c r="T142" i="1"/>
  <c r="R142" i="1"/>
  <c r="T138" i="1"/>
  <c r="R138" i="1"/>
  <c r="T134" i="1"/>
  <c r="R134" i="1"/>
  <c r="T130" i="1"/>
  <c r="R130" i="1"/>
  <c r="T126" i="1"/>
  <c r="R126" i="1"/>
  <c r="T122" i="1"/>
  <c r="R122" i="1"/>
  <c r="R190" i="1"/>
  <c r="R118" i="1"/>
  <c r="T112" i="1"/>
  <c r="R112" i="1"/>
  <c r="T96" i="1"/>
  <c r="R96" i="1"/>
  <c r="T93" i="1"/>
  <c r="R93" i="1"/>
  <c r="T88" i="1"/>
  <c r="T196" i="1" s="1"/>
  <c r="R88" i="1"/>
  <c r="T74" i="1"/>
  <c r="R74" i="1"/>
  <c r="R192" i="1" s="1"/>
  <c r="T73" i="1"/>
  <c r="R73" i="1"/>
  <c r="T72" i="1"/>
  <c r="R72" i="1"/>
  <c r="T48" i="1"/>
  <c r="R48" i="1"/>
  <c r="T43" i="1"/>
  <c r="R43" i="1"/>
  <c r="T39" i="1"/>
  <c r="T195" i="1" s="1"/>
  <c r="R39" i="1"/>
  <c r="R195" i="1" s="1"/>
  <c r="R106" i="1" l="1"/>
  <c r="R197" i="1"/>
  <c r="T197" i="1"/>
  <c r="R191" i="1"/>
  <c r="R70" i="1"/>
  <c r="T118" i="1"/>
  <c r="T106" i="1"/>
  <c r="R196" i="1"/>
  <c r="T190" i="1"/>
  <c r="T191" i="1"/>
  <c r="T192" i="1"/>
  <c r="T70" i="1"/>
  <c r="R188" i="1" l="1"/>
  <c r="T188" i="1"/>
  <c r="P194" i="1"/>
  <c r="N194" i="1"/>
  <c r="P186" i="1"/>
  <c r="N186" i="1"/>
  <c r="P184" i="1"/>
  <c r="N184" i="1"/>
  <c r="P177" i="1"/>
  <c r="N177" i="1"/>
  <c r="P174" i="1"/>
  <c r="N174" i="1"/>
  <c r="P162" i="1"/>
  <c r="N162" i="1"/>
  <c r="P158" i="1"/>
  <c r="N158" i="1"/>
  <c r="P154" i="1"/>
  <c r="N154" i="1"/>
  <c r="P150" i="1"/>
  <c r="N150" i="1"/>
  <c r="P146" i="1"/>
  <c r="N146" i="1"/>
  <c r="P142" i="1"/>
  <c r="N142" i="1"/>
  <c r="P138" i="1"/>
  <c r="N138" i="1"/>
  <c r="P134" i="1"/>
  <c r="N134" i="1"/>
  <c r="P130" i="1"/>
  <c r="N130" i="1"/>
  <c r="P126" i="1"/>
  <c r="N126" i="1"/>
  <c r="P122" i="1"/>
  <c r="N122" i="1"/>
  <c r="P121" i="1"/>
  <c r="N121" i="1"/>
  <c r="N190" i="1" s="1"/>
  <c r="P120" i="1"/>
  <c r="N120" i="1"/>
  <c r="P112" i="1"/>
  <c r="P106" i="1" s="1"/>
  <c r="N112" i="1"/>
  <c r="N106" i="1" s="1"/>
  <c r="P96" i="1"/>
  <c r="N96" i="1"/>
  <c r="P93" i="1"/>
  <c r="N93" i="1"/>
  <c r="P88" i="1"/>
  <c r="N88" i="1"/>
  <c r="P74" i="1"/>
  <c r="N74" i="1"/>
  <c r="N192" i="1" s="1"/>
  <c r="P73" i="1"/>
  <c r="N73" i="1"/>
  <c r="P72" i="1"/>
  <c r="N72" i="1"/>
  <c r="P48" i="1"/>
  <c r="N48" i="1"/>
  <c r="P43" i="1"/>
  <c r="N43" i="1"/>
  <c r="P39" i="1"/>
  <c r="N39" i="1"/>
  <c r="P28" i="1"/>
  <c r="N28" i="1"/>
  <c r="P23" i="1"/>
  <c r="N23" i="1"/>
  <c r="P21" i="1"/>
  <c r="N21" i="1"/>
  <c r="P20" i="1"/>
  <c r="N20" i="1"/>
  <c r="N191" i="1" l="1"/>
  <c r="N18" i="1"/>
  <c r="N195" i="1"/>
  <c r="N70" i="1"/>
  <c r="P196" i="1"/>
  <c r="P118" i="1"/>
  <c r="N197" i="1"/>
  <c r="N118" i="1"/>
  <c r="N188" i="1" s="1"/>
  <c r="N196" i="1"/>
  <c r="P70" i="1"/>
  <c r="P190" i="1"/>
  <c r="P191" i="1"/>
  <c r="P192" i="1"/>
  <c r="P195" i="1"/>
  <c r="P197" i="1"/>
  <c r="P18" i="1"/>
  <c r="M117" i="1"/>
  <c r="Q117" i="1" s="1"/>
  <c r="U117" i="1" s="1"/>
  <c r="K117" i="1"/>
  <c r="O117" i="1" s="1"/>
  <c r="S117" i="1" s="1"/>
  <c r="P188" i="1" l="1"/>
  <c r="L43" i="1"/>
  <c r="L194" i="1"/>
  <c r="J194" i="1"/>
  <c r="L186" i="1"/>
  <c r="J186" i="1"/>
  <c r="L184" i="1"/>
  <c r="J184" i="1"/>
  <c r="L177" i="1"/>
  <c r="J177" i="1"/>
  <c r="L174" i="1"/>
  <c r="J174" i="1"/>
  <c r="L162" i="1"/>
  <c r="J162" i="1"/>
  <c r="L158" i="1"/>
  <c r="J158" i="1"/>
  <c r="L154" i="1"/>
  <c r="J154" i="1"/>
  <c r="L150" i="1"/>
  <c r="J150" i="1"/>
  <c r="L146" i="1"/>
  <c r="J146" i="1"/>
  <c r="L142" i="1"/>
  <c r="J142" i="1"/>
  <c r="L138" i="1"/>
  <c r="J138" i="1"/>
  <c r="L134" i="1"/>
  <c r="J134" i="1"/>
  <c r="L130" i="1"/>
  <c r="J130" i="1"/>
  <c r="L126" i="1"/>
  <c r="J126" i="1"/>
  <c r="L122" i="1"/>
  <c r="J122" i="1"/>
  <c r="L121" i="1"/>
  <c r="J121" i="1"/>
  <c r="L120" i="1"/>
  <c r="J120" i="1"/>
  <c r="L112" i="1"/>
  <c r="J112" i="1"/>
  <c r="L96" i="1"/>
  <c r="J96" i="1"/>
  <c r="L93" i="1"/>
  <c r="J93" i="1"/>
  <c r="L88" i="1"/>
  <c r="J88" i="1"/>
  <c r="L74" i="1"/>
  <c r="L192" i="1" s="1"/>
  <c r="J74" i="1"/>
  <c r="J192" i="1" s="1"/>
  <c r="L73" i="1"/>
  <c r="J73" i="1"/>
  <c r="L72" i="1"/>
  <c r="J72" i="1"/>
  <c r="L48" i="1"/>
  <c r="J48" i="1"/>
  <c r="J43" i="1"/>
  <c r="L39" i="1"/>
  <c r="J39" i="1"/>
  <c r="L28" i="1"/>
  <c r="J28" i="1"/>
  <c r="L23" i="1"/>
  <c r="J23" i="1"/>
  <c r="J21" i="1"/>
  <c r="L20" i="1"/>
  <c r="J20" i="1"/>
  <c r="L197" i="1" l="1"/>
  <c r="J197" i="1"/>
  <c r="J106" i="1"/>
  <c r="L106" i="1"/>
  <c r="L118" i="1"/>
  <c r="J196" i="1"/>
  <c r="J195" i="1"/>
  <c r="L70" i="1"/>
  <c r="L195" i="1"/>
  <c r="J70" i="1"/>
  <c r="J18" i="1"/>
  <c r="J191" i="1"/>
  <c r="J118" i="1"/>
  <c r="J190" i="1"/>
  <c r="L190" i="1"/>
  <c r="L196" i="1"/>
  <c r="L21" i="1"/>
  <c r="H74" i="1"/>
  <c r="H192" i="1" s="1"/>
  <c r="F74" i="1"/>
  <c r="F192" i="1" s="1"/>
  <c r="H96" i="1"/>
  <c r="F96" i="1"/>
  <c r="I99" i="1"/>
  <c r="M99" i="1" s="1"/>
  <c r="Q99" i="1" s="1"/>
  <c r="U99" i="1" s="1"/>
  <c r="G99" i="1"/>
  <c r="K99" i="1" s="1"/>
  <c r="O99" i="1" s="1"/>
  <c r="S99" i="1" s="1"/>
  <c r="J188" i="1" l="1"/>
  <c r="L18" i="1"/>
  <c r="L191" i="1"/>
  <c r="H45" i="1"/>
  <c r="L188" i="1" l="1"/>
  <c r="AI309" i="1"/>
  <c r="F21" i="1" l="1"/>
  <c r="H20" i="1"/>
  <c r="H50" i="1"/>
  <c r="H48" i="1" s="1"/>
  <c r="F48" i="1"/>
  <c r="E48" i="1"/>
  <c r="D48" i="1"/>
  <c r="G50" i="1"/>
  <c r="K50" i="1" s="1"/>
  <c r="O50" i="1" s="1"/>
  <c r="S50" i="1" s="1"/>
  <c r="G51" i="1"/>
  <c r="K51" i="1" s="1"/>
  <c r="O51" i="1" s="1"/>
  <c r="S51" i="1" s="1"/>
  <c r="I51" i="1"/>
  <c r="M51" i="1" s="1"/>
  <c r="Q51" i="1" s="1"/>
  <c r="U51" i="1" s="1"/>
  <c r="H46" i="1"/>
  <c r="H21" i="1" s="1"/>
  <c r="I50" i="1" l="1"/>
  <c r="M50" i="1" s="1"/>
  <c r="Q50" i="1" s="1"/>
  <c r="U50" i="1" s="1"/>
  <c r="F41" i="1"/>
  <c r="F20" i="1" s="1"/>
  <c r="F84" i="1"/>
  <c r="F72" i="1" s="1"/>
  <c r="H72" i="1"/>
  <c r="I105" i="1"/>
  <c r="M105" i="1" s="1"/>
  <c r="Q105" i="1" s="1"/>
  <c r="U105" i="1" s="1"/>
  <c r="G105" i="1"/>
  <c r="K105" i="1" s="1"/>
  <c r="O105" i="1" s="1"/>
  <c r="S105" i="1" s="1"/>
  <c r="I104" i="1"/>
  <c r="M104" i="1" s="1"/>
  <c r="Q104" i="1" s="1"/>
  <c r="U104" i="1" s="1"/>
  <c r="G104" i="1"/>
  <c r="K104" i="1" s="1"/>
  <c r="O104" i="1" s="1"/>
  <c r="S104" i="1" s="1"/>
  <c r="I102" i="1"/>
  <c r="M102" i="1" s="1"/>
  <c r="Q102" i="1" s="1"/>
  <c r="U102" i="1" s="1"/>
  <c r="I103" i="1"/>
  <c r="M103" i="1" s="1"/>
  <c r="Q103" i="1" s="1"/>
  <c r="U103" i="1" s="1"/>
  <c r="G103" i="1"/>
  <c r="K103" i="1" s="1"/>
  <c r="O103" i="1" s="1"/>
  <c r="S103" i="1" s="1"/>
  <c r="G102" i="1"/>
  <c r="K102" i="1" s="1"/>
  <c r="O102" i="1" s="1"/>
  <c r="S102" i="1" s="1"/>
  <c r="I101" i="1"/>
  <c r="M101" i="1" s="1"/>
  <c r="Q101" i="1" s="1"/>
  <c r="U101" i="1" s="1"/>
  <c r="G101" i="1"/>
  <c r="K101" i="1" s="1"/>
  <c r="O101" i="1" s="1"/>
  <c r="S101" i="1" s="1"/>
  <c r="I100" i="1"/>
  <c r="M100" i="1" s="1"/>
  <c r="Q100" i="1" s="1"/>
  <c r="U100" i="1" s="1"/>
  <c r="G100" i="1"/>
  <c r="K100" i="1" s="1"/>
  <c r="O100" i="1" s="1"/>
  <c r="S100" i="1" s="1"/>
  <c r="I74" i="1" l="1"/>
  <c r="M74" i="1" s="1"/>
  <c r="Q74" i="1" s="1"/>
  <c r="U74" i="1" s="1"/>
  <c r="G74" i="1"/>
  <c r="K74" i="1" s="1"/>
  <c r="O74" i="1" s="1"/>
  <c r="S74" i="1" s="1"/>
  <c r="H88" i="1"/>
  <c r="F88" i="1"/>
  <c r="I92" i="1"/>
  <c r="M92" i="1" s="1"/>
  <c r="Q92" i="1" s="1"/>
  <c r="U92" i="1" s="1"/>
  <c r="G92" i="1"/>
  <c r="K92" i="1" s="1"/>
  <c r="O92" i="1" s="1"/>
  <c r="S92" i="1" s="1"/>
  <c r="I25" i="1" l="1"/>
  <c r="M25" i="1" s="1"/>
  <c r="Q25" i="1" s="1"/>
  <c r="U25" i="1" s="1"/>
  <c r="I26" i="1"/>
  <c r="M26" i="1" s="1"/>
  <c r="Q26" i="1" s="1"/>
  <c r="U26" i="1" s="1"/>
  <c r="I30" i="1"/>
  <c r="M30" i="1" s="1"/>
  <c r="Q30" i="1" s="1"/>
  <c r="U30" i="1" s="1"/>
  <c r="I31" i="1"/>
  <c r="M31" i="1" s="1"/>
  <c r="Q31" i="1" s="1"/>
  <c r="U31" i="1" s="1"/>
  <c r="I33" i="1"/>
  <c r="M33" i="1" s="1"/>
  <c r="Q33" i="1" s="1"/>
  <c r="U33" i="1" s="1"/>
  <c r="I38" i="1"/>
  <c r="M38" i="1" s="1"/>
  <c r="Q38" i="1" s="1"/>
  <c r="U38" i="1" s="1"/>
  <c r="I41" i="1"/>
  <c r="M41" i="1" s="1"/>
  <c r="Q41" i="1" s="1"/>
  <c r="U41" i="1" s="1"/>
  <c r="I42" i="1"/>
  <c r="M42" i="1" s="1"/>
  <c r="Q42" i="1" s="1"/>
  <c r="U42" i="1" s="1"/>
  <c r="I45" i="1"/>
  <c r="M45" i="1" s="1"/>
  <c r="Q45" i="1" s="1"/>
  <c r="U45" i="1" s="1"/>
  <c r="I46" i="1"/>
  <c r="M46" i="1" s="1"/>
  <c r="Q46" i="1" s="1"/>
  <c r="U46" i="1" s="1"/>
  <c r="I47" i="1"/>
  <c r="M47" i="1" s="1"/>
  <c r="Q47" i="1" s="1"/>
  <c r="U47" i="1" s="1"/>
  <c r="I48" i="1"/>
  <c r="M48" i="1" s="1"/>
  <c r="Q48" i="1" s="1"/>
  <c r="U48" i="1" s="1"/>
  <c r="I52" i="1"/>
  <c r="M52" i="1" s="1"/>
  <c r="Q52" i="1" s="1"/>
  <c r="U52" i="1" s="1"/>
  <c r="I53" i="1"/>
  <c r="M53" i="1" s="1"/>
  <c r="Q53" i="1" s="1"/>
  <c r="U53" i="1" s="1"/>
  <c r="I54" i="1"/>
  <c r="M54" i="1" s="1"/>
  <c r="Q54" i="1" s="1"/>
  <c r="U54" i="1" s="1"/>
  <c r="I55" i="1"/>
  <c r="M55" i="1" s="1"/>
  <c r="Q55" i="1" s="1"/>
  <c r="U55" i="1" s="1"/>
  <c r="I56" i="1"/>
  <c r="M56" i="1" s="1"/>
  <c r="Q56" i="1" s="1"/>
  <c r="U56" i="1" s="1"/>
  <c r="I75" i="1"/>
  <c r="M75" i="1" s="1"/>
  <c r="Q75" i="1" s="1"/>
  <c r="U75" i="1" s="1"/>
  <c r="I76" i="1"/>
  <c r="M76" i="1" s="1"/>
  <c r="Q76" i="1" s="1"/>
  <c r="U76" i="1" s="1"/>
  <c r="I77" i="1"/>
  <c r="M77" i="1" s="1"/>
  <c r="Q77" i="1" s="1"/>
  <c r="U77" i="1" s="1"/>
  <c r="I78" i="1"/>
  <c r="M78" i="1" s="1"/>
  <c r="Q78" i="1" s="1"/>
  <c r="U78" i="1" s="1"/>
  <c r="I79" i="1"/>
  <c r="M79" i="1" s="1"/>
  <c r="Q79" i="1" s="1"/>
  <c r="U79" i="1" s="1"/>
  <c r="I80" i="1"/>
  <c r="M80" i="1" s="1"/>
  <c r="Q80" i="1" s="1"/>
  <c r="U80" i="1" s="1"/>
  <c r="I81" i="1"/>
  <c r="M81" i="1" s="1"/>
  <c r="Q81" i="1" s="1"/>
  <c r="U81" i="1" s="1"/>
  <c r="I82" i="1"/>
  <c r="M82" i="1" s="1"/>
  <c r="Q82" i="1" s="1"/>
  <c r="U82" i="1" s="1"/>
  <c r="I83" i="1"/>
  <c r="M83" i="1" s="1"/>
  <c r="Q83" i="1" s="1"/>
  <c r="U83" i="1" s="1"/>
  <c r="I84" i="1"/>
  <c r="M84" i="1" s="1"/>
  <c r="Q84" i="1" s="1"/>
  <c r="U84" i="1" s="1"/>
  <c r="I85" i="1"/>
  <c r="M85" i="1" s="1"/>
  <c r="Q85" i="1" s="1"/>
  <c r="U85" i="1" s="1"/>
  <c r="I86" i="1"/>
  <c r="M86" i="1" s="1"/>
  <c r="Q86" i="1" s="1"/>
  <c r="U86" i="1" s="1"/>
  <c r="I87" i="1"/>
  <c r="M87" i="1" s="1"/>
  <c r="Q87" i="1" s="1"/>
  <c r="U87" i="1" s="1"/>
  <c r="I90" i="1"/>
  <c r="M90" i="1" s="1"/>
  <c r="Q90" i="1" s="1"/>
  <c r="U90" i="1" s="1"/>
  <c r="I91" i="1"/>
  <c r="M91" i="1" s="1"/>
  <c r="Q91" i="1" s="1"/>
  <c r="U91" i="1" s="1"/>
  <c r="I95" i="1"/>
  <c r="M95" i="1" s="1"/>
  <c r="Q95" i="1" s="1"/>
  <c r="U95" i="1" s="1"/>
  <c r="I98" i="1"/>
  <c r="M98" i="1" s="1"/>
  <c r="Q98" i="1" s="1"/>
  <c r="U98" i="1" s="1"/>
  <c r="I107" i="1"/>
  <c r="M107" i="1" s="1"/>
  <c r="Q107" i="1" s="1"/>
  <c r="U107" i="1" s="1"/>
  <c r="I108" i="1"/>
  <c r="M108" i="1" s="1"/>
  <c r="Q108" i="1" s="1"/>
  <c r="U108" i="1" s="1"/>
  <c r="I109" i="1"/>
  <c r="M109" i="1" s="1"/>
  <c r="Q109" i="1" s="1"/>
  <c r="U109" i="1" s="1"/>
  <c r="I110" i="1"/>
  <c r="M110" i="1" s="1"/>
  <c r="Q110" i="1" s="1"/>
  <c r="U110" i="1" s="1"/>
  <c r="I111" i="1"/>
  <c r="M111" i="1" s="1"/>
  <c r="Q111" i="1" s="1"/>
  <c r="U111" i="1" s="1"/>
  <c r="I114" i="1"/>
  <c r="M114" i="1" s="1"/>
  <c r="Q114" i="1" s="1"/>
  <c r="U114" i="1" s="1"/>
  <c r="I115" i="1"/>
  <c r="M115" i="1" s="1"/>
  <c r="Q115" i="1" s="1"/>
  <c r="U115" i="1" s="1"/>
  <c r="I116" i="1"/>
  <c r="M116" i="1" s="1"/>
  <c r="Q116" i="1" s="1"/>
  <c r="U116" i="1" s="1"/>
  <c r="I124" i="1"/>
  <c r="M124" i="1" s="1"/>
  <c r="Q124" i="1" s="1"/>
  <c r="U124" i="1" s="1"/>
  <c r="I125" i="1"/>
  <c r="M125" i="1" s="1"/>
  <c r="Q125" i="1" s="1"/>
  <c r="U125" i="1" s="1"/>
  <c r="I128" i="1"/>
  <c r="M128" i="1" s="1"/>
  <c r="Q128" i="1" s="1"/>
  <c r="U128" i="1" s="1"/>
  <c r="I129" i="1"/>
  <c r="M129" i="1" s="1"/>
  <c r="Q129" i="1" s="1"/>
  <c r="U129" i="1" s="1"/>
  <c r="I132" i="1"/>
  <c r="M132" i="1" s="1"/>
  <c r="Q132" i="1" s="1"/>
  <c r="U132" i="1" s="1"/>
  <c r="I133" i="1"/>
  <c r="M133" i="1" s="1"/>
  <c r="Q133" i="1" s="1"/>
  <c r="U133" i="1" s="1"/>
  <c r="I136" i="1"/>
  <c r="M136" i="1" s="1"/>
  <c r="Q136" i="1" s="1"/>
  <c r="U136" i="1" s="1"/>
  <c r="I137" i="1"/>
  <c r="M137" i="1" s="1"/>
  <c r="Q137" i="1" s="1"/>
  <c r="U137" i="1" s="1"/>
  <c r="I140" i="1"/>
  <c r="M140" i="1" s="1"/>
  <c r="Q140" i="1" s="1"/>
  <c r="U140" i="1" s="1"/>
  <c r="I141" i="1"/>
  <c r="M141" i="1" s="1"/>
  <c r="Q141" i="1" s="1"/>
  <c r="U141" i="1" s="1"/>
  <c r="I144" i="1"/>
  <c r="M144" i="1" s="1"/>
  <c r="Q144" i="1" s="1"/>
  <c r="U144" i="1" s="1"/>
  <c r="I145" i="1"/>
  <c r="M145" i="1" s="1"/>
  <c r="Q145" i="1" s="1"/>
  <c r="U145" i="1" s="1"/>
  <c r="I148" i="1"/>
  <c r="M148" i="1" s="1"/>
  <c r="Q148" i="1" s="1"/>
  <c r="U148" i="1" s="1"/>
  <c r="I149" i="1"/>
  <c r="M149" i="1" s="1"/>
  <c r="Q149" i="1" s="1"/>
  <c r="U149" i="1" s="1"/>
  <c r="I152" i="1"/>
  <c r="M152" i="1" s="1"/>
  <c r="Q152" i="1" s="1"/>
  <c r="U152" i="1" s="1"/>
  <c r="I153" i="1"/>
  <c r="M153" i="1" s="1"/>
  <c r="Q153" i="1" s="1"/>
  <c r="U153" i="1" s="1"/>
  <c r="I156" i="1"/>
  <c r="M156" i="1" s="1"/>
  <c r="Q156" i="1" s="1"/>
  <c r="U156" i="1" s="1"/>
  <c r="I157" i="1"/>
  <c r="M157" i="1" s="1"/>
  <c r="Q157" i="1" s="1"/>
  <c r="U157" i="1" s="1"/>
  <c r="I160" i="1"/>
  <c r="M160" i="1" s="1"/>
  <c r="Q160" i="1" s="1"/>
  <c r="U160" i="1" s="1"/>
  <c r="I161" i="1"/>
  <c r="M161" i="1" s="1"/>
  <c r="Q161" i="1" s="1"/>
  <c r="U161" i="1" s="1"/>
  <c r="I164" i="1"/>
  <c r="M164" i="1" s="1"/>
  <c r="Q164" i="1" s="1"/>
  <c r="U164" i="1" s="1"/>
  <c r="I165" i="1"/>
  <c r="M165" i="1" s="1"/>
  <c r="Q165" i="1" s="1"/>
  <c r="U165" i="1" s="1"/>
  <c r="I175" i="1"/>
  <c r="M175" i="1" s="1"/>
  <c r="Q175" i="1" s="1"/>
  <c r="U175" i="1" s="1"/>
  <c r="I176" i="1"/>
  <c r="M176" i="1" s="1"/>
  <c r="Q176" i="1" s="1"/>
  <c r="U176" i="1" s="1"/>
  <c r="I178" i="1"/>
  <c r="M178" i="1" s="1"/>
  <c r="Q178" i="1" s="1"/>
  <c r="U178" i="1" s="1"/>
  <c r="I179" i="1"/>
  <c r="M179" i="1" s="1"/>
  <c r="Q179" i="1" s="1"/>
  <c r="U179" i="1" s="1"/>
  <c r="I180" i="1"/>
  <c r="M180" i="1" s="1"/>
  <c r="Q180" i="1" s="1"/>
  <c r="U180" i="1" s="1"/>
  <c r="I181" i="1"/>
  <c r="M181" i="1" s="1"/>
  <c r="Q181" i="1" s="1"/>
  <c r="U181" i="1" s="1"/>
  <c r="I182" i="1"/>
  <c r="M182" i="1" s="1"/>
  <c r="Q182" i="1" s="1"/>
  <c r="U182" i="1" s="1"/>
  <c r="I183" i="1"/>
  <c r="M183" i="1" s="1"/>
  <c r="Q183" i="1" s="1"/>
  <c r="U183" i="1" s="1"/>
  <c r="I185" i="1"/>
  <c r="M185" i="1" s="1"/>
  <c r="Q185" i="1" s="1"/>
  <c r="U185" i="1" s="1"/>
  <c r="I187" i="1"/>
  <c r="M187" i="1" s="1"/>
  <c r="Q187" i="1" s="1"/>
  <c r="U187" i="1" s="1"/>
  <c r="I192" i="1"/>
  <c r="M192" i="1" s="1"/>
  <c r="Q192" i="1" s="1"/>
  <c r="U192" i="1" s="1"/>
  <c r="H194" i="1"/>
  <c r="H186" i="1"/>
  <c r="H184" i="1"/>
  <c r="H177" i="1"/>
  <c r="H174" i="1"/>
  <c r="H162" i="1"/>
  <c r="H158" i="1"/>
  <c r="H154" i="1"/>
  <c r="H150" i="1"/>
  <c r="H146" i="1"/>
  <c r="H142" i="1"/>
  <c r="H138" i="1"/>
  <c r="H134" i="1"/>
  <c r="H130" i="1"/>
  <c r="H126" i="1"/>
  <c r="H122" i="1"/>
  <c r="H121" i="1"/>
  <c r="H190" i="1" s="1"/>
  <c r="H120" i="1"/>
  <c r="H112" i="1"/>
  <c r="H106" i="1" s="1"/>
  <c r="H93" i="1"/>
  <c r="H73" i="1"/>
  <c r="H70" i="1" s="1"/>
  <c r="H43" i="1"/>
  <c r="H39" i="1"/>
  <c r="H28" i="1"/>
  <c r="H23" i="1"/>
  <c r="G25" i="1"/>
  <c r="K25" i="1" s="1"/>
  <c r="O25" i="1" s="1"/>
  <c r="S25" i="1" s="1"/>
  <c r="G26" i="1"/>
  <c r="K26" i="1" s="1"/>
  <c r="O26" i="1" s="1"/>
  <c r="S26" i="1" s="1"/>
  <c r="G30" i="1"/>
  <c r="K30" i="1" s="1"/>
  <c r="O30" i="1" s="1"/>
  <c r="S30" i="1" s="1"/>
  <c r="G31" i="1"/>
  <c r="K31" i="1" s="1"/>
  <c r="O31" i="1" s="1"/>
  <c r="S31" i="1" s="1"/>
  <c r="G33" i="1"/>
  <c r="K33" i="1" s="1"/>
  <c r="O33" i="1" s="1"/>
  <c r="S33" i="1" s="1"/>
  <c r="G38" i="1"/>
  <c r="K38" i="1" s="1"/>
  <c r="O38" i="1" s="1"/>
  <c r="S38" i="1" s="1"/>
  <c r="G41" i="1"/>
  <c r="K41" i="1" s="1"/>
  <c r="O41" i="1" s="1"/>
  <c r="S41" i="1" s="1"/>
  <c r="G42" i="1"/>
  <c r="K42" i="1" s="1"/>
  <c r="O42" i="1" s="1"/>
  <c r="S42" i="1" s="1"/>
  <c r="G45" i="1"/>
  <c r="K45" i="1" s="1"/>
  <c r="O45" i="1" s="1"/>
  <c r="S45" i="1" s="1"/>
  <c r="G46" i="1"/>
  <c r="K46" i="1" s="1"/>
  <c r="O46" i="1" s="1"/>
  <c r="S46" i="1" s="1"/>
  <c r="G47" i="1"/>
  <c r="K47" i="1" s="1"/>
  <c r="O47" i="1" s="1"/>
  <c r="S47" i="1" s="1"/>
  <c r="G48" i="1"/>
  <c r="K48" i="1" s="1"/>
  <c r="O48" i="1" s="1"/>
  <c r="S48" i="1" s="1"/>
  <c r="G52" i="1"/>
  <c r="K52" i="1" s="1"/>
  <c r="O52" i="1" s="1"/>
  <c r="S52" i="1" s="1"/>
  <c r="G53" i="1"/>
  <c r="K53" i="1" s="1"/>
  <c r="O53" i="1" s="1"/>
  <c r="S53" i="1" s="1"/>
  <c r="G54" i="1"/>
  <c r="K54" i="1" s="1"/>
  <c r="O54" i="1" s="1"/>
  <c r="S54" i="1" s="1"/>
  <c r="G55" i="1"/>
  <c r="K55" i="1" s="1"/>
  <c r="O55" i="1" s="1"/>
  <c r="S55" i="1" s="1"/>
  <c r="G56" i="1"/>
  <c r="K56" i="1" s="1"/>
  <c r="O56" i="1" s="1"/>
  <c r="S56" i="1" s="1"/>
  <c r="G75" i="1"/>
  <c r="K75" i="1" s="1"/>
  <c r="O75" i="1" s="1"/>
  <c r="S75" i="1" s="1"/>
  <c r="G76" i="1"/>
  <c r="K76" i="1" s="1"/>
  <c r="O76" i="1" s="1"/>
  <c r="S76" i="1" s="1"/>
  <c r="G77" i="1"/>
  <c r="K77" i="1" s="1"/>
  <c r="O77" i="1" s="1"/>
  <c r="S77" i="1" s="1"/>
  <c r="G78" i="1"/>
  <c r="K78" i="1" s="1"/>
  <c r="O78" i="1" s="1"/>
  <c r="S78" i="1" s="1"/>
  <c r="G79" i="1"/>
  <c r="K79" i="1" s="1"/>
  <c r="O79" i="1" s="1"/>
  <c r="S79" i="1" s="1"/>
  <c r="G80" i="1"/>
  <c r="K80" i="1" s="1"/>
  <c r="O80" i="1" s="1"/>
  <c r="S80" i="1" s="1"/>
  <c r="G81" i="1"/>
  <c r="K81" i="1" s="1"/>
  <c r="O81" i="1" s="1"/>
  <c r="S81" i="1" s="1"/>
  <c r="G82" i="1"/>
  <c r="K82" i="1" s="1"/>
  <c r="O82" i="1" s="1"/>
  <c r="S82" i="1" s="1"/>
  <c r="G83" i="1"/>
  <c r="K83" i="1" s="1"/>
  <c r="O83" i="1" s="1"/>
  <c r="S83" i="1" s="1"/>
  <c r="G84" i="1"/>
  <c r="K84" i="1" s="1"/>
  <c r="O84" i="1" s="1"/>
  <c r="S84" i="1" s="1"/>
  <c r="G85" i="1"/>
  <c r="K85" i="1" s="1"/>
  <c r="O85" i="1" s="1"/>
  <c r="S85" i="1" s="1"/>
  <c r="G86" i="1"/>
  <c r="K86" i="1" s="1"/>
  <c r="O86" i="1" s="1"/>
  <c r="S86" i="1" s="1"/>
  <c r="G87" i="1"/>
  <c r="K87" i="1" s="1"/>
  <c r="O87" i="1" s="1"/>
  <c r="S87" i="1" s="1"/>
  <c r="G90" i="1"/>
  <c r="K90" i="1" s="1"/>
  <c r="O90" i="1" s="1"/>
  <c r="S90" i="1" s="1"/>
  <c r="G91" i="1"/>
  <c r="K91" i="1" s="1"/>
  <c r="O91" i="1" s="1"/>
  <c r="S91" i="1" s="1"/>
  <c r="G95" i="1"/>
  <c r="K95" i="1" s="1"/>
  <c r="O95" i="1" s="1"/>
  <c r="S95" i="1" s="1"/>
  <c r="G98" i="1"/>
  <c r="K98" i="1" s="1"/>
  <c r="O98" i="1" s="1"/>
  <c r="S98" i="1" s="1"/>
  <c r="G107" i="1"/>
  <c r="K107" i="1" s="1"/>
  <c r="O107" i="1" s="1"/>
  <c r="S107" i="1" s="1"/>
  <c r="G108" i="1"/>
  <c r="K108" i="1" s="1"/>
  <c r="O108" i="1" s="1"/>
  <c r="S108" i="1" s="1"/>
  <c r="G109" i="1"/>
  <c r="K109" i="1" s="1"/>
  <c r="O109" i="1" s="1"/>
  <c r="S109" i="1" s="1"/>
  <c r="G110" i="1"/>
  <c r="K110" i="1" s="1"/>
  <c r="O110" i="1" s="1"/>
  <c r="S110" i="1" s="1"/>
  <c r="G111" i="1"/>
  <c r="K111" i="1" s="1"/>
  <c r="O111" i="1" s="1"/>
  <c r="S111" i="1" s="1"/>
  <c r="G114" i="1"/>
  <c r="K114" i="1" s="1"/>
  <c r="O114" i="1" s="1"/>
  <c r="S114" i="1" s="1"/>
  <c r="G115" i="1"/>
  <c r="K115" i="1" s="1"/>
  <c r="O115" i="1" s="1"/>
  <c r="S115" i="1" s="1"/>
  <c r="G116" i="1"/>
  <c r="K116" i="1" s="1"/>
  <c r="O116" i="1" s="1"/>
  <c r="S116" i="1" s="1"/>
  <c r="G124" i="1"/>
  <c r="K124" i="1" s="1"/>
  <c r="O124" i="1" s="1"/>
  <c r="S124" i="1" s="1"/>
  <c r="G125" i="1"/>
  <c r="K125" i="1" s="1"/>
  <c r="O125" i="1" s="1"/>
  <c r="S125" i="1" s="1"/>
  <c r="G128" i="1"/>
  <c r="K128" i="1" s="1"/>
  <c r="O128" i="1" s="1"/>
  <c r="S128" i="1" s="1"/>
  <c r="G129" i="1"/>
  <c r="K129" i="1" s="1"/>
  <c r="O129" i="1" s="1"/>
  <c r="S129" i="1" s="1"/>
  <c r="G132" i="1"/>
  <c r="K132" i="1" s="1"/>
  <c r="O132" i="1" s="1"/>
  <c r="S132" i="1" s="1"/>
  <c r="G133" i="1"/>
  <c r="K133" i="1" s="1"/>
  <c r="O133" i="1" s="1"/>
  <c r="S133" i="1" s="1"/>
  <c r="G136" i="1"/>
  <c r="K136" i="1" s="1"/>
  <c r="O136" i="1" s="1"/>
  <c r="S136" i="1" s="1"/>
  <c r="G137" i="1"/>
  <c r="K137" i="1" s="1"/>
  <c r="O137" i="1" s="1"/>
  <c r="S137" i="1" s="1"/>
  <c r="G140" i="1"/>
  <c r="K140" i="1" s="1"/>
  <c r="O140" i="1" s="1"/>
  <c r="S140" i="1" s="1"/>
  <c r="G141" i="1"/>
  <c r="K141" i="1" s="1"/>
  <c r="O141" i="1" s="1"/>
  <c r="S141" i="1" s="1"/>
  <c r="G144" i="1"/>
  <c r="K144" i="1" s="1"/>
  <c r="O144" i="1" s="1"/>
  <c r="S144" i="1" s="1"/>
  <c r="G145" i="1"/>
  <c r="K145" i="1" s="1"/>
  <c r="O145" i="1" s="1"/>
  <c r="S145" i="1" s="1"/>
  <c r="G148" i="1"/>
  <c r="K148" i="1" s="1"/>
  <c r="O148" i="1" s="1"/>
  <c r="S148" i="1" s="1"/>
  <c r="G149" i="1"/>
  <c r="K149" i="1" s="1"/>
  <c r="O149" i="1" s="1"/>
  <c r="S149" i="1" s="1"/>
  <c r="G152" i="1"/>
  <c r="K152" i="1" s="1"/>
  <c r="O152" i="1" s="1"/>
  <c r="S152" i="1" s="1"/>
  <c r="G153" i="1"/>
  <c r="K153" i="1" s="1"/>
  <c r="O153" i="1" s="1"/>
  <c r="S153" i="1" s="1"/>
  <c r="G156" i="1"/>
  <c r="K156" i="1" s="1"/>
  <c r="O156" i="1" s="1"/>
  <c r="S156" i="1" s="1"/>
  <c r="G157" i="1"/>
  <c r="K157" i="1" s="1"/>
  <c r="O157" i="1" s="1"/>
  <c r="S157" i="1" s="1"/>
  <c r="G160" i="1"/>
  <c r="K160" i="1" s="1"/>
  <c r="O160" i="1" s="1"/>
  <c r="S160" i="1" s="1"/>
  <c r="G161" i="1"/>
  <c r="K161" i="1" s="1"/>
  <c r="O161" i="1" s="1"/>
  <c r="S161" i="1" s="1"/>
  <c r="G164" i="1"/>
  <c r="K164" i="1" s="1"/>
  <c r="O164" i="1" s="1"/>
  <c r="S164" i="1" s="1"/>
  <c r="G165" i="1"/>
  <c r="K165" i="1" s="1"/>
  <c r="O165" i="1" s="1"/>
  <c r="S165" i="1" s="1"/>
  <c r="G175" i="1"/>
  <c r="K175" i="1" s="1"/>
  <c r="O175" i="1" s="1"/>
  <c r="S175" i="1" s="1"/>
  <c r="G176" i="1"/>
  <c r="K176" i="1" s="1"/>
  <c r="O176" i="1" s="1"/>
  <c r="S176" i="1" s="1"/>
  <c r="G178" i="1"/>
  <c r="K178" i="1" s="1"/>
  <c r="O178" i="1" s="1"/>
  <c r="S178" i="1" s="1"/>
  <c r="G179" i="1"/>
  <c r="K179" i="1" s="1"/>
  <c r="O179" i="1" s="1"/>
  <c r="S179" i="1" s="1"/>
  <c r="G180" i="1"/>
  <c r="K180" i="1" s="1"/>
  <c r="O180" i="1" s="1"/>
  <c r="S180" i="1" s="1"/>
  <c r="G181" i="1"/>
  <c r="K181" i="1" s="1"/>
  <c r="O181" i="1" s="1"/>
  <c r="S181" i="1" s="1"/>
  <c r="G182" i="1"/>
  <c r="K182" i="1" s="1"/>
  <c r="O182" i="1" s="1"/>
  <c r="S182" i="1" s="1"/>
  <c r="G183" i="1"/>
  <c r="K183" i="1" s="1"/>
  <c r="O183" i="1" s="1"/>
  <c r="S183" i="1" s="1"/>
  <c r="G185" i="1"/>
  <c r="K185" i="1" s="1"/>
  <c r="O185" i="1" s="1"/>
  <c r="S185" i="1" s="1"/>
  <c r="G187" i="1"/>
  <c r="K187" i="1" s="1"/>
  <c r="O187" i="1" s="1"/>
  <c r="S187" i="1" s="1"/>
  <c r="G192" i="1"/>
  <c r="K192" i="1" s="1"/>
  <c r="O192" i="1" s="1"/>
  <c r="S192" i="1" s="1"/>
  <c r="F28" i="1"/>
  <c r="F194" i="1"/>
  <c r="F186" i="1"/>
  <c r="F184" i="1"/>
  <c r="F177" i="1"/>
  <c r="F174" i="1"/>
  <c r="F162" i="1"/>
  <c r="F158" i="1"/>
  <c r="F154" i="1"/>
  <c r="F150" i="1"/>
  <c r="F146" i="1"/>
  <c r="F142" i="1"/>
  <c r="F138" i="1"/>
  <c r="F134" i="1"/>
  <c r="F130" i="1"/>
  <c r="F126" i="1"/>
  <c r="F122" i="1"/>
  <c r="F121" i="1"/>
  <c r="F190" i="1" s="1"/>
  <c r="F120" i="1"/>
  <c r="F112" i="1"/>
  <c r="F93" i="1"/>
  <c r="F73" i="1"/>
  <c r="F70" i="1" s="1"/>
  <c r="F43" i="1"/>
  <c r="F39" i="1"/>
  <c r="F23" i="1"/>
  <c r="H195" i="1" l="1"/>
  <c r="F195" i="1"/>
  <c r="F191" i="1"/>
  <c r="H118" i="1"/>
  <c r="H197" i="1"/>
  <c r="H196" i="1"/>
  <c r="H191" i="1"/>
  <c r="H18" i="1"/>
  <c r="F197" i="1"/>
  <c r="F118" i="1"/>
  <c r="F106" i="1"/>
  <c r="F196" i="1"/>
  <c r="F18" i="1"/>
  <c r="E120" i="1"/>
  <c r="I120" i="1" s="1"/>
  <c r="M120" i="1" s="1"/>
  <c r="Q120" i="1" s="1"/>
  <c r="U120" i="1" s="1"/>
  <c r="D120" i="1"/>
  <c r="G120" i="1" s="1"/>
  <c r="K120" i="1" s="1"/>
  <c r="O120" i="1" s="1"/>
  <c r="S120" i="1" s="1"/>
  <c r="E121" i="1"/>
  <c r="I121" i="1" s="1"/>
  <c r="M121" i="1" s="1"/>
  <c r="Q121" i="1" s="1"/>
  <c r="U121" i="1" s="1"/>
  <c r="D121" i="1"/>
  <c r="G121" i="1" s="1"/>
  <c r="K121" i="1" s="1"/>
  <c r="O121" i="1" s="1"/>
  <c r="S121" i="1" s="1"/>
  <c r="H188" i="1" l="1"/>
  <c r="F188" i="1"/>
  <c r="D194" i="1"/>
  <c r="G194" i="1" s="1"/>
  <c r="K194" i="1" s="1"/>
  <c r="O194" i="1" s="1"/>
  <c r="S194" i="1" s="1"/>
  <c r="E194" i="1"/>
  <c r="I194" i="1" s="1"/>
  <c r="M194" i="1" s="1"/>
  <c r="Q194" i="1" s="1"/>
  <c r="U194" i="1" s="1"/>
  <c r="E21" i="1"/>
  <c r="I21" i="1" s="1"/>
  <c r="M21" i="1" s="1"/>
  <c r="Q21" i="1" s="1"/>
  <c r="U21" i="1" s="1"/>
  <c r="D21" i="1"/>
  <c r="G21" i="1" s="1"/>
  <c r="K21" i="1" s="1"/>
  <c r="O21" i="1" s="1"/>
  <c r="S21" i="1" s="1"/>
  <c r="E20" i="1"/>
  <c r="I20" i="1" s="1"/>
  <c r="M20" i="1" s="1"/>
  <c r="Q20" i="1" s="1"/>
  <c r="U20" i="1" s="1"/>
  <c r="D20" i="1"/>
  <c r="G20" i="1" s="1"/>
  <c r="K20" i="1" s="1"/>
  <c r="O20" i="1" s="1"/>
  <c r="S20" i="1" s="1"/>
  <c r="E39" i="1"/>
  <c r="I39" i="1" s="1"/>
  <c r="M39" i="1" s="1"/>
  <c r="Q39" i="1" s="1"/>
  <c r="U39" i="1" s="1"/>
  <c r="D39" i="1"/>
  <c r="G39" i="1" s="1"/>
  <c r="K39" i="1" s="1"/>
  <c r="O39" i="1" s="1"/>
  <c r="S39" i="1" s="1"/>
  <c r="E177" i="1" l="1"/>
  <c r="I177" i="1" s="1"/>
  <c r="M177" i="1" s="1"/>
  <c r="Q177" i="1" s="1"/>
  <c r="U177" i="1" s="1"/>
  <c r="D177" i="1"/>
  <c r="G177" i="1" s="1"/>
  <c r="K177" i="1" s="1"/>
  <c r="O177" i="1" s="1"/>
  <c r="S177" i="1" s="1"/>
  <c r="E43" i="1" l="1"/>
  <c r="I43" i="1" s="1"/>
  <c r="M43" i="1" s="1"/>
  <c r="Q43" i="1" s="1"/>
  <c r="U43" i="1" s="1"/>
  <c r="D43" i="1"/>
  <c r="G43" i="1" s="1"/>
  <c r="K43" i="1" s="1"/>
  <c r="O43" i="1" s="1"/>
  <c r="S43" i="1" s="1"/>
  <c r="E28" i="1"/>
  <c r="I28" i="1" s="1"/>
  <c r="M28" i="1" s="1"/>
  <c r="Q28" i="1" s="1"/>
  <c r="U28" i="1" s="1"/>
  <c r="D28" i="1"/>
  <c r="G28" i="1" s="1"/>
  <c r="K28" i="1" s="1"/>
  <c r="O28" i="1" s="1"/>
  <c r="S28" i="1" s="1"/>
  <c r="E23" i="1"/>
  <c r="I23" i="1" s="1"/>
  <c r="M23" i="1" s="1"/>
  <c r="Q23" i="1" s="1"/>
  <c r="U23" i="1" s="1"/>
  <c r="D23" i="1"/>
  <c r="G23" i="1" s="1"/>
  <c r="K23" i="1" s="1"/>
  <c r="O23" i="1" s="1"/>
  <c r="S23" i="1" s="1"/>
  <c r="D195" i="1" l="1"/>
  <c r="G195" i="1" s="1"/>
  <c r="K195" i="1" s="1"/>
  <c r="O195" i="1" s="1"/>
  <c r="S195" i="1" s="1"/>
  <c r="E195" i="1"/>
  <c r="I195" i="1" s="1"/>
  <c r="M195" i="1" s="1"/>
  <c r="Q195" i="1" s="1"/>
  <c r="U195" i="1" s="1"/>
  <c r="E72" i="1"/>
  <c r="I72" i="1" s="1"/>
  <c r="M72" i="1" s="1"/>
  <c r="Q72" i="1" s="1"/>
  <c r="U72" i="1" s="1"/>
  <c r="E73" i="1"/>
  <c r="I73" i="1" s="1"/>
  <c r="M73" i="1" s="1"/>
  <c r="Q73" i="1" s="1"/>
  <c r="U73" i="1" s="1"/>
  <c r="D73" i="1"/>
  <c r="G73" i="1" s="1"/>
  <c r="K73" i="1" s="1"/>
  <c r="O73" i="1" s="1"/>
  <c r="S73" i="1" s="1"/>
  <c r="D72" i="1"/>
  <c r="G72" i="1" s="1"/>
  <c r="K72" i="1" s="1"/>
  <c r="O72" i="1" s="1"/>
  <c r="S72" i="1" s="1"/>
  <c r="E96" i="1"/>
  <c r="I96" i="1" s="1"/>
  <c r="M96" i="1" s="1"/>
  <c r="Q96" i="1" s="1"/>
  <c r="U96" i="1" s="1"/>
  <c r="D96" i="1"/>
  <c r="G96" i="1" s="1"/>
  <c r="K96" i="1" s="1"/>
  <c r="O96" i="1" s="1"/>
  <c r="S96" i="1" s="1"/>
  <c r="E93" i="1"/>
  <c r="I93" i="1" s="1"/>
  <c r="M93" i="1" s="1"/>
  <c r="Q93" i="1" s="1"/>
  <c r="U93" i="1" s="1"/>
  <c r="D93" i="1"/>
  <c r="G93" i="1" s="1"/>
  <c r="K93" i="1" s="1"/>
  <c r="O93" i="1" s="1"/>
  <c r="S93" i="1" s="1"/>
  <c r="E88" i="1"/>
  <c r="I88" i="1" s="1"/>
  <c r="M88" i="1" s="1"/>
  <c r="Q88" i="1" s="1"/>
  <c r="U88" i="1" s="1"/>
  <c r="D88" i="1"/>
  <c r="G88" i="1" s="1"/>
  <c r="K88" i="1" s="1"/>
  <c r="O88" i="1" s="1"/>
  <c r="S88" i="1" s="1"/>
  <c r="E196" i="1" l="1"/>
  <c r="I196" i="1" s="1"/>
  <c r="M196" i="1" s="1"/>
  <c r="Q196" i="1" s="1"/>
  <c r="U196" i="1" s="1"/>
  <c r="D196" i="1"/>
  <c r="G196" i="1" s="1"/>
  <c r="K196" i="1" s="1"/>
  <c r="O196" i="1" s="1"/>
  <c r="S196" i="1" s="1"/>
  <c r="E70" i="1"/>
  <c r="I70" i="1" s="1"/>
  <c r="M70" i="1" s="1"/>
  <c r="Q70" i="1" s="1"/>
  <c r="U70" i="1" s="1"/>
  <c r="D70" i="1"/>
  <c r="G70" i="1" s="1"/>
  <c r="K70" i="1" s="1"/>
  <c r="O70" i="1" s="1"/>
  <c r="S70" i="1" s="1"/>
  <c r="E184" i="1" l="1"/>
  <c r="I184" i="1" s="1"/>
  <c r="M184" i="1" s="1"/>
  <c r="Q184" i="1" s="1"/>
  <c r="U184" i="1" s="1"/>
  <c r="D184" i="1"/>
  <c r="G184" i="1" s="1"/>
  <c r="K184" i="1" s="1"/>
  <c r="O184" i="1" s="1"/>
  <c r="S184" i="1" s="1"/>
  <c r="E174" i="1"/>
  <c r="I174" i="1" s="1"/>
  <c r="M174" i="1" s="1"/>
  <c r="Q174" i="1" s="1"/>
  <c r="U174" i="1" s="1"/>
  <c r="D190" i="1" l="1"/>
  <c r="G190" i="1" s="1"/>
  <c r="K190" i="1" s="1"/>
  <c r="O190" i="1" s="1"/>
  <c r="S190" i="1" s="1"/>
  <c r="E154" i="1" l="1"/>
  <c r="I154" i="1" s="1"/>
  <c r="M154" i="1" s="1"/>
  <c r="Q154" i="1" s="1"/>
  <c r="U154" i="1" s="1"/>
  <c r="E162" i="1" l="1"/>
  <c r="I162" i="1" s="1"/>
  <c r="M162" i="1" s="1"/>
  <c r="Q162" i="1" s="1"/>
  <c r="U162" i="1" s="1"/>
  <c r="D162" i="1"/>
  <c r="G162" i="1" s="1"/>
  <c r="K162" i="1" s="1"/>
  <c r="O162" i="1" s="1"/>
  <c r="S162" i="1" s="1"/>
  <c r="E158" i="1"/>
  <c r="I158" i="1" s="1"/>
  <c r="M158" i="1" s="1"/>
  <c r="Q158" i="1" s="1"/>
  <c r="U158" i="1" s="1"/>
  <c r="D158" i="1"/>
  <c r="G158" i="1" s="1"/>
  <c r="K158" i="1" s="1"/>
  <c r="O158" i="1" s="1"/>
  <c r="S158" i="1" s="1"/>
  <c r="D154" i="1"/>
  <c r="G154" i="1" s="1"/>
  <c r="K154" i="1" s="1"/>
  <c r="O154" i="1" s="1"/>
  <c r="S154" i="1" s="1"/>
  <c r="E150" i="1"/>
  <c r="I150" i="1" s="1"/>
  <c r="M150" i="1" s="1"/>
  <c r="Q150" i="1" s="1"/>
  <c r="U150" i="1" s="1"/>
  <c r="D150" i="1"/>
  <c r="G150" i="1" s="1"/>
  <c r="K150" i="1" s="1"/>
  <c r="O150" i="1" s="1"/>
  <c r="S150" i="1" s="1"/>
  <c r="E146" i="1"/>
  <c r="I146" i="1" s="1"/>
  <c r="M146" i="1" s="1"/>
  <c r="Q146" i="1" s="1"/>
  <c r="U146" i="1" s="1"/>
  <c r="D146" i="1"/>
  <c r="G146" i="1" s="1"/>
  <c r="K146" i="1" s="1"/>
  <c r="O146" i="1" s="1"/>
  <c r="S146" i="1" s="1"/>
  <c r="D142" i="1"/>
  <c r="G142" i="1" s="1"/>
  <c r="K142" i="1" s="1"/>
  <c r="O142" i="1" s="1"/>
  <c r="S142" i="1" s="1"/>
  <c r="E142" i="1"/>
  <c r="I142" i="1" s="1"/>
  <c r="M142" i="1" s="1"/>
  <c r="Q142" i="1" s="1"/>
  <c r="U142" i="1" s="1"/>
  <c r="E138" i="1"/>
  <c r="I138" i="1" s="1"/>
  <c r="M138" i="1" s="1"/>
  <c r="Q138" i="1" s="1"/>
  <c r="U138" i="1" s="1"/>
  <c r="D138" i="1"/>
  <c r="G138" i="1" s="1"/>
  <c r="K138" i="1" s="1"/>
  <c r="O138" i="1" s="1"/>
  <c r="S138" i="1" s="1"/>
  <c r="E134" i="1"/>
  <c r="I134" i="1" s="1"/>
  <c r="M134" i="1" s="1"/>
  <c r="Q134" i="1" s="1"/>
  <c r="U134" i="1" s="1"/>
  <c r="D134" i="1"/>
  <c r="G134" i="1" s="1"/>
  <c r="K134" i="1" s="1"/>
  <c r="O134" i="1" s="1"/>
  <c r="S134" i="1" s="1"/>
  <c r="E130" i="1"/>
  <c r="I130" i="1" s="1"/>
  <c r="M130" i="1" s="1"/>
  <c r="Q130" i="1" s="1"/>
  <c r="U130" i="1" s="1"/>
  <c r="D130" i="1"/>
  <c r="G130" i="1" s="1"/>
  <c r="K130" i="1" s="1"/>
  <c r="O130" i="1" s="1"/>
  <c r="S130" i="1" s="1"/>
  <c r="E126" i="1"/>
  <c r="I126" i="1" s="1"/>
  <c r="M126" i="1" s="1"/>
  <c r="Q126" i="1" s="1"/>
  <c r="U126" i="1" s="1"/>
  <c r="D126" i="1"/>
  <c r="G126" i="1" s="1"/>
  <c r="K126" i="1" s="1"/>
  <c r="O126" i="1" s="1"/>
  <c r="S126" i="1" s="1"/>
  <c r="E122" i="1"/>
  <c r="I122" i="1" s="1"/>
  <c r="M122" i="1" s="1"/>
  <c r="Q122" i="1" s="1"/>
  <c r="U122" i="1" s="1"/>
  <c r="D122" i="1"/>
  <c r="G122" i="1" s="1"/>
  <c r="K122" i="1" s="1"/>
  <c r="O122" i="1" s="1"/>
  <c r="S122" i="1" s="1"/>
  <c r="E112" i="1" l="1"/>
  <c r="I112" i="1" s="1"/>
  <c r="M112" i="1" s="1"/>
  <c r="Q112" i="1" s="1"/>
  <c r="U112" i="1" s="1"/>
  <c r="D112" i="1"/>
  <c r="G112" i="1" s="1"/>
  <c r="K112" i="1" s="1"/>
  <c r="O112" i="1" s="1"/>
  <c r="S112" i="1" s="1"/>
  <c r="D106" i="1" l="1"/>
  <c r="G106" i="1" s="1"/>
  <c r="K106" i="1" s="1"/>
  <c r="O106" i="1" s="1"/>
  <c r="S106" i="1" s="1"/>
  <c r="D197" i="1"/>
  <c r="G197" i="1" s="1"/>
  <c r="K197" i="1" s="1"/>
  <c r="O197" i="1" s="1"/>
  <c r="S197" i="1" s="1"/>
  <c r="E106" i="1"/>
  <c r="I106" i="1" s="1"/>
  <c r="M106" i="1" s="1"/>
  <c r="Q106" i="1" s="1"/>
  <c r="U106" i="1" s="1"/>
  <c r="E197" i="1"/>
  <c r="I197" i="1" s="1"/>
  <c r="M197" i="1" s="1"/>
  <c r="Q197" i="1" s="1"/>
  <c r="U197" i="1" s="1"/>
  <c r="D174" i="1"/>
  <c r="G174" i="1" s="1"/>
  <c r="K174" i="1" s="1"/>
  <c r="O174" i="1" s="1"/>
  <c r="S174" i="1" s="1"/>
  <c r="D191" i="1" l="1"/>
  <c r="G191" i="1" s="1"/>
  <c r="K191" i="1" s="1"/>
  <c r="O191" i="1" s="1"/>
  <c r="S191" i="1" s="1"/>
  <c r="E190" i="1"/>
  <c r="I190" i="1" s="1"/>
  <c r="M190" i="1" s="1"/>
  <c r="Q190" i="1" s="1"/>
  <c r="U190" i="1" s="1"/>
  <c r="E18" i="1" l="1"/>
  <c r="I18" i="1" s="1"/>
  <c r="M18" i="1" s="1"/>
  <c r="Q18" i="1" s="1"/>
  <c r="U18" i="1" s="1"/>
  <c r="E118" i="1"/>
  <c r="I118" i="1" s="1"/>
  <c r="M118" i="1" s="1"/>
  <c r="Q118" i="1" s="1"/>
  <c r="U118" i="1" s="1"/>
  <c r="D118" i="1"/>
  <c r="G118" i="1" s="1"/>
  <c r="K118" i="1" s="1"/>
  <c r="O118" i="1" s="1"/>
  <c r="S118" i="1" s="1"/>
  <c r="E191" i="1" l="1"/>
  <c r="I191" i="1" s="1"/>
  <c r="M191" i="1" s="1"/>
  <c r="Q191" i="1" s="1"/>
  <c r="U191" i="1" s="1"/>
  <c r="D18" i="1" l="1"/>
  <c r="G18" i="1" s="1"/>
  <c r="K18" i="1" s="1"/>
  <c r="O18" i="1" s="1"/>
  <c r="S18" i="1" s="1"/>
  <c r="E186" i="1" l="1"/>
  <c r="D186" i="1"/>
  <c r="D188" i="1" l="1"/>
  <c r="G186" i="1"/>
  <c r="K186" i="1" s="1"/>
  <c r="O186" i="1" s="1"/>
  <c r="S186" i="1" s="1"/>
  <c r="E188" i="1"/>
  <c r="I186" i="1"/>
  <c r="M186" i="1" s="1"/>
  <c r="Q186" i="1" s="1"/>
  <c r="U186" i="1" s="1"/>
  <c r="I188" i="1" l="1"/>
  <c r="M188" i="1" s="1"/>
  <c r="Q188" i="1" s="1"/>
  <c r="U188" i="1" s="1"/>
  <c r="G188" i="1"/>
  <c r="K188" i="1" s="1"/>
  <c r="O188" i="1" s="1"/>
  <c r="S188" i="1" s="1"/>
</calcChain>
</file>

<file path=xl/sharedStrings.xml><?xml version="1.0" encoding="utf-8"?>
<sst xmlns="http://schemas.openxmlformats.org/spreadsheetml/2006/main" count="427" uniqueCount="227">
  <si>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</si>
  <si>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</si>
  <si>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</si>
  <si>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</si>
  <si>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</si>
  <si>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</si>
  <si>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</si>
  <si>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</si>
  <si>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</si>
  <si>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</si>
  <si>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</si>
  <si>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</si>
  <si>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</si>
  <si>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</si>
  <si>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</si>
  <si>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</si>
  <si>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</si>
  <si>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</si>
  <si>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</si>
  <si>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</si>
  <si>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</si>
  <si>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</si>
  <si>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</si>
  <si>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</si>
  <si>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</si>
  <si>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</si>
  <si>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</si>
  <si>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</si>
  <si>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</si>
  <si>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</si>
  <si>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</si>
  <si>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</si>
  <si>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</si>
  <si>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</si>
  <si>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</si>
  <si>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</si>
  <si>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</si>
  <si>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</si>
  <si>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</si>
  <si>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</si>
  <si>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</si>
  <si>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1020143630,10201ST04V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</si>
  <si>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</si>
  <si>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</si>
  <si>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</si>
  <si>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</si>
  <si>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</si>
  <si>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</si>
  <si>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</si>
  <si>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</si>
  <si>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</si>
  <si>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</si>
  <si>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</si>
  <si>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</si>
  <si>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</si>
  <si>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</si>
  <si>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</si>
  <si>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</si>
  <si>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</si>
  <si>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</si>
  <si>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</si>
  <si>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</si>
  <si>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</si>
  <si>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</si>
  <si>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</si>
  <si>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</si>
  <si>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</si>
  <si>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</si>
  <si>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</si>
  <si>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</si>
  <si>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</si>
  <si>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</si>
  <si>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</si>
  <si>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</si>
  <si>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</si>
  <si>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Желябова, 16б</t>
  </si>
  <si>
    <t>0820141160</t>
  </si>
  <si>
    <t>Строительство здания общеобразовательного учреждения по ул. Юнг Прикамья, 3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</si>
  <si>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</si>
  <si>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</si>
  <si>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</si>
  <si>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</si>
  <si>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</si>
  <si>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</si>
  <si>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</si>
  <si>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</si>
  <si>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</si>
  <si>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</si>
  <si>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</si>
  <si>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</si>
  <si>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</si>
  <si>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</si>
  <si>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</si>
  <si>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</si>
  <si>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</si>
  <si>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</si>
  <si>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</si>
  <si>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</si>
  <si>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</si>
  <si>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</si>
  <si>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</si>
  <si>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</si>
  <si>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</si>
  <si>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</si>
  <si>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</si>
  <si>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</si>
  <si>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</si>
  <si>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</si>
  <si>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</si>
  <si>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</si>
  <si>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</si>
  <si>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</si>
  <si>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</si>
  <si>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</si>
  <si>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</si>
  <si>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</si>
  <si>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</si>
  <si>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</si>
  <si>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</si>
  <si>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</si>
  <si>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</si>
  <si>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</si>
  <si>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</si>
  <si>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</si>
  <si>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</si>
  <si>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</si>
  <si>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</si>
  <si>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</si>
  <si>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</si>
  <si>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</si>
  <si>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</si>
  <si>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</si>
  <si>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</si>
  <si>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</si>
  <si>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</si>
  <si>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</si>
  <si>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</si>
  <si>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</si>
  <si>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</si>
  <si>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</si>
  <si>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</si>
  <si>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</si>
  <si>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</si>
  <si>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</si>
  <si>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</si>
  <si>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</si>
  <si>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</si>
  <si>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</si>
  <si>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</si>
  <si>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</si>
  <si>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</si>
  <si>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</si>
  <si>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</si>
  <si>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</si>
  <si>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</si>
  <si>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</si>
  <si>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</si>
  <si>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</si>
  <si>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</si>
  <si>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</si>
  <si>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</si>
  <si>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</si>
  <si>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</si>
  <si>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</si>
  <si>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</si>
  <si>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</si>
  <si>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</si>
  <si>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</si>
  <si>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>Строительства спортивного комплекса с плавательным бассейном в микрорайоне Парковый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</si>
  <si>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</si>
  <si>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</si>
  <si>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</si>
  <si>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</si>
  <si>
    <t>Поправки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</si>
  <si>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</si>
  <si>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</si>
  <si>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</si>
  <si>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1710142330</t>
  </si>
  <si>
    <t>1710142260</t>
  </si>
  <si>
    <t>1710142370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</si>
  <si>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</si>
  <si>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1760142410</t>
  </si>
  <si>
    <t xml:space="preserve">Реконструкция стадиона «Юность» </t>
  </si>
  <si>
    <t>0820142110, 08201SP04D</t>
  </si>
  <si>
    <t>1710141220</t>
  </si>
  <si>
    <t>58.</t>
  </si>
  <si>
    <t>59.</t>
  </si>
  <si>
    <t>60.</t>
  </si>
  <si>
    <t xml:space="preserve">Реконструкция сквера у клуба С.М. Кирова </t>
  </si>
  <si>
    <t>08201SH070, 08201SР040</t>
  </si>
  <si>
    <t>08201SР040</t>
  </si>
  <si>
    <t>15101SЖ160, 1510142010, 1530100000, 1510121480</t>
  </si>
  <si>
    <t>1710442380</t>
  </si>
  <si>
    <t>9190041010</t>
  </si>
  <si>
    <t>Уточнение февраль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</si>
  <si>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</si>
  <si>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</si>
  <si>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сквера на нижней части набережной реки Кама</t>
  </si>
  <si>
    <t>1320243710</t>
  </si>
  <si>
    <t>61.</t>
  </si>
  <si>
    <t>от 18.12.2018 № 270</t>
  </si>
  <si>
    <t>ПРИЛОЖЕНИЕ 10</t>
  </si>
  <si>
    <t>Комитет</t>
  </si>
  <si>
    <t>Уточнение апрель</t>
  </si>
  <si>
    <t>Строительство здания для размещения дошкольного образовательного учреждения по ул. Байкальской, 26а</t>
  </si>
  <si>
    <t>Изъятие земельных участков и объектов недвижимости, имущества для реконструкции дорожных объектов города Перми</t>
  </si>
  <si>
    <t>10201ST200</t>
  </si>
  <si>
    <t>Реконструкция автомобильной дороги от ул. Героев Хасана до дома N 151а по ул. Героев Хасана с обустройством площадки для разворота общественного транспорта</t>
  </si>
  <si>
    <t>10201ST04I</t>
  </si>
  <si>
    <t>Реконструкция здания МАОУ "СОШ N 93" г. Перми (пристройка нового корпуса)</t>
  </si>
  <si>
    <t>08201SH071</t>
  </si>
  <si>
    <t>62.</t>
  </si>
  <si>
    <t>63.</t>
  </si>
  <si>
    <t>0810141600, 08101SР044, 081P252320</t>
  </si>
  <si>
    <t>081P252320</t>
  </si>
  <si>
    <t>08101SР040, 081P252320</t>
  </si>
  <si>
    <t>0810141610, 08101SР046, 081P252320</t>
  </si>
  <si>
    <t>08101SP040, 081P252320</t>
  </si>
  <si>
    <t>Строительство здания для размещения дошкольного образовательного учреждения по ул. Плеханова, 63</t>
  </si>
  <si>
    <t>0810141640, 081P252320</t>
  </si>
  <si>
    <t>0810141680, 08101SP041</t>
  </si>
  <si>
    <t>0820141720, 08201SH073, 08201SP045</t>
  </si>
  <si>
    <t>0820142120, 08201SН072, 08201SP042</t>
  </si>
  <si>
    <t>08201SP040</t>
  </si>
  <si>
    <t>0820142510</t>
  </si>
  <si>
    <t xml:space="preserve">Строительство нового корпуса МАОУ «Техно-школа имени лётчика космонавта СССР, дважды героя советского союза В.П. Савиных» г. Перми </t>
  </si>
  <si>
    <t>от 23.04.2019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</si>
</sst>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49" fontId="1" fillId="2" borderId="0" xfId="0" applyNumberFormat="1" applyFont="1" applyFill="1"/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I309"/>
  <sheetViews>
    <sheetView tabSelected="1" zoomScale="70" zoomScaleNormal="70" workbookViewId="0">
      <selection activeCell="S4" sqref="S4:U4"/>
    </sheetView>
  </sheetViews>
  <sheetFormatPr defaultColWidth="9.109375" defaultRowHeight="18" x14ac:dyDescent="0.35"/>
  <cols>
    <col min="1" max="1" width="5.5546875" style="36" customWidth="1"/>
    <col min="2" max="2" width="82.6640625" style="37" customWidth="1"/>
    <col min="3" max="3" width="21.33203125" style="37" customWidth="1"/>
    <col min="4" max="17" width="17.5546875" style="11" hidden="1" customWidth="1"/>
    <col min="18" max="18" width="17.5546875" style="16" hidden="1" customWidth="1"/>
    <col min="19" max="19" width="17.5546875" style="44" customWidth="1"/>
    <col min="20" max="20" width="17.5546875" style="16" hidden="1" customWidth="1"/>
    <col min="21" max="21" width="17.5546875" style="44" customWidth="1"/>
    <col min="22" max="22" width="28.33203125" style="10" hidden="1" customWidth="1"/>
    <col min="23" max="23" width="9.44140625" style="3" hidden="1" customWidth="1"/>
    <col min="24" max="25" width="9.109375" style="36" customWidth="1"/>
    <col min="26" max="16384" width="9.109375" style="36"/>
  </cols>
  <sheetData>
    <row r="1" spans="1:21" x14ac:dyDescent="0.35">
      <c r="U1" s="44" t="s">
        <v>201</v>
      </c>
    </row>
    <row r="2" spans="1:21" x14ac:dyDescent="0.35">
      <c r="U2" s="44" t="s">
        <v>19</v>
      </c>
    </row>
    <row r="3" spans="1:21" x14ac:dyDescent="0.35">
      <c r="U3" s="44" t="s">
        <v>20</v>
      </c>
    </row>
    <row r="4" spans="1:21" x14ac:dyDescent="0.35">
      <c r="S4" s="81" t="s">
        <v>226</v>
      </c>
      <c r="T4" s="82"/>
      <c r="U4" s="81"/>
    </row>
    <row r="6" spans="1:21" x14ac:dyDescent="0.35">
      <c r="U6" s="44" t="s">
        <v>201</v>
      </c>
    </row>
    <row r="7" spans="1:21" x14ac:dyDescent="0.35">
      <c r="U7" s="44" t="s">
        <v>19</v>
      </c>
    </row>
    <row r="8" spans="1:21" x14ac:dyDescent="0.35">
      <c r="U8" s="44" t="s">
        <v>20</v>
      </c>
    </row>
    <row r="9" spans="1:21" x14ac:dyDescent="0.35">
      <c r="U9" s="44" t="s">
        <v>200</v>
      </c>
    </row>
    <row r="11" spans="1:21" ht="15.75" customHeight="1" x14ac:dyDescent="0.35">
      <c r="A11" s="83" t="s">
        <v>27</v>
      </c>
      <c r="B11" s="84"/>
      <c r="C11" s="84"/>
      <c r="D11" s="85"/>
      <c r="E11" s="85"/>
      <c r="F11" s="86"/>
      <c r="G11" s="87"/>
      <c r="H11" s="86"/>
      <c r="I11" s="87"/>
      <c r="J11" s="86"/>
      <c r="K11" s="87"/>
      <c r="L11" s="86"/>
      <c r="M11" s="87"/>
      <c r="N11" s="86"/>
      <c r="O11" s="86"/>
      <c r="P11" s="86"/>
      <c r="Q11" s="86"/>
      <c r="R11" s="86"/>
      <c r="S11" s="88"/>
      <c r="T11" s="86"/>
      <c r="U11" s="88"/>
    </row>
    <row r="12" spans="1:21" ht="19.5" customHeight="1" x14ac:dyDescent="0.35">
      <c r="A12" s="83" t="s">
        <v>145</v>
      </c>
      <c r="B12" s="84"/>
      <c r="C12" s="84"/>
      <c r="D12" s="85"/>
      <c r="E12" s="85"/>
      <c r="F12" s="86"/>
      <c r="G12" s="87"/>
      <c r="H12" s="86"/>
      <c r="I12" s="87"/>
      <c r="J12" s="86"/>
      <c r="K12" s="87"/>
      <c r="L12" s="86"/>
      <c r="M12" s="87"/>
      <c r="N12" s="86"/>
      <c r="O12" s="86"/>
      <c r="P12" s="86"/>
      <c r="Q12" s="86"/>
      <c r="R12" s="86"/>
      <c r="S12" s="88"/>
      <c r="T12" s="86"/>
      <c r="U12" s="88"/>
    </row>
    <row r="13" spans="1:21" x14ac:dyDescent="0.35">
      <c r="A13" s="89"/>
      <c r="B13" s="84"/>
      <c r="C13" s="84"/>
      <c r="D13" s="85"/>
      <c r="E13" s="85"/>
      <c r="F13" s="86"/>
      <c r="G13" s="87"/>
      <c r="H13" s="86"/>
      <c r="I13" s="87"/>
      <c r="J13" s="86"/>
      <c r="K13" s="87"/>
      <c r="L13" s="86"/>
      <c r="M13" s="87"/>
      <c r="N13" s="86"/>
      <c r="O13" s="86"/>
      <c r="P13" s="86"/>
      <c r="Q13" s="86"/>
      <c r="R13" s="86"/>
      <c r="S13" s="88"/>
      <c r="T13" s="86"/>
      <c r="U13" s="88"/>
    </row>
    <row r="14" spans="1:21" x14ac:dyDescent="0.35">
      <c r="A14" s="38"/>
      <c r="B14" s="39"/>
      <c r="C14" s="39"/>
      <c r="D14" s="33"/>
      <c r="E14" s="33"/>
      <c r="F14" s="34"/>
      <c r="G14" s="35"/>
      <c r="H14" s="34"/>
      <c r="I14" s="35"/>
      <c r="J14" s="34"/>
      <c r="K14" s="35"/>
      <c r="L14" s="34"/>
      <c r="M14" s="35"/>
      <c r="N14" s="34"/>
      <c r="O14" s="34"/>
      <c r="P14" s="34"/>
      <c r="Q14" s="34"/>
      <c r="R14" s="34"/>
      <c r="S14" s="45"/>
      <c r="T14" s="34"/>
      <c r="U14" s="45"/>
    </row>
    <row r="15" spans="1:21" x14ac:dyDescent="0.35">
      <c r="A15" s="40"/>
      <c r="B15" s="41"/>
      <c r="C15" s="41"/>
      <c r="U15" s="44" t="s">
        <v>18</v>
      </c>
    </row>
    <row r="16" spans="1:21" ht="18.75" customHeight="1" x14ac:dyDescent="0.35">
      <c r="A16" s="75" t="s">
        <v>0</v>
      </c>
      <c r="B16" s="75" t="s">
        <v>15</v>
      </c>
      <c r="C16" s="75" t="s">
        <v>1</v>
      </c>
      <c r="D16" s="69" t="s">
        <v>21</v>
      </c>
      <c r="E16" s="67" t="s">
        <v>73</v>
      </c>
      <c r="F16" s="67" t="s">
        <v>173</v>
      </c>
      <c r="G16" s="69" t="s">
        <v>21</v>
      </c>
      <c r="H16" s="67" t="s">
        <v>173</v>
      </c>
      <c r="I16" s="67" t="s">
        <v>73</v>
      </c>
      <c r="J16" s="67" t="s">
        <v>194</v>
      </c>
      <c r="K16" s="69" t="s">
        <v>21</v>
      </c>
      <c r="L16" s="67" t="s">
        <v>194</v>
      </c>
      <c r="M16" s="67" t="s">
        <v>73</v>
      </c>
      <c r="N16" s="67" t="s">
        <v>202</v>
      </c>
      <c r="O16" s="69" t="s">
        <v>21</v>
      </c>
      <c r="P16" s="67" t="s">
        <v>202</v>
      </c>
      <c r="Q16" s="67" t="s">
        <v>73</v>
      </c>
      <c r="R16" s="90" t="s">
        <v>203</v>
      </c>
      <c r="S16" s="92" t="s">
        <v>21</v>
      </c>
      <c r="T16" s="90" t="s">
        <v>203</v>
      </c>
      <c r="U16" s="94" t="s">
        <v>73</v>
      </c>
    </row>
    <row r="17" spans="1:23" x14ac:dyDescent="0.35">
      <c r="A17" s="76"/>
      <c r="B17" s="77"/>
      <c r="C17" s="76"/>
      <c r="D17" s="70"/>
      <c r="E17" s="68"/>
      <c r="F17" s="68"/>
      <c r="G17" s="70"/>
      <c r="H17" s="68"/>
      <c r="I17" s="68"/>
      <c r="J17" s="68"/>
      <c r="K17" s="70"/>
      <c r="L17" s="68"/>
      <c r="M17" s="68"/>
      <c r="N17" s="68"/>
      <c r="O17" s="70"/>
      <c r="P17" s="68"/>
      <c r="Q17" s="68"/>
      <c r="R17" s="91"/>
      <c r="S17" s="93"/>
      <c r="T17" s="91"/>
      <c r="U17" s="95"/>
    </row>
    <row r="18" spans="1:23" x14ac:dyDescent="0.35">
      <c r="A18" s="42"/>
      <c r="B18" s="43" t="s">
        <v>2</v>
      </c>
      <c r="C18" s="43"/>
      <c r="D18" s="19">
        <f>D20+D21</f>
        <v>1114157.0999999999</v>
      </c>
      <c r="E18" s="19">
        <f>E20+E21</f>
        <v>1113060.5999999999</v>
      </c>
      <c r="F18" s="20">
        <f>F20+F21</f>
        <v>38619.200000000012</v>
      </c>
      <c r="G18" s="20">
        <f>D18+F18</f>
        <v>1152776.2999999998</v>
      </c>
      <c r="H18" s="20">
        <f>H20+H21</f>
        <v>20906.099999999977</v>
      </c>
      <c r="I18" s="20">
        <f>E18+H18</f>
        <v>1133966.6999999997</v>
      </c>
      <c r="J18" s="20">
        <f>J20+J21</f>
        <v>60684.112000000001</v>
      </c>
      <c r="K18" s="20">
        <f>G18+J18</f>
        <v>1213460.4119999998</v>
      </c>
      <c r="L18" s="20">
        <f>L20+L21</f>
        <v>11499.042000000001</v>
      </c>
      <c r="M18" s="20">
        <f>I18+L18</f>
        <v>1145465.7419999996</v>
      </c>
      <c r="N18" s="23">
        <f>N20+N21</f>
        <v>0</v>
      </c>
      <c r="O18" s="23">
        <f>K18+N18</f>
        <v>1213460.4119999998</v>
      </c>
      <c r="P18" s="23">
        <f>P20+P21</f>
        <v>0</v>
      </c>
      <c r="Q18" s="20">
        <f>M18+P18</f>
        <v>1145465.7419999996</v>
      </c>
      <c r="R18" s="20">
        <f>R20+R21+R22</f>
        <v>341865.1</v>
      </c>
      <c r="S18" s="46">
        <f>O18+R18</f>
        <v>1555325.5119999996</v>
      </c>
      <c r="T18" s="20">
        <f>T20+T21+T22</f>
        <v>103580.4</v>
      </c>
      <c r="U18" s="46">
        <f>Q18+T18</f>
        <v>1249046.1419999995</v>
      </c>
    </row>
    <row r="19" spans="1:23" x14ac:dyDescent="0.35">
      <c r="A19" s="42"/>
      <c r="B19" s="43" t="s">
        <v>7</v>
      </c>
      <c r="C19" s="43"/>
      <c r="D19" s="21"/>
      <c r="E19" s="21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2"/>
      <c r="S19" s="46"/>
      <c r="T19" s="22"/>
      <c r="U19" s="46"/>
    </row>
    <row r="20" spans="1:23" s="3" customFormat="1" hidden="1" x14ac:dyDescent="0.35">
      <c r="A20" s="1"/>
      <c r="B20" s="5" t="s">
        <v>8</v>
      </c>
      <c r="C20" s="4"/>
      <c r="D20" s="24">
        <f>D25+D30+D33+D38+D45+D47+D52+D53+D54+D41+D48+D55+D56</f>
        <v>651873.79999999981</v>
      </c>
      <c r="E20" s="24">
        <f>E25+E30+E33+E38+E45+E47+E52+E53+E54+E41+E48+E55+E56</f>
        <v>831129.29999999993</v>
      </c>
      <c r="F20" s="26">
        <f>F25+F30+F33+F38+F45+F47+F52+F53+F54+F41+F55+F56+F50</f>
        <v>0</v>
      </c>
      <c r="G20" s="23">
        <f t="shared" ref="G20:G114" si="0">D20+F20</f>
        <v>651873.79999999981</v>
      </c>
      <c r="H20" s="26">
        <f>H25+H30+H33+H38+H45+H47+H52+H53+H54+H41+H55+H56+H50</f>
        <v>-311602.7</v>
      </c>
      <c r="I20" s="23">
        <f t="shared" ref="I20:I114" si="1">E20+H20</f>
        <v>519526.59999999992</v>
      </c>
      <c r="J20" s="26">
        <f>J25+J30+J33+J38+J45+J47+J52+J53+J54+J41+J55+J56+J50</f>
        <v>60684.112000000001</v>
      </c>
      <c r="K20" s="23">
        <f t="shared" ref="K20:K102" si="2">G20+J20</f>
        <v>712557.91199999978</v>
      </c>
      <c r="L20" s="26">
        <f>L25+L30+L33+L38+L45+L47+L52+L53+L54+L41+L55+L56+L50</f>
        <v>11499.042000000001</v>
      </c>
      <c r="M20" s="23">
        <f t="shared" ref="M20:M23" si="3">I20+L20</f>
        <v>531025.64199999988</v>
      </c>
      <c r="N20" s="26">
        <f>N25+N30+N33+N38+N45+N47+N52+N53+N54+N41+N55+N56+N50</f>
        <v>0</v>
      </c>
      <c r="O20" s="23">
        <f t="shared" ref="O20:O23" si="4">K20+N20</f>
        <v>712557.91199999978</v>
      </c>
      <c r="P20" s="26">
        <f>P25+P30+P33+P38+P45+P47+P52+P53+P54+P41+P55+P56+P50</f>
        <v>0</v>
      </c>
      <c r="Q20" s="23">
        <f t="shared" ref="Q20:Q23" si="5">M20+P20</f>
        <v>531025.64199999988</v>
      </c>
      <c r="R20" s="25">
        <f>R25+R30+R38+R45+R47+R52+R53+R54+R41+R55+R56+R50+R35+R60+R63+R66+R69+R57</f>
        <v>-70933.39999999998</v>
      </c>
      <c r="S20" s="23">
        <f t="shared" ref="S20:S23" si="6">O20+R20</f>
        <v>641624.51199999976</v>
      </c>
      <c r="T20" s="25">
        <f>T25+T30+T38+T45+T47+T52+T53+T54+T41+T55+T56+T50+T35+T60+T63+T66+T69+T57</f>
        <v>-1.0913936421275139E-11</v>
      </c>
      <c r="U20" s="23">
        <f t="shared" ref="U20:U23" si="7">Q20+T20</f>
        <v>531025.64199999988</v>
      </c>
      <c r="V20" s="10"/>
      <c r="W20" s="3">
        <v>0</v>
      </c>
    </row>
    <row r="21" spans="1:23" x14ac:dyDescent="0.35">
      <c r="A21" s="42"/>
      <c r="B21" s="47" t="s">
        <v>14</v>
      </c>
      <c r="C21" s="43"/>
      <c r="D21" s="21">
        <f>D26+D31+D46+D42</f>
        <v>462283.30000000005</v>
      </c>
      <c r="E21" s="21">
        <f>E26+E31+E46+E42</f>
        <v>281931.3</v>
      </c>
      <c r="F21" s="23">
        <f>F26+F31+F46+F42+F51</f>
        <v>38619.200000000012</v>
      </c>
      <c r="G21" s="23">
        <f t="shared" si="0"/>
        <v>500902.50000000006</v>
      </c>
      <c r="H21" s="23">
        <f>H26+H31+H46+H42+H51</f>
        <v>332508.79999999999</v>
      </c>
      <c r="I21" s="23">
        <f t="shared" si="1"/>
        <v>614440.1</v>
      </c>
      <c r="J21" s="23">
        <f>J26+J31+J46+J42+J51</f>
        <v>0</v>
      </c>
      <c r="K21" s="23">
        <f t="shared" si="2"/>
        <v>500902.50000000006</v>
      </c>
      <c r="L21" s="23">
        <f>L26+L31+L46+L42+L51</f>
        <v>0</v>
      </c>
      <c r="M21" s="23">
        <f t="shared" si="3"/>
        <v>614440.1</v>
      </c>
      <c r="N21" s="23">
        <f>N26+N31+N46+N42+N51</f>
        <v>0</v>
      </c>
      <c r="O21" s="23">
        <f t="shared" si="4"/>
        <v>500902.50000000006</v>
      </c>
      <c r="P21" s="23">
        <f>P26+P31+P46+P42+P51</f>
        <v>0</v>
      </c>
      <c r="Q21" s="23">
        <f t="shared" si="5"/>
        <v>614440.1</v>
      </c>
      <c r="R21" s="22">
        <f>R26+R31+R46+R42+R51+R36+R61+R67</f>
        <v>105494.49999999999</v>
      </c>
      <c r="S21" s="46">
        <f t="shared" si="6"/>
        <v>606397</v>
      </c>
      <c r="T21" s="22">
        <f>T26+T31+T46+T42+T51+T36+T61+T67</f>
        <v>103580.40000000001</v>
      </c>
      <c r="U21" s="46">
        <f t="shared" si="7"/>
        <v>718020.5</v>
      </c>
    </row>
    <row r="22" spans="1:23" x14ac:dyDescent="0.35">
      <c r="A22" s="42"/>
      <c r="B22" s="48" t="s">
        <v>22</v>
      </c>
      <c r="C22" s="43"/>
      <c r="D22" s="21"/>
      <c r="E22" s="2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2">
        <f>R27+R32+R37+R68</f>
        <v>307304</v>
      </c>
      <c r="S22" s="46">
        <f t="shared" si="6"/>
        <v>307304</v>
      </c>
      <c r="T22" s="22">
        <f>T27+T32+T37+T68</f>
        <v>0</v>
      </c>
      <c r="U22" s="46">
        <f t="shared" si="7"/>
        <v>0</v>
      </c>
    </row>
    <row r="23" spans="1:23" ht="57.75" customHeight="1" x14ac:dyDescent="0.35">
      <c r="A23" s="42" t="s">
        <v>89</v>
      </c>
      <c r="B23" s="49" t="s">
        <v>195</v>
      </c>
      <c r="C23" s="50" t="s">
        <v>46</v>
      </c>
      <c r="D23" s="21">
        <f>D25+D26</f>
        <v>210122.80000000002</v>
      </c>
      <c r="E23" s="21">
        <f>E25+E26</f>
        <v>62382</v>
      </c>
      <c r="F23" s="23">
        <f>F25+F26</f>
        <v>0</v>
      </c>
      <c r="G23" s="23">
        <f t="shared" si="0"/>
        <v>210122.80000000002</v>
      </c>
      <c r="H23" s="23">
        <f>H25+H26</f>
        <v>-7359.3</v>
      </c>
      <c r="I23" s="23">
        <f t="shared" si="1"/>
        <v>55022.7</v>
      </c>
      <c r="J23" s="23">
        <f>J25+J26</f>
        <v>0</v>
      </c>
      <c r="K23" s="23">
        <f t="shared" si="2"/>
        <v>210122.80000000002</v>
      </c>
      <c r="L23" s="23">
        <f>L25+L26</f>
        <v>0</v>
      </c>
      <c r="M23" s="23">
        <f t="shared" si="3"/>
        <v>55022.7</v>
      </c>
      <c r="N23" s="23">
        <f>N25+N26</f>
        <v>0</v>
      </c>
      <c r="O23" s="23">
        <f t="shared" si="4"/>
        <v>210122.80000000002</v>
      </c>
      <c r="P23" s="23">
        <f>P25+P26</f>
        <v>0</v>
      </c>
      <c r="Q23" s="23">
        <f t="shared" si="5"/>
        <v>55022.7</v>
      </c>
      <c r="R23" s="22">
        <f>R25+R26+R27</f>
        <v>-27159.379999999976</v>
      </c>
      <c r="S23" s="46">
        <f t="shared" si="6"/>
        <v>182963.42000000004</v>
      </c>
      <c r="T23" s="22">
        <f>T25+T26+T27</f>
        <v>-55022.7</v>
      </c>
      <c r="U23" s="46">
        <f t="shared" si="7"/>
        <v>0</v>
      </c>
    </row>
    <row r="24" spans="1:23" x14ac:dyDescent="0.35">
      <c r="A24" s="42"/>
      <c r="B24" s="47" t="s">
        <v>7</v>
      </c>
      <c r="C24" s="47"/>
      <c r="D24" s="21"/>
      <c r="E24" s="2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2"/>
      <c r="S24" s="46"/>
      <c r="T24" s="22"/>
      <c r="U24" s="46"/>
    </row>
    <row r="25" spans="1:23" s="3" customFormat="1" hidden="1" x14ac:dyDescent="0.35">
      <c r="A25" s="1"/>
      <c r="B25" s="8" t="s">
        <v>8</v>
      </c>
      <c r="C25" s="12"/>
      <c r="D25" s="24">
        <v>55494.6</v>
      </c>
      <c r="E25" s="24">
        <v>62382</v>
      </c>
      <c r="F25" s="26"/>
      <c r="G25" s="23">
        <f t="shared" si="0"/>
        <v>55494.6</v>
      </c>
      <c r="H25" s="26">
        <v>-7359.3</v>
      </c>
      <c r="I25" s="23">
        <f t="shared" si="1"/>
        <v>55022.7</v>
      </c>
      <c r="J25" s="26"/>
      <c r="K25" s="23">
        <f t="shared" si="2"/>
        <v>55494.6</v>
      </c>
      <c r="L25" s="26"/>
      <c r="M25" s="23">
        <f t="shared" ref="M25:M28" si="8">I25+L25</f>
        <v>55022.7</v>
      </c>
      <c r="N25" s="26"/>
      <c r="O25" s="23">
        <f t="shared" ref="O25:O28" si="9">K25+N25</f>
        <v>55494.6</v>
      </c>
      <c r="P25" s="26"/>
      <c r="Q25" s="23">
        <f t="shared" ref="Q25:Q28" si="10">M25+P25</f>
        <v>55022.7</v>
      </c>
      <c r="R25" s="25">
        <f>12870.697-55494.6+169.923</f>
        <v>-42453.979999999996</v>
      </c>
      <c r="S25" s="23">
        <f t="shared" ref="S25:S28" si="11">O25+R25</f>
        <v>13040.620000000003</v>
      </c>
      <c r="T25" s="25">
        <v>-55022.7</v>
      </c>
      <c r="U25" s="23">
        <f t="shared" ref="U25:U28" si="12">Q25+T25</f>
        <v>0</v>
      </c>
      <c r="V25" s="10" t="s">
        <v>213</v>
      </c>
      <c r="W25" s="3">
        <v>0</v>
      </c>
    </row>
    <row r="26" spans="1:23" x14ac:dyDescent="0.35">
      <c r="A26" s="42"/>
      <c r="B26" s="48" t="s">
        <v>74</v>
      </c>
      <c r="C26" s="47"/>
      <c r="D26" s="21">
        <v>154628.20000000001</v>
      </c>
      <c r="E26" s="21">
        <v>0</v>
      </c>
      <c r="F26" s="23"/>
      <c r="G26" s="23">
        <f t="shared" si="0"/>
        <v>154628.20000000001</v>
      </c>
      <c r="H26" s="23">
        <v>0</v>
      </c>
      <c r="I26" s="23">
        <f t="shared" si="1"/>
        <v>0</v>
      </c>
      <c r="J26" s="23"/>
      <c r="K26" s="23">
        <f t="shared" si="2"/>
        <v>154628.20000000001</v>
      </c>
      <c r="L26" s="23">
        <v>0</v>
      </c>
      <c r="M26" s="23">
        <f t="shared" si="8"/>
        <v>0</v>
      </c>
      <c r="N26" s="23"/>
      <c r="O26" s="23">
        <f t="shared" si="9"/>
        <v>154628.20000000001</v>
      </c>
      <c r="P26" s="23">
        <v>0</v>
      </c>
      <c r="Q26" s="23">
        <f t="shared" si="10"/>
        <v>0</v>
      </c>
      <c r="R26" s="22">
        <f>-154628.2+8496.2</f>
        <v>-146132</v>
      </c>
      <c r="S26" s="46">
        <f t="shared" si="11"/>
        <v>8496.2000000000116</v>
      </c>
      <c r="T26" s="22"/>
      <c r="U26" s="46">
        <f t="shared" si="12"/>
        <v>0</v>
      </c>
      <c r="V26" s="10" t="s">
        <v>215</v>
      </c>
    </row>
    <row r="27" spans="1:23" x14ac:dyDescent="0.35">
      <c r="A27" s="42"/>
      <c r="B27" s="48" t="s">
        <v>22</v>
      </c>
      <c r="C27" s="47"/>
      <c r="D27" s="21"/>
      <c r="E27" s="2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2">
        <v>161426.6</v>
      </c>
      <c r="S27" s="46">
        <f t="shared" si="11"/>
        <v>161426.6</v>
      </c>
      <c r="T27" s="22"/>
      <c r="U27" s="46">
        <f t="shared" si="12"/>
        <v>0</v>
      </c>
      <c r="V27" s="10" t="s">
        <v>214</v>
      </c>
    </row>
    <row r="28" spans="1:23" ht="54" x14ac:dyDescent="0.35">
      <c r="A28" s="42" t="s">
        <v>93</v>
      </c>
      <c r="B28" s="48" t="s">
        <v>75</v>
      </c>
      <c r="C28" s="50" t="s">
        <v>46</v>
      </c>
      <c r="D28" s="21">
        <f>D30+D31</f>
        <v>172009.5</v>
      </c>
      <c r="E28" s="21">
        <f>E30+E31</f>
        <v>112957.90000000001</v>
      </c>
      <c r="F28" s="23">
        <f>F30+F31</f>
        <v>0</v>
      </c>
      <c r="G28" s="23">
        <f t="shared" si="0"/>
        <v>172009.5</v>
      </c>
      <c r="H28" s="23">
        <f>H30+H31</f>
        <v>-6154.3</v>
      </c>
      <c r="I28" s="23">
        <f t="shared" si="1"/>
        <v>106803.6</v>
      </c>
      <c r="J28" s="23">
        <f>J30+J31</f>
        <v>0</v>
      </c>
      <c r="K28" s="23">
        <f t="shared" si="2"/>
        <v>172009.5</v>
      </c>
      <c r="L28" s="23">
        <f>L30+L31</f>
        <v>0</v>
      </c>
      <c r="M28" s="23">
        <f t="shared" si="8"/>
        <v>106803.6</v>
      </c>
      <c r="N28" s="23">
        <f>N30+N31</f>
        <v>0</v>
      </c>
      <c r="O28" s="23">
        <f t="shared" si="9"/>
        <v>172009.5</v>
      </c>
      <c r="P28" s="23">
        <f>P30+P31</f>
        <v>0</v>
      </c>
      <c r="Q28" s="23">
        <f t="shared" si="10"/>
        <v>106803.6</v>
      </c>
      <c r="R28" s="22">
        <f>R30+R31+R32</f>
        <v>67883.06</v>
      </c>
      <c r="S28" s="46">
        <f t="shared" si="11"/>
        <v>239892.56</v>
      </c>
      <c r="T28" s="22">
        <f>T30+T31+T32</f>
        <v>-106803.6</v>
      </c>
      <c r="U28" s="46">
        <f t="shared" si="12"/>
        <v>0</v>
      </c>
    </row>
    <row r="29" spans="1:23" x14ac:dyDescent="0.35">
      <c r="A29" s="42"/>
      <c r="B29" s="47" t="s">
        <v>7</v>
      </c>
      <c r="C29" s="47"/>
      <c r="D29" s="21"/>
      <c r="E29" s="2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2"/>
      <c r="S29" s="46"/>
      <c r="T29" s="22"/>
      <c r="U29" s="46"/>
    </row>
    <row r="30" spans="1:23" s="3" customFormat="1" hidden="1" x14ac:dyDescent="0.35">
      <c r="A30" s="1"/>
      <c r="B30" s="8" t="s">
        <v>8</v>
      </c>
      <c r="C30" s="12"/>
      <c r="D30" s="26">
        <v>44706.399999999994</v>
      </c>
      <c r="E30" s="26">
        <v>85570.1</v>
      </c>
      <c r="F30" s="26"/>
      <c r="G30" s="23">
        <f t="shared" si="0"/>
        <v>44706.399999999994</v>
      </c>
      <c r="H30" s="26">
        <v>-6154.3</v>
      </c>
      <c r="I30" s="23">
        <f t="shared" si="1"/>
        <v>79415.8</v>
      </c>
      <c r="J30" s="26"/>
      <c r="K30" s="23">
        <f t="shared" si="2"/>
        <v>44706.399999999994</v>
      </c>
      <c r="L30" s="26"/>
      <c r="M30" s="23">
        <f t="shared" ref="M30:M39" si="13">I30+L30</f>
        <v>79415.8</v>
      </c>
      <c r="N30" s="26"/>
      <c r="O30" s="23">
        <f t="shared" ref="O30:O39" si="14">K30+N30</f>
        <v>44706.399999999994</v>
      </c>
      <c r="P30" s="26"/>
      <c r="Q30" s="23">
        <f t="shared" ref="Q30:Q39" si="15">M30+P30</f>
        <v>79415.8</v>
      </c>
      <c r="R30" s="25">
        <f>24925.117-14087.867+99.21</f>
        <v>10936.459999999997</v>
      </c>
      <c r="S30" s="23">
        <f t="shared" ref="S30:S39" si="16">O30+R30</f>
        <v>55642.859999999993</v>
      </c>
      <c r="T30" s="25">
        <f>-70286.5-9129.3</f>
        <v>-79415.8</v>
      </c>
      <c r="U30" s="23">
        <f t="shared" ref="U30:U39" si="17">Q30+T30</f>
        <v>0</v>
      </c>
      <c r="V30" s="10" t="s">
        <v>216</v>
      </c>
      <c r="W30" s="3">
        <v>0</v>
      </c>
    </row>
    <row r="31" spans="1:23" x14ac:dyDescent="0.35">
      <c r="A31" s="42"/>
      <c r="B31" s="48" t="s">
        <v>14</v>
      </c>
      <c r="C31" s="47"/>
      <c r="D31" s="21">
        <v>127303.1</v>
      </c>
      <c r="E31" s="21">
        <v>27387.8</v>
      </c>
      <c r="F31" s="23"/>
      <c r="G31" s="23">
        <f t="shared" si="0"/>
        <v>127303.1</v>
      </c>
      <c r="H31" s="23"/>
      <c r="I31" s="23">
        <f t="shared" si="1"/>
        <v>27387.8</v>
      </c>
      <c r="J31" s="23"/>
      <c r="K31" s="23">
        <f t="shared" si="2"/>
        <v>127303.1</v>
      </c>
      <c r="L31" s="23"/>
      <c r="M31" s="23">
        <f t="shared" si="13"/>
        <v>27387.8</v>
      </c>
      <c r="N31" s="23"/>
      <c r="O31" s="23">
        <f t="shared" si="14"/>
        <v>127303.1</v>
      </c>
      <c r="P31" s="23"/>
      <c r="Q31" s="23">
        <f t="shared" si="15"/>
        <v>27387.8</v>
      </c>
      <c r="R31" s="22">
        <f>-42263.6+4960.5</f>
        <v>-37303.1</v>
      </c>
      <c r="S31" s="46">
        <f t="shared" si="16"/>
        <v>90000</v>
      </c>
      <c r="T31" s="22">
        <v>-27387.8</v>
      </c>
      <c r="U31" s="46">
        <f t="shared" si="17"/>
        <v>0</v>
      </c>
      <c r="V31" s="10" t="s">
        <v>217</v>
      </c>
    </row>
    <row r="32" spans="1:23" x14ac:dyDescent="0.35">
      <c r="A32" s="42"/>
      <c r="B32" s="48" t="s">
        <v>22</v>
      </c>
      <c r="C32" s="47"/>
      <c r="D32" s="21"/>
      <c r="E32" s="2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2">
        <v>94249.7</v>
      </c>
      <c r="S32" s="46">
        <f t="shared" si="16"/>
        <v>94249.7</v>
      </c>
      <c r="T32" s="22"/>
      <c r="U32" s="46">
        <f t="shared" si="17"/>
        <v>0</v>
      </c>
      <c r="V32" s="10" t="s">
        <v>214</v>
      </c>
    </row>
    <row r="33" spans="1:23" ht="54" x14ac:dyDescent="0.35">
      <c r="A33" s="42" t="s">
        <v>96</v>
      </c>
      <c r="B33" s="48" t="s">
        <v>204</v>
      </c>
      <c r="C33" s="50" t="s">
        <v>46</v>
      </c>
      <c r="D33" s="21">
        <v>0</v>
      </c>
      <c r="E33" s="21">
        <v>6595.8</v>
      </c>
      <c r="F33" s="23">
        <v>0</v>
      </c>
      <c r="G33" s="23">
        <f t="shared" si="0"/>
        <v>0</v>
      </c>
      <c r="H33" s="23"/>
      <c r="I33" s="23">
        <f t="shared" si="1"/>
        <v>6595.8</v>
      </c>
      <c r="J33" s="23">
        <v>0</v>
      </c>
      <c r="K33" s="23">
        <f t="shared" si="2"/>
        <v>0</v>
      </c>
      <c r="L33" s="23"/>
      <c r="M33" s="23">
        <f t="shared" si="13"/>
        <v>6595.8</v>
      </c>
      <c r="N33" s="23">
        <v>0</v>
      </c>
      <c r="O33" s="23">
        <f t="shared" si="14"/>
        <v>0</v>
      </c>
      <c r="P33" s="23"/>
      <c r="Q33" s="23">
        <f t="shared" si="15"/>
        <v>6595.8</v>
      </c>
      <c r="R33" s="22">
        <f>R35+R36+R37</f>
        <v>146727.57</v>
      </c>
      <c r="S33" s="46">
        <f t="shared" si="16"/>
        <v>146727.57</v>
      </c>
      <c r="T33" s="22">
        <f>T35+T36+T37</f>
        <v>-6595.8</v>
      </c>
      <c r="U33" s="46">
        <f t="shared" si="17"/>
        <v>0</v>
      </c>
    </row>
    <row r="34" spans="1:23" x14ac:dyDescent="0.35">
      <c r="A34" s="42"/>
      <c r="B34" s="47" t="s">
        <v>7</v>
      </c>
      <c r="C34" s="50"/>
      <c r="D34" s="21"/>
      <c r="E34" s="21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2"/>
      <c r="S34" s="46"/>
      <c r="T34" s="22"/>
      <c r="U34" s="46"/>
    </row>
    <row r="35" spans="1:23" s="3" customFormat="1" hidden="1" x14ac:dyDescent="0.35">
      <c r="A35" s="1"/>
      <c r="B35" s="8" t="s">
        <v>8</v>
      </c>
      <c r="C35" s="6"/>
      <c r="D35" s="21"/>
      <c r="E35" s="21">
        <v>6595.8</v>
      </c>
      <c r="F35" s="23">
        <v>0</v>
      </c>
      <c r="G35" s="23">
        <f>D35+F35</f>
        <v>0</v>
      </c>
      <c r="H35" s="23"/>
      <c r="I35" s="23">
        <f t="shared" si="1"/>
        <v>6595.8</v>
      </c>
      <c r="J35" s="23"/>
      <c r="K35" s="23">
        <f t="shared" si="2"/>
        <v>0</v>
      </c>
      <c r="L35" s="23"/>
      <c r="M35" s="23">
        <f t="shared" si="13"/>
        <v>6595.8</v>
      </c>
      <c r="N35" s="23"/>
      <c r="O35" s="23">
        <f t="shared" si="14"/>
        <v>0</v>
      </c>
      <c r="P35" s="23"/>
      <c r="Q35" s="23">
        <f t="shared" si="15"/>
        <v>6595.8</v>
      </c>
      <c r="R35" s="22">
        <f>26727.57+30000</f>
        <v>56727.57</v>
      </c>
      <c r="S35" s="23">
        <f t="shared" si="16"/>
        <v>56727.57</v>
      </c>
      <c r="T35" s="22">
        <v>-6595.8</v>
      </c>
      <c r="U35" s="23">
        <f t="shared" si="17"/>
        <v>0</v>
      </c>
      <c r="V35" s="10" t="s">
        <v>220</v>
      </c>
      <c r="W35" s="3">
        <v>0</v>
      </c>
    </row>
    <row r="36" spans="1:23" x14ac:dyDescent="0.35">
      <c r="A36" s="42"/>
      <c r="B36" s="48" t="s">
        <v>14</v>
      </c>
      <c r="C36" s="50"/>
      <c r="D36" s="21"/>
      <c r="E36" s="21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2">
        <v>90000</v>
      </c>
      <c r="S36" s="46">
        <f t="shared" si="16"/>
        <v>90000</v>
      </c>
      <c r="T36" s="22"/>
      <c r="U36" s="46">
        <f t="shared" si="17"/>
        <v>0</v>
      </c>
      <c r="V36" s="10" t="s">
        <v>147</v>
      </c>
    </row>
    <row r="37" spans="1:23" s="3" customFormat="1" hidden="1" x14ac:dyDescent="0.35">
      <c r="A37" s="1"/>
      <c r="B37" s="8" t="s">
        <v>22</v>
      </c>
      <c r="C37" s="6"/>
      <c r="D37" s="21"/>
      <c r="E37" s="2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2"/>
      <c r="S37" s="23">
        <f t="shared" si="16"/>
        <v>0</v>
      </c>
      <c r="T37" s="22"/>
      <c r="U37" s="23">
        <f t="shared" si="17"/>
        <v>0</v>
      </c>
      <c r="V37" s="10"/>
      <c r="W37" s="3">
        <v>0</v>
      </c>
    </row>
    <row r="38" spans="1:23" ht="54" x14ac:dyDescent="0.35">
      <c r="A38" s="42" t="s">
        <v>92</v>
      </c>
      <c r="B38" s="48" t="s">
        <v>196</v>
      </c>
      <c r="C38" s="50" t="s">
        <v>46</v>
      </c>
      <c r="D38" s="21">
        <v>115746.8</v>
      </c>
      <c r="E38" s="21">
        <v>0</v>
      </c>
      <c r="F38" s="23"/>
      <c r="G38" s="23">
        <f t="shared" si="0"/>
        <v>115746.8</v>
      </c>
      <c r="H38" s="23">
        <v>0</v>
      </c>
      <c r="I38" s="23">
        <f t="shared" si="1"/>
        <v>0</v>
      </c>
      <c r="J38" s="23">
        <v>60684.112000000001</v>
      </c>
      <c r="K38" s="23">
        <f t="shared" si="2"/>
        <v>176430.91200000001</v>
      </c>
      <c r="L38" s="23">
        <v>0</v>
      </c>
      <c r="M38" s="23">
        <f t="shared" si="13"/>
        <v>0</v>
      </c>
      <c r="N38" s="23"/>
      <c r="O38" s="23">
        <f t="shared" si="14"/>
        <v>176430.91200000001</v>
      </c>
      <c r="P38" s="23">
        <v>0</v>
      </c>
      <c r="Q38" s="23">
        <f t="shared" si="15"/>
        <v>0</v>
      </c>
      <c r="R38" s="22"/>
      <c r="S38" s="46">
        <f t="shared" si="16"/>
        <v>176430.91200000001</v>
      </c>
      <c r="T38" s="22">
        <v>0</v>
      </c>
      <c r="U38" s="46">
        <f t="shared" si="17"/>
        <v>0</v>
      </c>
      <c r="V38" s="10" t="s">
        <v>76</v>
      </c>
    </row>
    <row r="39" spans="1:23" ht="54" x14ac:dyDescent="0.35">
      <c r="A39" s="42" t="s">
        <v>90</v>
      </c>
      <c r="B39" s="48" t="s">
        <v>84</v>
      </c>
      <c r="C39" s="50" t="s">
        <v>46</v>
      </c>
      <c r="D39" s="21">
        <f>D41+D42</f>
        <v>75899.600000000006</v>
      </c>
      <c r="E39" s="21">
        <f>E41+E42</f>
        <v>222501.9</v>
      </c>
      <c r="F39" s="23">
        <f>F41+F42</f>
        <v>218971.2</v>
      </c>
      <c r="G39" s="23">
        <f t="shared" si="0"/>
        <v>294870.80000000005</v>
      </c>
      <c r="H39" s="23">
        <f>H41+H42</f>
        <v>0</v>
      </c>
      <c r="I39" s="23">
        <f t="shared" si="1"/>
        <v>222501.9</v>
      </c>
      <c r="J39" s="23">
        <f>J41+J42</f>
        <v>0</v>
      </c>
      <c r="K39" s="23">
        <f t="shared" si="2"/>
        <v>294870.80000000005</v>
      </c>
      <c r="L39" s="23">
        <f>L41+L42</f>
        <v>0</v>
      </c>
      <c r="M39" s="23">
        <f t="shared" si="13"/>
        <v>222501.9</v>
      </c>
      <c r="N39" s="23">
        <f>N41+N42</f>
        <v>0</v>
      </c>
      <c r="O39" s="23">
        <f t="shared" si="14"/>
        <v>294870.80000000005</v>
      </c>
      <c r="P39" s="23">
        <f>P41+P42</f>
        <v>0</v>
      </c>
      <c r="Q39" s="23">
        <f t="shared" si="15"/>
        <v>222501.9</v>
      </c>
      <c r="R39" s="22">
        <f>R41+R42</f>
        <v>-51244.936000000009</v>
      </c>
      <c r="S39" s="46">
        <f t="shared" si="16"/>
        <v>243625.86400000003</v>
      </c>
      <c r="T39" s="22">
        <f>T41+T42</f>
        <v>201553.37000000002</v>
      </c>
      <c r="U39" s="46">
        <f t="shared" si="17"/>
        <v>424055.27</v>
      </c>
      <c r="V39" s="10" t="s">
        <v>78</v>
      </c>
    </row>
    <row r="40" spans="1:23" x14ac:dyDescent="0.35">
      <c r="A40" s="42"/>
      <c r="B40" s="43" t="s">
        <v>7</v>
      </c>
      <c r="C40" s="50"/>
      <c r="D40" s="21"/>
      <c r="E40" s="21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2"/>
      <c r="S40" s="46"/>
      <c r="T40" s="22"/>
      <c r="U40" s="46"/>
    </row>
    <row r="41" spans="1:23" s="3" customFormat="1" hidden="1" x14ac:dyDescent="0.35">
      <c r="A41" s="1"/>
      <c r="B41" s="12" t="s">
        <v>8</v>
      </c>
      <c r="C41" s="6"/>
      <c r="D41" s="21">
        <v>75899.600000000006</v>
      </c>
      <c r="E41" s="21">
        <v>222501.9</v>
      </c>
      <c r="F41" s="23">
        <f>-75899.6+75899.6</f>
        <v>0</v>
      </c>
      <c r="G41" s="23">
        <f t="shared" si="0"/>
        <v>75899.600000000006</v>
      </c>
      <c r="H41" s="23">
        <v>-100000</v>
      </c>
      <c r="I41" s="23">
        <f t="shared" si="1"/>
        <v>122501.9</v>
      </c>
      <c r="J41" s="23"/>
      <c r="K41" s="23">
        <f t="shared" si="2"/>
        <v>75899.600000000006</v>
      </c>
      <c r="L41" s="23"/>
      <c r="M41" s="23">
        <f t="shared" ref="M41:M43" si="18">I41+L41</f>
        <v>122501.9</v>
      </c>
      <c r="N41" s="23"/>
      <c r="O41" s="23">
        <f t="shared" ref="O41:O43" si="19">K41+N41</f>
        <v>75899.600000000006</v>
      </c>
      <c r="P41" s="23"/>
      <c r="Q41" s="23">
        <f t="shared" ref="Q41:Q43" si="20">M41+P41</f>
        <v>122501.9</v>
      </c>
      <c r="R41" s="22">
        <f>-75899.6+16450.764</f>
        <v>-59448.83600000001</v>
      </c>
      <c r="S41" s="23">
        <f t="shared" ref="S41:S43" si="21">O41+R41</f>
        <v>16450.763999999996</v>
      </c>
      <c r="T41" s="22">
        <f>-122501.9+142029.503+6835.067</f>
        <v>26362.670000000002</v>
      </c>
      <c r="U41" s="23">
        <f t="shared" ref="U41:U43" si="22">Q41+T41</f>
        <v>148864.57</v>
      </c>
      <c r="V41" s="10" t="s">
        <v>221</v>
      </c>
      <c r="W41" s="3">
        <v>0</v>
      </c>
    </row>
    <row r="42" spans="1:23" x14ac:dyDescent="0.35">
      <c r="A42" s="42"/>
      <c r="B42" s="47" t="s">
        <v>14</v>
      </c>
      <c r="C42" s="50"/>
      <c r="D42" s="21">
        <v>0</v>
      </c>
      <c r="E42" s="21">
        <v>0</v>
      </c>
      <c r="F42" s="23">
        <v>218971.2</v>
      </c>
      <c r="G42" s="23">
        <f t="shared" si="0"/>
        <v>218971.2</v>
      </c>
      <c r="H42" s="23">
        <v>100000</v>
      </c>
      <c r="I42" s="23">
        <f t="shared" si="1"/>
        <v>100000</v>
      </c>
      <c r="J42" s="23"/>
      <c r="K42" s="23">
        <f t="shared" si="2"/>
        <v>218971.2</v>
      </c>
      <c r="L42" s="23"/>
      <c r="M42" s="23">
        <f t="shared" si="18"/>
        <v>100000</v>
      </c>
      <c r="N42" s="23"/>
      <c r="O42" s="23">
        <f t="shared" si="19"/>
        <v>218971.2</v>
      </c>
      <c r="P42" s="23"/>
      <c r="Q42" s="23">
        <f t="shared" si="20"/>
        <v>100000</v>
      </c>
      <c r="R42" s="22">
        <f>49351.8-41147.9</f>
        <v>8203.9000000000015</v>
      </c>
      <c r="S42" s="46">
        <f t="shared" si="21"/>
        <v>227175.1</v>
      </c>
      <c r="T42" s="22">
        <f>20505.2+154685.5</f>
        <v>175190.7</v>
      </c>
      <c r="U42" s="46">
        <f t="shared" si="22"/>
        <v>275190.7</v>
      </c>
      <c r="V42" s="10" t="s">
        <v>189</v>
      </c>
    </row>
    <row r="43" spans="1:23" ht="54" x14ac:dyDescent="0.35">
      <c r="A43" s="42" t="s">
        <v>94</v>
      </c>
      <c r="B43" s="48" t="s">
        <v>77</v>
      </c>
      <c r="C43" s="50" t="s">
        <v>46</v>
      </c>
      <c r="D43" s="21">
        <f>D45+D46</f>
        <v>368065.3</v>
      </c>
      <c r="E43" s="21">
        <f>E45+E46</f>
        <v>339391.4</v>
      </c>
      <c r="F43" s="23">
        <f>F45+F46</f>
        <v>-180352</v>
      </c>
      <c r="G43" s="23">
        <f t="shared" si="0"/>
        <v>187713.3</v>
      </c>
      <c r="H43" s="23">
        <f>H45+H46</f>
        <v>34419.699999999997</v>
      </c>
      <c r="I43" s="23">
        <f t="shared" si="1"/>
        <v>373811.10000000003</v>
      </c>
      <c r="J43" s="23">
        <f>J45+J46</f>
        <v>0</v>
      </c>
      <c r="K43" s="23">
        <f t="shared" si="2"/>
        <v>187713.3</v>
      </c>
      <c r="L43" s="23">
        <f>L45+L46</f>
        <v>-14483.197</v>
      </c>
      <c r="M43" s="23">
        <f t="shared" si="18"/>
        <v>359327.90300000005</v>
      </c>
      <c r="N43" s="23">
        <f>N45+N46</f>
        <v>0</v>
      </c>
      <c r="O43" s="23">
        <f t="shared" si="19"/>
        <v>187713.3</v>
      </c>
      <c r="P43" s="23">
        <f>P45+P46</f>
        <v>0</v>
      </c>
      <c r="Q43" s="23">
        <f t="shared" si="20"/>
        <v>359327.90300000005</v>
      </c>
      <c r="R43" s="22">
        <f>R45+R46</f>
        <v>-32724.954999999994</v>
      </c>
      <c r="S43" s="46">
        <f t="shared" si="21"/>
        <v>154988.345</v>
      </c>
      <c r="T43" s="22">
        <f>T45+T46</f>
        <v>34813.463999999993</v>
      </c>
      <c r="U43" s="46">
        <f t="shared" si="22"/>
        <v>394141.36700000003</v>
      </c>
    </row>
    <row r="44" spans="1:23" x14ac:dyDescent="0.35">
      <c r="A44" s="42"/>
      <c r="B44" s="47" t="s">
        <v>7</v>
      </c>
      <c r="C44" s="50"/>
      <c r="D44" s="21"/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2"/>
      <c r="S44" s="46"/>
      <c r="T44" s="22"/>
      <c r="U44" s="46"/>
    </row>
    <row r="45" spans="1:23" s="3" customFormat="1" hidden="1" x14ac:dyDescent="0.35">
      <c r="A45" s="1"/>
      <c r="B45" s="8" t="s">
        <v>8</v>
      </c>
      <c r="C45" s="6"/>
      <c r="D45" s="21">
        <v>187713.3</v>
      </c>
      <c r="E45" s="21">
        <v>84847.9</v>
      </c>
      <c r="F45" s="23"/>
      <c r="G45" s="23">
        <f t="shared" si="0"/>
        <v>187713.3</v>
      </c>
      <c r="H45" s="23">
        <f>-84847.9+34419.7</f>
        <v>-50428.2</v>
      </c>
      <c r="I45" s="23">
        <f t="shared" si="1"/>
        <v>34419.699999999997</v>
      </c>
      <c r="J45" s="23"/>
      <c r="K45" s="23">
        <f t="shared" si="2"/>
        <v>187713.3</v>
      </c>
      <c r="L45" s="23">
        <v>-14483.197</v>
      </c>
      <c r="M45" s="23">
        <f t="shared" ref="M45:M48" si="23">I45+L45</f>
        <v>19936.502999999997</v>
      </c>
      <c r="N45" s="23"/>
      <c r="O45" s="23">
        <f t="shared" ref="O45:O48" si="24">K45+N45</f>
        <v>187713.3</v>
      </c>
      <c r="P45" s="23"/>
      <c r="Q45" s="23">
        <f t="shared" ref="Q45:Q48" si="25">M45+P45</f>
        <v>19936.502999999997</v>
      </c>
      <c r="R45" s="22">
        <v>-83830.054999999993</v>
      </c>
      <c r="S45" s="23">
        <f t="shared" ref="S45:S48" si="26">O45+R45</f>
        <v>103883.245</v>
      </c>
      <c r="T45" s="22">
        <f>-19936.503+4588.4+78384.067+16000</f>
        <v>79035.963999999993</v>
      </c>
      <c r="U45" s="23">
        <f t="shared" ref="U45:U48" si="27">Q45+T45</f>
        <v>98972.46699999999</v>
      </c>
      <c r="V45" s="10" t="s">
        <v>222</v>
      </c>
      <c r="W45" s="3">
        <v>0</v>
      </c>
    </row>
    <row r="46" spans="1:23" x14ac:dyDescent="0.35">
      <c r="A46" s="42"/>
      <c r="B46" s="48" t="s">
        <v>74</v>
      </c>
      <c r="C46" s="50"/>
      <c r="D46" s="21">
        <v>180352</v>
      </c>
      <c r="E46" s="21">
        <v>254543.5</v>
      </c>
      <c r="F46" s="23">
        <v>-180352</v>
      </c>
      <c r="G46" s="23">
        <f t="shared" si="0"/>
        <v>0</v>
      </c>
      <c r="H46" s="23">
        <f>-247660.9+332508.8</f>
        <v>84847.9</v>
      </c>
      <c r="I46" s="23">
        <f t="shared" si="1"/>
        <v>339391.4</v>
      </c>
      <c r="J46" s="23"/>
      <c r="K46" s="23">
        <f t="shared" si="2"/>
        <v>0</v>
      </c>
      <c r="L46" s="23"/>
      <c r="M46" s="23">
        <f t="shared" si="23"/>
        <v>339391.4</v>
      </c>
      <c r="N46" s="23"/>
      <c r="O46" s="23">
        <f t="shared" si="24"/>
        <v>0</v>
      </c>
      <c r="P46" s="23"/>
      <c r="Q46" s="23">
        <f t="shared" si="25"/>
        <v>339391.4</v>
      </c>
      <c r="R46" s="22">
        <v>51105.1</v>
      </c>
      <c r="S46" s="46">
        <f t="shared" si="26"/>
        <v>51105.1</v>
      </c>
      <c r="T46" s="22">
        <f>6882.6-51105.1</f>
        <v>-44222.5</v>
      </c>
      <c r="U46" s="46">
        <f t="shared" si="27"/>
        <v>295168.90000000002</v>
      </c>
      <c r="V46" s="10" t="s">
        <v>189</v>
      </c>
    </row>
    <row r="47" spans="1:23" ht="54" x14ac:dyDescent="0.35">
      <c r="A47" s="42" t="s">
        <v>91</v>
      </c>
      <c r="B47" s="48" t="s">
        <v>162</v>
      </c>
      <c r="C47" s="50" t="s">
        <v>46</v>
      </c>
      <c r="D47" s="21">
        <v>0</v>
      </c>
      <c r="E47" s="21">
        <v>52840.6</v>
      </c>
      <c r="F47" s="23">
        <v>0</v>
      </c>
      <c r="G47" s="23">
        <f t="shared" si="0"/>
        <v>0</v>
      </c>
      <c r="H47" s="23"/>
      <c r="I47" s="23">
        <f t="shared" si="1"/>
        <v>52840.6</v>
      </c>
      <c r="J47" s="23">
        <v>0</v>
      </c>
      <c r="K47" s="23">
        <f t="shared" si="2"/>
        <v>0</v>
      </c>
      <c r="L47" s="23"/>
      <c r="M47" s="23">
        <f t="shared" si="23"/>
        <v>52840.6</v>
      </c>
      <c r="N47" s="23">
        <v>0</v>
      </c>
      <c r="O47" s="23">
        <f t="shared" si="24"/>
        <v>0</v>
      </c>
      <c r="P47" s="23"/>
      <c r="Q47" s="23">
        <f t="shared" si="25"/>
        <v>52840.6</v>
      </c>
      <c r="R47" s="22">
        <v>0</v>
      </c>
      <c r="S47" s="46">
        <f t="shared" si="26"/>
        <v>0</v>
      </c>
      <c r="T47" s="22"/>
      <c r="U47" s="46">
        <f t="shared" si="27"/>
        <v>52840.6</v>
      </c>
      <c r="V47" s="10" t="s">
        <v>79</v>
      </c>
    </row>
    <row r="48" spans="1:23" ht="54" x14ac:dyDescent="0.35">
      <c r="A48" s="42" t="s">
        <v>95</v>
      </c>
      <c r="B48" s="48" t="s">
        <v>163</v>
      </c>
      <c r="C48" s="50" t="s">
        <v>46</v>
      </c>
      <c r="D48" s="21">
        <f>D50</f>
        <v>150804.70000000001</v>
      </c>
      <c r="E48" s="21">
        <f>E50</f>
        <v>284391</v>
      </c>
      <c r="F48" s="23">
        <f>F50+F51</f>
        <v>0</v>
      </c>
      <c r="G48" s="23">
        <f t="shared" si="0"/>
        <v>150804.70000000001</v>
      </c>
      <c r="H48" s="23">
        <f>H50+H51</f>
        <v>0</v>
      </c>
      <c r="I48" s="23">
        <f t="shared" si="1"/>
        <v>284391</v>
      </c>
      <c r="J48" s="23">
        <f>J50+J51</f>
        <v>0</v>
      </c>
      <c r="K48" s="23">
        <f t="shared" si="2"/>
        <v>150804.70000000001</v>
      </c>
      <c r="L48" s="23">
        <f>L50+L51</f>
        <v>25982.239000000001</v>
      </c>
      <c r="M48" s="23">
        <f t="shared" si="23"/>
        <v>310373.239</v>
      </c>
      <c r="N48" s="23">
        <f>N50+N51</f>
        <v>0</v>
      </c>
      <c r="O48" s="23">
        <f t="shared" si="24"/>
        <v>150804.70000000001</v>
      </c>
      <c r="P48" s="23">
        <f>P50+P51</f>
        <v>0</v>
      </c>
      <c r="Q48" s="23">
        <f t="shared" si="25"/>
        <v>310373.239</v>
      </c>
      <c r="R48" s="22">
        <f>R50+R51</f>
        <v>-23836.166000000001</v>
      </c>
      <c r="S48" s="46">
        <f t="shared" si="26"/>
        <v>126968.53400000001</v>
      </c>
      <c r="T48" s="22">
        <f>T50+T51</f>
        <v>23836.065999999999</v>
      </c>
      <c r="U48" s="46">
        <f t="shared" si="27"/>
        <v>334209.30499999999</v>
      </c>
    </row>
    <row r="49" spans="1:23" x14ac:dyDescent="0.35">
      <c r="A49" s="42"/>
      <c r="B49" s="47" t="s">
        <v>7</v>
      </c>
      <c r="C49" s="50"/>
      <c r="D49" s="21"/>
      <c r="E49" s="21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2"/>
      <c r="S49" s="46"/>
      <c r="T49" s="22"/>
      <c r="U49" s="46"/>
    </row>
    <row r="50" spans="1:23" s="3" customFormat="1" hidden="1" x14ac:dyDescent="0.35">
      <c r="A50" s="1"/>
      <c r="B50" s="8" t="s">
        <v>8</v>
      </c>
      <c r="C50" s="6"/>
      <c r="D50" s="21">
        <v>150804.70000000001</v>
      </c>
      <c r="E50" s="21">
        <v>284391</v>
      </c>
      <c r="F50" s="23"/>
      <c r="G50" s="23">
        <f t="shared" si="0"/>
        <v>150804.70000000001</v>
      </c>
      <c r="H50" s="23">
        <f>-196881.2+49220.3</f>
        <v>-147660.90000000002</v>
      </c>
      <c r="I50" s="23">
        <f t="shared" si="1"/>
        <v>136730.09999999998</v>
      </c>
      <c r="J50" s="23"/>
      <c r="K50" s="23">
        <f t="shared" si="2"/>
        <v>150804.70000000001</v>
      </c>
      <c r="L50" s="23">
        <v>25982.239000000001</v>
      </c>
      <c r="M50" s="23">
        <f t="shared" ref="M50:M70" si="28">I50+L50</f>
        <v>162712.33899999998</v>
      </c>
      <c r="N50" s="23"/>
      <c r="O50" s="23">
        <f t="shared" ref="O50:O70" si="29">K50+N50</f>
        <v>150804.70000000001</v>
      </c>
      <c r="P50" s="23"/>
      <c r="Q50" s="23">
        <f t="shared" ref="Q50:Q70" si="30">M50+P50</f>
        <v>162712.33899999998</v>
      </c>
      <c r="R50" s="22">
        <v>-23836.166000000001</v>
      </c>
      <c r="S50" s="23">
        <f t="shared" ref="S50:S70" si="31">O50+R50</f>
        <v>126968.53400000001</v>
      </c>
      <c r="T50" s="22">
        <v>23836.065999999999</v>
      </c>
      <c r="U50" s="23">
        <f t="shared" ref="U50:U70" si="32">Q50+T50</f>
        <v>186548.40499999997</v>
      </c>
      <c r="V50" s="10" t="s">
        <v>183</v>
      </c>
      <c r="W50" s="3">
        <v>0</v>
      </c>
    </row>
    <row r="51" spans="1:23" x14ac:dyDescent="0.35">
      <c r="A51" s="42"/>
      <c r="B51" s="48" t="s">
        <v>74</v>
      </c>
      <c r="C51" s="50"/>
      <c r="D51" s="21"/>
      <c r="E51" s="21"/>
      <c r="F51" s="23"/>
      <c r="G51" s="23">
        <f t="shared" si="0"/>
        <v>0</v>
      </c>
      <c r="H51" s="23">
        <v>147660.9</v>
      </c>
      <c r="I51" s="23">
        <f t="shared" si="1"/>
        <v>147660.9</v>
      </c>
      <c r="J51" s="23"/>
      <c r="K51" s="23">
        <f t="shared" si="2"/>
        <v>0</v>
      </c>
      <c r="L51" s="23"/>
      <c r="M51" s="23">
        <f t="shared" si="28"/>
        <v>147660.9</v>
      </c>
      <c r="N51" s="23"/>
      <c r="O51" s="23">
        <f t="shared" si="29"/>
        <v>0</v>
      </c>
      <c r="P51" s="23"/>
      <c r="Q51" s="23">
        <f t="shared" si="30"/>
        <v>147660.9</v>
      </c>
      <c r="R51" s="22"/>
      <c r="S51" s="46">
        <f t="shared" si="31"/>
        <v>0</v>
      </c>
      <c r="T51" s="22"/>
      <c r="U51" s="46">
        <f t="shared" si="32"/>
        <v>147660.9</v>
      </c>
      <c r="V51" s="10" t="s">
        <v>190</v>
      </c>
    </row>
    <row r="52" spans="1:23" ht="36" x14ac:dyDescent="0.35">
      <c r="A52" s="42" t="s">
        <v>97</v>
      </c>
      <c r="B52" s="48" t="s">
        <v>164</v>
      </c>
      <c r="C52" s="47" t="s">
        <v>13</v>
      </c>
      <c r="D52" s="21">
        <v>16000</v>
      </c>
      <c r="E52" s="21">
        <v>0</v>
      </c>
      <c r="F52" s="23"/>
      <c r="G52" s="23">
        <f t="shared" si="0"/>
        <v>16000</v>
      </c>
      <c r="H52" s="23">
        <v>0</v>
      </c>
      <c r="I52" s="23">
        <f t="shared" si="1"/>
        <v>0</v>
      </c>
      <c r="J52" s="23"/>
      <c r="K52" s="23">
        <f t="shared" si="2"/>
        <v>16000</v>
      </c>
      <c r="L52" s="23">
        <v>0</v>
      </c>
      <c r="M52" s="23">
        <f t="shared" si="28"/>
        <v>0</v>
      </c>
      <c r="N52" s="23"/>
      <c r="O52" s="23">
        <f t="shared" si="29"/>
        <v>16000</v>
      </c>
      <c r="P52" s="23">
        <v>0</v>
      </c>
      <c r="Q52" s="23">
        <f t="shared" si="30"/>
        <v>0</v>
      </c>
      <c r="R52" s="22"/>
      <c r="S52" s="46">
        <f t="shared" si="31"/>
        <v>16000</v>
      </c>
      <c r="T52" s="22">
        <v>0</v>
      </c>
      <c r="U52" s="46">
        <f t="shared" si="32"/>
        <v>0</v>
      </c>
      <c r="V52" s="10" t="s">
        <v>80</v>
      </c>
    </row>
    <row r="53" spans="1:23" ht="36" x14ac:dyDescent="0.35">
      <c r="A53" s="42" t="s">
        <v>98</v>
      </c>
      <c r="B53" s="47" t="s">
        <v>165</v>
      </c>
      <c r="C53" s="47" t="s">
        <v>13</v>
      </c>
      <c r="D53" s="21">
        <v>0</v>
      </c>
      <c r="E53" s="21">
        <v>16000</v>
      </c>
      <c r="F53" s="23">
        <v>0</v>
      </c>
      <c r="G53" s="23">
        <f t="shared" si="0"/>
        <v>0</v>
      </c>
      <c r="H53" s="23"/>
      <c r="I53" s="23">
        <f t="shared" si="1"/>
        <v>16000</v>
      </c>
      <c r="J53" s="23">
        <v>0</v>
      </c>
      <c r="K53" s="23">
        <f t="shared" si="2"/>
        <v>0</v>
      </c>
      <c r="L53" s="23"/>
      <c r="M53" s="23">
        <f t="shared" si="28"/>
        <v>16000</v>
      </c>
      <c r="N53" s="23">
        <v>0</v>
      </c>
      <c r="O53" s="23">
        <f t="shared" si="29"/>
        <v>0</v>
      </c>
      <c r="P53" s="23"/>
      <c r="Q53" s="23">
        <f t="shared" si="30"/>
        <v>16000</v>
      </c>
      <c r="R53" s="22">
        <v>0</v>
      </c>
      <c r="S53" s="46">
        <f t="shared" si="31"/>
        <v>0</v>
      </c>
      <c r="T53" s="22"/>
      <c r="U53" s="46">
        <f t="shared" si="32"/>
        <v>16000</v>
      </c>
      <c r="V53" s="10" t="s">
        <v>81</v>
      </c>
    </row>
    <row r="54" spans="1:23" s="3" customFormat="1" ht="36" hidden="1" x14ac:dyDescent="0.35">
      <c r="A54" s="1" t="s">
        <v>99</v>
      </c>
      <c r="B54" s="8" t="s">
        <v>166</v>
      </c>
      <c r="C54" s="28" t="s">
        <v>13</v>
      </c>
      <c r="D54" s="21">
        <v>0</v>
      </c>
      <c r="E54" s="21">
        <v>16000</v>
      </c>
      <c r="F54" s="23">
        <v>0</v>
      </c>
      <c r="G54" s="23">
        <f t="shared" si="0"/>
        <v>0</v>
      </c>
      <c r="H54" s="23"/>
      <c r="I54" s="23">
        <f t="shared" si="1"/>
        <v>16000</v>
      </c>
      <c r="J54" s="23">
        <v>0</v>
      </c>
      <c r="K54" s="23">
        <f t="shared" si="2"/>
        <v>0</v>
      </c>
      <c r="L54" s="23"/>
      <c r="M54" s="23">
        <f t="shared" si="28"/>
        <v>16000</v>
      </c>
      <c r="N54" s="23">
        <v>0</v>
      </c>
      <c r="O54" s="23">
        <f t="shared" si="29"/>
        <v>0</v>
      </c>
      <c r="P54" s="23"/>
      <c r="Q54" s="23">
        <f t="shared" si="30"/>
        <v>16000</v>
      </c>
      <c r="R54" s="22">
        <v>0</v>
      </c>
      <c r="S54" s="23">
        <f t="shared" si="31"/>
        <v>0</v>
      </c>
      <c r="T54" s="22">
        <v>-16000</v>
      </c>
      <c r="U54" s="23">
        <f t="shared" si="32"/>
        <v>0</v>
      </c>
      <c r="V54" s="10" t="s">
        <v>82</v>
      </c>
      <c r="W54" s="3">
        <v>0</v>
      </c>
    </row>
    <row r="55" spans="1:23" ht="36" x14ac:dyDescent="0.35">
      <c r="A55" s="42" t="s">
        <v>99</v>
      </c>
      <c r="B55" s="48" t="s">
        <v>85</v>
      </c>
      <c r="C55" s="47" t="s">
        <v>13</v>
      </c>
      <c r="D55" s="21">
        <v>2754.2</v>
      </c>
      <c r="E55" s="21">
        <v>0</v>
      </c>
      <c r="F55" s="23"/>
      <c r="G55" s="23">
        <f t="shared" si="0"/>
        <v>2754.2</v>
      </c>
      <c r="H55" s="23">
        <v>0</v>
      </c>
      <c r="I55" s="23">
        <f t="shared" si="1"/>
        <v>0</v>
      </c>
      <c r="J55" s="23"/>
      <c r="K55" s="23">
        <f t="shared" si="2"/>
        <v>2754.2</v>
      </c>
      <c r="L55" s="23">
        <v>0</v>
      </c>
      <c r="M55" s="23">
        <f t="shared" si="28"/>
        <v>0</v>
      </c>
      <c r="N55" s="23"/>
      <c r="O55" s="23">
        <f t="shared" si="29"/>
        <v>2754.2</v>
      </c>
      <c r="P55" s="23">
        <v>0</v>
      </c>
      <c r="Q55" s="23">
        <f t="shared" si="30"/>
        <v>0</v>
      </c>
      <c r="R55" s="22"/>
      <c r="S55" s="46">
        <f t="shared" si="31"/>
        <v>2754.2</v>
      </c>
      <c r="T55" s="22">
        <v>0</v>
      </c>
      <c r="U55" s="46">
        <f t="shared" si="32"/>
        <v>0</v>
      </c>
      <c r="V55" s="10" t="s">
        <v>87</v>
      </c>
    </row>
    <row r="56" spans="1:23" ht="36" x14ac:dyDescent="0.35">
      <c r="A56" s="51" t="s">
        <v>100</v>
      </c>
      <c r="B56" s="48" t="s">
        <v>86</v>
      </c>
      <c r="C56" s="47" t="s">
        <v>13</v>
      </c>
      <c r="D56" s="21">
        <v>2754.2</v>
      </c>
      <c r="E56" s="21">
        <v>0</v>
      </c>
      <c r="F56" s="23"/>
      <c r="G56" s="23">
        <f t="shared" si="0"/>
        <v>2754.2</v>
      </c>
      <c r="H56" s="23">
        <v>0</v>
      </c>
      <c r="I56" s="23">
        <f t="shared" si="1"/>
        <v>0</v>
      </c>
      <c r="J56" s="23"/>
      <c r="K56" s="23">
        <f t="shared" si="2"/>
        <v>2754.2</v>
      </c>
      <c r="L56" s="23">
        <v>0</v>
      </c>
      <c r="M56" s="23">
        <f t="shared" si="28"/>
        <v>0</v>
      </c>
      <c r="N56" s="23"/>
      <c r="O56" s="23">
        <f t="shared" si="29"/>
        <v>2754.2</v>
      </c>
      <c r="P56" s="23">
        <v>0</v>
      </c>
      <c r="Q56" s="23">
        <f t="shared" si="30"/>
        <v>0</v>
      </c>
      <c r="R56" s="22"/>
      <c r="S56" s="46">
        <f t="shared" si="31"/>
        <v>2754.2</v>
      </c>
      <c r="T56" s="22">
        <v>0</v>
      </c>
      <c r="U56" s="46">
        <f t="shared" si="32"/>
        <v>0</v>
      </c>
      <c r="V56" s="10" t="s">
        <v>88</v>
      </c>
    </row>
    <row r="57" spans="1:23" ht="36" x14ac:dyDescent="0.35">
      <c r="A57" s="52"/>
      <c r="B57" s="48" t="s">
        <v>209</v>
      </c>
      <c r="C57" s="53" t="s">
        <v>13</v>
      </c>
      <c r="D57" s="21"/>
      <c r="E57" s="21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2">
        <v>20807.867999999999</v>
      </c>
      <c r="S57" s="46">
        <f t="shared" si="31"/>
        <v>20807.867999999999</v>
      </c>
      <c r="T57" s="22"/>
      <c r="U57" s="46">
        <f t="shared" si="32"/>
        <v>0</v>
      </c>
      <c r="V57" s="10" t="s">
        <v>210</v>
      </c>
    </row>
    <row r="58" spans="1:23" ht="54" x14ac:dyDescent="0.35">
      <c r="A58" s="54" t="s">
        <v>101</v>
      </c>
      <c r="B58" s="55"/>
      <c r="C58" s="56" t="s">
        <v>46</v>
      </c>
      <c r="D58" s="21"/>
      <c r="E58" s="21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2">
        <f>R60+R61+R62</f>
        <v>180013.64499999999</v>
      </c>
      <c r="S58" s="46">
        <f t="shared" si="31"/>
        <v>180013.64499999999</v>
      </c>
      <c r="T58" s="22">
        <f>T60+T61+T62</f>
        <v>0</v>
      </c>
      <c r="U58" s="46">
        <f t="shared" si="32"/>
        <v>0</v>
      </c>
    </row>
    <row r="59" spans="1:23" x14ac:dyDescent="0.35">
      <c r="A59" s="42"/>
      <c r="B59" s="57" t="s">
        <v>7</v>
      </c>
      <c r="C59" s="47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2"/>
      <c r="S59" s="46"/>
      <c r="T59" s="22"/>
      <c r="U59" s="46"/>
    </row>
    <row r="60" spans="1:23" s="3" customFormat="1" hidden="1" x14ac:dyDescent="0.35">
      <c r="A60" s="1"/>
      <c r="B60" s="31" t="s">
        <v>8</v>
      </c>
      <c r="C60" s="3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2">
        <f>13788.767+29321.478</f>
        <v>43110.244999999995</v>
      </c>
      <c r="S60" s="23">
        <f t="shared" si="31"/>
        <v>43110.244999999995</v>
      </c>
      <c r="T60" s="22"/>
      <c r="U60" s="23">
        <f t="shared" si="32"/>
        <v>0</v>
      </c>
      <c r="V60" s="10" t="s">
        <v>210</v>
      </c>
      <c r="W60" s="3">
        <v>0</v>
      </c>
    </row>
    <row r="61" spans="1:23" x14ac:dyDescent="0.35">
      <c r="A61" s="42"/>
      <c r="B61" s="47" t="s">
        <v>14</v>
      </c>
      <c r="C61" s="47"/>
      <c r="D61" s="21"/>
      <c r="E61" s="21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2">
        <f>41366.1+95537.3</f>
        <v>136903.4</v>
      </c>
      <c r="S61" s="46">
        <f t="shared" si="31"/>
        <v>136903.4</v>
      </c>
      <c r="T61" s="22"/>
      <c r="U61" s="46">
        <f t="shared" si="32"/>
        <v>0</v>
      </c>
      <c r="V61" s="10" t="s">
        <v>223</v>
      </c>
    </row>
    <row r="62" spans="1:23" s="3" customFormat="1" hidden="1" x14ac:dyDescent="0.35">
      <c r="A62" s="1"/>
      <c r="B62" s="32" t="s">
        <v>22</v>
      </c>
      <c r="C62" s="31"/>
      <c r="D62" s="21"/>
      <c r="E62" s="21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2"/>
      <c r="S62" s="23">
        <f t="shared" si="31"/>
        <v>0</v>
      </c>
      <c r="T62" s="22"/>
      <c r="U62" s="23">
        <f t="shared" si="32"/>
        <v>0</v>
      </c>
      <c r="V62" s="10"/>
      <c r="W62" s="3">
        <v>0</v>
      </c>
    </row>
    <row r="63" spans="1:23" s="3" customFormat="1" ht="36" hidden="1" x14ac:dyDescent="0.35">
      <c r="A63" s="1"/>
      <c r="B63" s="8" t="s">
        <v>209</v>
      </c>
      <c r="C63" s="31" t="s">
        <v>13</v>
      </c>
      <c r="D63" s="21"/>
      <c r="E63" s="21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2"/>
      <c r="S63" s="23">
        <f t="shared" si="31"/>
        <v>0</v>
      </c>
      <c r="T63" s="22"/>
      <c r="U63" s="23">
        <f t="shared" si="32"/>
        <v>0</v>
      </c>
      <c r="V63" s="10" t="s">
        <v>210</v>
      </c>
      <c r="W63" s="3">
        <v>0</v>
      </c>
    </row>
    <row r="64" spans="1:23" ht="54" x14ac:dyDescent="0.35">
      <c r="A64" s="42" t="s">
        <v>102</v>
      </c>
      <c r="B64" s="48" t="s">
        <v>218</v>
      </c>
      <c r="C64" s="50" t="s">
        <v>46</v>
      </c>
      <c r="D64" s="21"/>
      <c r="E64" s="21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2">
        <f>R66+R67+R68</f>
        <v>61398.394</v>
      </c>
      <c r="S64" s="46">
        <f t="shared" si="31"/>
        <v>61398.394</v>
      </c>
      <c r="T64" s="22">
        <f>T66+T67+T68</f>
        <v>0</v>
      </c>
      <c r="U64" s="46">
        <f t="shared" si="32"/>
        <v>0</v>
      </c>
    </row>
    <row r="65" spans="1:23" x14ac:dyDescent="0.35">
      <c r="A65" s="42"/>
      <c r="B65" s="43" t="s">
        <v>7</v>
      </c>
      <c r="C65" s="47"/>
      <c r="D65" s="21"/>
      <c r="E65" s="21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2"/>
      <c r="S65" s="46"/>
      <c r="T65" s="22"/>
      <c r="U65" s="46"/>
    </row>
    <row r="66" spans="1:23" s="3" customFormat="1" hidden="1" x14ac:dyDescent="0.35">
      <c r="A66" s="1"/>
      <c r="B66" s="31" t="s">
        <v>8</v>
      </c>
      <c r="C66" s="31"/>
      <c r="D66" s="21"/>
      <c r="E66" s="21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2">
        <f>6999.149+54.345</f>
        <v>7053.4940000000006</v>
      </c>
      <c r="S66" s="23">
        <f t="shared" si="31"/>
        <v>7053.4940000000006</v>
      </c>
      <c r="T66" s="22"/>
      <c r="U66" s="23">
        <f t="shared" si="32"/>
        <v>0</v>
      </c>
      <c r="V66" s="10" t="s">
        <v>219</v>
      </c>
      <c r="W66" s="3">
        <v>0</v>
      </c>
    </row>
    <row r="67" spans="1:23" x14ac:dyDescent="0.35">
      <c r="A67" s="42"/>
      <c r="B67" s="47" t="s">
        <v>14</v>
      </c>
      <c r="C67" s="47"/>
      <c r="D67" s="21"/>
      <c r="E67" s="21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2">
        <v>2717.2</v>
      </c>
      <c r="S67" s="46">
        <f t="shared" si="31"/>
        <v>2717.2</v>
      </c>
      <c r="T67" s="22"/>
      <c r="U67" s="46">
        <f t="shared" si="32"/>
        <v>0</v>
      </c>
      <c r="V67" s="10" t="s">
        <v>214</v>
      </c>
    </row>
    <row r="68" spans="1:23" x14ac:dyDescent="0.35">
      <c r="A68" s="42"/>
      <c r="B68" s="58" t="s">
        <v>22</v>
      </c>
      <c r="C68" s="47"/>
      <c r="D68" s="21"/>
      <c r="E68" s="21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2">
        <v>51627.7</v>
      </c>
      <c r="S68" s="46">
        <f t="shared" si="31"/>
        <v>51627.7</v>
      </c>
      <c r="T68" s="22"/>
      <c r="U68" s="46">
        <f t="shared" si="32"/>
        <v>0</v>
      </c>
      <c r="V68" s="10" t="s">
        <v>214</v>
      </c>
    </row>
    <row r="69" spans="1:23" ht="54" x14ac:dyDescent="0.35">
      <c r="A69" s="42" t="s">
        <v>103</v>
      </c>
      <c r="B69" s="48" t="s">
        <v>225</v>
      </c>
      <c r="C69" s="50" t="s">
        <v>46</v>
      </c>
      <c r="D69" s="21"/>
      <c r="E69" s="21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2"/>
      <c r="S69" s="46">
        <f t="shared" si="31"/>
        <v>0</v>
      </c>
      <c r="T69" s="22">
        <v>27799.599999999999</v>
      </c>
      <c r="U69" s="46">
        <f t="shared" si="32"/>
        <v>27799.599999999999</v>
      </c>
      <c r="V69" s="10" t="s">
        <v>224</v>
      </c>
    </row>
    <row r="70" spans="1:23" x14ac:dyDescent="0.35">
      <c r="A70" s="42"/>
      <c r="B70" s="47" t="s">
        <v>26</v>
      </c>
      <c r="C70" s="47"/>
      <c r="D70" s="20">
        <f>D72+D73</f>
        <v>1648691.2</v>
      </c>
      <c r="E70" s="20">
        <f>E72+E73</f>
        <v>718582.2</v>
      </c>
      <c r="F70" s="20">
        <f>F72+F73+F74</f>
        <v>42143.399999999994</v>
      </c>
      <c r="G70" s="20">
        <f t="shared" si="0"/>
        <v>1690834.5999999999</v>
      </c>
      <c r="H70" s="20">
        <f>H72+H73+H74</f>
        <v>359968.4</v>
      </c>
      <c r="I70" s="20">
        <f t="shared" si="1"/>
        <v>1078550.6000000001</v>
      </c>
      <c r="J70" s="20">
        <f>J72+J73+J74</f>
        <v>14395.203</v>
      </c>
      <c r="K70" s="20">
        <f t="shared" si="2"/>
        <v>1705229.8029999998</v>
      </c>
      <c r="L70" s="20">
        <f>L72+L73+L74</f>
        <v>39449.546999999999</v>
      </c>
      <c r="M70" s="20">
        <f t="shared" si="28"/>
        <v>1118000.1470000001</v>
      </c>
      <c r="N70" s="23">
        <f>N72+N73+N74</f>
        <v>0</v>
      </c>
      <c r="O70" s="23">
        <f t="shared" si="29"/>
        <v>1705229.8029999998</v>
      </c>
      <c r="P70" s="23">
        <f>P72+P73+P74</f>
        <v>-39449.546999999999</v>
      </c>
      <c r="Q70" s="20">
        <f t="shared" si="30"/>
        <v>1078550.6000000001</v>
      </c>
      <c r="R70" s="20">
        <f>R72+R73+R74</f>
        <v>-8353.6860000000015</v>
      </c>
      <c r="S70" s="46">
        <f t="shared" si="31"/>
        <v>1696876.1169999999</v>
      </c>
      <c r="T70" s="20">
        <f>T72+T73+T74</f>
        <v>0</v>
      </c>
      <c r="U70" s="46">
        <f t="shared" si="32"/>
        <v>1078550.6000000001</v>
      </c>
    </row>
    <row r="71" spans="1:23" x14ac:dyDescent="0.35">
      <c r="A71" s="42"/>
      <c r="B71" s="43" t="s">
        <v>7</v>
      </c>
      <c r="C71" s="47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2"/>
      <c r="S71" s="46"/>
      <c r="T71" s="22"/>
      <c r="U71" s="46"/>
    </row>
    <row r="72" spans="1:23" s="3" customFormat="1" hidden="1" x14ac:dyDescent="0.35">
      <c r="A72" s="1"/>
      <c r="B72" s="5" t="s">
        <v>8</v>
      </c>
      <c r="C72" s="5"/>
      <c r="D72" s="26">
        <f>D75+D76+D77+D78+D79+D80+D81+D82+D83+D84+D85+D86+D87+D90</f>
        <v>1085446.3999999999</v>
      </c>
      <c r="E72" s="26">
        <f>E75+E76+E77+E78+E79+E80+E81+E82+E83+E84+E85+E86+E87+E90</f>
        <v>563781.69999999995</v>
      </c>
      <c r="F72" s="26">
        <f>F75+F76+F77+F78+F79+F80+F81+F82+F83+F84+F85+F86+F87+F90+F100+F101+F102+F103+F104+F105</f>
        <v>-94000.000000000015</v>
      </c>
      <c r="G72" s="23">
        <f t="shared" si="0"/>
        <v>991446.39999999991</v>
      </c>
      <c r="H72" s="26">
        <f>H75+H76+H77+H78+H79+H80+H81+H82+H83+H84+H85+H86+H87+H90+H100+H101+H102+H103+H104+H105</f>
        <v>223825</v>
      </c>
      <c r="I72" s="23">
        <f t="shared" si="1"/>
        <v>787606.7</v>
      </c>
      <c r="J72" s="26">
        <f>J75+J76+J77+J78+J79+J80+J81+J82+J83+J84+J85+J86+J87+J90+J100+J101+J102+J103+J104+J105</f>
        <v>14395.203</v>
      </c>
      <c r="K72" s="23">
        <f t="shared" si="2"/>
        <v>1005841.6029999999</v>
      </c>
      <c r="L72" s="26">
        <f>L75+L76+L77+L78+L79+L80+L81+L82+L83+L84+L85+L86+L87+L90+L100+L101+L102+L103+L104+L105</f>
        <v>39449.546999999999</v>
      </c>
      <c r="M72" s="23">
        <f t="shared" ref="M72:M88" si="33">I72+L72</f>
        <v>827056.24699999997</v>
      </c>
      <c r="N72" s="26">
        <f>N75+N76+N77+N78+N79+N80+N81+N82+N83+N84+N85+N86+N87+N90+N100+N101+N102+N103+N104+N105</f>
        <v>0</v>
      </c>
      <c r="O72" s="23">
        <f t="shared" ref="O72:O88" si="34">K72+N72</f>
        <v>1005841.6029999999</v>
      </c>
      <c r="P72" s="26">
        <f>P75+P76+P77+P78+P79+P80+P81+P82+P83+P84+P85+P86+P87+P90+P100+P101+P102+P103+P104+P105</f>
        <v>-39449.546999999999</v>
      </c>
      <c r="Q72" s="23">
        <f t="shared" ref="Q72:Q88" si="35">M72+P72</f>
        <v>787606.7</v>
      </c>
      <c r="R72" s="25">
        <f>R75+R76+R77+R78+R79+R80+R81+R82+R83+R84+R85+R86+R87+R90+R100+R101+R102+R103+R104+R105</f>
        <v>-8353.6860000000015</v>
      </c>
      <c r="S72" s="23">
        <f t="shared" ref="S72:S88" si="36">O72+R72</f>
        <v>997487.9169999999</v>
      </c>
      <c r="T72" s="25">
        <f>T75+T76+T77+T78+T79+T80+T81+T82+T83+T84+T85+T86+T87+T90+T100+T101+T102+T103+T104+T105</f>
        <v>0</v>
      </c>
      <c r="U72" s="23">
        <f t="shared" ref="U72:U88" si="37">Q72+T72</f>
        <v>787606.7</v>
      </c>
      <c r="V72" s="10"/>
      <c r="W72" s="3">
        <v>0</v>
      </c>
    </row>
    <row r="73" spans="1:23" x14ac:dyDescent="0.35">
      <c r="A73" s="42"/>
      <c r="B73" s="47" t="s">
        <v>14</v>
      </c>
      <c r="C73" s="47"/>
      <c r="D73" s="23">
        <f>D91+D95+D98</f>
        <v>563244.80000000005</v>
      </c>
      <c r="E73" s="23">
        <f>E91+E95+E98</f>
        <v>154800.5</v>
      </c>
      <c r="F73" s="23">
        <f>F91+F95+F98</f>
        <v>-710.7</v>
      </c>
      <c r="G73" s="23">
        <f t="shared" si="0"/>
        <v>562534.10000000009</v>
      </c>
      <c r="H73" s="23">
        <f>H91+H95+H98</f>
        <v>-710.7</v>
      </c>
      <c r="I73" s="23">
        <f t="shared" si="1"/>
        <v>154089.79999999999</v>
      </c>
      <c r="J73" s="23">
        <f>J91+J95+J98</f>
        <v>0</v>
      </c>
      <c r="K73" s="23">
        <f t="shared" si="2"/>
        <v>562534.10000000009</v>
      </c>
      <c r="L73" s="23">
        <f>L91+L95+L98</f>
        <v>0</v>
      </c>
      <c r="M73" s="23">
        <f t="shared" si="33"/>
        <v>154089.79999999999</v>
      </c>
      <c r="N73" s="23">
        <f>N91+N95+N98</f>
        <v>0</v>
      </c>
      <c r="O73" s="23">
        <f t="shared" si="34"/>
        <v>562534.10000000009</v>
      </c>
      <c r="P73" s="23">
        <f>P91+P95+P98</f>
        <v>0</v>
      </c>
      <c r="Q73" s="23">
        <f t="shared" si="35"/>
        <v>154089.79999999999</v>
      </c>
      <c r="R73" s="22">
        <f>R91+R95+R98</f>
        <v>0</v>
      </c>
      <c r="S73" s="46">
        <f t="shared" si="36"/>
        <v>562534.10000000009</v>
      </c>
      <c r="T73" s="22">
        <f>T91+T95+T98</f>
        <v>0</v>
      </c>
      <c r="U73" s="46">
        <f t="shared" si="37"/>
        <v>154089.79999999999</v>
      </c>
    </row>
    <row r="74" spans="1:23" x14ac:dyDescent="0.35">
      <c r="A74" s="42"/>
      <c r="B74" s="47" t="s">
        <v>22</v>
      </c>
      <c r="C74" s="47"/>
      <c r="D74" s="23"/>
      <c r="E74" s="23"/>
      <c r="F74" s="23">
        <f>F92+F99</f>
        <v>136854.1</v>
      </c>
      <c r="G74" s="23">
        <f t="shared" si="0"/>
        <v>136854.1</v>
      </c>
      <c r="H74" s="23">
        <f>H92+H99</f>
        <v>136854.1</v>
      </c>
      <c r="I74" s="23">
        <f t="shared" si="1"/>
        <v>136854.1</v>
      </c>
      <c r="J74" s="23">
        <f>J92+J99</f>
        <v>0</v>
      </c>
      <c r="K74" s="23">
        <f t="shared" si="2"/>
        <v>136854.1</v>
      </c>
      <c r="L74" s="23">
        <f>L92+L99</f>
        <v>0</v>
      </c>
      <c r="M74" s="23">
        <f t="shared" si="33"/>
        <v>136854.1</v>
      </c>
      <c r="N74" s="23">
        <f>N92+N99</f>
        <v>0</v>
      </c>
      <c r="O74" s="23">
        <f t="shared" si="34"/>
        <v>136854.1</v>
      </c>
      <c r="P74" s="23">
        <f>P92+P99</f>
        <v>0</v>
      </c>
      <c r="Q74" s="23">
        <f t="shared" si="35"/>
        <v>136854.1</v>
      </c>
      <c r="R74" s="22">
        <f>R92+R99</f>
        <v>0</v>
      </c>
      <c r="S74" s="46">
        <f t="shared" si="36"/>
        <v>136854.1</v>
      </c>
      <c r="T74" s="22">
        <f>T92+T99</f>
        <v>0</v>
      </c>
      <c r="U74" s="46">
        <f t="shared" si="37"/>
        <v>136854.1</v>
      </c>
    </row>
    <row r="75" spans="1:23" ht="54" x14ac:dyDescent="0.35">
      <c r="A75" s="42" t="s">
        <v>104</v>
      </c>
      <c r="B75" s="47" t="s">
        <v>57</v>
      </c>
      <c r="C75" s="50" t="s">
        <v>46</v>
      </c>
      <c r="D75" s="23">
        <v>34448</v>
      </c>
      <c r="E75" s="23">
        <v>0</v>
      </c>
      <c r="F75" s="23"/>
      <c r="G75" s="23">
        <f t="shared" si="0"/>
        <v>34448</v>
      </c>
      <c r="H75" s="23">
        <v>0</v>
      </c>
      <c r="I75" s="23">
        <f t="shared" si="1"/>
        <v>0</v>
      </c>
      <c r="J75" s="23"/>
      <c r="K75" s="23">
        <f t="shared" si="2"/>
        <v>34448</v>
      </c>
      <c r="L75" s="23">
        <v>39449.546999999999</v>
      </c>
      <c r="M75" s="23">
        <f t="shared" si="33"/>
        <v>39449.546999999999</v>
      </c>
      <c r="N75" s="23"/>
      <c r="O75" s="23">
        <f t="shared" si="34"/>
        <v>34448</v>
      </c>
      <c r="P75" s="23">
        <v>-39449.546999999999</v>
      </c>
      <c r="Q75" s="23">
        <f t="shared" si="35"/>
        <v>0</v>
      </c>
      <c r="R75" s="22"/>
      <c r="S75" s="46">
        <f t="shared" si="36"/>
        <v>34448</v>
      </c>
      <c r="T75" s="22"/>
      <c r="U75" s="46">
        <f t="shared" si="37"/>
        <v>0</v>
      </c>
      <c r="V75" s="10">
        <v>1710141090</v>
      </c>
    </row>
    <row r="76" spans="1:23" ht="54" x14ac:dyDescent="0.35">
      <c r="A76" s="42" t="s">
        <v>105</v>
      </c>
      <c r="B76" s="47" t="s">
        <v>45</v>
      </c>
      <c r="C76" s="50" t="s">
        <v>46</v>
      </c>
      <c r="D76" s="23">
        <v>108206.8</v>
      </c>
      <c r="E76" s="23">
        <v>50000</v>
      </c>
      <c r="F76" s="23"/>
      <c r="G76" s="23">
        <f t="shared" si="0"/>
        <v>108206.8</v>
      </c>
      <c r="H76" s="23">
        <v>49000</v>
      </c>
      <c r="I76" s="23">
        <f t="shared" si="1"/>
        <v>99000</v>
      </c>
      <c r="J76" s="23"/>
      <c r="K76" s="23">
        <f t="shared" si="2"/>
        <v>108206.8</v>
      </c>
      <c r="L76" s="23"/>
      <c r="M76" s="23">
        <f t="shared" si="33"/>
        <v>99000</v>
      </c>
      <c r="N76" s="23"/>
      <c r="O76" s="22">
        <f t="shared" si="34"/>
        <v>108206.8</v>
      </c>
      <c r="P76" s="23"/>
      <c r="Q76" s="23">
        <f t="shared" si="35"/>
        <v>99000</v>
      </c>
      <c r="R76" s="22">
        <f>-31539.026+23185.34</f>
        <v>-8353.6860000000015</v>
      </c>
      <c r="S76" s="46">
        <f t="shared" si="36"/>
        <v>99853.114000000001</v>
      </c>
      <c r="T76" s="22"/>
      <c r="U76" s="46">
        <f t="shared" si="37"/>
        <v>99000</v>
      </c>
      <c r="V76" s="10">
        <v>1710141130</v>
      </c>
    </row>
    <row r="77" spans="1:23" ht="54" x14ac:dyDescent="0.35">
      <c r="A77" s="42" t="s">
        <v>106</v>
      </c>
      <c r="B77" s="47" t="s">
        <v>47</v>
      </c>
      <c r="C77" s="50" t="s">
        <v>46</v>
      </c>
      <c r="D77" s="23">
        <v>30419.7</v>
      </c>
      <c r="E77" s="23">
        <v>0</v>
      </c>
      <c r="F77" s="23"/>
      <c r="G77" s="23">
        <f t="shared" si="0"/>
        <v>30419.7</v>
      </c>
      <c r="H77" s="23"/>
      <c r="I77" s="23">
        <f t="shared" si="1"/>
        <v>0</v>
      </c>
      <c r="J77" s="23"/>
      <c r="K77" s="23">
        <f t="shared" si="2"/>
        <v>30419.7</v>
      </c>
      <c r="L77" s="23"/>
      <c r="M77" s="23">
        <f t="shared" si="33"/>
        <v>0</v>
      </c>
      <c r="N77" s="23"/>
      <c r="O77" s="23">
        <f t="shared" si="34"/>
        <v>30419.7</v>
      </c>
      <c r="P77" s="23"/>
      <c r="Q77" s="23">
        <f t="shared" si="35"/>
        <v>0</v>
      </c>
      <c r="R77" s="22"/>
      <c r="S77" s="46">
        <f t="shared" si="36"/>
        <v>30419.7</v>
      </c>
      <c r="T77" s="22"/>
      <c r="U77" s="46">
        <f t="shared" si="37"/>
        <v>0</v>
      </c>
      <c r="V77" s="10">
        <v>1710141210</v>
      </c>
    </row>
    <row r="78" spans="1:23" ht="54" x14ac:dyDescent="0.35">
      <c r="A78" s="42" t="s">
        <v>107</v>
      </c>
      <c r="B78" s="47" t="s">
        <v>48</v>
      </c>
      <c r="C78" s="50" t="s">
        <v>46</v>
      </c>
      <c r="D78" s="21">
        <v>52469</v>
      </c>
      <c r="E78" s="21">
        <v>20765</v>
      </c>
      <c r="F78" s="23"/>
      <c r="G78" s="23">
        <f t="shared" si="0"/>
        <v>52469</v>
      </c>
      <c r="H78" s="23">
        <v>37555.4</v>
      </c>
      <c r="I78" s="23">
        <f t="shared" si="1"/>
        <v>58320.4</v>
      </c>
      <c r="J78" s="23"/>
      <c r="K78" s="23">
        <f t="shared" si="2"/>
        <v>52469</v>
      </c>
      <c r="L78" s="23"/>
      <c r="M78" s="23">
        <f t="shared" si="33"/>
        <v>58320.4</v>
      </c>
      <c r="N78" s="23"/>
      <c r="O78" s="23">
        <f t="shared" si="34"/>
        <v>52469</v>
      </c>
      <c r="P78" s="23"/>
      <c r="Q78" s="23">
        <f t="shared" si="35"/>
        <v>58320.4</v>
      </c>
      <c r="R78" s="22"/>
      <c r="S78" s="46">
        <f t="shared" si="36"/>
        <v>52469</v>
      </c>
      <c r="T78" s="22"/>
      <c r="U78" s="46">
        <f t="shared" si="37"/>
        <v>58320.4</v>
      </c>
      <c r="V78" s="10">
        <v>1710142260</v>
      </c>
    </row>
    <row r="79" spans="1:23" ht="54" x14ac:dyDescent="0.35">
      <c r="A79" s="42" t="s">
        <v>108</v>
      </c>
      <c r="B79" s="47" t="s">
        <v>49</v>
      </c>
      <c r="C79" s="50" t="s">
        <v>46</v>
      </c>
      <c r="D79" s="21">
        <v>40000</v>
      </c>
      <c r="E79" s="21">
        <v>70000</v>
      </c>
      <c r="F79" s="23">
        <v>-20000</v>
      </c>
      <c r="G79" s="23">
        <f t="shared" si="0"/>
        <v>20000</v>
      </c>
      <c r="H79" s="23">
        <v>20000</v>
      </c>
      <c r="I79" s="23">
        <f t="shared" si="1"/>
        <v>90000</v>
      </c>
      <c r="J79" s="23"/>
      <c r="K79" s="23">
        <f t="shared" si="2"/>
        <v>20000</v>
      </c>
      <c r="L79" s="23"/>
      <c r="M79" s="23">
        <f t="shared" si="33"/>
        <v>90000</v>
      </c>
      <c r="N79" s="23"/>
      <c r="O79" s="23">
        <f t="shared" si="34"/>
        <v>20000</v>
      </c>
      <c r="P79" s="23"/>
      <c r="Q79" s="23">
        <f t="shared" si="35"/>
        <v>90000</v>
      </c>
      <c r="R79" s="22"/>
      <c r="S79" s="46">
        <f t="shared" si="36"/>
        <v>20000</v>
      </c>
      <c r="T79" s="22"/>
      <c r="U79" s="46">
        <f t="shared" si="37"/>
        <v>90000</v>
      </c>
      <c r="V79" s="10">
        <v>1710142180</v>
      </c>
    </row>
    <row r="80" spans="1:23" ht="54" x14ac:dyDescent="0.35">
      <c r="A80" s="42" t="s">
        <v>109</v>
      </c>
      <c r="B80" s="47" t="s">
        <v>50</v>
      </c>
      <c r="C80" s="50" t="s">
        <v>46</v>
      </c>
      <c r="D80" s="21">
        <v>25565.1</v>
      </c>
      <c r="E80" s="21">
        <v>0</v>
      </c>
      <c r="F80" s="23">
        <v>2840</v>
      </c>
      <c r="G80" s="23">
        <f t="shared" si="0"/>
        <v>28405.1</v>
      </c>
      <c r="H80" s="23"/>
      <c r="I80" s="23">
        <f t="shared" si="1"/>
        <v>0</v>
      </c>
      <c r="J80" s="23"/>
      <c r="K80" s="23">
        <f t="shared" si="2"/>
        <v>28405.1</v>
      </c>
      <c r="L80" s="23"/>
      <c r="M80" s="23">
        <f t="shared" si="33"/>
        <v>0</v>
      </c>
      <c r="N80" s="23"/>
      <c r="O80" s="23">
        <f t="shared" si="34"/>
        <v>28405.1</v>
      </c>
      <c r="P80" s="23"/>
      <c r="Q80" s="23">
        <f t="shared" si="35"/>
        <v>0</v>
      </c>
      <c r="R80" s="22"/>
      <c r="S80" s="46">
        <f t="shared" si="36"/>
        <v>28405.1</v>
      </c>
      <c r="T80" s="22"/>
      <c r="U80" s="46">
        <f t="shared" si="37"/>
        <v>0</v>
      </c>
      <c r="V80" s="10">
        <v>1710142330</v>
      </c>
    </row>
    <row r="81" spans="1:24" ht="54" x14ac:dyDescent="0.35">
      <c r="A81" s="42" t="s">
        <v>110</v>
      </c>
      <c r="B81" s="47" t="s">
        <v>51</v>
      </c>
      <c r="C81" s="50" t="s">
        <v>46</v>
      </c>
      <c r="D81" s="21">
        <v>522</v>
      </c>
      <c r="E81" s="21">
        <v>0</v>
      </c>
      <c r="F81" s="23"/>
      <c r="G81" s="23">
        <f t="shared" si="0"/>
        <v>522</v>
      </c>
      <c r="H81" s="23"/>
      <c r="I81" s="23">
        <f t="shared" si="1"/>
        <v>0</v>
      </c>
      <c r="J81" s="23"/>
      <c r="K81" s="23">
        <f t="shared" si="2"/>
        <v>522</v>
      </c>
      <c r="L81" s="23"/>
      <c r="M81" s="23">
        <f t="shared" si="33"/>
        <v>0</v>
      </c>
      <c r="N81" s="23"/>
      <c r="O81" s="23">
        <f t="shared" si="34"/>
        <v>522</v>
      </c>
      <c r="P81" s="23"/>
      <c r="Q81" s="23">
        <f t="shared" si="35"/>
        <v>0</v>
      </c>
      <c r="R81" s="22"/>
      <c r="S81" s="46">
        <f t="shared" si="36"/>
        <v>522</v>
      </c>
      <c r="T81" s="22"/>
      <c r="U81" s="46">
        <f t="shared" si="37"/>
        <v>0</v>
      </c>
      <c r="V81" s="10">
        <v>1710142340</v>
      </c>
    </row>
    <row r="82" spans="1:24" ht="54" x14ac:dyDescent="0.35">
      <c r="A82" s="42" t="s">
        <v>111</v>
      </c>
      <c r="B82" s="47" t="s">
        <v>52</v>
      </c>
      <c r="C82" s="50" t="s">
        <v>46</v>
      </c>
      <c r="D82" s="21">
        <v>3897</v>
      </c>
      <c r="E82" s="21">
        <v>0</v>
      </c>
      <c r="F82" s="23"/>
      <c r="G82" s="23">
        <f t="shared" si="0"/>
        <v>3897</v>
      </c>
      <c r="H82" s="23"/>
      <c r="I82" s="23">
        <f t="shared" si="1"/>
        <v>0</v>
      </c>
      <c r="J82" s="23"/>
      <c r="K82" s="23">
        <f t="shared" si="2"/>
        <v>3897</v>
      </c>
      <c r="L82" s="23"/>
      <c r="M82" s="23">
        <f t="shared" si="33"/>
        <v>0</v>
      </c>
      <c r="N82" s="23"/>
      <c r="O82" s="23">
        <f t="shared" si="34"/>
        <v>3897</v>
      </c>
      <c r="P82" s="23"/>
      <c r="Q82" s="23">
        <f t="shared" si="35"/>
        <v>0</v>
      </c>
      <c r="R82" s="22"/>
      <c r="S82" s="46">
        <f t="shared" si="36"/>
        <v>3897</v>
      </c>
      <c r="T82" s="22"/>
      <c r="U82" s="46">
        <f t="shared" si="37"/>
        <v>0</v>
      </c>
      <c r="V82" s="10">
        <v>1710142350</v>
      </c>
    </row>
    <row r="83" spans="1:24" ht="54" x14ac:dyDescent="0.35">
      <c r="A83" s="42" t="s">
        <v>112</v>
      </c>
      <c r="B83" s="47" t="s">
        <v>53</v>
      </c>
      <c r="C83" s="50" t="s">
        <v>46</v>
      </c>
      <c r="D83" s="21">
        <v>22500</v>
      </c>
      <c r="E83" s="21">
        <v>0</v>
      </c>
      <c r="F83" s="23">
        <v>2500</v>
      </c>
      <c r="G83" s="23">
        <f t="shared" si="0"/>
        <v>25000</v>
      </c>
      <c r="H83" s="23"/>
      <c r="I83" s="23">
        <f t="shared" si="1"/>
        <v>0</v>
      </c>
      <c r="J83" s="23"/>
      <c r="K83" s="23">
        <f t="shared" si="2"/>
        <v>25000</v>
      </c>
      <c r="L83" s="23"/>
      <c r="M83" s="23">
        <f t="shared" si="33"/>
        <v>0</v>
      </c>
      <c r="N83" s="23"/>
      <c r="O83" s="23">
        <f t="shared" si="34"/>
        <v>25000</v>
      </c>
      <c r="P83" s="23"/>
      <c r="Q83" s="23">
        <f t="shared" si="35"/>
        <v>0</v>
      </c>
      <c r="R83" s="22"/>
      <c r="S83" s="46">
        <f t="shared" si="36"/>
        <v>25000</v>
      </c>
      <c r="T83" s="22"/>
      <c r="U83" s="46">
        <f t="shared" si="37"/>
        <v>0</v>
      </c>
      <c r="V83" s="10">
        <v>1710142360</v>
      </c>
    </row>
    <row r="84" spans="1:24" ht="54" x14ac:dyDescent="0.35">
      <c r="A84" s="42" t="s">
        <v>113</v>
      </c>
      <c r="B84" s="47" t="s">
        <v>54</v>
      </c>
      <c r="C84" s="50" t="s">
        <v>46</v>
      </c>
      <c r="D84" s="21">
        <v>61227</v>
      </c>
      <c r="E84" s="21">
        <v>0</v>
      </c>
      <c r="F84" s="23">
        <f>6803-23269.6</f>
        <v>-16466.599999999999</v>
      </c>
      <c r="G84" s="23">
        <f t="shared" si="0"/>
        <v>44760.4</v>
      </c>
      <c r="H84" s="23">
        <v>23269.599999999999</v>
      </c>
      <c r="I84" s="23">
        <f t="shared" si="1"/>
        <v>23269.599999999999</v>
      </c>
      <c r="J84" s="23"/>
      <c r="K84" s="23">
        <f t="shared" si="2"/>
        <v>44760.4</v>
      </c>
      <c r="L84" s="23"/>
      <c r="M84" s="23">
        <f t="shared" si="33"/>
        <v>23269.599999999999</v>
      </c>
      <c r="N84" s="23"/>
      <c r="O84" s="23">
        <f t="shared" si="34"/>
        <v>44760.4</v>
      </c>
      <c r="P84" s="23"/>
      <c r="Q84" s="23">
        <f t="shared" si="35"/>
        <v>23269.599999999999</v>
      </c>
      <c r="R84" s="22"/>
      <c r="S84" s="46">
        <f t="shared" si="36"/>
        <v>44760.4</v>
      </c>
      <c r="T84" s="22"/>
      <c r="U84" s="46">
        <f t="shared" si="37"/>
        <v>23269.599999999999</v>
      </c>
      <c r="V84" s="10">
        <v>1710142370</v>
      </c>
    </row>
    <row r="85" spans="1:24" ht="54" x14ac:dyDescent="0.35">
      <c r="A85" s="42" t="s">
        <v>114</v>
      </c>
      <c r="B85" s="47" t="s">
        <v>55</v>
      </c>
      <c r="C85" s="50" t="s">
        <v>46</v>
      </c>
      <c r="D85" s="21">
        <v>26760.3</v>
      </c>
      <c r="E85" s="21">
        <v>8016.7</v>
      </c>
      <c r="F85" s="23"/>
      <c r="G85" s="23">
        <f t="shared" si="0"/>
        <v>26760.3</v>
      </c>
      <c r="H85" s="23"/>
      <c r="I85" s="23">
        <f t="shared" si="1"/>
        <v>8016.7</v>
      </c>
      <c r="J85" s="23"/>
      <c r="K85" s="23">
        <f t="shared" si="2"/>
        <v>26760.3</v>
      </c>
      <c r="L85" s="23"/>
      <c r="M85" s="23">
        <f t="shared" si="33"/>
        <v>8016.7</v>
      </c>
      <c r="N85" s="23"/>
      <c r="O85" s="23">
        <f t="shared" si="34"/>
        <v>26760.3</v>
      </c>
      <c r="P85" s="23"/>
      <c r="Q85" s="23">
        <f t="shared" si="35"/>
        <v>8016.7</v>
      </c>
      <c r="R85" s="22"/>
      <c r="S85" s="46">
        <f t="shared" si="36"/>
        <v>26760.3</v>
      </c>
      <c r="T85" s="22"/>
      <c r="U85" s="46">
        <f t="shared" si="37"/>
        <v>8016.7</v>
      </c>
      <c r="V85" s="10">
        <v>1710241100</v>
      </c>
    </row>
    <row r="86" spans="1:24" ht="54" x14ac:dyDescent="0.35">
      <c r="A86" s="42" t="s">
        <v>115</v>
      </c>
      <c r="B86" s="47" t="s">
        <v>56</v>
      </c>
      <c r="C86" s="50" t="s">
        <v>46</v>
      </c>
      <c r="D86" s="21">
        <v>8000</v>
      </c>
      <c r="E86" s="21">
        <v>0</v>
      </c>
      <c r="F86" s="23"/>
      <c r="G86" s="23">
        <f t="shared" si="0"/>
        <v>8000</v>
      </c>
      <c r="H86" s="23"/>
      <c r="I86" s="23">
        <f t="shared" si="1"/>
        <v>0</v>
      </c>
      <c r="J86" s="23">
        <v>14395.203</v>
      </c>
      <c r="K86" s="23">
        <f t="shared" si="2"/>
        <v>22395.203000000001</v>
      </c>
      <c r="L86" s="23"/>
      <c r="M86" s="23">
        <f t="shared" si="33"/>
        <v>0</v>
      </c>
      <c r="N86" s="23"/>
      <c r="O86" s="23">
        <f t="shared" si="34"/>
        <v>22395.203000000001</v>
      </c>
      <c r="P86" s="23"/>
      <c r="Q86" s="23">
        <f t="shared" si="35"/>
        <v>0</v>
      </c>
      <c r="R86" s="22"/>
      <c r="S86" s="46">
        <f t="shared" si="36"/>
        <v>22395.203000000001</v>
      </c>
      <c r="T86" s="22"/>
      <c r="U86" s="46">
        <f t="shared" si="37"/>
        <v>0</v>
      </c>
      <c r="V86" s="10">
        <v>1710441240</v>
      </c>
    </row>
    <row r="87" spans="1:24" ht="54" x14ac:dyDescent="0.35">
      <c r="A87" s="42" t="s">
        <v>116</v>
      </c>
      <c r="B87" s="47" t="s">
        <v>156</v>
      </c>
      <c r="C87" s="50" t="s">
        <v>46</v>
      </c>
      <c r="D87" s="21">
        <v>7000</v>
      </c>
      <c r="E87" s="21">
        <v>15000</v>
      </c>
      <c r="F87" s="23">
        <v>5000</v>
      </c>
      <c r="G87" s="23">
        <f t="shared" si="0"/>
        <v>12000</v>
      </c>
      <c r="H87" s="23"/>
      <c r="I87" s="23">
        <f t="shared" si="1"/>
        <v>15000</v>
      </c>
      <c r="J87" s="23"/>
      <c r="K87" s="23">
        <f t="shared" si="2"/>
        <v>12000</v>
      </c>
      <c r="L87" s="23"/>
      <c r="M87" s="23">
        <f t="shared" si="33"/>
        <v>15000</v>
      </c>
      <c r="N87" s="23"/>
      <c r="O87" s="23">
        <f t="shared" si="34"/>
        <v>12000</v>
      </c>
      <c r="P87" s="23"/>
      <c r="Q87" s="23">
        <f t="shared" si="35"/>
        <v>15000</v>
      </c>
      <c r="R87" s="22"/>
      <c r="S87" s="46">
        <f t="shared" si="36"/>
        <v>12000</v>
      </c>
      <c r="T87" s="22"/>
      <c r="U87" s="46">
        <f t="shared" si="37"/>
        <v>15000</v>
      </c>
      <c r="V87" s="18" t="s">
        <v>181</v>
      </c>
      <c r="X87" s="59"/>
    </row>
    <row r="88" spans="1:24" ht="54" x14ac:dyDescent="0.35">
      <c r="A88" s="42" t="s">
        <v>117</v>
      </c>
      <c r="B88" s="47" t="s">
        <v>67</v>
      </c>
      <c r="C88" s="50" t="s">
        <v>3</v>
      </c>
      <c r="D88" s="21">
        <f>D90+D91</f>
        <v>1069391.5</v>
      </c>
      <c r="E88" s="21">
        <f>E90+E91</f>
        <v>400000</v>
      </c>
      <c r="F88" s="23">
        <f>F90+F91+F92</f>
        <v>-94000</v>
      </c>
      <c r="G88" s="23">
        <f t="shared" si="0"/>
        <v>975391.5</v>
      </c>
      <c r="H88" s="23">
        <f>H90+H91+H92</f>
        <v>94000</v>
      </c>
      <c r="I88" s="23">
        <f t="shared" si="1"/>
        <v>494000</v>
      </c>
      <c r="J88" s="23">
        <f>J90+J91+J92</f>
        <v>0</v>
      </c>
      <c r="K88" s="23">
        <f t="shared" si="2"/>
        <v>975391.5</v>
      </c>
      <c r="L88" s="23">
        <f>L90+L91+L92</f>
        <v>0</v>
      </c>
      <c r="M88" s="23">
        <f t="shared" si="33"/>
        <v>494000</v>
      </c>
      <c r="N88" s="23">
        <f>N90+N91+N92</f>
        <v>0</v>
      </c>
      <c r="O88" s="23">
        <f t="shared" si="34"/>
        <v>975391.5</v>
      </c>
      <c r="P88" s="23">
        <f>P90+P91+P92</f>
        <v>0</v>
      </c>
      <c r="Q88" s="23">
        <f t="shared" si="35"/>
        <v>494000</v>
      </c>
      <c r="R88" s="22">
        <f>R90+R91+R92</f>
        <v>0</v>
      </c>
      <c r="S88" s="46">
        <f t="shared" si="36"/>
        <v>975391.5</v>
      </c>
      <c r="T88" s="22">
        <f>T90+T91+T92</f>
        <v>0</v>
      </c>
      <c r="U88" s="46">
        <f t="shared" si="37"/>
        <v>494000</v>
      </c>
    </row>
    <row r="89" spans="1:24" x14ac:dyDescent="0.35">
      <c r="A89" s="42"/>
      <c r="B89" s="47" t="s">
        <v>7</v>
      </c>
      <c r="C89" s="50"/>
      <c r="D89" s="21"/>
      <c r="E89" s="21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2"/>
      <c r="S89" s="46"/>
      <c r="T89" s="22"/>
      <c r="U89" s="46"/>
    </row>
    <row r="90" spans="1:24" s="3" customFormat="1" hidden="1" x14ac:dyDescent="0.35">
      <c r="A90" s="1"/>
      <c r="B90" s="12" t="s">
        <v>8</v>
      </c>
      <c r="C90" s="6"/>
      <c r="D90" s="21">
        <v>664431.5</v>
      </c>
      <c r="E90" s="21">
        <v>400000</v>
      </c>
      <c r="F90" s="23">
        <v>-94000</v>
      </c>
      <c r="G90" s="23">
        <f t="shared" si="0"/>
        <v>570431.5</v>
      </c>
      <c r="H90" s="23">
        <v>94000</v>
      </c>
      <c r="I90" s="23">
        <f t="shared" si="1"/>
        <v>494000</v>
      </c>
      <c r="J90" s="23"/>
      <c r="K90" s="23">
        <f t="shared" si="2"/>
        <v>570431.5</v>
      </c>
      <c r="L90" s="23"/>
      <c r="M90" s="23">
        <f t="shared" ref="M90:M93" si="38">I90+L90</f>
        <v>494000</v>
      </c>
      <c r="N90" s="23"/>
      <c r="O90" s="23">
        <f t="shared" ref="O90:O93" si="39">K90+N90</f>
        <v>570431.5</v>
      </c>
      <c r="P90" s="23"/>
      <c r="Q90" s="23">
        <f t="shared" ref="Q90:Q93" si="40">M90+P90</f>
        <v>494000</v>
      </c>
      <c r="R90" s="22"/>
      <c r="S90" s="23">
        <f t="shared" ref="S90:S93" si="41">O90+R90</f>
        <v>570431.5</v>
      </c>
      <c r="T90" s="22"/>
      <c r="U90" s="23">
        <f t="shared" ref="U90:U93" si="42">Q90+T90</f>
        <v>494000</v>
      </c>
      <c r="V90" s="10" t="s">
        <v>191</v>
      </c>
      <c r="W90" s="3">
        <v>0</v>
      </c>
    </row>
    <row r="91" spans="1:24" x14ac:dyDescent="0.35">
      <c r="A91" s="42"/>
      <c r="B91" s="47" t="s">
        <v>14</v>
      </c>
      <c r="C91" s="50"/>
      <c r="D91" s="21">
        <v>404960</v>
      </c>
      <c r="E91" s="21">
        <v>0</v>
      </c>
      <c r="F91" s="23"/>
      <c r="G91" s="23">
        <f t="shared" si="0"/>
        <v>404960</v>
      </c>
      <c r="H91" s="23">
        <v>0</v>
      </c>
      <c r="I91" s="23">
        <f t="shared" si="1"/>
        <v>0</v>
      </c>
      <c r="J91" s="23"/>
      <c r="K91" s="23">
        <f t="shared" si="2"/>
        <v>404960</v>
      </c>
      <c r="L91" s="23">
        <v>0</v>
      </c>
      <c r="M91" s="23">
        <f t="shared" si="38"/>
        <v>0</v>
      </c>
      <c r="N91" s="23"/>
      <c r="O91" s="23">
        <f t="shared" si="39"/>
        <v>404960</v>
      </c>
      <c r="P91" s="23">
        <v>0</v>
      </c>
      <c r="Q91" s="23">
        <f t="shared" si="40"/>
        <v>0</v>
      </c>
      <c r="R91" s="22"/>
      <c r="S91" s="46">
        <f t="shared" si="41"/>
        <v>404960</v>
      </c>
      <c r="T91" s="22">
        <v>0</v>
      </c>
      <c r="U91" s="46">
        <f t="shared" si="42"/>
        <v>0</v>
      </c>
    </row>
    <row r="92" spans="1:24" s="3" customFormat="1" hidden="1" x14ac:dyDescent="0.35">
      <c r="A92" s="1"/>
      <c r="B92" s="27" t="s">
        <v>22</v>
      </c>
      <c r="C92" s="6"/>
      <c r="D92" s="21"/>
      <c r="E92" s="21"/>
      <c r="F92" s="23"/>
      <c r="G92" s="23">
        <f t="shared" si="0"/>
        <v>0</v>
      </c>
      <c r="H92" s="23">
        <v>0</v>
      </c>
      <c r="I92" s="23">
        <f t="shared" si="1"/>
        <v>0</v>
      </c>
      <c r="J92" s="23"/>
      <c r="K92" s="23">
        <f t="shared" si="2"/>
        <v>0</v>
      </c>
      <c r="L92" s="23">
        <v>0</v>
      </c>
      <c r="M92" s="23">
        <f t="shared" si="38"/>
        <v>0</v>
      </c>
      <c r="N92" s="23"/>
      <c r="O92" s="23">
        <f t="shared" si="39"/>
        <v>0</v>
      </c>
      <c r="P92" s="23">
        <v>0</v>
      </c>
      <c r="Q92" s="23">
        <f t="shared" si="40"/>
        <v>0</v>
      </c>
      <c r="R92" s="22"/>
      <c r="S92" s="23">
        <f t="shared" si="41"/>
        <v>0</v>
      </c>
      <c r="T92" s="22">
        <v>0</v>
      </c>
      <c r="U92" s="23">
        <f t="shared" si="42"/>
        <v>0</v>
      </c>
      <c r="V92" s="10"/>
      <c r="W92" s="3">
        <v>0</v>
      </c>
    </row>
    <row r="93" spans="1:24" ht="108" x14ac:dyDescent="0.35">
      <c r="A93" s="42" t="s">
        <v>118</v>
      </c>
      <c r="B93" s="47" t="s">
        <v>68</v>
      </c>
      <c r="C93" s="50" t="s">
        <v>3</v>
      </c>
      <c r="D93" s="21">
        <f>D95</f>
        <v>107930.5</v>
      </c>
      <c r="E93" s="21">
        <f>E95</f>
        <v>104446.2</v>
      </c>
      <c r="F93" s="23">
        <f>F95</f>
        <v>-973.6</v>
      </c>
      <c r="G93" s="23">
        <f t="shared" si="0"/>
        <v>106956.9</v>
      </c>
      <c r="H93" s="23">
        <f>H95</f>
        <v>-973.6</v>
      </c>
      <c r="I93" s="23">
        <f t="shared" si="1"/>
        <v>103472.59999999999</v>
      </c>
      <c r="J93" s="23">
        <f>J95</f>
        <v>0</v>
      </c>
      <c r="K93" s="23">
        <f t="shared" si="2"/>
        <v>106956.9</v>
      </c>
      <c r="L93" s="23">
        <f>L95</f>
        <v>0</v>
      </c>
      <c r="M93" s="23">
        <f t="shared" si="38"/>
        <v>103472.59999999999</v>
      </c>
      <c r="N93" s="23">
        <f>N95</f>
        <v>0</v>
      </c>
      <c r="O93" s="23">
        <f t="shared" si="39"/>
        <v>106956.9</v>
      </c>
      <c r="P93" s="23">
        <f>P95</f>
        <v>0</v>
      </c>
      <c r="Q93" s="23">
        <f t="shared" si="40"/>
        <v>103472.59999999999</v>
      </c>
      <c r="R93" s="22">
        <f>R95</f>
        <v>0</v>
      </c>
      <c r="S93" s="46">
        <f t="shared" si="41"/>
        <v>106956.9</v>
      </c>
      <c r="T93" s="22">
        <f>T95</f>
        <v>0</v>
      </c>
      <c r="U93" s="46">
        <f t="shared" si="42"/>
        <v>103472.59999999999</v>
      </c>
    </row>
    <row r="94" spans="1:24" x14ac:dyDescent="0.35">
      <c r="A94" s="42"/>
      <c r="B94" s="47" t="s">
        <v>7</v>
      </c>
      <c r="C94" s="50"/>
      <c r="D94" s="21"/>
      <c r="E94" s="21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2"/>
      <c r="S94" s="46"/>
      <c r="T94" s="22"/>
      <c r="U94" s="46"/>
    </row>
    <row r="95" spans="1:24" x14ac:dyDescent="0.35">
      <c r="A95" s="42"/>
      <c r="B95" s="47" t="s">
        <v>14</v>
      </c>
      <c r="C95" s="50"/>
      <c r="D95" s="21">
        <v>107930.5</v>
      </c>
      <c r="E95" s="21">
        <v>104446.2</v>
      </c>
      <c r="F95" s="23">
        <v>-973.6</v>
      </c>
      <c r="G95" s="23">
        <f t="shared" si="0"/>
        <v>106956.9</v>
      </c>
      <c r="H95" s="23">
        <v>-973.6</v>
      </c>
      <c r="I95" s="23">
        <f t="shared" si="1"/>
        <v>103472.59999999999</v>
      </c>
      <c r="J95" s="23"/>
      <c r="K95" s="23">
        <f t="shared" si="2"/>
        <v>106956.9</v>
      </c>
      <c r="L95" s="23"/>
      <c r="M95" s="23">
        <f t="shared" ref="M95:M96" si="43">I95+L95</f>
        <v>103472.59999999999</v>
      </c>
      <c r="N95" s="23"/>
      <c r="O95" s="23">
        <f t="shared" ref="O95:O96" si="44">K95+N95</f>
        <v>106956.9</v>
      </c>
      <c r="P95" s="23"/>
      <c r="Q95" s="23">
        <f t="shared" ref="Q95:Q96" si="45">M95+P95</f>
        <v>103472.59999999999</v>
      </c>
      <c r="R95" s="22"/>
      <c r="S95" s="46">
        <f t="shared" ref="S95:S96" si="46">O95+R95</f>
        <v>106956.9</v>
      </c>
      <c r="T95" s="22"/>
      <c r="U95" s="46">
        <f t="shared" ref="U95:U96" si="47">Q95+T95</f>
        <v>103472.59999999999</v>
      </c>
      <c r="V95" s="10" t="s">
        <v>70</v>
      </c>
    </row>
    <row r="96" spans="1:24" ht="54" x14ac:dyDescent="0.35">
      <c r="A96" s="42" t="s">
        <v>119</v>
      </c>
      <c r="B96" s="47" t="s">
        <v>69</v>
      </c>
      <c r="C96" s="50" t="s">
        <v>3</v>
      </c>
      <c r="D96" s="21">
        <f>D98</f>
        <v>50354.3</v>
      </c>
      <c r="E96" s="21">
        <f>E98</f>
        <v>50354.3</v>
      </c>
      <c r="F96" s="23">
        <f>F98+F99</f>
        <v>137117</v>
      </c>
      <c r="G96" s="23">
        <f t="shared" si="0"/>
        <v>187471.3</v>
      </c>
      <c r="H96" s="23">
        <f>H98+H99</f>
        <v>137117</v>
      </c>
      <c r="I96" s="23">
        <f t="shared" si="1"/>
        <v>187471.3</v>
      </c>
      <c r="J96" s="23">
        <f>J98+J99</f>
        <v>0</v>
      </c>
      <c r="K96" s="23">
        <f t="shared" si="2"/>
        <v>187471.3</v>
      </c>
      <c r="L96" s="23">
        <f>L98+L99</f>
        <v>0</v>
      </c>
      <c r="M96" s="23">
        <f t="shared" si="43"/>
        <v>187471.3</v>
      </c>
      <c r="N96" s="23">
        <f>N98+N99</f>
        <v>0</v>
      </c>
      <c r="O96" s="23">
        <f t="shared" si="44"/>
        <v>187471.3</v>
      </c>
      <c r="P96" s="23">
        <f>P98+P99</f>
        <v>0</v>
      </c>
      <c r="Q96" s="23">
        <f t="shared" si="45"/>
        <v>187471.3</v>
      </c>
      <c r="R96" s="22">
        <f>R98+R99</f>
        <v>0</v>
      </c>
      <c r="S96" s="46">
        <f t="shared" si="46"/>
        <v>187471.3</v>
      </c>
      <c r="T96" s="22">
        <f>T98+T99</f>
        <v>0</v>
      </c>
      <c r="U96" s="46">
        <f t="shared" si="47"/>
        <v>187471.3</v>
      </c>
    </row>
    <row r="97" spans="1:23" x14ac:dyDescent="0.35">
      <c r="A97" s="42"/>
      <c r="B97" s="47" t="s">
        <v>7</v>
      </c>
      <c r="C97" s="50"/>
      <c r="D97" s="21"/>
      <c r="E97" s="21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2"/>
      <c r="S97" s="46"/>
      <c r="T97" s="22"/>
      <c r="U97" s="46"/>
    </row>
    <row r="98" spans="1:23" x14ac:dyDescent="0.35">
      <c r="A98" s="42"/>
      <c r="B98" s="47" t="s">
        <v>14</v>
      </c>
      <c r="C98" s="50"/>
      <c r="D98" s="21">
        <v>50354.3</v>
      </c>
      <c r="E98" s="21">
        <v>50354.3</v>
      </c>
      <c r="F98" s="23">
        <v>262.89999999999998</v>
      </c>
      <c r="G98" s="23">
        <f t="shared" si="0"/>
        <v>50617.200000000004</v>
      </c>
      <c r="H98" s="23">
        <v>262.89999999999998</v>
      </c>
      <c r="I98" s="23">
        <f t="shared" si="1"/>
        <v>50617.200000000004</v>
      </c>
      <c r="J98" s="23"/>
      <c r="K98" s="23">
        <f t="shared" si="2"/>
        <v>50617.200000000004</v>
      </c>
      <c r="L98" s="23"/>
      <c r="M98" s="23">
        <f t="shared" ref="M98:M112" si="48">I98+L98</f>
        <v>50617.200000000004</v>
      </c>
      <c r="N98" s="23"/>
      <c r="O98" s="23">
        <f t="shared" ref="O98:O112" si="49">K98+N98</f>
        <v>50617.200000000004</v>
      </c>
      <c r="P98" s="23"/>
      <c r="Q98" s="23">
        <f t="shared" ref="Q98:Q112" si="50">M98+P98</f>
        <v>50617.200000000004</v>
      </c>
      <c r="R98" s="22"/>
      <c r="S98" s="46">
        <f t="shared" ref="S98:S112" si="51">O98+R98</f>
        <v>50617.200000000004</v>
      </c>
      <c r="T98" s="22"/>
      <c r="U98" s="46">
        <f t="shared" ref="U98:U112" si="52">Q98+T98</f>
        <v>50617.200000000004</v>
      </c>
      <c r="V98" s="10" t="s">
        <v>71</v>
      </c>
    </row>
    <row r="99" spans="1:23" x14ac:dyDescent="0.35">
      <c r="A99" s="42"/>
      <c r="B99" s="47" t="s">
        <v>22</v>
      </c>
      <c r="C99" s="50"/>
      <c r="D99" s="21"/>
      <c r="E99" s="21"/>
      <c r="F99" s="23">
        <v>136854.1</v>
      </c>
      <c r="G99" s="23">
        <f t="shared" si="0"/>
        <v>136854.1</v>
      </c>
      <c r="H99" s="23">
        <v>136854.1</v>
      </c>
      <c r="I99" s="23">
        <f t="shared" si="1"/>
        <v>136854.1</v>
      </c>
      <c r="J99" s="23"/>
      <c r="K99" s="23">
        <f t="shared" si="2"/>
        <v>136854.1</v>
      </c>
      <c r="L99" s="23"/>
      <c r="M99" s="23">
        <f t="shared" si="48"/>
        <v>136854.1</v>
      </c>
      <c r="N99" s="23"/>
      <c r="O99" s="23">
        <f t="shared" si="49"/>
        <v>136854.1</v>
      </c>
      <c r="P99" s="23"/>
      <c r="Q99" s="23">
        <f t="shared" si="50"/>
        <v>136854.1</v>
      </c>
      <c r="R99" s="22"/>
      <c r="S99" s="46">
        <f t="shared" si="51"/>
        <v>136854.1</v>
      </c>
      <c r="T99" s="22"/>
      <c r="U99" s="46">
        <f t="shared" si="52"/>
        <v>136854.1</v>
      </c>
      <c r="V99" s="10" t="s">
        <v>71</v>
      </c>
    </row>
    <row r="100" spans="1:23" ht="54" x14ac:dyDescent="0.35">
      <c r="A100" s="42" t="s">
        <v>120</v>
      </c>
      <c r="B100" s="47" t="s">
        <v>174</v>
      </c>
      <c r="C100" s="50" t="s">
        <v>46</v>
      </c>
      <c r="D100" s="21"/>
      <c r="E100" s="21"/>
      <c r="F100" s="23">
        <v>13479.7</v>
      </c>
      <c r="G100" s="23">
        <f t="shared" si="0"/>
        <v>13479.7</v>
      </c>
      <c r="H100" s="23"/>
      <c r="I100" s="23">
        <f t="shared" si="1"/>
        <v>0</v>
      </c>
      <c r="J100" s="23"/>
      <c r="K100" s="23">
        <f t="shared" si="2"/>
        <v>13479.7</v>
      </c>
      <c r="L100" s="23"/>
      <c r="M100" s="23">
        <f t="shared" si="48"/>
        <v>0</v>
      </c>
      <c r="N100" s="23"/>
      <c r="O100" s="23">
        <f t="shared" si="49"/>
        <v>13479.7</v>
      </c>
      <c r="P100" s="23"/>
      <c r="Q100" s="23">
        <f t="shared" si="50"/>
        <v>0</v>
      </c>
      <c r="R100" s="22"/>
      <c r="S100" s="46">
        <f t="shared" si="51"/>
        <v>13479.7</v>
      </c>
      <c r="T100" s="22"/>
      <c r="U100" s="46">
        <f t="shared" si="52"/>
        <v>0</v>
      </c>
      <c r="V100" s="10" t="s">
        <v>184</v>
      </c>
    </row>
    <row r="101" spans="1:23" ht="54" x14ac:dyDescent="0.35">
      <c r="A101" s="42" t="s">
        <v>121</v>
      </c>
      <c r="B101" s="47" t="s">
        <v>175</v>
      </c>
      <c r="C101" s="50" t="s">
        <v>46</v>
      </c>
      <c r="D101" s="21"/>
      <c r="E101" s="21"/>
      <c r="F101" s="23">
        <v>9847.7000000000007</v>
      </c>
      <c r="G101" s="23">
        <f t="shared" si="0"/>
        <v>9847.7000000000007</v>
      </c>
      <c r="H101" s="23"/>
      <c r="I101" s="23">
        <f t="shared" si="1"/>
        <v>0</v>
      </c>
      <c r="J101" s="23"/>
      <c r="K101" s="23">
        <f t="shared" si="2"/>
        <v>9847.7000000000007</v>
      </c>
      <c r="L101" s="23"/>
      <c r="M101" s="23">
        <f t="shared" si="48"/>
        <v>0</v>
      </c>
      <c r="N101" s="23"/>
      <c r="O101" s="23">
        <f t="shared" si="49"/>
        <v>9847.7000000000007</v>
      </c>
      <c r="P101" s="23"/>
      <c r="Q101" s="23">
        <f t="shared" si="50"/>
        <v>0</v>
      </c>
      <c r="R101" s="22"/>
      <c r="S101" s="46">
        <f t="shared" si="51"/>
        <v>9847.7000000000007</v>
      </c>
      <c r="T101" s="22"/>
      <c r="U101" s="46">
        <f t="shared" si="52"/>
        <v>0</v>
      </c>
      <c r="V101" s="10" t="s">
        <v>176</v>
      </c>
    </row>
    <row r="102" spans="1:23" s="3" customFormat="1" ht="54" hidden="1" x14ac:dyDescent="0.35">
      <c r="A102" s="1" t="s">
        <v>120</v>
      </c>
      <c r="B102" s="14" t="s">
        <v>50</v>
      </c>
      <c r="C102" s="6" t="s">
        <v>46</v>
      </c>
      <c r="D102" s="21"/>
      <c r="E102" s="21"/>
      <c r="F102" s="23">
        <v>0</v>
      </c>
      <c r="G102" s="23">
        <f t="shared" si="0"/>
        <v>0</v>
      </c>
      <c r="H102" s="23"/>
      <c r="I102" s="23">
        <f t="shared" si="1"/>
        <v>0</v>
      </c>
      <c r="J102" s="23">
        <v>0</v>
      </c>
      <c r="K102" s="23">
        <f t="shared" si="2"/>
        <v>0</v>
      </c>
      <c r="L102" s="23"/>
      <c r="M102" s="23">
        <f t="shared" si="48"/>
        <v>0</v>
      </c>
      <c r="N102" s="23">
        <v>0</v>
      </c>
      <c r="O102" s="23">
        <f t="shared" si="49"/>
        <v>0</v>
      </c>
      <c r="P102" s="23"/>
      <c r="Q102" s="23">
        <f t="shared" si="50"/>
        <v>0</v>
      </c>
      <c r="R102" s="22">
        <v>0</v>
      </c>
      <c r="S102" s="23">
        <f t="shared" si="51"/>
        <v>0</v>
      </c>
      <c r="T102" s="22"/>
      <c r="U102" s="23">
        <f t="shared" si="52"/>
        <v>0</v>
      </c>
      <c r="V102" s="10" t="s">
        <v>177</v>
      </c>
      <c r="W102" s="3">
        <v>0</v>
      </c>
    </row>
    <row r="103" spans="1:23" s="3" customFormat="1" ht="54" hidden="1" x14ac:dyDescent="0.35">
      <c r="A103" s="1"/>
      <c r="B103" s="14" t="s">
        <v>48</v>
      </c>
      <c r="C103" s="6" t="s">
        <v>46</v>
      </c>
      <c r="D103" s="21"/>
      <c r="E103" s="21"/>
      <c r="F103" s="23"/>
      <c r="G103" s="23">
        <f t="shared" si="0"/>
        <v>0</v>
      </c>
      <c r="H103" s="23"/>
      <c r="I103" s="23">
        <f t="shared" si="1"/>
        <v>0</v>
      </c>
      <c r="J103" s="23"/>
      <c r="K103" s="23">
        <f t="shared" ref="K103:K175" si="53">G103+J103</f>
        <v>0</v>
      </c>
      <c r="L103" s="23"/>
      <c r="M103" s="23">
        <f t="shared" si="48"/>
        <v>0</v>
      </c>
      <c r="N103" s="23"/>
      <c r="O103" s="23">
        <f t="shared" si="49"/>
        <v>0</v>
      </c>
      <c r="P103" s="23"/>
      <c r="Q103" s="23">
        <f t="shared" si="50"/>
        <v>0</v>
      </c>
      <c r="R103" s="22"/>
      <c r="S103" s="23">
        <f t="shared" si="51"/>
        <v>0</v>
      </c>
      <c r="T103" s="22"/>
      <c r="U103" s="23">
        <f t="shared" si="52"/>
        <v>0</v>
      </c>
      <c r="V103" s="10" t="s">
        <v>178</v>
      </c>
      <c r="W103" s="3">
        <v>0</v>
      </c>
    </row>
    <row r="104" spans="1:23" ht="54" x14ac:dyDescent="0.35">
      <c r="A104" s="42" t="s">
        <v>122</v>
      </c>
      <c r="B104" s="47" t="s">
        <v>180</v>
      </c>
      <c r="C104" s="50" t="s">
        <v>46</v>
      </c>
      <c r="D104" s="21"/>
      <c r="E104" s="21"/>
      <c r="F104" s="23">
        <v>2799.2</v>
      </c>
      <c r="G104" s="23">
        <f t="shared" si="0"/>
        <v>2799.2</v>
      </c>
      <c r="H104" s="23"/>
      <c r="I104" s="23">
        <f t="shared" si="1"/>
        <v>0</v>
      </c>
      <c r="J104" s="23"/>
      <c r="K104" s="23">
        <f t="shared" si="53"/>
        <v>2799.2</v>
      </c>
      <c r="L104" s="23"/>
      <c r="M104" s="23">
        <f t="shared" si="48"/>
        <v>0</v>
      </c>
      <c r="N104" s="23"/>
      <c r="O104" s="23">
        <f t="shared" si="49"/>
        <v>2799.2</v>
      </c>
      <c r="P104" s="23"/>
      <c r="Q104" s="23">
        <f t="shared" si="50"/>
        <v>0</v>
      </c>
      <c r="R104" s="22"/>
      <c r="S104" s="46">
        <f t="shared" si="51"/>
        <v>2799.2</v>
      </c>
      <c r="T104" s="22"/>
      <c r="U104" s="46">
        <f t="shared" si="52"/>
        <v>0</v>
      </c>
      <c r="V104" s="10" t="s">
        <v>192</v>
      </c>
    </row>
    <row r="105" spans="1:23" s="3" customFormat="1" ht="54" hidden="1" x14ac:dyDescent="0.35">
      <c r="A105" s="1"/>
      <c r="B105" s="14" t="s">
        <v>54</v>
      </c>
      <c r="C105" s="6" t="s">
        <v>46</v>
      </c>
      <c r="D105" s="21"/>
      <c r="E105" s="21"/>
      <c r="F105" s="23"/>
      <c r="G105" s="23">
        <f t="shared" si="0"/>
        <v>0</v>
      </c>
      <c r="H105" s="23"/>
      <c r="I105" s="23">
        <f t="shared" si="1"/>
        <v>0</v>
      </c>
      <c r="J105" s="23"/>
      <c r="K105" s="23">
        <f t="shared" si="53"/>
        <v>0</v>
      </c>
      <c r="L105" s="23"/>
      <c r="M105" s="23">
        <f t="shared" si="48"/>
        <v>0</v>
      </c>
      <c r="N105" s="23"/>
      <c r="O105" s="23">
        <f t="shared" si="49"/>
        <v>0</v>
      </c>
      <c r="P105" s="23"/>
      <c r="Q105" s="23">
        <f t="shared" si="50"/>
        <v>0</v>
      </c>
      <c r="R105" s="22"/>
      <c r="S105" s="23">
        <f t="shared" si="51"/>
        <v>0</v>
      </c>
      <c r="T105" s="22"/>
      <c r="U105" s="23">
        <f t="shared" si="52"/>
        <v>0</v>
      </c>
      <c r="V105" s="10" t="s">
        <v>179</v>
      </c>
      <c r="W105" s="3">
        <v>0</v>
      </c>
    </row>
    <row r="106" spans="1:23" x14ac:dyDescent="0.35">
      <c r="A106" s="42"/>
      <c r="B106" s="47" t="s">
        <v>4</v>
      </c>
      <c r="C106" s="47"/>
      <c r="D106" s="20">
        <f>D109+D107+D108+D110+D111+D112+D116</f>
        <v>190500</v>
      </c>
      <c r="E106" s="20">
        <f>E109+E107+E108+E110+E111+E112+E116</f>
        <v>138786.90000000002</v>
      </c>
      <c r="F106" s="20">
        <f>F109+F107+F108+F110+F111+F112+F116</f>
        <v>0</v>
      </c>
      <c r="G106" s="20">
        <f t="shared" si="0"/>
        <v>190500</v>
      </c>
      <c r="H106" s="20">
        <f>H109+H107+H108+H110+H111+H112+H116</f>
        <v>0</v>
      </c>
      <c r="I106" s="20">
        <f t="shared" si="1"/>
        <v>138786.90000000002</v>
      </c>
      <c r="J106" s="20">
        <f>J109+J107+J108+J110+J111+J112+J116+J117</f>
        <v>32968.798999999999</v>
      </c>
      <c r="K106" s="20">
        <f t="shared" si="53"/>
        <v>223468.799</v>
      </c>
      <c r="L106" s="20">
        <f>L109+L107+L108+L110+L111+L112+L116+L117</f>
        <v>0</v>
      </c>
      <c r="M106" s="20">
        <f t="shared" si="48"/>
        <v>138786.90000000002</v>
      </c>
      <c r="N106" s="23">
        <f>N109+N107+N108+N110+N111+N112+N116+N117</f>
        <v>0</v>
      </c>
      <c r="O106" s="23">
        <f t="shared" si="49"/>
        <v>223468.799</v>
      </c>
      <c r="P106" s="23">
        <f>P109+P107+P108+P110+P111+P112+P116+P117</f>
        <v>0</v>
      </c>
      <c r="Q106" s="20">
        <f t="shared" si="50"/>
        <v>138786.90000000002</v>
      </c>
      <c r="R106" s="20">
        <f>R109+R107+R108+R110+R111+R112+R116+R117</f>
        <v>467.96</v>
      </c>
      <c r="S106" s="46">
        <f t="shared" si="51"/>
        <v>223936.75899999999</v>
      </c>
      <c r="T106" s="20">
        <f>T109+T107+T108+T110+T111+T112+T116+T117</f>
        <v>0</v>
      </c>
      <c r="U106" s="46">
        <f t="shared" si="52"/>
        <v>138786.90000000002</v>
      </c>
    </row>
    <row r="107" spans="1:23" ht="54" x14ac:dyDescent="0.35">
      <c r="A107" s="42" t="s">
        <v>123</v>
      </c>
      <c r="B107" s="47" t="s">
        <v>33</v>
      </c>
      <c r="C107" s="47" t="s">
        <v>5</v>
      </c>
      <c r="D107" s="21">
        <v>60500</v>
      </c>
      <c r="E107" s="21">
        <v>60500</v>
      </c>
      <c r="F107" s="23"/>
      <c r="G107" s="23">
        <f t="shared" si="0"/>
        <v>60500</v>
      </c>
      <c r="H107" s="23"/>
      <c r="I107" s="23">
        <f t="shared" si="1"/>
        <v>60500</v>
      </c>
      <c r="J107" s="23"/>
      <c r="K107" s="23">
        <f t="shared" si="53"/>
        <v>60500</v>
      </c>
      <c r="L107" s="23"/>
      <c r="M107" s="23">
        <f t="shared" si="48"/>
        <v>60500</v>
      </c>
      <c r="N107" s="23"/>
      <c r="O107" s="23">
        <f t="shared" si="49"/>
        <v>60500</v>
      </c>
      <c r="P107" s="23"/>
      <c r="Q107" s="23">
        <f t="shared" si="50"/>
        <v>60500</v>
      </c>
      <c r="R107" s="22"/>
      <c r="S107" s="46">
        <f t="shared" si="51"/>
        <v>60500</v>
      </c>
      <c r="T107" s="22"/>
      <c r="U107" s="46">
        <f t="shared" si="52"/>
        <v>60500</v>
      </c>
      <c r="V107" s="10">
        <v>1020200000</v>
      </c>
    </row>
    <row r="108" spans="1:23" ht="54" x14ac:dyDescent="0.35">
      <c r="A108" s="42" t="s">
        <v>124</v>
      </c>
      <c r="B108" s="47" t="s">
        <v>32</v>
      </c>
      <c r="C108" s="47" t="s">
        <v>5</v>
      </c>
      <c r="D108" s="21">
        <v>0</v>
      </c>
      <c r="E108" s="21">
        <v>726.6</v>
      </c>
      <c r="F108" s="23">
        <v>0</v>
      </c>
      <c r="G108" s="23">
        <f t="shared" si="0"/>
        <v>0</v>
      </c>
      <c r="H108" s="23"/>
      <c r="I108" s="23">
        <f t="shared" si="1"/>
        <v>726.6</v>
      </c>
      <c r="J108" s="23">
        <v>0</v>
      </c>
      <c r="K108" s="23">
        <f t="shared" si="53"/>
        <v>0</v>
      </c>
      <c r="L108" s="23"/>
      <c r="M108" s="23">
        <f t="shared" si="48"/>
        <v>726.6</v>
      </c>
      <c r="N108" s="23">
        <v>0</v>
      </c>
      <c r="O108" s="23">
        <f t="shared" si="49"/>
        <v>0</v>
      </c>
      <c r="P108" s="23"/>
      <c r="Q108" s="23">
        <f t="shared" si="50"/>
        <v>726.6</v>
      </c>
      <c r="R108" s="22">
        <v>0</v>
      </c>
      <c r="S108" s="46">
        <f t="shared" si="51"/>
        <v>0</v>
      </c>
      <c r="T108" s="22"/>
      <c r="U108" s="46">
        <f t="shared" si="52"/>
        <v>726.6</v>
      </c>
      <c r="V108" s="10">
        <v>1110542270</v>
      </c>
    </row>
    <row r="109" spans="1:23" ht="54" x14ac:dyDescent="0.35">
      <c r="A109" s="42" t="s">
        <v>125</v>
      </c>
      <c r="B109" s="47" t="s">
        <v>188</v>
      </c>
      <c r="C109" s="47" t="s">
        <v>5</v>
      </c>
      <c r="D109" s="21">
        <v>0</v>
      </c>
      <c r="E109" s="21">
        <v>9282.2999999999993</v>
      </c>
      <c r="F109" s="23">
        <v>0</v>
      </c>
      <c r="G109" s="23">
        <f t="shared" si="0"/>
        <v>0</v>
      </c>
      <c r="H109" s="23"/>
      <c r="I109" s="23">
        <f t="shared" si="1"/>
        <v>9282.2999999999993</v>
      </c>
      <c r="J109" s="23">
        <v>0</v>
      </c>
      <c r="K109" s="23">
        <f t="shared" si="53"/>
        <v>0</v>
      </c>
      <c r="L109" s="23"/>
      <c r="M109" s="23">
        <f t="shared" si="48"/>
        <v>9282.2999999999993</v>
      </c>
      <c r="N109" s="23">
        <v>0</v>
      </c>
      <c r="O109" s="23">
        <f t="shared" si="49"/>
        <v>0</v>
      </c>
      <c r="P109" s="23"/>
      <c r="Q109" s="23">
        <f t="shared" si="50"/>
        <v>9282.2999999999993</v>
      </c>
      <c r="R109" s="22">
        <v>0</v>
      </c>
      <c r="S109" s="46">
        <f t="shared" si="51"/>
        <v>0</v>
      </c>
      <c r="T109" s="22"/>
      <c r="U109" s="46">
        <f t="shared" si="52"/>
        <v>9282.2999999999993</v>
      </c>
      <c r="V109" s="10">
        <v>1110542280</v>
      </c>
    </row>
    <row r="110" spans="1:23" ht="54" x14ac:dyDescent="0.35">
      <c r="A110" s="42" t="s">
        <v>126</v>
      </c>
      <c r="B110" s="47" t="s">
        <v>149</v>
      </c>
      <c r="C110" s="47" t="s">
        <v>5</v>
      </c>
      <c r="D110" s="21">
        <v>0</v>
      </c>
      <c r="E110" s="21">
        <v>43253</v>
      </c>
      <c r="F110" s="23">
        <v>0</v>
      </c>
      <c r="G110" s="23">
        <f t="shared" si="0"/>
        <v>0</v>
      </c>
      <c r="H110" s="23"/>
      <c r="I110" s="23">
        <f t="shared" si="1"/>
        <v>43253</v>
      </c>
      <c r="J110" s="23">
        <v>0</v>
      </c>
      <c r="K110" s="23">
        <f t="shared" si="53"/>
        <v>0</v>
      </c>
      <c r="L110" s="23"/>
      <c r="M110" s="23">
        <f t="shared" si="48"/>
        <v>43253</v>
      </c>
      <c r="N110" s="23">
        <v>0</v>
      </c>
      <c r="O110" s="23">
        <f t="shared" si="49"/>
        <v>0</v>
      </c>
      <c r="P110" s="23"/>
      <c r="Q110" s="23">
        <f t="shared" si="50"/>
        <v>43253</v>
      </c>
      <c r="R110" s="22">
        <v>0</v>
      </c>
      <c r="S110" s="46">
        <f t="shared" si="51"/>
        <v>0</v>
      </c>
      <c r="T110" s="22"/>
      <c r="U110" s="46">
        <f t="shared" si="52"/>
        <v>43253</v>
      </c>
      <c r="V110" s="10">
        <v>1110542290</v>
      </c>
    </row>
    <row r="111" spans="1:23" ht="54" x14ac:dyDescent="0.35">
      <c r="A111" s="42" t="s">
        <v>127</v>
      </c>
      <c r="B111" s="47" t="s">
        <v>169</v>
      </c>
      <c r="C111" s="47" t="s">
        <v>5</v>
      </c>
      <c r="D111" s="21">
        <v>0</v>
      </c>
      <c r="E111" s="21">
        <v>25025</v>
      </c>
      <c r="F111" s="23">
        <v>0</v>
      </c>
      <c r="G111" s="23">
        <f t="shared" si="0"/>
        <v>0</v>
      </c>
      <c r="H111" s="23"/>
      <c r="I111" s="23">
        <f t="shared" si="1"/>
        <v>25025</v>
      </c>
      <c r="J111" s="23">
        <v>0</v>
      </c>
      <c r="K111" s="23">
        <f t="shared" si="53"/>
        <v>0</v>
      </c>
      <c r="L111" s="23"/>
      <c r="M111" s="23">
        <f t="shared" si="48"/>
        <v>25025</v>
      </c>
      <c r="N111" s="23">
        <v>0</v>
      </c>
      <c r="O111" s="23">
        <f t="shared" si="49"/>
        <v>0</v>
      </c>
      <c r="P111" s="23"/>
      <c r="Q111" s="23">
        <f t="shared" si="50"/>
        <v>25025</v>
      </c>
      <c r="R111" s="22">
        <v>0</v>
      </c>
      <c r="S111" s="46">
        <f t="shared" si="51"/>
        <v>0</v>
      </c>
      <c r="T111" s="22"/>
      <c r="U111" s="46">
        <f t="shared" si="52"/>
        <v>25025</v>
      </c>
      <c r="V111" s="9">
        <v>1110542300</v>
      </c>
    </row>
    <row r="112" spans="1:23" ht="54" x14ac:dyDescent="0.35">
      <c r="A112" s="42" t="s">
        <v>128</v>
      </c>
      <c r="B112" s="47" t="s">
        <v>150</v>
      </c>
      <c r="C112" s="47" t="s">
        <v>5</v>
      </c>
      <c r="D112" s="21">
        <f>D114+D115</f>
        <v>100000</v>
      </c>
      <c r="E112" s="21">
        <f>E114+E115</f>
        <v>0</v>
      </c>
      <c r="F112" s="23">
        <f>F114+F115</f>
        <v>0</v>
      </c>
      <c r="G112" s="23">
        <f t="shared" si="0"/>
        <v>100000</v>
      </c>
      <c r="H112" s="23">
        <f>H114+H115</f>
        <v>0</v>
      </c>
      <c r="I112" s="23">
        <f t="shared" si="1"/>
        <v>0</v>
      </c>
      <c r="J112" s="23">
        <f>J114+J115</f>
        <v>0</v>
      </c>
      <c r="K112" s="23">
        <f t="shared" si="53"/>
        <v>100000</v>
      </c>
      <c r="L112" s="23">
        <f>L114+L115</f>
        <v>0</v>
      </c>
      <c r="M112" s="23">
        <f t="shared" si="48"/>
        <v>0</v>
      </c>
      <c r="N112" s="23">
        <f>N114+N115</f>
        <v>0</v>
      </c>
      <c r="O112" s="23">
        <f t="shared" si="49"/>
        <v>100000</v>
      </c>
      <c r="P112" s="23">
        <f>P114+P115</f>
        <v>0</v>
      </c>
      <c r="Q112" s="23">
        <f t="shared" si="50"/>
        <v>0</v>
      </c>
      <c r="R112" s="22">
        <f>R114+R115</f>
        <v>0</v>
      </c>
      <c r="S112" s="46">
        <f t="shared" si="51"/>
        <v>100000</v>
      </c>
      <c r="T112" s="22">
        <f>T114+T115</f>
        <v>0</v>
      </c>
      <c r="U112" s="46">
        <f t="shared" si="52"/>
        <v>0</v>
      </c>
      <c r="V112" s="9"/>
    </row>
    <row r="113" spans="1:23" s="3" customFormat="1" hidden="1" x14ac:dyDescent="0.35">
      <c r="A113" s="1"/>
      <c r="B113" s="12" t="s">
        <v>7</v>
      </c>
      <c r="C113" s="13"/>
      <c r="D113" s="21"/>
      <c r="E113" s="21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2"/>
      <c r="S113" s="23"/>
      <c r="T113" s="22"/>
      <c r="U113" s="23"/>
      <c r="V113" s="9"/>
      <c r="W113" s="3">
        <v>0</v>
      </c>
    </row>
    <row r="114" spans="1:23" s="3" customFormat="1" hidden="1" x14ac:dyDescent="0.35">
      <c r="A114" s="1"/>
      <c r="B114" s="12" t="s">
        <v>8</v>
      </c>
      <c r="C114" s="13"/>
      <c r="D114" s="21">
        <v>100000</v>
      </c>
      <c r="E114" s="21">
        <v>0</v>
      </c>
      <c r="F114" s="23"/>
      <c r="G114" s="23">
        <f t="shared" si="0"/>
        <v>100000</v>
      </c>
      <c r="H114" s="23">
        <v>0</v>
      </c>
      <c r="I114" s="23">
        <f t="shared" si="1"/>
        <v>0</v>
      </c>
      <c r="J114" s="23"/>
      <c r="K114" s="23">
        <f t="shared" si="53"/>
        <v>100000</v>
      </c>
      <c r="L114" s="23">
        <v>0</v>
      </c>
      <c r="M114" s="23">
        <f t="shared" ref="M114:M118" si="54">I114+L114</f>
        <v>0</v>
      </c>
      <c r="N114" s="23"/>
      <c r="O114" s="23">
        <f t="shared" ref="O114:O118" si="55">K114+N114</f>
        <v>100000</v>
      </c>
      <c r="P114" s="23">
        <v>0</v>
      </c>
      <c r="Q114" s="23">
        <f t="shared" ref="Q114:Q118" si="56">M114+P114</f>
        <v>0</v>
      </c>
      <c r="R114" s="22"/>
      <c r="S114" s="23">
        <f t="shared" ref="S114:S118" si="57">O114+R114</f>
        <v>100000</v>
      </c>
      <c r="T114" s="22">
        <v>0</v>
      </c>
      <c r="U114" s="23">
        <f t="shared" ref="U114:U118" si="58">Q114+T114</f>
        <v>0</v>
      </c>
      <c r="V114" s="9">
        <v>1320242020</v>
      </c>
      <c r="W114" s="3">
        <v>0</v>
      </c>
    </row>
    <row r="115" spans="1:23" s="3" customFormat="1" hidden="1" x14ac:dyDescent="0.35">
      <c r="A115" s="1"/>
      <c r="B115" s="12" t="s">
        <v>14</v>
      </c>
      <c r="C115" s="13"/>
      <c r="D115" s="21"/>
      <c r="E115" s="21"/>
      <c r="F115" s="23"/>
      <c r="G115" s="23">
        <f t="shared" ref="G115:G187" si="59">D115+F115</f>
        <v>0</v>
      </c>
      <c r="H115" s="23"/>
      <c r="I115" s="23">
        <f t="shared" ref="I115:I187" si="60">E115+H115</f>
        <v>0</v>
      </c>
      <c r="J115" s="23"/>
      <c r="K115" s="23">
        <f t="shared" si="53"/>
        <v>0</v>
      </c>
      <c r="L115" s="23"/>
      <c r="M115" s="23">
        <f t="shared" si="54"/>
        <v>0</v>
      </c>
      <c r="N115" s="23"/>
      <c r="O115" s="23">
        <f t="shared" si="55"/>
        <v>0</v>
      </c>
      <c r="P115" s="23"/>
      <c r="Q115" s="23">
        <f t="shared" si="56"/>
        <v>0</v>
      </c>
      <c r="R115" s="22"/>
      <c r="S115" s="23">
        <f t="shared" si="57"/>
        <v>0</v>
      </c>
      <c r="T115" s="22"/>
      <c r="U115" s="23">
        <f t="shared" si="58"/>
        <v>0</v>
      </c>
      <c r="V115" s="9"/>
      <c r="W115" s="3">
        <v>0</v>
      </c>
    </row>
    <row r="116" spans="1:23" ht="54" x14ac:dyDescent="0.35">
      <c r="A116" s="42" t="s">
        <v>129</v>
      </c>
      <c r="B116" s="47" t="s">
        <v>172</v>
      </c>
      <c r="C116" s="47" t="s">
        <v>5</v>
      </c>
      <c r="D116" s="21">
        <v>30000</v>
      </c>
      <c r="E116" s="21">
        <v>0</v>
      </c>
      <c r="F116" s="23"/>
      <c r="G116" s="23">
        <f t="shared" si="59"/>
        <v>30000</v>
      </c>
      <c r="H116" s="23">
        <v>0</v>
      </c>
      <c r="I116" s="23">
        <f t="shared" si="60"/>
        <v>0</v>
      </c>
      <c r="J116" s="23"/>
      <c r="K116" s="23">
        <f t="shared" si="53"/>
        <v>30000</v>
      </c>
      <c r="L116" s="23">
        <v>0</v>
      </c>
      <c r="M116" s="23">
        <f t="shared" si="54"/>
        <v>0</v>
      </c>
      <c r="N116" s="23"/>
      <c r="O116" s="23">
        <f t="shared" si="55"/>
        <v>30000</v>
      </c>
      <c r="P116" s="23">
        <v>0</v>
      </c>
      <c r="Q116" s="23">
        <f t="shared" si="56"/>
        <v>0</v>
      </c>
      <c r="R116" s="22"/>
      <c r="S116" s="46">
        <f t="shared" si="57"/>
        <v>30000</v>
      </c>
      <c r="T116" s="22">
        <v>0</v>
      </c>
      <c r="U116" s="46">
        <f t="shared" si="58"/>
        <v>0</v>
      </c>
      <c r="V116" s="9">
        <v>1120441540</v>
      </c>
    </row>
    <row r="117" spans="1:23" ht="54" x14ac:dyDescent="0.35">
      <c r="A117" s="42" t="s">
        <v>130</v>
      </c>
      <c r="B117" s="47" t="s">
        <v>197</v>
      </c>
      <c r="C117" s="47" t="s">
        <v>5</v>
      </c>
      <c r="D117" s="21"/>
      <c r="E117" s="21"/>
      <c r="F117" s="23"/>
      <c r="G117" s="23"/>
      <c r="H117" s="23"/>
      <c r="I117" s="23"/>
      <c r="J117" s="23">
        <v>32968.798999999999</v>
      </c>
      <c r="K117" s="23">
        <f t="shared" si="53"/>
        <v>32968.798999999999</v>
      </c>
      <c r="L117" s="23"/>
      <c r="M117" s="23">
        <f t="shared" si="54"/>
        <v>0</v>
      </c>
      <c r="N117" s="23"/>
      <c r="O117" s="23">
        <f t="shared" si="55"/>
        <v>32968.798999999999</v>
      </c>
      <c r="P117" s="23"/>
      <c r="Q117" s="23">
        <f t="shared" si="56"/>
        <v>0</v>
      </c>
      <c r="R117" s="22">
        <v>467.96</v>
      </c>
      <c r="S117" s="46">
        <f t="shared" si="57"/>
        <v>33436.758999999998</v>
      </c>
      <c r="T117" s="22"/>
      <c r="U117" s="46">
        <f t="shared" si="58"/>
        <v>0</v>
      </c>
      <c r="V117" s="9" t="s">
        <v>198</v>
      </c>
    </row>
    <row r="118" spans="1:23" x14ac:dyDescent="0.35">
      <c r="A118" s="42"/>
      <c r="B118" s="47" t="s">
        <v>6</v>
      </c>
      <c r="C118" s="47"/>
      <c r="D118" s="20">
        <f>D120+D121</f>
        <v>1940540.4</v>
      </c>
      <c r="E118" s="20">
        <f>E120+E121</f>
        <v>1512660</v>
      </c>
      <c r="F118" s="20">
        <f>F120+F121</f>
        <v>0</v>
      </c>
      <c r="G118" s="20">
        <f t="shared" si="59"/>
        <v>1940540.4</v>
      </c>
      <c r="H118" s="20">
        <f>H120+H121</f>
        <v>0</v>
      </c>
      <c r="I118" s="20">
        <f t="shared" si="60"/>
        <v>1512660</v>
      </c>
      <c r="J118" s="20">
        <f>J120+J121</f>
        <v>0</v>
      </c>
      <c r="K118" s="20">
        <f t="shared" si="53"/>
        <v>1940540.4</v>
      </c>
      <c r="L118" s="20">
        <f>L120+L121</f>
        <v>0</v>
      </c>
      <c r="M118" s="20">
        <f t="shared" si="54"/>
        <v>1512660</v>
      </c>
      <c r="N118" s="23">
        <f>N120+N121</f>
        <v>0</v>
      </c>
      <c r="O118" s="23">
        <f t="shared" si="55"/>
        <v>1940540.4</v>
      </c>
      <c r="P118" s="23">
        <f>P120+P121</f>
        <v>0</v>
      </c>
      <c r="Q118" s="20">
        <f t="shared" si="56"/>
        <v>1512660</v>
      </c>
      <c r="R118" s="20">
        <f>R120+R121</f>
        <v>403701.8</v>
      </c>
      <c r="S118" s="46">
        <f t="shared" si="57"/>
        <v>2344242.1999999997</v>
      </c>
      <c r="T118" s="20">
        <f>T120+T121</f>
        <v>0</v>
      </c>
      <c r="U118" s="46">
        <f t="shared" si="58"/>
        <v>1512660</v>
      </c>
    </row>
    <row r="119" spans="1:23" x14ac:dyDescent="0.35">
      <c r="A119" s="42"/>
      <c r="B119" s="43" t="s">
        <v>7</v>
      </c>
      <c r="C119" s="60"/>
      <c r="D119" s="21"/>
      <c r="E119" s="21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2"/>
      <c r="S119" s="46"/>
      <c r="T119" s="22"/>
      <c r="U119" s="46"/>
    </row>
    <row r="120" spans="1:23" s="3" customFormat="1" hidden="1" x14ac:dyDescent="0.35">
      <c r="A120" s="1"/>
      <c r="B120" s="5" t="s">
        <v>8</v>
      </c>
      <c r="C120" s="2"/>
      <c r="D120" s="24">
        <f t="shared" ref="D120:F121" si="61">D124+D128+D132+D136+D140+D144+D148+D152+D156+D160+D164</f>
        <v>485135.6</v>
      </c>
      <c r="E120" s="24">
        <f t="shared" si="61"/>
        <v>407082.6</v>
      </c>
      <c r="F120" s="26">
        <f t="shared" si="61"/>
        <v>0</v>
      </c>
      <c r="G120" s="23">
        <f t="shared" si="59"/>
        <v>485135.6</v>
      </c>
      <c r="H120" s="26">
        <f>H124+H128+H132+H136+H140+H144+H148+H152+H156+H160+H164</f>
        <v>0</v>
      </c>
      <c r="I120" s="23">
        <f t="shared" si="60"/>
        <v>407082.6</v>
      </c>
      <c r="J120" s="26">
        <f t="shared" ref="J120" si="62">J124+J128+J132+J136+J140+J144+J148+J152+J156+J160+J164</f>
        <v>0</v>
      </c>
      <c r="K120" s="23">
        <f t="shared" si="53"/>
        <v>485135.6</v>
      </c>
      <c r="L120" s="26">
        <f>L124+L128+L132+L136+L140+L144+L148+L152+L156+L160+L164</f>
        <v>0</v>
      </c>
      <c r="M120" s="23">
        <f t="shared" ref="M120:M122" si="63">I120+L120</f>
        <v>407082.6</v>
      </c>
      <c r="N120" s="26">
        <f t="shared" ref="N120:N121" si="64">N124+N128+N132+N136+N140+N144+N148+N152+N156+N160+N164</f>
        <v>0</v>
      </c>
      <c r="O120" s="23">
        <f t="shared" ref="O120:O122" si="65">K120+N120</f>
        <v>485135.6</v>
      </c>
      <c r="P120" s="26">
        <f>P124+P128+P132+P136+P140+P144+P148+P152+P156+P160+P164</f>
        <v>0</v>
      </c>
      <c r="Q120" s="23">
        <f t="shared" ref="Q120:Q122" si="66">M120+P120</f>
        <v>407082.6</v>
      </c>
      <c r="R120" s="25">
        <f>R124+R128+R132+R136+R140+R144+R148+R152+R156+R160+R164+R168+R172</f>
        <v>83372.299999999988</v>
      </c>
      <c r="S120" s="23">
        <f t="shared" ref="S120:S122" si="67">O120+R120</f>
        <v>568507.89999999991</v>
      </c>
      <c r="T120" s="25">
        <f>T124+T128+T132+T136+T140+T144+T148+T152+T156+T160+T164+T168+T172</f>
        <v>0</v>
      </c>
      <c r="U120" s="23">
        <f t="shared" ref="U120:U122" si="68">Q120+T120</f>
        <v>407082.6</v>
      </c>
      <c r="V120" s="10"/>
      <c r="W120" s="3">
        <v>0</v>
      </c>
    </row>
    <row r="121" spans="1:23" x14ac:dyDescent="0.35">
      <c r="A121" s="42"/>
      <c r="B121" s="47" t="s">
        <v>23</v>
      </c>
      <c r="C121" s="60"/>
      <c r="D121" s="21">
        <f t="shared" si="61"/>
        <v>1455404.7999999998</v>
      </c>
      <c r="E121" s="21">
        <f t="shared" si="61"/>
        <v>1105577.3999999999</v>
      </c>
      <c r="F121" s="23">
        <f t="shared" si="61"/>
        <v>0</v>
      </c>
      <c r="G121" s="23">
        <f t="shared" si="59"/>
        <v>1455404.7999999998</v>
      </c>
      <c r="H121" s="23">
        <f>H125+H129+H133+H137+H141+H145+H149+H153+H157+H161+H165</f>
        <v>0</v>
      </c>
      <c r="I121" s="23">
        <f t="shared" si="60"/>
        <v>1105577.3999999999</v>
      </c>
      <c r="J121" s="23">
        <f t="shared" ref="J121" si="69">J125+J129+J133+J137+J141+J145+J149+J153+J157+J161+J165</f>
        <v>0</v>
      </c>
      <c r="K121" s="23">
        <f t="shared" si="53"/>
        <v>1455404.7999999998</v>
      </c>
      <c r="L121" s="23">
        <f>L125+L129+L133+L137+L141+L145+L149+L153+L157+L161+L165</f>
        <v>0</v>
      </c>
      <c r="M121" s="23">
        <f t="shared" si="63"/>
        <v>1105577.3999999999</v>
      </c>
      <c r="N121" s="23">
        <f t="shared" si="64"/>
        <v>0</v>
      </c>
      <c r="O121" s="23">
        <f t="shared" si="65"/>
        <v>1455404.7999999998</v>
      </c>
      <c r="P121" s="23">
        <f>P125+P129+P133+P137+P141+P145+P149+P153+P157+P161+P165</f>
        <v>0</v>
      </c>
      <c r="Q121" s="23">
        <f t="shared" si="66"/>
        <v>1105577.3999999999</v>
      </c>
      <c r="R121" s="22">
        <f>R125+R129+R133+R137+R141+R145+R149+R153+R157+R161+R165+R169+R173</f>
        <v>320329.5</v>
      </c>
      <c r="S121" s="46">
        <f t="shared" si="67"/>
        <v>1775734.2999999998</v>
      </c>
      <c r="T121" s="22">
        <f>T125+T129+T133+T137+T141+T145+T149+T153+T157+T161+T165+T169+T173</f>
        <v>0</v>
      </c>
      <c r="U121" s="46">
        <f t="shared" si="68"/>
        <v>1105577.3999999999</v>
      </c>
    </row>
    <row r="122" spans="1:23" ht="54" x14ac:dyDescent="0.35">
      <c r="A122" s="42" t="s">
        <v>131</v>
      </c>
      <c r="B122" s="47" t="s">
        <v>28</v>
      </c>
      <c r="C122" s="47" t="s">
        <v>5</v>
      </c>
      <c r="D122" s="21">
        <f>D124+D125</f>
        <v>613115.4</v>
      </c>
      <c r="E122" s="21">
        <f>E124+E125</f>
        <v>263903.8</v>
      </c>
      <c r="F122" s="23">
        <f>F124+F125</f>
        <v>0</v>
      </c>
      <c r="G122" s="23">
        <f t="shared" si="59"/>
        <v>613115.4</v>
      </c>
      <c r="H122" s="23">
        <f>H124+H125</f>
        <v>0</v>
      </c>
      <c r="I122" s="23">
        <f t="shared" si="60"/>
        <v>263903.8</v>
      </c>
      <c r="J122" s="23">
        <f>J124+J125</f>
        <v>0</v>
      </c>
      <c r="K122" s="23">
        <f t="shared" si="53"/>
        <v>613115.4</v>
      </c>
      <c r="L122" s="23">
        <f>L124+L125</f>
        <v>0</v>
      </c>
      <c r="M122" s="23">
        <f t="shared" si="63"/>
        <v>263903.8</v>
      </c>
      <c r="N122" s="23">
        <f>N124+N125</f>
        <v>0</v>
      </c>
      <c r="O122" s="23">
        <f t="shared" si="65"/>
        <v>613115.4</v>
      </c>
      <c r="P122" s="23">
        <f>P124+P125</f>
        <v>0</v>
      </c>
      <c r="Q122" s="23">
        <f t="shared" si="66"/>
        <v>263903.8</v>
      </c>
      <c r="R122" s="22">
        <f>R124+R125</f>
        <v>34936.1</v>
      </c>
      <c r="S122" s="46">
        <f t="shared" si="67"/>
        <v>648051.5</v>
      </c>
      <c r="T122" s="22">
        <f>T124+T125</f>
        <v>0</v>
      </c>
      <c r="U122" s="46">
        <f t="shared" si="68"/>
        <v>263903.8</v>
      </c>
    </row>
    <row r="123" spans="1:23" x14ac:dyDescent="0.35">
      <c r="A123" s="42"/>
      <c r="B123" s="47" t="s">
        <v>7</v>
      </c>
      <c r="C123" s="60"/>
      <c r="D123" s="21"/>
      <c r="E123" s="21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2"/>
      <c r="S123" s="46"/>
      <c r="T123" s="22"/>
      <c r="U123" s="46"/>
    </row>
    <row r="124" spans="1:23" s="3" customFormat="1" hidden="1" x14ac:dyDescent="0.35">
      <c r="A124" s="1"/>
      <c r="B124" s="12" t="s">
        <v>8</v>
      </c>
      <c r="C124" s="2"/>
      <c r="D124" s="24">
        <v>153278.9</v>
      </c>
      <c r="E124" s="24">
        <v>65976</v>
      </c>
      <c r="F124" s="26"/>
      <c r="G124" s="23">
        <f t="shared" si="59"/>
        <v>153278.9</v>
      </c>
      <c r="H124" s="26"/>
      <c r="I124" s="23">
        <f t="shared" si="60"/>
        <v>65976</v>
      </c>
      <c r="J124" s="26"/>
      <c r="K124" s="23">
        <f t="shared" si="53"/>
        <v>153278.9</v>
      </c>
      <c r="L124" s="26"/>
      <c r="M124" s="23">
        <f t="shared" ref="M124:M126" si="70">I124+L124</f>
        <v>65976</v>
      </c>
      <c r="N124" s="26"/>
      <c r="O124" s="23">
        <f t="shared" ref="O124:O126" si="71">K124+N124</f>
        <v>153278.9</v>
      </c>
      <c r="P124" s="26"/>
      <c r="Q124" s="23">
        <f t="shared" ref="Q124:Q126" si="72">M124+P124</f>
        <v>65976</v>
      </c>
      <c r="R124" s="25">
        <v>-8819.4</v>
      </c>
      <c r="S124" s="23">
        <f t="shared" ref="S124:S126" si="73">O124+R124</f>
        <v>144459.5</v>
      </c>
      <c r="T124" s="25"/>
      <c r="U124" s="23">
        <f t="shared" ref="U124:U126" si="74">Q124+T124</f>
        <v>65976</v>
      </c>
      <c r="V124" s="10" t="s">
        <v>34</v>
      </c>
      <c r="W124" s="3">
        <v>0</v>
      </c>
    </row>
    <row r="125" spans="1:23" x14ac:dyDescent="0.35">
      <c r="A125" s="42"/>
      <c r="B125" s="47" t="s">
        <v>23</v>
      </c>
      <c r="C125" s="60"/>
      <c r="D125" s="21">
        <v>459836.5</v>
      </c>
      <c r="E125" s="21">
        <v>197927.8</v>
      </c>
      <c r="F125" s="23"/>
      <c r="G125" s="23">
        <f t="shared" si="59"/>
        <v>459836.5</v>
      </c>
      <c r="H125" s="23"/>
      <c r="I125" s="23">
        <f t="shared" si="60"/>
        <v>197927.8</v>
      </c>
      <c r="J125" s="23"/>
      <c r="K125" s="23">
        <f t="shared" si="53"/>
        <v>459836.5</v>
      </c>
      <c r="L125" s="23"/>
      <c r="M125" s="23">
        <f t="shared" si="70"/>
        <v>197927.8</v>
      </c>
      <c r="N125" s="23"/>
      <c r="O125" s="23">
        <f t="shared" si="71"/>
        <v>459836.5</v>
      </c>
      <c r="P125" s="23"/>
      <c r="Q125" s="23">
        <f t="shared" si="72"/>
        <v>197927.8</v>
      </c>
      <c r="R125" s="22">
        <v>43755.5</v>
      </c>
      <c r="S125" s="46">
        <f t="shared" si="73"/>
        <v>503592</v>
      </c>
      <c r="T125" s="22"/>
      <c r="U125" s="46">
        <f t="shared" si="74"/>
        <v>197927.8</v>
      </c>
      <c r="V125" s="10" t="s">
        <v>146</v>
      </c>
      <c r="W125" s="7"/>
    </row>
    <row r="126" spans="1:23" ht="54" x14ac:dyDescent="0.35">
      <c r="A126" s="42" t="s">
        <v>132</v>
      </c>
      <c r="B126" s="47" t="s">
        <v>72</v>
      </c>
      <c r="C126" s="47" t="s">
        <v>5</v>
      </c>
      <c r="D126" s="21">
        <f>D128+D129</f>
        <v>200000</v>
      </c>
      <c r="E126" s="21">
        <f>E128+E129</f>
        <v>10000</v>
      </c>
      <c r="F126" s="23">
        <f>F128+F129</f>
        <v>0</v>
      </c>
      <c r="G126" s="23">
        <f t="shared" si="59"/>
        <v>200000</v>
      </c>
      <c r="H126" s="23">
        <f>H128+H129</f>
        <v>0</v>
      </c>
      <c r="I126" s="23">
        <f t="shared" si="60"/>
        <v>10000</v>
      </c>
      <c r="J126" s="23">
        <f>J128+J129</f>
        <v>45367</v>
      </c>
      <c r="K126" s="23">
        <f t="shared" si="53"/>
        <v>245367</v>
      </c>
      <c r="L126" s="23">
        <f>L128+L129</f>
        <v>0</v>
      </c>
      <c r="M126" s="23">
        <f t="shared" si="70"/>
        <v>10000</v>
      </c>
      <c r="N126" s="23">
        <f>N128+N129</f>
        <v>0</v>
      </c>
      <c r="O126" s="23">
        <f t="shared" si="71"/>
        <v>245367</v>
      </c>
      <c r="P126" s="23">
        <f>P128+P129</f>
        <v>0</v>
      </c>
      <c r="Q126" s="23">
        <f t="shared" si="72"/>
        <v>10000</v>
      </c>
      <c r="R126" s="22">
        <f>R128+R129</f>
        <v>0</v>
      </c>
      <c r="S126" s="46">
        <f t="shared" si="73"/>
        <v>245367</v>
      </c>
      <c r="T126" s="22">
        <f>T128+T129</f>
        <v>0</v>
      </c>
      <c r="U126" s="46">
        <f t="shared" si="74"/>
        <v>10000</v>
      </c>
    </row>
    <row r="127" spans="1:23" x14ac:dyDescent="0.35">
      <c r="A127" s="42"/>
      <c r="B127" s="47" t="s">
        <v>7</v>
      </c>
      <c r="C127" s="61"/>
      <c r="D127" s="21"/>
      <c r="E127" s="21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2"/>
      <c r="S127" s="46"/>
      <c r="T127" s="22"/>
      <c r="U127" s="46"/>
    </row>
    <row r="128" spans="1:23" s="3" customFormat="1" hidden="1" x14ac:dyDescent="0.35">
      <c r="A128" s="1"/>
      <c r="B128" s="12" t="s">
        <v>8</v>
      </c>
      <c r="C128" s="13"/>
      <c r="D128" s="21">
        <v>50000</v>
      </c>
      <c r="E128" s="21">
        <v>2500</v>
      </c>
      <c r="F128" s="23"/>
      <c r="G128" s="23">
        <f t="shared" si="59"/>
        <v>50000</v>
      </c>
      <c r="H128" s="23"/>
      <c r="I128" s="23">
        <f t="shared" si="60"/>
        <v>2500</v>
      </c>
      <c r="J128" s="23">
        <v>11341.8</v>
      </c>
      <c r="K128" s="23">
        <f t="shared" si="53"/>
        <v>61341.8</v>
      </c>
      <c r="L128" s="23"/>
      <c r="M128" s="23">
        <f t="shared" ref="M128:M130" si="75">I128+L128</f>
        <v>2500</v>
      </c>
      <c r="N128" s="23"/>
      <c r="O128" s="23">
        <f t="shared" ref="O128:O130" si="76">K128+N128</f>
        <v>61341.8</v>
      </c>
      <c r="P128" s="23"/>
      <c r="Q128" s="23">
        <f t="shared" ref="Q128:Q130" si="77">M128+P128</f>
        <v>2500</v>
      </c>
      <c r="R128" s="22"/>
      <c r="S128" s="23">
        <f t="shared" ref="S128:S130" si="78">O128+R128</f>
        <v>61341.8</v>
      </c>
      <c r="T128" s="22"/>
      <c r="U128" s="23">
        <f t="shared" ref="U128:U130" si="79">Q128+T128</f>
        <v>2500</v>
      </c>
      <c r="V128" s="10" t="s">
        <v>35</v>
      </c>
      <c r="W128" s="3">
        <v>0</v>
      </c>
    </row>
    <row r="129" spans="1:23" x14ac:dyDescent="0.35">
      <c r="A129" s="42"/>
      <c r="B129" s="47" t="s">
        <v>23</v>
      </c>
      <c r="C129" s="61"/>
      <c r="D129" s="21">
        <v>150000</v>
      </c>
      <c r="E129" s="21">
        <v>7500</v>
      </c>
      <c r="F129" s="23"/>
      <c r="G129" s="23">
        <f t="shared" si="59"/>
        <v>150000</v>
      </c>
      <c r="H129" s="23"/>
      <c r="I129" s="23">
        <f t="shared" si="60"/>
        <v>7500</v>
      </c>
      <c r="J129" s="23">
        <v>34025.199999999997</v>
      </c>
      <c r="K129" s="23">
        <f t="shared" si="53"/>
        <v>184025.2</v>
      </c>
      <c r="L129" s="23"/>
      <c r="M129" s="23">
        <f t="shared" si="75"/>
        <v>7500</v>
      </c>
      <c r="N129" s="23"/>
      <c r="O129" s="23">
        <f t="shared" si="76"/>
        <v>184025.2</v>
      </c>
      <c r="P129" s="23"/>
      <c r="Q129" s="23">
        <f t="shared" si="77"/>
        <v>7500</v>
      </c>
      <c r="R129" s="22"/>
      <c r="S129" s="46">
        <f t="shared" si="78"/>
        <v>184025.2</v>
      </c>
      <c r="T129" s="22"/>
      <c r="U129" s="46">
        <f t="shared" si="79"/>
        <v>7500</v>
      </c>
      <c r="V129" s="10" t="s">
        <v>146</v>
      </c>
    </row>
    <row r="130" spans="1:23" ht="54" x14ac:dyDescent="0.35">
      <c r="A130" s="42" t="s">
        <v>133</v>
      </c>
      <c r="B130" s="47" t="s">
        <v>29</v>
      </c>
      <c r="C130" s="47" t="s">
        <v>5</v>
      </c>
      <c r="D130" s="21">
        <f>D132+D133</f>
        <v>120000</v>
      </c>
      <c r="E130" s="21">
        <f>E132+E133</f>
        <v>0</v>
      </c>
      <c r="F130" s="23">
        <f>F132+F133</f>
        <v>0</v>
      </c>
      <c r="G130" s="23">
        <f t="shared" si="59"/>
        <v>120000</v>
      </c>
      <c r="H130" s="23">
        <f>H132+H133</f>
        <v>0</v>
      </c>
      <c r="I130" s="23">
        <f t="shared" si="60"/>
        <v>0</v>
      </c>
      <c r="J130" s="23">
        <f>J132+J133</f>
        <v>0</v>
      </c>
      <c r="K130" s="23">
        <f t="shared" si="53"/>
        <v>120000</v>
      </c>
      <c r="L130" s="23">
        <f>L132+L133</f>
        <v>0</v>
      </c>
      <c r="M130" s="23">
        <f t="shared" si="75"/>
        <v>0</v>
      </c>
      <c r="N130" s="23">
        <f>N132+N133</f>
        <v>0</v>
      </c>
      <c r="O130" s="23">
        <f t="shared" si="76"/>
        <v>120000</v>
      </c>
      <c r="P130" s="23">
        <f>P132+P133</f>
        <v>0</v>
      </c>
      <c r="Q130" s="23">
        <f t="shared" si="77"/>
        <v>0</v>
      </c>
      <c r="R130" s="22">
        <f>R132+R133</f>
        <v>0</v>
      </c>
      <c r="S130" s="46">
        <f t="shared" si="78"/>
        <v>120000</v>
      </c>
      <c r="T130" s="22">
        <f>T132+T133</f>
        <v>0</v>
      </c>
      <c r="U130" s="46">
        <f t="shared" si="79"/>
        <v>0</v>
      </c>
    </row>
    <row r="131" spans="1:23" x14ac:dyDescent="0.35">
      <c r="A131" s="42"/>
      <c r="B131" s="47" t="s">
        <v>7</v>
      </c>
      <c r="C131" s="61"/>
      <c r="D131" s="21"/>
      <c r="E131" s="21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2"/>
      <c r="S131" s="46"/>
      <c r="T131" s="22"/>
      <c r="U131" s="46"/>
    </row>
    <row r="132" spans="1:23" s="3" customFormat="1" hidden="1" x14ac:dyDescent="0.35">
      <c r="A132" s="1"/>
      <c r="B132" s="12" t="s">
        <v>8</v>
      </c>
      <c r="C132" s="13"/>
      <c r="D132" s="21">
        <v>30000</v>
      </c>
      <c r="E132" s="21">
        <v>0</v>
      </c>
      <c r="F132" s="23"/>
      <c r="G132" s="23">
        <f t="shared" si="59"/>
        <v>30000</v>
      </c>
      <c r="H132" s="23">
        <v>0</v>
      </c>
      <c r="I132" s="23">
        <f t="shared" si="60"/>
        <v>0</v>
      </c>
      <c r="J132" s="23"/>
      <c r="K132" s="23">
        <f t="shared" si="53"/>
        <v>30000</v>
      </c>
      <c r="L132" s="23">
        <v>0</v>
      </c>
      <c r="M132" s="23">
        <f t="shared" ref="M132:M134" si="80">I132+L132</f>
        <v>0</v>
      </c>
      <c r="N132" s="23"/>
      <c r="O132" s="23">
        <f t="shared" ref="O132:O134" si="81">K132+N132</f>
        <v>30000</v>
      </c>
      <c r="P132" s="23">
        <v>0</v>
      </c>
      <c r="Q132" s="23">
        <f t="shared" ref="Q132:Q134" si="82">M132+P132</f>
        <v>0</v>
      </c>
      <c r="R132" s="22"/>
      <c r="S132" s="23">
        <f t="shared" ref="S132:S134" si="83">O132+R132</f>
        <v>30000</v>
      </c>
      <c r="T132" s="22">
        <v>0</v>
      </c>
      <c r="U132" s="23">
        <f t="shared" ref="U132:U134" si="84">Q132+T132</f>
        <v>0</v>
      </c>
      <c r="V132" s="10" t="s">
        <v>36</v>
      </c>
      <c r="W132" s="3">
        <v>0</v>
      </c>
    </row>
    <row r="133" spans="1:23" x14ac:dyDescent="0.35">
      <c r="A133" s="42"/>
      <c r="B133" s="47" t="s">
        <v>23</v>
      </c>
      <c r="C133" s="61"/>
      <c r="D133" s="21">
        <v>90000</v>
      </c>
      <c r="E133" s="21">
        <v>0</v>
      </c>
      <c r="F133" s="23"/>
      <c r="G133" s="23">
        <f t="shared" si="59"/>
        <v>90000</v>
      </c>
      <c r="H133" s="23">
        <v>0</v>
      </c>
      <c r="I133" s="23">
        <f t="shared" si="60"/>
        <v>0</v>
      </c>
      <c r="J133" s="23"/>
      <c r="K133" s="23">
        <f t="shared" si="53"/>
        <v>90000</v>
      </c>
      <c r="L133" s="23">
        <v>0</v>
      </c>
      <c r="M133" s="23">
        <f t="shared" si="80"/>
        <v>0</v>
      </c>
      <c r="N133" s="23"/>
      <c r="O133" s="23">
        <f t="shared" si="81"/>
        <v>90000</v>
      </c>
      <c r="P133" s="23">
        <v>0</v>
      </c>
      <c r="Q133" s="23">
        <f t="shared" si="82"/>
        <v>0</v>
      </c>
      <c r="R133" s="22"/>
      <c r="S133" s="46">
        <f t="shared" si="83"/>
        <v>90000</v>
      </c>
      <c r="T133" s="22">
        <v>0</v>
      </c>
      <c r="U133" s="46">
        <f t="shared" si="84"/>
        <v>0</v>
      </c>
      <c r="V133" s="10" t="s">
        <v>146</v>
      </c>
    </row>
    <row r="134" spans="1:23" ht="54" x14ac:dyDescent="0.35">
      <c r="A134" s="42" t="s">
        <v>134</v>
      </c>
      <c r="B134" s="47" t="s">
        <v>30</v>
      </c>
      <c r="C134" s="47" t="s">
        <v>5</v>
      </c>
      <c r="D134" s="21">
        <f>D136+D137</f>
        <v>72334</v>
      </c>
      <c r="E134" s="21">
        <f>E136+E137</f>
        <v>0</v>
      </c>
      <c r="F134" s="23">
        <f>F136+F137</f>
        <v>0</v>
      </c>
      <c r="G134" s="23">
        <f t="shared" si="59"/>
        <v>72334</v>
      </c>
      <c r="H134" s="23">
        <f>H136+H137</f>
        <v>0</v>
      </c>
      <c r="I134" s="23">
        <f t="shared" si="60"/>
        <v>0</v>
      </c>
      <c r="J134" s="23">
        <f>J136+J137</f>
        <v>0</v>
      </c>
      <c r="K134" s="23">
        <f t="shared" si="53"/>
        <v>72334</v>
      </c>
      <c r="L134" s="23">
        <f>L136+L137</f>
        <v>0</v>
      </c>
      <c r="M134" s="23">
        <f t="shared" si="80"/>
        <v>0</v>
      </c>
      <c r="N134" s="23">
        <f>N136+N137</f>
        <v>0</v>
      </c>
      <c r="O134" s="23">
        <f t="shared" si="81"/>
        <v>72334</v>
      </c>
      <c r="P134" s="23">
        <f>P136+P137</f>
        <v>0</v>
      </c>
      <c r="Q134" s="23">
        <f t="shared" si="82"/>
        <v>0</v>
      </c>
      <c r="R134" s="22">
        <f>R136+R137</f>
        <v>0</v>
      </c>
      <c r="S134" s="46">
        <f t="shared" si="83"/>
        <v>72334</v>
      </c>
      <c r="T134" s="22">
        <f>T136+T137</f>
        <v>0</v>
      </c>
      <c r="U134" s="46">
        <f t="shared" si="84"/>
        <v>0</v>
      </c>
    </row>
    <row r="135" spans="1:23" x14ac:dyDescent="0.35">
      <c r="A135" s="42"/>
      <c r="B135" s="47" t="s">
        <v>7</v>
      </c>
      <c r="C135" s="61"/>
      <c r="D135" s="21"/>
      <c r="E135" s="21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2"/>
      <c r="S135" s="46"/>
      <c r="T135" s="22"/>
      <c r="U135" s="46"/>
    </row>
    <row r="136" spans="1:23" s="3" customFormat="1" hidden="1" x14ac:dyDescent="0.35">
      <c r="A136" s="1"/>
      <c r="B136" s="12" t="s">
        <v>8</v>
      </c>
      <c r="C136" s="13"/>
      <c r="D136" s="21">
        <v>18083.5</v>
      </c>
      <c r="E136" s="21">
        <v>0</v>
      </c>
      <c r="F136" s="23"/>
      <c r="G136" s="23">
        <f t="shared" si="59"/>
        <v>18083.5</v>
      </c>
      <c r="H136" s="23"/>
      <c r="I136" s="23">
        <f t="shared" si="60"/>
        <v>0</v>
      </c>
      <c r="J136" s="23"/>
      <c r="K136" s="23">
        <f t="shared" si="53"/>
        <v>18083.5</v>
      </c>
      <c r="L136" s="23"/>
      <c r="M136" s="23">
        <f t="shared" ref="M136:M138" si="85">I136+L136</f>
        <v>0</v>
      </c>
      <c r="N136" s="23"/>
      <c r="O136" s="23">
        <f t="shared" ref="O136:O138" si="86">K136+N136</f>
        <v>18083.5</v>
      </c>
      <c r="P136" s="23"/>
      <c r="Q136" s="23">
        <f t="shared" ref="Q136:Q138" si="87">M136+P136</f>
        <v>0</v>
      </c>
      <c r="R136" s="22"/>
      <c r="S136" s="23">
        <f t="shared" ref="S136:S138" si="88">O136+R136</f>
        <v>18083.5</v>
      </c>
      <c r="T136" s="22"/>
      <c r="U136" s="23">
        <f t="shared" ref="U136:U138" si="89">Q136+T136</f>
        <v>0</v>
      </c>
      <c r="V136" s="10" t="s">
        <v>37</v>
      </c>
      <c r="W136" s="3">
        <v>0</v>
      </c>
    </row>
    <row r="137" spans="1:23" x14ac:dyDescent="0.35">
      <c r="A137" s="42"/>
      <c r="B137" s="47" t="s">
        <v>23</v>
      </c>
      <c r="C137" s="61"/>
      <c r="D137" s="21">
        <v>54250.5</v>
      </c>
      <c r="E137" s="21">
        <v>0</v>
      </c>
      <c r="F137" s="23"/>
      <c r="G137" s="23">
        <f t="shared" si="59"/>
        <v>54250.5</v>
      </c>
      <c r="H137" s="23"/>
      <c r="I137" s="23">
        <f t="shared" si="60"/>
        <v>0</v>
      </c>
      <c r="J137" s="23"/>
      <c r="K137" s="23">
        <f t="shared" si="53"/>
        <v>54250.5</v>
      </c>
      <c r="L137" s="23"/>
      <c r="M137" s="23">
        <f t="shared" si="85"/>
        <v>0</v>
      </c>
      <c r="N137" s="23"/>
      <c r="O137" s="23">
        <f t="shared" si="86"/>
        <v>54250.5</v>
      </c>
      <c r="P137" s="23"/>
      <c r="Q137" s="23">
        <f t="shared" si="87"/>
        <v>0</v>
      </c>
      <c r="R137" s="22"/>
      <c r="S137" s="46">
        <f t="shared" si="88"/>
        <v>54250.5</v>
      </c>
      <c r="T137" s="22"/>
      <c r="U137" s="46">
        <f t="shared" si="89"/>
        <v>0</v>
      </c>
      <c r="V137" s="10" t="s">
        <v>146</v>
      </c>
    </row>
    <row r="138" spans="1:23" ht="54" x14ac:dyDescent="0.35">
      <c r="A138" s="42" t="s">
        <v>135</v>
      </c>
      <c r="B138" s="47" t="s">
        <v>170</v>
      </c>
      <c r="C138" s="47" t="s">
        <v>5</v>
      </c>
      <c r="D138" s="21">
        <f>D140+D141</f>
        <v>192621.69999999998</v>
      </c>
      <c r="E138" s="21">
        <f>E140+E141</f>
        <v>520019.19999999995</v>
      </c>
      <c r="F138" s="23">
        <f>F140+F141</f>
        <v>0</v>
      </c>
      <c r="G138" s="23">
        <f t="shared" si="59"/>
        <v>192621.69999999998</v>
      </c>
      <c r="H138" s="23">
        <f>H140+H141</f>
        <v>0</v>
      </c>
      <c r="I138" s="23">
        <f t="shared" si="60"/>
        <v>520019.19999999995</v>
      </c>
      <c r="J138" s="23">
        <f>J140+J141</f>
        <v>0</v>
      </c>
      <c r="K138" s="23">
        <f t="shared" si="53"/>
        <v>192621.69999999998</v>
      </c>
      <c r="L138" s="23">
        <f>L140+L141</f>
        <v>0</v>
      </c>
      <c r="M138" s="23">
        <f t="shared" si="85"/>
        <v>520019.19999999995</v>
      </c>
      <c r="N138" s="23">
        <f>N140+N141</f>
        <v>0</v>
      </c>
      <c r="O138" s="23">
        <f t="shared" si="86"/>
        <v>192621.69999999998</v>
      </c>
      <c r="P138" s="23">
        <f>P140+P141</f>
        <v>0</v>
      </c>
      <c r="Q138" s="23">
        <f t="shared" si="87"/>
        <v>520019.19999999995</v>
      </c>
      <c r="R138" s="22">
        <f>R140+R141</f>
        <v>0</v>
      </c>
      <c r="S138" s="46">
        <f t="shared" si="88"/>
        <v>192621.69999999998</v>
      </c>
      <c r="T138" s="22">
        <f>T140+T141</f>
        <v>0</v>
      </c>
      <c r="U138" s="46">
        <f t="shared" si="89"/>
        <v>520019.19999999995</v>
      </c>
    </row>
    <row r="139" spans="1:23" x14ac:dyDescent="0.35">
      <c r="A139" s="42"/>
      <c r="B139" s="47" t="s">
        <v>7</v>
      </c>
      <c r="C139" s="60"/>
      <c r="D139" s="21"/>
      <c r="E139" s="21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2"/>
      <c r="S139" s="46"/>
      <c r="T139" s="22"/>
      <c r="U139" s="46"/>
    </row>
    <row r="140" spans="1:23" s="3" customFormat="1" hidden="1" x14ac:dyDescent="0.35">
      <c r="A140" s="1"/>
      <c r="B140" s="12" t="s">
        <v>8</v>
      </c>
      <c r="C140" s="2"/>
      <c r="D140" s="24">
        <v>48155.4</v>
      </c>
      <c r="E140" s="24">
        <v>155837.6</v>
      </c>
      <c r="F140" s="26"/>
      <c r="G140" s="23">
        <f t="shared" si="59"/>
        <v>48155.4</v>
      </c>
      <c r="H140" s="26"/>
      <c r="I140" s="23">
        <f t="shared" si="60"/>
        <v>155837.6</v>
      </c>
      <c r="J140" s="26"/>
      <c r="K140" s="23">
        <f t="shared" si="53"/>
        <v>48155.4</v>
      </c>
      <c r="L140" s="26"/>
      <c r="M140" s="23">
        <f t="shared" ref="M140:M142" si="90">I140+L140</f>
        <v>155837.6</v>
      </c>
      <c r="N140" s="26"/>
      <c r="O140" s="23">
        <f t="shared" ref="O140:O142" si="91">K140+N140</f>
        <v>48155.4</v>
      </c>
      <c r="P140" s="26"/>
      <c r="Q140" s="23">
        <f t="shared" ref="Q140:Q142" si="92">M140+P140</f>
        <v>155837.6</v>
      </c>
      <c r="R140" s="25">
        <v>0.1</v>
      </c>
      <c r="S140" s="23">
        <f t="shared" ref="S140:S142" si="93">O140+R140</f>
        <v>48155.5</v>
      </c>
      <c r="T140" s="25"/>
      <c r="U140" s="23">
        <f t="shared" ref="U140:U142" si="94">Q140+T140</f>
        <v>155837.6</v>
      </c>
      <c r="V140" s="9" t="s">
        <v>38</v>
      </c>
      <c r="W140" s="3">
        <v>0</v>
      </c>
    </row>
    <row r="141" spans="1:23" x14ac:dyDescent="0.35">
      <c r="A141" s="42"/>
      <c r="B141" s="47" t="s">
        <v>23</v>
      </c>
      <c r="C141" s="60"/>
      <c r="D141" s="21">
        <v>144466.29999999999</v>
      </c>
      <c r="E141" s="21">
        <v>364181.6</v>
      </c>
      <c r="F141" s="23"/>
      <c r="G141" s="23">
        <f t="shared" si="59"/>
        <v>144466.29999999999</v>
      </c>
      <c r="H141" s="23"/>
      <c r="I141" s="23">
        <f t="shared" si="60"/>
        <v>364181.6</v>
      </c>
      <c r="J141" s="23"/>
      <c r="K141" s="23">
        <f t="shared" si="53"/>
        <v>144466.29999999999</v>
      </c>
      <c r="L141" s="23"/>
      <c r="M141" s="23">
        <f t="shared" si="90"/>
        <v>364181.6</v>
      </c>
      <c r="N141" s="23"/>
      <c r="O141" s="23">
        <f t="shared" si="91"/>
        <v>144466.29999999999</v>
      </c>
      <c r="P141" s="23"/>
      <c r="Q141" s="23">
        <f t="shared" si="92"/>
        <v>364181.6</v>
      </c>
      <c r="R141" s="22">
        <v>-0.1</v>
      </c>
      <c r="S141" s="46">
        <f t="shared" si="93"/>
        <v>144466.19999999998</v>
      </c>
      <c r="T141" s="22"/>
      <c r="U141" s="46">
        <f t="shared" si="94"/>
        <v>364181.6</v>
      </c>
      <c r="V141" s="9" t="s">
        <v>146</v>
      </c>
    </row>
    <row r="142" spans="1:23" ht="54" x14ac:dyDescent="0.35">
      <c r="A142" s="42" t="s">
        <v>171</v>
      </c>
      <c r="B142" s="47" t="s">
        <v>31</v>
      </c>
      <c r="C142" s="47" t="s">
        <v>5</v>
      </c>
      <c r="D142" s="21">
        <f>D144+D145</f>
        <v>0</v>
      </c>
      <c r="E142" s="21">
        <f>E144+E145</f>
        <v>200000</v>
      </c>
      <c r="F142" s="23">
        <f>F144+F145</f>
        <v>0</v>
      </c>
      <c r="G142" s="23">
        <f t="shared" si="59"/>
        <v>0</v>
      </c>
      <c r="H142" s="23">
        <f>H144+H145</f>
        <v>0</v>
      </c>
      <c r="I142" s="23">
        <f t="shared" si="60"/>
        <v>200000</v>
      </c>
      <c r="J142" s="23">
        <f>J144+J145</f>
        <v>0</v>
      </c>
      <c r="K142" s="23">
        <f t="shared" si="53"/>
        <v>0</v>
      </c>
      <c r="L142" s="23">
        <f>L144+L145</f>
        <v>0</v>
      </c>
      <c r="M142" s="23">
        <f t="shared" si="90"/>
        <v>200000</v>
      </c>
      <c r="N142" s="23">
        <f>N144+N145</f>
        <v>0</v>
      </c>
      <c r="O142" s="23">
        <f t="shared" si="91"/>
        <v>0</v>
      </c>
      <c r="P142" s="23">
        <f>P144+P145</f>
        <v>0</v>
      </c>
      <c r="Q142" s="23">
        <f t="shared" si="92"/>
        <v>200000</v>
      </c>
      <c r="R142" s="22">
        <f>R144+R145</f>
        <v>0</v>
      </c>
      <c r="S142" s="46">
        <f t="shared" si="93"/>
        <v>0</v>
      </c>
      <c r="T142" s="22">
        <f>T144+T145</f>
        <v>0</v>
      </c>
      <c r="U142" s="46">
        <f t="shared" si="94"/>
        <v>200000</v>
      </c>
    </row>
    <row r="143" spans="1:23" x14ac:dyDescent="0.35">
      <c r="A143" s="42"/>
      <c r="B143" s="47" t="s">
        <v>7</v>
      </c>
      <c r="C143" s="60"/>
      <c r="D143" s="21"/>
      <c r="E143" s="21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2"/>
      <c r="S143" s="46"/>
      <c r="T143" s="22"/>
      <c r="U143" s="46"/>
    </row>
    <row r="144" spans="1:23" s="3" customFormat="1" hidden="1" x14ac:dyDescent="0.35">
      <c r="A144" s="1"/>
      <c r="B144" s="12" t="s">
        <v>8</v>
      </c>
      <c r="C144" s="2"/>
      <c r="D144" s="24">
        <v>0</v>
      </c>
      <c r="E144" s="24">
        <v>51080</v>
      </c>
      <c r="F144" s="26">
        <v>0</v>
      </c>
      <c r="G144" s="23">
        <f t="shared" si="59"/>
        <v>0</v>
      </c>
      <c r="H144" s="26"/>
      <c r="I144" s="23">
        <f t="shared" si="60"/>
        <v>51080</v>
      </c>
      <c r="J144" s="26">
        <v>0</v>
      </c>
      <c r="K144" s="23">
        <f t="shared" si="53"/>
        <v>0</v>
      </c>
      <c r="L144" s="26"/>
      <c r="M144" s="23">
        <f t="shared" ref="M144:M146" si="95">I144+L144</f>
        <v>51080</v>
      </c>
      <c r="N144" s="26">
        <v>0</v>
      </c>
      <c r="O144" s="23">
        <f t="shared" ref="O144:O146" si="96">K144+N144</f>
        <v>0</v>
      </c>
      <c r="P144" s="26"/>
      <c r="Q144" s="23">
        <f t="shared" ref="Q144:Q146" si="97">M144+P144</f>
        <v>51080</v>
      </c>
      <c r="R144" s="25">
        <v>0</v>
      </c>
      <c r="S144" s="23">
        <f t="shared" ref="S144:S146" si="98">O144+R144</f>
        <v>0</v>
      </c>
      <c r="T144" s="25"/>
      <c r="U144" s="23">
        <f t="shared" ref="U144:U146" si="99">Q144+T144</f>
        <v>51080</v>
      </c>
      <c r="V144" s="9" t="s">
        <v>39</v>
      </c>
      <c r="W144" s="3">
        <v>0</v>
      </c>
    </row>
    <row r="145" spans="1:23" x14ac:dyDescent="0.35">
      <c r="A145" s="42"/>
      <c r="B145" s="47" t="s">
        <v>23</v>
      </c>
      <c r="C145" s="60"/>
      <c r="D145" s="21">
        <v>0</v>
      </c>
      <c r="E145" s="21">
        <v>148920</v>
      </c>
      <c r="F145" s="23">
        <v>0</v>
      </c>
      <c r="G145" s="23">
        <f t="shared" si="59"/>
        <v>0</v>
      </c>
      <c r="H145" s="23"/>
      <c r="I145" s="23">
        <f t="shared" si="60"/>
        <v>148920</v>
      </c>
      <c r="J145" s="23">
        <v>0</v>
      </c>
      <c r="K145" s="23">
        <f t="shared" si="53"/>
        <v>0</v>
      </c>
      <c r="L145" s="23"/>
      <c r="M145" s="23">
        <f t="shared" si="95"/>
        <v>148920</v>
      </c>
      <c r="N145" s="23">
        <v>0</v>
      </c>
      <c r="O145" s="23">
        <f t="shared" si="96"/>
        <v>0</v>
      </c>
      <c r="P145" s="23"/>
      <c r="Q145" s="23">
        <f t="shared" si="97"/>
        <v>148920</v>
      </c>
      <c r="R145" s="22">
        <v>0</v>
      </c>
      <c r="S145" s="46">
        <f t="shared" si="98"/>
        <v>0</v>
      </c>
      <c r="T145" s="22"/>
      <c r="U145" s="46">
        <f t="shared" si="99"/>
        <v>148920</v>
      </c>
      <c r="V145" s="9" t="s">
        <v>146</v>
      </c>
    </row>
    <row r="146" spans="1:23" ht="54" x14ac:dyDescent="0.35">
      <c r="A146" s="42" t="s">
        <v>136</v>
      </c>
      <c r="B146" s="47" t="s">
        <v>157</v>
      </c>
      <c r="C146" s="47" t="s">
        <v>5</v>
      </c>
      <c r="D146" s="21">
        <f>D148+D149</f>
        <v>348812</v>
      </c>
      <c r="E146" s="21">
        <f>E148+E149</f>
        <v>148812</v>
      </c>
      <c r="F146" s="23">
        <f>F148+F149</f>
        <v>0</v>
      </c>
      <c r="G146" s="23">
        <f t="shared" si="59"/>
        <v>348812</v>
      </c>
      <c r="H146" s="23">
        <f>H148+H149</f>
        <v>0</v>
      </c>
      <c r="I146" s="23">
        <f t="shared" si="60"/>
        <v>148812</v>
      </c>
      <c r="J146" s="23">
        <f>J148+J149</f>
        <v>-45367</v>
      </c>
      <c r="K146" s="23">
        <f t="shared" si="53"/>
        <v>303445</v>
      </c>
      <c r="L146" s="23">
        <f>L148+L149</f>
        <v>0</v>
      </c>
      <c r="M146" s="23">
        <f t="shared" si="95"/>
        <v>148812</v>
      </c>
      <c r="N146" s="23">
        <f>N148+N149</f>
        <v>0</v>
      </c>
      <c r="O146" s="23">
        <f t="shared" si="96"/>
        <v>303445</v>
      </c>
      <c r="P146" s="23">
        <f>P148+P149</f>
        <v>0</v>
      </c>
      <c r="Q146" s="23">
        <f t="shared" si="97"/>
        <v>148812</v>
      </c>
      <c r="R146" s="22">
        <f>R148+R149</f>
        <v>0</v>
      </c>
      <c r="S146" s="46">
        <f t="shared" si="98"/>
        <v>303445</v>
      </c>
      <c r="T146" s="22">
        <f>T148+T149</f>
        <v>0</v>
      </c>
      <c r="U146" s="46">
        <f t="shared" si="99"/>
        <v>148812</v>
      </c>
      <c r="W146" s="7"/>
    </row>
    <row r="147" spans="1:23" x14ac:dyDescent="0.35">
      <c r="A147" s="42"/>
      <c r="B147" s="47" t="s">
        <v>7</v>
      </c>
      <c r="C147" s="60"/>
      <c r="D147" s="21"/>
      <c r="E147" s="21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2"/>
      <c r="S147" s="46"/>
      <c r="T147" s="22"/>
      <c r="U147" s="46"/>
    </row>
    <row r="148" spans="1:23" s="3" customFormat="1" hidden="1" x14ac:dyDescent="0.35">
      <c r="A148" s="1"/>
      <c r="B148" s="12" t="s">
        <v>8</v>
      </c>
      <c r="C148" s="2"/>
      <c r="D148" s="24">
        <v>87203</v>
      </c>
      <c r="E148" s="24">
        <v>37203</v>
      </c>
      <c r="F148" s="26"/>
      <c r="G148" s="23">
        <f t="shared" si="59"/>
        <v>87203</v>
      </c>
      <c r="H148" s="26"/>
      <c r="I148" s="23">
        <f t="shared" si="60"/>
        <v>37203</v>
      </c>
      <c r="J148" s="26">
        <v>-11341.8</v>
      </c>
      <c r="K148" s="23">
        <f t="shared" si="53"/>
        <v>75861.2</v>
      </c>
      <c r="L148" s="26"/>
      <c r="M148" s="23">
        <f t="shared" ref="M148:M150" si="100">I148+L148</f>
        <v>37203</v>
      </c>
      <c r="N148" s="26"/>
      <c r="O148" s="23">
        <f t="shared" ref="O148:O150" si="101">K148+N148</f>
        <v>75861.2</v>
      </c>
      <c r="P148" s="26"/>
      <c r="Q148" s="23">
        <f t="shared" ref="Q148:Q150" si="102">M148+P148</f>
        <v>37203</v>
      </c>
      <c r="R148" s="25">
        <v>0.1</v>
      </c>
      <c r="S148" s="23">
        <f t="shared" ref="S148:S150" si="103">O148+R148</f>
        <v>75861.3</v>
      </c>
      <c r="T148" s="25"/>
      <c r="U148" s="23">
        <f t="shared" ref="U148:U150" si="104">Q148+T148</f>
        <v>37203</v>
      </c>
      <c r="V148" s="9" t="s">
        <v>40</v>
      </c>
      <c r="W148" s="3">
        <v>0</v>
      </c>
    </row>
    <row r="149" spans="1:23" x14ac:dyDescent="0.35">
      <c r="A149" s="42"/>
      <c r="B149" s="47" t="s">
        <v>23</v>
      </c>
      <c r="C149" s="60"/>
      <c r="D149" s="21">
        <v>261609</v>
      </c>
      <c r="E149" s="21">
        <v>111609</v>
      </c>
      <c r="F149" s="23"/>
      <c r="G149" s="23">
        <f t="shared" si="59"/>
        <v>261609</v>
      </c>
      <c r="H149" s="23"/>
      <c r="I149" s="23">
        <f t="shared" si="60"/>
        <v>111609</v>
      </c>
      <c r="J149" s="23">
        <v>-34025.199999999997</v>
      </c>
      <c r="K149" s="23">
        <f t="shared" si="53"/>
        <v>227583.8</v>
      </c>
      <c r="L149" s="23"/>
      <c r="M149" s="23">
        <f t="shared" si="100"/>
        <v>111609</v>
      </c>
      <c r="N149" s="23"/>
      <c r="O149" s="23">
        <f t="shared" si="101"/>
        <v>227583.8</v>
      </c>
      <c r="P149" s="23"/>
      <c r="Q149" s="23">
        <f t="shared" si="102"/>
        <v>111609</v>
      </c>
      <c r="R149" s="22">
        <v>-0.1</v>
      </c>
      <c r="S149" s="46">
        <f t="shared" si="103"/>
        <v>227583.69999999998</v>
      </c>
      <c r="T149" s="22"/>
      <c r="U149" s="46">
        <f t="shared" si="104"/>
        <v>111609</v>
      </c>
      <c r="V149" s="9" t="s">
        <v>146</v>
      </c>
    </row>
    <row r="150" spans="1:23" ht="54" x14ac:dyDescent="0.35">
      <c r="A150" s="42" t="s">
        <v>137</v>
      </c>
      <c r="B150" s="47" t="s">
        <v>158</v>
      </c>
      <c r="C150" s="47" t="s">
        <v>5</v>
      </c>
      <c r="D150" s="21">
        <f>D152+D153</f>
        <v>88427.4</v>
      </c>
      <c r="E150" s="21">
        <f>E152+E153</f>
        <v>0</v>
      </c>
      <c r="F150" s="23">
        <f>F152+F153</f>
        <v>0</v>
      </c>
      <c r="G150" s="23">
        <f t="shared" si="59"/>
        <v>88427.4</v>
      </c>
      <c r="H150" s="23">
        <f>H152+H153</f>
        <v>0</v>
      </c>
      <c r="I150" s="23">
        <f t="shared" si="60"/>
        <v>0</v>
      </c>
      <c r="J150" s="23">
        <f>J152+J153</f>
        <v>0</v>
      </c>
      <c r="K150" s="23">
        <f t="shared" si="53"/>
        <v>88427.4</v>
      </c>
      <c r="L150" s="23">
        <f>L152+L153</f>
        <v>0</v>
      </c>
      <c r="M150" s="23">
        <f t="shared" si="100"/>
        <v>0</v>
      </c>
      <c r="N150" s="23">
        <f>N152+N153</f>
        <v>0</v>
      </c>
      <c r="O150" s="23">
        <f t="shared" si="101"/>
        <v>88427.4</v>
      </c>
      <c r="P150" s="23">
        <f>P152+P153</f>
        <v>0</v>
      </c>
      <c r="Q150" s="23">
        <f t="shared" si="102"/>
        <v>0</v>
      </c>
      <c r="R150" s="22">
        <f>R152+R153</f>
        <v>0</v>
      </c>
      <c r="S150" s="46">
        <f t="shared" si="103"/>
        <v>88427.4</v>
      </c>
      <c r="T150" s="22">
        <f>T152+T153</f>
        <v>0</v>
      </c>
      <c r="U150" s="46">
        <f t="shared" si="104"/>
        <v>0</v>
      </c>
    </row>
    <row r="151" spans="1:23" x14ac:dyDescent="0.35">
      <c r="A151" s="42"/>
      <c r="B151" s="47" t="s">
        <v>7</v>
      </c>
      <c r="C151" s="47"/>
      <c r="D151" s="21"/>
      <c r="E151" s="21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2"/>
      <c r="S151" s="46"/>
      <c r="T151" s="22"/>
      <c r="U151" s="46"/>
    </row>
    <row r="152" spans="1:23" s="3" customFormat="1" hidden="1" x14ac:dyDescent="0.35">
      <c r="A152" s="1"/>
      <c r="B152" s="12" t="s">
        <v>8</v>
      </c>
      <c r="C152" s="12"/>
      <c r="D152" s="21">
        <v>22107</v>
      </c>
      <c r="E152" s="21">
        <v>0</v>
      </c>
      <c r="F152" s="23"/>
      <c r="G152" s="23">
        <f t="shared" si="59"/>
        <v>22107</v>
      </c>
      <c r="H152" s="23"/>
      <c r="I152" s="23">
        <f t="shared" si="60"/>
        <v>0</v>
      </c>
      <c r="J152" s="23"/>
      <c r="K152" s="23">
        <f t="shared" si="53"/>
        <v>22107</v>
      </c>
      <c r="L152" s="23"/>
      <c r="M152" s="23">
        <f t="shared" ref="M152:M154" si="105">I152+L152</f>
        <v>0</v>
      </c>
      <c r="N152" s="23"/>
      <c r="O152" s="23">
        <f t="shared" ref="O152:O154" si="106">K152+N152</f>
        <v>22107</v>
      </c>
      <c r="P152" s="23"/>
      <c r="Q152" s="23">
        <f t="shared" ref="Q152:Q154" si="107">M152+P152</f>
        <v>0</v>
      </c>
      <c r="R152" s="22"/>
      <c r="S152" s="23">
        <f t="shared" ref="S152:S154" si="108">O152+R152</f>
        <v>22107</v>
      </c>
      <c r="T152" s="22"/>
      <c r="U152" s="23">
        <f t="shared" ref="U152:U154" si="109">Q152+T152</f>
        <v>0</v>
      </c>
      <c r="V152" s="10" t="s">
        <v>41</v>
      </c>
      <c r="W152" s="3">
        <v>0</v>
      </c>
    </row>
    <row r="153" spans="1:23" x14ac:dyDescent="0.35">
      <c r="A153" s="42"/>
      <c r="B153" s="47" t="s">
        <v>23</v>
      </c>
      <c r="C153" s="47"/>
      <c r="D153" s="21">
        <v>66320.399999999994</v>
      </c>
      <c r="E153" s="21">
        <v>0</v>
      </c>
      <c r="F153" s="23"/>
      <c r="G153" s="23">
        <f t="shared" si="59"/>
        <v>66320.399999999994</v>
      </c>
      <c r="H153" s="23"/>
      <c r="I153" s="23">
        <f t="shared" si="60"/>
        <v>0</v>
      </c>
      <c r="J153" s="23"/>
      <c r="K153" s="23">
        <f t="shared" si="53"/>
        <v>66320.399999999994</v>
      </c>
      <c r="L153" s="23"/>
      <c r="M153" s="23">
        <f t="shared" si="105"/>
        <v>0</v>
      </c>
      <c r="N153" s="23"/>
      <c r="O153" s="23">
        <f t="shared" si="106"/>
        <v>66320.399999999994</v>
      </c>
      <c r="P153" s="23"/>
      <c r="Q153" s="23">
        <f t="shared" si="107"/>
        <v>0</v>
      </c>
      <c r="R153" s="22"/>
      <c r="S153" s="46">
        <f t="shared" si="108"/>
        <v>66320.399999999994</v>
      </c>
      <c r="T153" s="22"/>
      <c r="U153" s="46">
        <f t="shared" si="109"/>
        <v>0</v>
      </c>
      <c r="V153" s="10" t="s">
        <v>146</v>
      </c>
    </row>
    <row r="154" spans="1:23" ht="72" x14ac:dyDescent="0.35">
      <c r="A154" s="42" t="s">
        <v>138</v>
      </c>
      <c r="B154" s="47" t="s">
        <v>159</v>
      </c>
      <c r="C154" s="47" t="s">
        <v>5</v>
      </c>
      <c r="D154" s="21">
        <f>D156+D157</f>
        <v>28275.4</v>
      </c>
      <c r="E154" s="21">
        <f>E156+E157</f>
        <v>0</v>
      </c>
      <c r="F154" s="23">
        <f>F156+F157</f>
        <v>0</v>
      </c>
      <c r="G154" s="23">
        <f t="shared" si="59"/>
        <v>28275.4</v>
      </c>
      <c r="H154" s="23">
        <f>H156+H157</f>
        <v>0</v>
      </c>
      <c r="I154" s="23">
        <f t="shared" si="60"/>
        <v>0</v>
      </c>
      <c r="J154" s="23">
        <f>J156+J157</f>
        <v>0</v>
      </c>
      <c r="K154" s="23">
        <f t="shared" si="53"/>
        <v>28275.4</v>
      </c>
      <c r="L154" s="23">
        <f>L156+L157</f>
        <v>0</v>
      </c>
      <c r="M154" s="23">
        <f t="shared" si="105"/>
        <v>0</v>
      </c>
      <c r="N154" s="23">
        <f>N156+N157</f>
        <v>0</v>
      </c>
      <c r="O154" s="23">
        <f t="shared" si="106"/>
        <v>28275.4</v>
      </c>
      <c r="P154" s="23">
        <f>P156+P157</f>
        <v>0</v>
      </c>
      <c r="Q154" s="23">
        <f t="shared" si="107"/>
        <v>0</v>
      </c>
      <c r="R154" s="22">
        <f>R156+R157</f>
        <v>0</v>
      </c>
      <c r="S154" s="46">
        <f t="shared" si="108"/>
        <v>28275.4</v>
      </c>
      <c r="T154" s="22">
        <f>T156+T157</f>
        <v>0</v>
      </c>
      <c r="U154" s="46">
        <f t="shared" si="109"/>
        <v>0</v>
      </c>
    </row>
    <row r="155" spans="1:23" x14ac:dyDescent="0.35">
      <c r="A155" s="42"/>
      <c r="B155" s="47" t="s">
        <v>7</v>
      </c>
      <c r="C155" s="47"/>
      <c r="D155" s="21"/>
      <c r="E155" s="21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2"/>
      <c r="S155" s="46"/>
      <c r="T155" s="22"/>
      <c r="U155" s="46"/>
    </row>
    <row r="156" spans="1:23" s="3" customFormat="1" hidden="1" x14ac:dyDescent="0.35">
      <c r="A156" s="1"/>
      <c r="B156" s="12" t="s">
        <v>8</v>
      </c>
      <c r="C156" s="12"/>
      <c r="D156" s="21">
        <v>7069</v>
      </c>
      <c r="E156" s="21">
        <v>0</v>
      </c>
      <c r="F156" s="23"/>
      <c r="G156" s="23">
        <f t="shared" si="59"/>
        <v>7069</v>
      </c>
      <c r="H156" s="23">
        <v>0</v>
      </c>
      <c r="I156" s="23">
        <f t="shared" si="60"/>
        <v>0</v>
      </c>
      <c r="J156" s="23"/>
      <c r="K156" s="23">
        <f t="shared" si="53"/>
        <v>7069</v>
      </c>
      <c r="L156" s="23">
        <v>0</v>
      </c>
      <c r="M156" s="23">
        <f t="shared" ref="M156:M158" si="110">I156+L156</f>
        <v>0</v>
      </c>
      <c r="N156" s="23"/>
      <c r="O156" s="23">
        <f t="shared" ref="O156:O158" si="111">K156+N156</f>
        <v>7069</v>
      </c>
      <c r="P156" s="23">
        <v>0</v>
      </c>
      <c r="Q156" s="23">
        <f t="shared" ref="Q156:Q158" si="112">M156+P156</f>
        <v>0</v>
      </c>
      <c r="R156" s="22"/>
      <c r="S156" s="23">
        <f t="shared" ref="S156:S158" si="113">O156+R156</f>
        <v>7069</v>
      </c>
      <c r="T156" s="22">
        <v>0</v>
      </c>
      <c r="U156" s="23">
        <f t="shared" ref="U156:U158" si="114">Q156+T156</f>
        <v>0</v>
      </c>
      <c r="V156" s="10" t="s">
        <v>42</v>
      </c>
      <c r="W156" s="3">
        <v>0</v>
      </c>
    </row>
    <row r="157" spans="1:23" x14ac:dyDescent="0.35">
      <c r="A157" s="42"/>
      <c r="B157" s="47" t="s">
        <v>23</v>
      </c>
      <c r="C157" s="47"/>
      <c r="D157" s="21">
        <v>21206.400000000001</v>
      </c>
      <c r="E157" s="21">
        <v>0</v>
      </c>
      <c r="F157" s="23"/>
      <c r="G157" s="23">
        <f t="shared" si="59"/>
        <v>21206.400000000001</v>
      </c>
      <c r="H157" s="23">
        <v>0</v>
      </c>
      <c r="I157" s="23">
        <f t="shared" si="60"/>
        <v>0</v>
      </c>
      <c r="J157" s="23"/>
      <c r="K157" s="23">
        <f t="shared" si="53"/>
        <v>21206.400000000001</v>
      </c>
      <c r="L157" s="23">
        <v>0</v>
      </c>
      <c r="M157" s="23">
        <f t="shared" si="110"/>
        <v>0</v>
      </c>
      <c r="N157" s="23"/>
      <c r="O157" s="23">
        <f t="shared" si="111"/>
        <v>21206.400000000001</v>
      </c>
      <c r="P157" s="23">
        <v>0</v>
      </c>
      <c r="Q157" s="23">
        <f t="shared" si="112"/>
        <v>0</v>
      </c>
      <c r="R157" s="22"/>
      <c r="S157" s="46">
        <f t="shared" si="113"/>
        <v>21206.400000000001</v>
      </c>
      <c r="T157" s="22">
        <v>0</v>
      </c>
      <c r="U157" s="46">
        <f t="shared" si="114"/>
        <v>0</v>
      </c>
      <c r="V157" s="10" t="s">
        <v>146</v>
      </c>
    </row>
    <row r="158" spans="1:23" ht="54" x14ac:dyDescent="0.35">
      <c r="A158" s="42" t="s">
        <v>139</v>
      </c>
      <c r="B158" s="47" t="s">
        <v>160</v>
      </c>
      <c r="C158" s="47" t="s">
        <v>5</v>
      </c>
      <c r="D158" s="21">
        <f>D160+D161</f>
        <v>230075</v>
      </c>
      <c r="E158" s="21">
        <f>E160+E161</f>
        <v>369925</v>
      </c>
      <c r="F158" s="23">
        <f>F160+F161</f>
        <v>0</v>
      </c>
      <c r="G158" s="23">
        <f t="shared" si="59"/>
        <v>230075</v>
      </c>
      <c r="H158" s="23">
        <f>H160+H161</f>
        <v>0</v>
      </c>
      <c r="I158" s="23">
        <f t="shared" si="60"/>
        <v>369925</v>
      </c>
      <c r="J158" s="23">
        <f>J160+J161</f>
        <v>0</v>
      </c>
      <c r="K158" s="23">
        <f t="shared" si="53"/>
        <v>230075</v>
      </c>
      <c r="L158" s="23">
        <f>L160+L161</f>
        <v>0</v>
      </c>
      <c r="M158" s="23">
        <f t="shared" si="110"/>
        <v>369925</v>
      </c>
      <c r="N158" s="23">
        <f>N160+N161</f>
        <v>0</v>
      </c>
      <c r="O158" s="23">
        <f t="shared" si="111"/>
        <v>230075</v>
      </c>
      <c r="P158" s="23">
        <f>P160+P161</f>
        <v>0</v>
      </c>
      <c r="Q158" s="23">
        <f t="shared" si="112"/>
        <v>369925</v>
      </c>
      <c r="R158" s="22">
        <f>R160+R161</f>
        <v>0</v>
      </c>
      <c r="S158" s="46">
        <f t="shared" si="113"/>
        <v>230075</v>
      </c>
      <c r="T158" s="22">
        <f>T160+T161</f>
        <v>0</v>
      </c>
      <c r="U158" s="46">
        <f t="shared" si="114"/>
        <v>369925</v>
      </c>
    </row>
    <row r="159" spans="1:23" x14ac:dyDescent="0.35">
      <c r="A159" s="42"/>
      <c r="B159" s="47" t="s">
        <v>7</v>
      </c>
      <c r="C159" s="47"/>
      <c r="D159" s="21"/>
      <c r="E159" s="21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2"/>
      <c r="S159" s="46"/>
      <c r="T159" s="22"/>
      <c r="U159" s="46"/>
    </row>
    <row r="160" spans="1:23" s="3" customFormat="1" hidden="1" x14ac:dyDescent="0.35">
      <c r="A160" s="1"/>
      <c r="B160" s="12" t="s">
        <v>8</v>
      </c>
      <c r="C160" s="12"/>
      <c r="D160" s="21">
        <v>57518.8</v>
      </c>
      <c r="E160" s="21">
        <v>94486</v>
      </c>
      <c r="F160" s="23"/>
      <c r="G160" s="23">
        <f t="shared" si="59"/>
        <v>57518.8</v>
      </c>
      <c r="H160" s="23"/>
      <c r="I160" s="23">
        <f t="shared" si="60"/>
        <v>94486</v>
      </c>
      <c r="J160" s="23"/>
      <c r="K160" s="23">
        <f t="shared" si="53"/>
        <v>57518.8</v>
      </c>
      <c r="L160" s="23"/>
      <c r="M160" s="23">
        <f t="shared" ref="M160:M162" si="115">I160+L160</f>
        <v>94486</v>
      </c>
      <c r="N160" s="23"/>
      <c r="O160" s="23">
        <f t="shared" ref="O160:O162" si="116">K160+N160</f>
        <v>57518.8</v>
      </c>
      <c r="P160" s="23"/>
      <c r="Q160" s="23">
        <f t="shared" ref="Q160:Q162" si="117">M160+P160</f>
        <v>94486</v>
      </c>
      <c r="R160" s="22"/>
      <c r="S160" s="23">
        <f t="shared" ref="S160:S162" si="118">O160+R160</f>
        <v>57518.8</v>
      </c>
      <c r="T160" s="22"/>
      <c r="U160" s="23">
        <f t="shared" ref="U160:U162" si="119">Q160+T160</f>
        <v>94486</v>
      </c>
      <c r="V160" s="10" t="s">
        <v>43</v>
      </c>
      <c r="W160" s="3">
        <v>0</v>
      </c>
    </row>
    <row r="161" spans="1:23" x14ac:dyDescent="0.35">
      <c r="A161" s="42"/>
      <c r="B161" s="47" t="s">
        <v>23</v>
      </c>
      <c r="C161" s="47"/>
      <c r="D161" s="21">
        <v>172556.2</v>
      </c>
      <c r="E161" s="21">
        <v>275439</v>
      </c>
      <c r="F161" s="23"/>
      <c r="G161" s="23">
        <f t="shared" si="59"/>
        <v>172556.2</v>
      </c>
      <c r="H161" s="23"/>
      <c r="I161" s="23">
        <f t="shared" si="60"/>
        <v>275439</v>
      </c>
      <c r="J161" s="23"/>
      <c r="K161" s="23">
        <f t="shared" si="53"/>
        <v>172556.2</v>
      </c>
      <c r="L161" s="23"/>
      <c r="M161" s="23">
        <f t="shared" si="115"/>
        <v>275439</v>
      </c>
      <c r="N161" s="23"/>
      <c r="O161" s="23">
        <f t="shared" si="116"/>
        <v>172556.2</v>
      </c>
      <c r="P161" s="23"/>
      <c r="Q161" s="23">
        <f t="shared" si="117"/>
        <v>275439</v>
      </c>
      <c r="R161" s="22"/>
      <c r="S161" s="46">
        <f t="shared" si="118"/>
        <v>172556.2</v>
      </c>
      <c r="T161" s="22"/>
      <c r="U161" s="46">
        <f t="shared" si="119"/>
        <v>275439</v>
      </c>
      <c r="V161" s="10" t="s">
        <v>146</v>
      </c>
    </row>
    <row r="162" spans="1:23" ht="54" x14ac:dyDescent="0.35">
      <c r="A162" s="42" t="s">
        <v>140</v>
      </c>
      <c r="B162" s="47" t="s">
        <v>161</v>
      </c>
      <c r="C162" s="47" t="s">
        <v>5</v>
      </c>
      <c r="D162" s="21">
        <f>D164+D165</f>
        <v>46879.5</v>
      </c>
      <c r="E162" s="21">
        <f>E164+E165</f>
        <v>0</v>
      </c>
      <c r="F162" s="23">
        <f>F164+F165</f>
        <v>0</v>
      </c>
      <c r="G162" s="23">
        <f t="shared" si="59"/>
        <v>46879.5</v>
      </c>
      <c r="H162" s="23">
        <f>H164+H165</f>
        <v>0</v>
      </c>
      <c r="I162" s="23">
        <f t="shared" si="60"/>
        <v>0</v>
      </c>
      <c r="J162" s="23">
        <f>J164+J165</f>
        <v>0</v>
      </c>
      <c r="K162" s="23">
        <f t="shared" si="53"/>
        <v>46879.5</v>
      </c>
      <c r="L162" s="23">
        <f>L164+L165</f>
        <v>0</v>
      </c>
      <c r="M162" s="23">
        <f t="shared" si="115"/>
        <v>0</v>
      </c>
      <c r="N162" s="23">
        <f>N164+N165</f>
        <v>0</v>
      </c>
      <c r="O162" s="23">
        <f t="shared" si="116"/>
        <v>46879.5</v>
      </c>
      <c r="P162" s="23">
        <f>P164+P165</f>
        <v>0</v>
      </c>
      <c r="Q162" s="23">
        <f t="shared" si="117"/>
        <v>0</v>
      </c>
      <c r="R162" s="22">
        <f>R164+R165</f>
        <v>0</v>
      </c>
      <c r="S162" s="46">
        <f t="shared" si="118"/>
        <v>46879.5</v>
      </c>
      <c r="T162" s="22">
        <f>T164+T165</f>
        <v>0</v>
      </c>
      <c r="U162" s="46">
        <f t="shared" si="119"/>
        <v>0</v>
      </c>
    </row>
    <row r="163" spans="1:23" x14ac:dyDescent="0.35">
      <c r="A163" s="42"/>
      <c r="B163" s="47" t="s">
        <v>7</v>
      </c>
      <c r="C163" s="47"/>
      <c r="D163" s="21"/>
      <c r="E163" s="21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2"/>
      <c r="S163" s="46"/>
      <c r="T163" s="22"/>
      <c r="U163" s="46"/>
    </row>
    <row r="164" spans="1:23" s="3" customFormat="1" hidden="1" x14ac:dyDescent="0.35">
      <c r="A164" s="1"/>
      <c r="B164" s="12" t="s">
        <v>8</v>
      </c>
      <c r="C164" s="12"/>
      <c r="D164" s="21">
        <v>11720</v>
      </c>
      <c r="E164" s="21">
        <v>0</v>
      </c>
      <c r="F164" s="23"/>
      <c r="G164" s="23">
        <f t="shared" si="59"/>
        <v>11720</v>
      </c>
      <c r="H164" s="23">
        <v>0</v>
      </c>
      <c r="I164" s="23">
        <f t="shared" si="60"/>
        <v>0</v>
      </c>
      <c r="J164" s="23"/>
      <c r="K164" s="23">
        <f t="shared" si="53"/>
        <v>11720</v>
      </c>
      <c r="L164" s="23">
        <v>0</v>
      </c>
      <c r="M164" s="23">
        <f t="shared" ref="M164:M188" si="120">I164+L164</f>
        <v>0</v>
      </c>
      <c r="N164" s="23"/>
      <c r="O164" s="23">
        <f t="shared" ref="O164:O188" si="121">K164+N164</f>
        <v>11720</v>
      </c>
      <c r="P164" s="23">
        <v>0</v>
      </c>
      <c r="Q164" s="23">
        <f t="shared" ref="Q164:Q188" si="122">M164+P164</f>
        <v>0</v>
      </c>
      <c r="R164" s="22"/>
      <c r="S164" s="23">
        <f t="shared" ref="S164:S188" si="123">O164+R164</f>
        <v>11720</v>
      </c>
      <c r="T164" s="22">
        <v>0</v>
      </c>
      <c r="U164" s="23">
        <f t="shared" ref="U164:U188" si="124">Q164+T164</f>
        <v>0</v>
      </c>
      <c r="V164" s="10" t="s">
        <v>44</v>
      </c>
      <c r="W164" s="3">
        <v>0</v>
      </c>
    </row>
    <row r="165" spans="1:23" x14ac:dyDescent="0.35">
      <c r="A165" s="42"/>
      <c r="B165" s="47" t="s">
        <v>23</v>
      </c>
      <c r="C165" s="47"/>
      <c r="D165" s="21">
        <v>35159.5</v>
      </c>
      <c r="E165" s="21">
        <v>0</v>
      </c>
      <c r="F165" s="23"/>
      <c r="G165" s="23">
        <f t="shared" si="59"/>
        <v>35159.5</v>
      </c>
      <c r="H165" s="23">
        <v>0</v>
      </c>
      <c r="I165" s="23">
        <f t="shared" si="60"/>
        <v>0</v>
      </c>
      <c r="J165" s="23"/>
      <c r="K165" s="23">
        <f t="shared" si="53"/>
        <v>35159.5</v>
      </c>
      <c r="L165" s="23">
        <v>0</v>
      </c>
      <c r="M165" s="23">
        <f t="shared" si="120"/>
        <v>0</v>
      </c>
      <c r="N165" s="23"/>
      <c r="O165" s="23">
        <f t="shared" si="121"/>
        <v>35159.5</v>
      </c>
      <c r="P165" s="23">
        <v>0</v>
      </c>
      <c r="Q165" s="23">
        <f t="shared" si="122"/>
        <v>0</v>
      </c>
      <c r="R165" s="22"/>
      <c r="S165" s="46">
        <f t="shared" si="123"/>
        <v>35159.5</v>
      </c>
      <c r="T165" s="22">
        <v>0</v>
      </c>
      <c r="U165" s="46">
        <f t="shared" si="124"/>
        <v>0</v>
      </c>
      <c r="V165" s="10" t="s">
        <v>146</v>
      </c>
    </row>
    <row r="166" spans="1:23" ht="54" x14ac:dyDescent="0.35">
      <c r="A166" s="42" t="s">
        <v>141</v>
      </c>
      <c r="B166" s="47" t="s">
        <v>205</v>
      </c>
      <c r="C166" s="47" t="s">
        <v>5</v>
      </c>
      <c r="D166" s="21"/>
      <c r="E166" s="21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2">
        <f>R168+R169</f>
        <v>283733.40000000002</v>
      </c>
      <c r="S166" s="46">
        <f t="shared" si="123"/>
        <v>283733.40000000002</v>
      </c>
      <c r="T166" s="22"/>
      <c r="U166" s="46">
        <f t="shared" si="124"/>
        <v>0</v>
      </c>
    </row>
    <row r="167" spans="1:23" x14ac:dyDescent="0.35">
      <c r="A167" s="42"/>
      <c r="B167" s="47" t="s">
        <v>7</v>
      </c>
      <c r="C167" s="47"/>
      <c r="D167" s="21"/>
      <c r="E167" s="21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2"/>
      <c r="S167" s="46"/>
      <c r="T167" s="22"/>
      <c r="U167" s="46"/>
    </row>
    <row r="168" spans="1:23" s="3" customFormat="1" hidden="1" x14ac:dyDescent="0.35">
      <c r="A168" s="1"/>
      <c r="B168" s="29" t="s">
        <v>8</v>
      </c>
      <c r="C168" s="29"/>
      <c r="D168" s="21"/>
      <c r="E168" s="21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2">
        <v>70933.399999999994</v>
      </c>
      <c r="S168" s="23">
        <f t="shared" si="123"/>
        <v>70933.399999999994</v>
      </c>
      <c r="T168" s="22"/>
      <c r="U168" s="23">
        <f t="shared" si="124"/>
        <v>0</v>
      </c>
      <c r="V168" s="9" t="s">
        <v>206</v>
      </c>
      <c r="W168" s="3">
        <v>0</v>
      </c>
    </row>
    <row r="169" spans="1:23" x14ac:dyDescent="0.35">
      <c r="A169" s="42"/>
      <c r="B169" s="47" t="s">
        <v>23</v>
      </c>
      <c r="C169" s="47"/>
      <c r="D169" s="21"/>
      <c r="E169" s="21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2">
        <v>212800</v>
      </c>
      <c r="S169" s="46">
        <f t="shared" si="123"/>
        <v>212800</v>
      </c>
      <c r="T169" s="22"/>
      <c r="U169" s="46">
        <f t="shared" si="124"/>
        <v>0</v>
      </c>
      <c r="V169" s="9" t="s">
        <v>206</v>
      </c>
    </row>
    <row r="170" spans="1:23" ht="54" x14ac:dyDescent="0.35">
      <c r="A170" s="42" t="s">
        <v>142</v>
      </c>
      <c r="B170" s="47" t="s">
        <v>207</v>
      </c>
      <c r="C170" s="47" t="s">
        <v>5</v>
      </c>
      <c r="D170" s="21"/>
      <c r="E170" s="21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2">
        <f>R172+R173</f>
        <v>85032.299999999988</v>
      </c>
      <c r="S170" s="46">
        <f t="shared" si="123"/>
        <v>85032.299999999988</v>
      </c>
      <c r="T170" s="22">
        <f>T172+T173</f>
        <v>0</v>
      </c>
      <c r="U170" s="46">
        <f t="shared" si="124"/>
        <v>0</v>
      </c>
      <c r="V170" s="9"/>
    </row>
    <row r="171" spans="1:23" x14ac:dyDescent="0.35">
      <c r="A171" s="42"/>
      <c r="B171" s="47" t="s">
        <v>7</v>
      </c>
      <c r="C171" s="47"/>
      <c r="D171" s="21"/>
      <c r="E171" s="21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2"/>
      <c r="S171" s="46"/>
      <c r="T171" s="22"/>
      <c r="U171" s="46"/>
      <c r="V171" s="9"/>
    </row>
    <row r="172" spans="1:23" s="3" customFormat="1" hidden="1" x14ac:dyDescent="0.35">
      <c r="A172" s="1"/>
      <c r="B172" s="30" t="s">
        <v>8</v>
      </c>
      <c r="C172" s="30"/>
      <c r="D172" s="21"/>
      <c r="E172" s="21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2">
        <v>21258.1</v>
      </c>
      <c r="S172" s="23">
        <f t="shared" si="123"/>
        <v>21258.1</v>
      </c>
      <c r="T172" s="22"/>
      <c r="U172" s="23">
        <f t="shared" si="124"/>
        <v>0</v>
      </c>
      <c r="V172" s="9" t="s">
        <v>208</v>
      </c>
      <c r="W172" s="3">
        <v>0</v>
      </c>
    </row>
    <row r="173" spans="1:23" x14ac:dyDescent="0.35">
      <c r="A173" s="42"/>
      <c r="B173" s="47" t="s">
        <v>23</v>
      </c>
      <c r="C173" s="47"/>
      <c r="D173" s="21"/>
      <c r="E173" s="21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2">
        <v>63774.2</v>
      </c>
      <c r="S173" s="46">
        <f t="shared" si="123"/>
        <v>63774.2</v>
      </c>
      <c r="T173" s="22"/>
      <c r="U173" s="46">
        <f t="shared" si="124"/>
        <v>0</v>
      </c>
      <c r="V173" s="10" t="s">
        <v>146</v>
      </c>
    </row>
    <row r="174" spans="1:23" x14ac:dyDescent="0.35">
      <c r="A174" s="42"/>
      <c r="B174" s="47" t="s">
        <v>25</v>
      </c>
      <c r="C174" s="60"/>
      <c r="D174" s="20">
        <f>D175+D176</f>
        <v>200000</v>
      </c>
      <c r="E174" s="20">
        <f>E175+E176</f>
        <v>321000</v>
      </c>
      <c r="F174" s="20">
        <f>F175+F176</f>
        <v>0</v>
      </c>
      <c r="G174" s="20">
        <f t="shared" si="59"/>
        <v>200000</v>
      </c>
      <c r="H174" s="20">
        <f>H175+H176</f>
        <v>0</v>
      </c>
      <c r="I174" s="20">
        <f t="shared" si="60"/>
        <v>321000</v>
      </c>
      <c r="J174" s="20">
        <f>J175+J176</f>
        <v>0</v>
      </c>
      <c r="K174" s="20">
        <f t="shared" si="53"/>
        <v>200000</v>
      </c>
      <c r="L174" s="20">
        <f>L175+L176</f>
        <v>-11499.041999999999</v>
      </c>
      <c r="M174" s="20">
        <f t="shared" si="120"/>
        <v>309500.95799999998</v>
      </c>
      <c r="N174" s="23">
        <f>N175+N176</f>
        <v>0</v>
      </c>
      <c r="O174" s="23">
        <f t="shared" si="121"/>
        <v>200000</v>
      </c>
      <c r="P174" s="23">
        <f>P175+P176</f>
        <v>0</v>
      </c>
      <c r="Q174" s="20">
        <f t="shared" si="122"/>
        <v>309500.95799999998</v>
      </c>
      <c r="R174" s="20">
        <f>R175+R176</f>
        <v>-100000</v>
      </c>
      <c r="S174" s="46">
        <f t="shared" si="123"/>
        <v>100000</v>
      </c>
      <c r="T174" s="20">
        <f>T175+T176</f>
        <v>-100000</v>
      </c>
      <c r="U174" s="46">
        <f t="shared" si="124"/>
        <v>209500.95799999998</v>
      </c>
    </row>
    <row r="175" spans="1:23" ht="54" x14ac:dyDescent="0.35">
      <c r="A175" s="42" t="s">
        <v>143</v>
      </c>
      <c r="B175" s="47" t="s">
        <v>58</v>
      </c>
      <c r="C175" s="50" t="s">
        <v>46</v>
      </c>
      <c r="D175" s="23">
        <v>100000</v>
      </c>
      <c r="E175" s="23">
        <v>221000</v>
      </c>
      <c r="F175" s="23"/>
      <c r="G175" s="23">
        <f t="shared" si="59"/>
        <v>100000</v>
      </c>
      <c r="H175" s="23"/>
      <c r="I175" s="23">
        <f t="shared" si="60"/>
        <v>221000</v>
      </c>
      <c r="J175" s="23"/>
      <c r="K175" s="23">
        <f t="shared" si="53"/>
        <v>100000</v>
      </c>
      <c r="L175" s="23">
        <v>-11499.041999999999</v>
      </c>
      <c r="M175" s="23">
        <f t="shared" si="120"/>
        <v>209500.95800000001</v>
      </c>
      <c r="N175" s="23"/>
      <c r="O175" s="23">
        <f t="shared" si="121"/>
        <v>100000</v>
      </c>
      <c r="P175" s="23"/>
      <c r="Q175" s="23">
        <f t="shared" si="122"/>
        <v>209500.95800000001</v>
      </c>
      <c r="R175" s="22"/>
      <c r="S175" s="46">
        <f t="shared" si="123"/>
        <v>100000</v>
      </c>
      <c r="T175" s="22"/>
      <c r="U175" s="46">
        <f t="shared" si="124"/>
        <v>209500.95800000001</v>
      </c>
      <c r="V175" s="9" t="s">
        <v>59</v>
      </c>
    </row>
    <row r="176" spans="1:23" s="3" customFormat="1" ht="54" hidden="1" x14ac:dyDescent="0.35">
      <c r="A176" s="1" t="s">
        <v>140</v>
      </c>
      <c r="B176" s="28" t="s">
        <v>60</v>
      </c>
      <c r="C176" s="6" t="s">
        <v>46</v>
      </c>
      <c r="D176" s="21">
        <v>100000</v>
      </c>
      <c r="E176" s="21">
        <v>100000</v>
      </c>
      <c r="F176" s="23"/>
      <c r="G176" s="23">
        <f t="shared" si="59"/>
        <v>100000</v>
      </c>
      <c r="H176" s="23"/>
      <c r="I176" s="23">
        <f t="shared" si="60"/>
        <v>100000</v>
      </c>
      <c r="J176" s="23"/>
      <c r="K176" s="23">
        <f t="shared" ref="K176:K197" si="125">G176+J176</f>
        <v>100000</v>
      </c>
      <c r="L176" s="23"/>
      <c r="M176" s="23">
        <f t="shared" si="120"/>
        <v>100000</v>
      </c>
      <c r="N176" s="23"/>
      <c r="O176" s="23">
        <f t="shared" si="121"/>
        <v>100000</v>
      </c>
      <c r="P176" s="23"/>
      <c r="Q176" s="23">
        <f t="shared" si="122"/>
        <v>100000</v>
      </c>
      <c r="R176" s="22">
        <v>-100000</v>
      </c>
      <c r="S176" s="23">
        <f t="shared" si="123"/>
        <v>0</v>
      </c>
      <c r="T176" s="22">
        <v>-100000</v>
      </c>
      <c r="U176" s="23">
        <f t="shared" si="124"/>
        <v>0</v>
      </c>
      <c r="V176" s="9" t="s">
        <v>61</v>
      </c>
      <c r="W176" s="3">
        <v>0</v>
      </c>
    </row>
    <row r="177" spans="1:23" x14ac:dyDescent="0.35">
      <c r="A177" s="42"/>
      <c r="B177" s="62" t="s">
        <v>9</v>
      </c>
      <c r="C177" s="62"/>
      <c r="D177" s="20">
        <f>D181+D178+D179+D180+D182+D183</f>
        <v>244219.59999999998</v>
      </c>
      <c r="E177" s="20">
        <f>E181+E178+E179+E180+E182+E183</f>
        <v>103373.5</v>
      </c>
      <c r="F177" s="20">
        <f>F181+F178+F179+F180+F182+F183</f>
        <v>0</v>
      </c>
      <c r="G177" s="20">
        <f t="shared" si="59"/>
        <v>244219.59999999998</v>
      </c>
      <c r="H177" s="20">
        <f>H181+H178+H179+H180+H182+H183</f>
        <v>0</v>
      </c>
      <c r="I177" s="20">
        <f t="shared" si="60"/>
        <v>103373.5</v>
      </c>
      <c r="J177" s="20">
        <f>J181+J178+J179+J180+J182+J183</f>
        <v>13138.425999999999</v>
      </c>
      <c r="K177" s="20">
        <f t="shared" si="125"/>
        <v>257358.02599999998</v>
      </c>
      <c r="L177" s="20">
        <f>L181+L178+L179+L180+L182+L183</f>
        <v>0</v>
      </c>
      <c r="M177" s="20">
        <f t="shared" si="120"/>
        <v>103373.5</v>
      </c>
      <c r="N177" s="23">
        <f>N181+N178+N179+N180+N182+N183</f>
        <v>0</v>
      </c>
      <c r="O177" s="23">
        <f t="shared" si="121"/>
        <v>257358.02599999998</v>
      </c>
      <c r="P177" s="23">
        <f>P181+P178+P179+P180+P182+P183</f>
        <v>0</v>
      </c>
      <c r="Q177" s="20">
        <f t="shared" si="122"/>
        <v>103373.5</v>
      </c>
      <c r="R177" s="20">
        <f>R181+R178+R179+R180+R182+R183</f>
        <v>-3874</v>
      </c>
      <c r="S177" s="46">
        <f t="shared" si="123"/>
        <v>253484.02599999998</v>
      </c>
      <c r="T177" s="20">
        <f>T181+T178+T179+T180+T182+T183</f>
        <v>0</v>
      </c>
      <c r="U177" s="46">
        <f t="shared" si="124"/>
        <v>103373.5</v>
      </c>
    </row>
    <row r="178" spans="1:23" ht="54" x14ac:dyDescent="0.35">
      <c r="A178" s="42" t="s">
        <v>144</v>
      </c>
      <c r="B178" s="47" t="s">
        <v>64</v>
      </c>
      <c r="C178" s="50" t="s">
        <v>46</v>
      </c>
      <c r="D178" s="23">
        <v>29976.799999999999</v>
      </c>
      <c r="E178" s="23">
        <v>0</v>
      </c>
      <c r="F178" s="23"/>
      <c r="G178" s="23">
        <f t="shared" si="59"/>
        <v>29976.799999999999</v>
      </c>
      <c r="H178" s="23">
        <v>0</v>
      </c>
      <c r="I178" s="23">
        <f t="shared" si="60"/>
        <v>0</v>
      </c>
      <c r="J178" s="23">
        <v>13138.425999999999</v>
      </c>
      <c r="K178" s="23">
        <f t="shared" si="125"/>
        <v>43115.225999999995</v>
      </c>
      <c r="L178" s="23">
        <v>0</v>
      </c>
      <c r="M178" s="23">
        <f t="shared" si="120"/>
        <v>0</v>
      </c>
      <c r="N178" s="23"/>
      <c r="O178" s="23">
        <f t="shared" si="121"/>
        <v>43115.225999999995</v>
      </c>
      <c r="P178" s="23">
        <v>0</v>
      </c>
      <c r="Q178" s="23">
        <f t="shared" si="122"/>
        <v>0</v>
      </c>
      <c r="R178" s="22"/>
      <c r="S178" s="46">
        <f t="shared" si="123"/>
        <v>43115.225999999995</v>
      </c>
      <c r="T178" s="22">
        <v>0</v>
      </c>
      <c r="U178" s="46">
        <f t="shared" si="124"/>
        <v>0</v>
      </c>
      <c r="V178" s="9" t="s">
        <v>154</v>
      </c>
    </row>
    <row r="179" spans="1:23" ht="54" x14ac:dyDescent="0.35">
      <c r="A179" s="42" t="s">
        <v>185</v>
      </c>
      <c r="B179" s="47" t="s">
        <v>65</v>
      </c>
      <c r="C179" s="50" t="s">
        <v>46</v>
      </c>
      <c r="D179" s="23">
        <v>95000</v>
      </c>
      <c r="E179" s="23">
        <v>103373.5</v>
      </c>
      <c r="F179" s="23"/>
      <c r="G179" s="23">
        <f t="shared" si="59"/>
        <v>95000</v>
      </c>
      <c r="H179" s="23"/>
      <c r="I179" s="23">
        <f t="shared" si="60"/>
        <v>103373.5</v>
      </c>
      <c r="J179" s="23"/>
      <c r="K179" s="23">
        <f t="shared" si="125"/>
        <v>95000</v>
      </c>
      <c r="L179" s="23"/>
      <c r="M179" s="23">
        <f t="shared" si="120"/>
        <v>103373.5</v>
      </c>
      <c r="N179" s="23"/>
      <c r="O179" s="23">
        <f t="shared" si="121"/>
        <v>95000</v>
      </c>
      <c r="P179" s="23"/>
      <c r="Q179" s="23">
        <f t="shared" si="122"/>
        <v>103373.5</v>
      </c>
      <c r="R179" s="22"/>
      <c r="S179" s="46">
        <f t="shared" si="123"/>
        <v>95000</v>
      </c>
      <c r="T179" s="22"/>
      <c r="U179" s="46">
        <f t="shared" si="124"/>
        <v>103373.5</v>
      </c>
      <c r="V179" s="9" t="s">
        <v>153</v>
      </c>
    </row>
    <row r="180" spans="1:23" ht="54" x14ac:dyDescent="0.35">
      <c r="A180" s="42" t="s">
        <v>186</v>
      </c>
      <c r="B180" s="47" t="s">
        <v>66</v>
      </c>
      <c r="C180" s="50" t="s">
        <v>46</v>
      </c>
      <c r="D180" s="23">
        <v>98373.5</v>
      </c>
      <c r="E180" s="23">
        <v>0</v>
      </c>
      <c r="F180" s="23"/>
      <c r="G180" s="23">
        <f t="shared" si="59"/>
        <v>98373.5</v>
      </c>
      <c r="H180" s="23"/>
      <c r="I180" s="23">
        <f t="shared" si="60"/>
        <v>0</v>
      </c>
      <c r="J180" s="23"/>
      <c r="K180" s="23">
        <f t="shared" si="125"/>
        <v>98373.5</v>
      </c>
      <c r="L180" s="23"/>
      <c r="M180" s="23">
        <f t="shared" si="120"/>
        <v>0</v>
      </c>
      <c r="N180" s="23"/>
      <c r="O180" s="23">
        <f t="shared" si="121"/>
        <v>98373.5</v>
      </c>
      <c r="P180" s="23"/>
      <c r="Q180" s="23">
        <f t="shared" si="122"/>
        <v>0</v>
      </c>
      <c r="R180" s="22"/>
      <c r="S180" s="46">
        <f t="shared" si="123"/>
        <v>98373.5</v>
      </c>
      <c r="T180" s="22"/>
      <c r="U180" s="46">
        <f t="shared" si="124"/>
        <v>0</v>
      </c>
      <c r="V180" s="9" t="s">
        <v>152</v>
      </c>
    </row>
    <row r="181" spans="1:23" s="3" customFormat="1" ht="54" hidden="1" x14ac:dyDescent="0.35">
      <c r="A181" s="1" t="s">
        <v>187</v>
      </c>
      <c r="B181" s="28" t="s">
        <v>182</v>
      </c>
      <c r="C181" s="6" t="s">
        <v>46</v>
      </c>
      <c r="D181" s="23">
        <v>3874</v>
      </c>
      <c r="E181" s="23">
        <v>0</v>
      </c>
      <c r="F181" s="23"/>
      <c r="G181" s="23">
        <f t="shared" si="59"/>
        <v>3874</v>
      </c>
      <c r="H181" s="23">
        <v>0</v>
      </c>
      <c r="I181" s="23">
        <f t="shared" si="60"/>
        <v>0</v>
      </c>
      <c r="J181" s="23"/>
      <c r="K181" s="23">
        <f t="shared" si="125"/>
        <v>3874</v>
      </c>
      <c r="L181" s="23">
        <v>0</v>
      </c>
      <c r="M181" s="23">
        <f t="shared" si="120"/>
        <v>0</v>
      </c>
      <c r="N181" s="23"/>
      <c r="O181" s="23">
        <f t="shared" si="121"/>
        <v>3874</v>
      </c>
      <c r="P181" s="23">
        <v>0</v>
      </c>
      <c r="Q181" s="23">
        <f t="shared" si="122"/>
        <v>0</v>
      </c>
      <c r="R181" s="22">
        <v>-3874</v>
      </c>
      <c r="S181" s="23">
        <f t="shared" si="123"/>
        <v>0</v>
      </c>
      <c r="T181" s="22">
        <v>0</v>
      </c>
      <c r="U181" s="23">
        <f t="shared" si="124"/>
        <v>0</v>
      </c>
      <c r="V181" s="10" t="s">
        <v>151</v>
      </c>
      <c r="W181" s="3">
        <v>0</v>
      </c>
    </row>
    <row r="182" spans="1:23" ht="54" x14ac:dyDescent="0.35">
      <c r="A182" s="42" t="s">
        <v>187</v>
      </c>
      <c r="B182" s="47" t="s">
        <v>168</v>
      </c>
      <c r="C182" s="50" t="s">
        <v>46</v>
      </c>
      <c r="D182" s="23">
        <v>3538.9</v>
      </c>
      <c r="E182" s="23">
        <v>0</v>
      </c>
      <c r="F182" s="23"/>
      <c r="G182" s="23">
        <f t="shared" si="59"/>
        <v>3538.9</v>
      </c>
      <c r="H182" s="23"/>
      <c r="I182" s="23">
        <f t="shared" si="60"/>
        <v>0</v>
      </c>
      <c r="J182" s="23"/>
      <c r="K182" s="23">
        <f t="shared" si="125"/>
        <v>3538.9</v>
      </c>
      <c r="L182" s="23"/>
      <c r="M182" s="23">
        <f t="shared" si="120"/>
        <v>0</v>
      </c>
      <c r="N182" s="23"/>
      <c r="O182" s="23">
        <f t="shared" si="121"/>
        <v>3538.9</v>
      </c>
      <c r="P182" s="23"/>
      <c r="Q182" s="23">
        <f t="shared" si="122"/>
        <v>0</v>
      </c>
      <c r="R182" s="22"/>
      <c r="S182" s="46">
        <f t="shared" si="123"/>
        <v>3538.9</v>
      </c>
      <c r="T182" s="22"/>
      <c r="U182" s="46">
        <f t="shared" si="124"/>
        <v>0</v>
      </c>
      <c r="V182" s="10" t="s">
        <v>155</v>
      </c>
    </row>
    <row r="183" spans="1:23" ht="54" x14ac:dyDescent="0.35">
      <c r="A183" s="42" t="s">
        <v>199</v>
      </c>
      <c r="B183" s="47" t="s">
        <v>83</v>
      </c>
      <c r="C183" s="50" t="s">
        <v>46</v>
      </c>
      <c r="D183" s="23">
        <v>13456.4</v>
      </c>
      <c r="E183" s="23">
        <v>0</v>
      </c>
      <c r="F183" s="23"/>
      <c r="G183" s="23">
        <f t="shared" si="59"/>
        <v>13456.4</v>
      </c>
      <c r="H183" s="23"/>
      <c r="I183" s="23">
        <f t="shared" si="60"/>
        <v>0</v>
      </c>
      <c r="J183" s="23"/>
      <c r="K183" s="23">
        <f t="shared" si="125"/>
        <v>13456.4</v>
      </c>
      <c r="L183" s="23"/>
      <c r="M183" s="23">
        <f t="shared" si="120"/>
        <v>0</v>
      </c>
      <c r="N183" s="23"/>
      <c r="O183" s="23">
        <f t="shared" si="121"/>
        <v>13456.4</v>
      </c>
      <c r="P183" s="23"/>
      <c r="Q183" s="23">
        <f t="shared" si="122"/>
        <v>0</v>
      </c>
      <c r="R183" s="22"/>
      <c r="S183" s="46">
        <f t="shared" si="123"/>
        <v>13456.4</v>
      </c>
      <c r="T183" s="22"/>
      <c r="U183" s="46">
        <f t="shared" si="124"/>
        <v>0</v>
      </c>
      <c r="V183" s="10" t="s">
        <v>148</v>
      </c>
    </row>
    <row r="184" spans="1:23" x14ac:dyDescent="0.35">
      <c r="A184" s="42"/>
      <c r="B184" s="47" t="s">
        <v>17</v>
      </c>
      <c r="C184" s="60"/>
      <c r="D184" s="20">
        <f>D185</f>
        <v>12180.7</v>
      </c>
      <c r="E184" s="20">
        <f>E185</f>
        <v>10000</v>
      </c>
      <c r="F184" s="20">
        <f>F185</f>
        <v>0</v>
      </c>
      <c r="G184" s="20">
        <f t="shared" si="59"/>
        <v>12180.7</v>
      </c>
      <c r="H184" s="20">
        <f>H185</f>
        <v>0</v>
      </c>
      <c r="I184" s="20">
        <f t="shared" si="60"/>
        <v>10000</v>
      </c>
      <c r="J184" s="20">
        <f>J185</f>
        <v>0</v>
      </c>
      <c r="K184" s="20">
        <f t="shared" si="125"/>
        <v>12180.7</v>
      </c>
      <c r="L184" s="20">
        <f>L185</f>
        <v>0</v>
      </c>
      <c r="M184" s="20">
        <f t="shared" si="120"/>
        <v>10000</v>
      </c>
      <c r="N184" s="23">
        <f>N185</f>
        <v>0</v>
      </c>
      <c r="O184" s="23">
        <f t="shared" si="121"/>
        <v>12180.7</v>
      </c>
      <c r="P184" s="23">
        <f>P185</f>
        <v>0</v>
      </c>
      <c r="Q184" s="20">
        <f t="shared" si="122"/>
        <v>10000</v>
      </c>
      <c r="R184" s="20">
        <f>R185</f>
        <v>0</v>
      </c>
      <c r="S184" s="46">
        <f t="shared" si="123"/>
        <v>12180.7</v>
      </c>
      <c r="T184" s="20">
        <f>T185</f>
        <v>0</v>
      </c>
      <c r="U184" s="46">
        <f t="shared" si="124"/>
        <v>10000</v>
      </c>
    </row>
    <row r="185" spans="1:23" ht="54" x14ac:dyDescent="0.35">
      <c r="A185" s="42" t="s">
        <v>211</v>
      </c>
      <c r="B185" s="47" t="s">
        <v>62</v>
      </c>
      <c r="C185" s="50" t="s">
        <v>46</v>
      </c>
      <c r="D185" s="23">
        <v>12180.7</v>
      </c>
      <c r="E185" s="23">
        <v>10000</v>
      </c>
      <c r="F185" s="23"/>
      <c r="G185" s="23">
        <f t="shared" si="59"/>
        <v>12180.7</v>
      </c>
      <c r="H185" s="23"/>
      <c r="I185" s="23">
        <f t="shared" si="60"/>
        <v>10000</v>
      </c>
      <c r="J185" s="23"/>
      <c r="K185" s="23">
        <f t="shared" si="125"/>
        <v>12180.7</v>
      </c>
      <c r="L185" s="23"/>
      <c r="M185" s="23">
        <f t="shared" si="120"/>
        <v>10000</v>
      </c>
      <c r="N185" s="23"/>
      <c r="O185" s="23">
        <f t="shared" si="121"/>
        <v>12180.7</v>
      </c>
      <c r="P185" s="23"/>
      <c r="Q185" s="23">
        <f t="shared" si="122"/>
        <v>10000</v>
      </c>
      <c r="R185" s="22"/>
      <c r="S185" s="46">
        <f t="shared" si="123"/>
        <v>12180.7</v>
      </c>
      <c r="T185" s="22"/>
      <c r="U185" s="46">
        <f t="shared" si="124"/>
        <v>10000</v>
      </c>
      <c r="V185" s="10" t="s">
        <v>63</v>
      </c>
    </row>
    <row r="186" spans="1:23" x14ac:dyDescent="0.35">
      <c r="A186" s="42"/>
      <c r="B186" s="47" t="s">
        <v>24</v>
      </c>
      <c r="C186" s="60"/>
      <c r="D186" s="20">
        <f>D187</f>
        <v>18208.7</v>
      </c>
      <c r="E186" s="20">
        <f>E187</f>
        <v>0</v>
      </c>
      <c r="F186" s="20">
        <f>F187</f>
        <v>0</v>
      </c>
      <c r="G186" s="20">
        <f t="shared" si="59"/>
        <v>18208.7</v>
      </c>
      <c r="H186" s="20">
        <f>H187</f>
        <v>0</v>
      </c>
      <c r="I186" s="20">
        <f t="shared" si="60"/>
        <v>0</v>
      </c>
      <c r="J186" s="20">
        <f>J187</f>
        <v>9363.1929999999993</v>
      </c>
      <c r="K186" s="20">
        <f t="shared" si="125"/>
        <v>27571.893</v>
      </c>
      <c r="L186" s="20">
        <f>L187</f>
        <v>0</v>
      </c>
      <c r="M186" s="20">
        <f t="shared" si="120"/>
        <v>0</v>
      </c>
      <c r="N186" s="23">
        <f>N187</f>
        <v>0</v>
      </c>
      <c r="O186" s="23">
        <f t="shared" si="121"/>
        <v>27571.893</v>
      </c>
      <c r="P186" s="23">
        <f>P187</f>
        <v>0</v>
      </c>
      <c r="Q186" s="20">
        <f t="shared" si="122"/>
        <v>0</v>
      </c>
      <c r="R186" s="20">
        <f>R187</f>
        <v>0</v>
      </c>
      <c r="S186" s="46">
        <f t="shared" si="123"/>
        <v>27571.893</v>
      </c>
      <c r="T186" s="20">
        <f>T187</f>
        <v>0</v>
      </c>
      <c r="U186" s="46">
        <f t="shared" si="124"/>
        <v>0</v>
      </c>
    </row>
    <row r="187" spans="1:23" ht="54" x14ac:dyDescent="0.35">
      <c r="A187" s="42" t="s">
        <v>212</v>
      </c>
      <c r="B187" s="47" t="s">
        <v>167</v>
      </c>
      <c r="C187" s="50" t="s">
        <v>46</v>
      </c>
      <c r="D187" s="23">
        <v>18208.7</v>
      </c>
      <c r="E187" s="23">
        <v>0</v>
      </c>
      <c r="F187" s="23"/>
      <c r="G187" s="23">
        <f t="shared" si="59"/>
        <v>18208.7</v>
      </c>
      <c r="H187" s="23">
        <v>0</v>
      </c>
      <c r="I187" s="23">
        <f t="shared" si="60"/>
        <v>0</v>
      </c>
      <c r="J187" s="23">
        <v>9363.1929999999993</v>
      </c>
      <c r="K187" s="23">
        <f t="shared" si="125"/>
        <v>27571.893</v>
      </c>
      <c r="L187" s="23">
        <v>0</v>
      </c>
      <c r="M187" s="23">
        <f t="shared" si="120"/>
        <v>0</v>
      </c>
      <c r="N187" s="23"/>
      <c r="O187" s="23">
        <f t="shared" si="121"/>
        <v>27571.893</v>
      </c>
      <c r="P187" s="23">
        <v>0</v>
      </c>
      <c r="Q187" s="23">
        <f t="shared" si="122"/>
        <v>0</v>
      </c>
      <c r="R187" s="22"/>
      <c r="S187" s="46">
        <f t="shared" si="123"/>
        <v>27571.893</v>
      </c>
      <c r="T187" s="22">
        <v>0</v>
      </c>
      <c r="U187" s="46">
        <f t="shared" si="124"/>
        <v>0</v>
      </c>
      <c r="V187" s="9" t="s">
        <v>193</v>
      </c>
    </row>
    <row r="188" spans="1:23" x14ac:dyDescent="0.35">
      <c r="A188" s="63"/>
      <c r="B188" s="72" t="s">
        <v>10</v>
      </c>
      <c r="C188" s="72"/>
      <c r="D188" s="23">
        <f>D18+D70+D106+D118+D177+D186+D174+D184</f>
        <v>5368497.6999999993</v>
      </c>
      <c r="E188" s="23">
        <f>E18+E70+E106+E118+E177+E186+E174+E184</f>
        <v>3917463.1999999997</v>
      </c>
      <c r="F188" s="23">
        <f>F18+F70+F106+F118+F177+F186+F174+F184</f>
        <v>80762.600000000006</v>
      </c>
      <c r="G188" s="23">
        <f t="shared" ref="G188:G197" si="126">D188+F188</f>
        <v>5449260.2999999989</v>
      </c>
      <c r="H188" s="23">
        <f>H18+H70+H106+H118+H177+H186+H174+H184</f>
        <v>380874.5</v>
      </c>
      <c r="I188" s="23">
        <f t="shared" ref="I188:I197" si="127">E188+H188</f>
        <v>4298337.6999999993</v>
      </c>
      <c r="J188" s="23">
        <f>J18+J70+J106+J118+J177+J186+J174+J184</f>
        <v>130549.73300000001</v>
      </c>
      <c r="K188" s="23">
        <f t="shared" si="125"/>
        <v>5579810.0329999989</v>
      </c>
      <c r="L188" s="23">
        <f>L18+L70+L106+L118+L177+L186+L174+L184</f>
        <v>39449.546999999999</v>
      </c>
      <c r="M188" s="23">
        <f t="shared" si="120"/>
        <v>4337787.2469999995</v>
      </c>
      <c r="N188" s="23">
        <f>N18+N70+N106+N118+N177+N186+N174+N184</f>
        <v>0</v>
      </c>
      <c r="O188" s="23">
        <f t="shared" si="121"/>
        <v>5579810.0329999989</v>
      </c>
      <c r="P188" s="23">
        <f>P18+P70+P106+P118+P177+P186+P174+P184</f>
        <v>-39449.546999999999</v>
      </c>
      <c r="Q188" s="23">
        <f t="shared" si="122"/>
        <v>4298337.6999999993</v>
      </c>
      <c r="R188" s="22">
        <f>R18+R70+R106+R118+R177+R186+R174+R184</f>
        <v>633807.174</v>
      </c>
      <c r="S188" s="46">
        <f t="shared" si="123"/>
        <v>6213617.2069999985</v>
      </c>
      <c r="T188" s="22">
        <f>T18+T70+T106+T118+T177+T186+T174+T184</f>
        <v>3580.3999999999942</v>
      </c>
      <c r="U188" s="46">
        <f t="shared" si="124"/>
        <v>4301918.0999999996</v>
      </c>
    </row>
    <row r="189" spans="1:23" x14ac:dyDescent="0.35">
      <c r="A189" s="63"/>
      <c r="B189" s="78" t="s">
        <v>11</v>
      </c>
      <c r="C189" s="79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2"/>
      <c r="S189" s="46"/>
      <c r="T189" s="22"/>
      <c r="U189" s="46"/>
    </row>
    <row r="190" spans="1:23" x14ac:dyDescent="0.35">
      <c r="A190" s="63"/>
      <c r="B190" s="78" t="s">
        <v>23</v>
      </c>
      <c r="C190" s="80"/>
      <c r="D190" s="23">
        <f>D121</f>
        <v>1455404.7999999998</v>
      </c>
      <c r="E190" s="23">
        <f>E121</f>
        <v>1105577.3999999999</v>
      </c>
      <c r="F190" s="23">
        <f>F121</f>
        <v>0</v>
      </c>
      <c r="G190" s="23">
        <f t="shared" si="126"/>
        <v>1455404.7999999998</v>
      </c>
      <c r="H190" s="23">
        <f>H121</f>
        <v>0</v>
      </c>
      <c r="I190" s="23">
        <f t="shared" si="127"/>
        <v>1105577.3999999999</v>
      </c>
      <c r="J190" s="23">
        <f>J121</f>
        <v>0</v>
      </c>
      <c r="K190" s="23">
        <f t="shared" si="125"/>
        <v>1455404.7999999998</v>
      </c>
      <c r="L190" s="23">
        <f>L121</f>
        <v>0</v>
      </c>
      <c r="M190" s="23">
        <f t="shared" ref="M190:M192" si="128">I190+L190</f>
        <v>1105577.3999999999</v>
      </c>
      <c r="N190" s="23">
        <f>N121</f>
        <v>0</v>
      </c>
      <c r="O190" s="23">
        <f t="shared" ref="O190:O192" si="129">K190+N190</f>
        <v>1455404.7999999998</v>
      </c>
      <c r="P190" s="23">
        <f>P121</f>
        <v>0</v>
      </c>
      <c r="Q190" s="23">
        <f t="shared" ref="Q190:Q192" si="130">M190+P190</f>
        <v>1105577.3999999999</v>
      </c>
      <c r="R190" s="22">
        <f>R121</f>
        <v>320329.5</v>
      </c>
      <c r="S190" s="46">
        <f t="shared" ref="S190:S192" si="131">O190+R190</f>
        <v>1775734.2999999998</v>
      </c>
      <c r="T190" s="22">
        <f>T121</f>
        <v>0</v>
      </c>
      <c r="U190" s="46">
        <f t="shared" ref="U190:U192" si="132">Q190+T190</f>
        <v>1105577.3999999999</v>
      </c>
    </row>
    <row r="191" spans="1:23" x14ac:dyDescent="0.35">
      <c r="A191" s="63"/>
      <c r="B191" s="64" t="s">
        <v>14</v>
      </c>
      <c r="C191" s="65"/>
      <c r="D191" s="23">
        <f>D21+D73</f>
        <v>1025528.1000000001</v>
      </c>
      <c r="E191" s="23">
        <f>E21+E73</f>
        <v>436731.8</v>
      </c>
      <c r="F191" s="23">
        <f>F21+F73</f>
        <v>37908.500000000015</v>
      </c>
      <c r="G191" s="23">
        <f t="shared" si="126"/>
        <v>1063436.6000000001</v>
      </c>
      <c r="H191" s="23">
        <f>H21+H73</f>
        <v>331798.09999999998</v>
      </c>
      <c r="I191" s="23">
        <f t="shared" si="127"/>
        <v>768529.89999999991</v>
      </c>
      <c r="J191" s="23">
        <f>J21+J73</f>
        <v>0</v>
      </c>
      <c r="K191" s="23">
        <f t="shared" si="125"/>
        <v>1063436.6000000001</v>
      </c>
      <c r="L191" s="23">
        <f>L21+L73</f>
        <v>0</v>
      </c>
      <c r="M191" s="23">
        <f t="shared" si="128"/>
        <v>768529.89999999991</v>
      </c>
      <c r="N191" s="23">
        <f>N21+N73</f>
        <v>0</v>
      </c>
      <c r="O191" s="23">
        <f t="shared" si="129"/>
        <v>1063436.6000000001</v>
      </c>
      <c r="P191" s="23">
        <f>P21+P73</f>
        <v>0</v>
      </c>
      <c r="Q191" s="23">
        <f t="shared" si="130"/>
        <v>768529.89999999991</v>
      </c>
      <c r="R191" s="22">
        <f>R21+R73</f>
        <v>105494.49999999999</v>
      </c>
      <c r="S191" s="46">
        <f t="shared" si="131"/>
        <v>1168931.1000000001</v>
      </c>
      <c r="T191" s="22">
        <f>T21+T73</f>
        <v>103580.40000000001</v>
      </c>
      <c r="U191" s="46">
        <f t="shared" si="132"/>
        <v>872110.29999999993</v>
      </c>
    </row>
    <row r="192" spans="1:23" x14ac:dyDescent="0.35">
      <c r="A192" s="63"/>
      <c r="B192" s="64" t="s">
        <v>22</v>
      </c>
      <c r="C192" s="65"/>
      <c r="D192" s="23"/>
      <c r="E192" s="23"/>
      <c r="F192" s="23">
        <f>F74</f>
        <v>136854.1</v>
      </c>
      <c r="G192" s="23">
        <f t="shared" si="126"/>
        <v>136854.1</v>
      </c>
      <c r="H192" s="23">
        <f>H74</f>
        <v>136854.1</v>
      </c>
      <c r="I192" s="23">
        <f t="shared" si="127"/>
        <v>136854.1</v>
      </c>
      <c r="J192" s="23">
        <f>J74</f>
        <v>0</v>
      </c>
      <c r="K192" s="23">
        <f t="shared" si="125"/>
        <v>136854.1</v>
      </c>
      <c r="L192" s="23">
        <f>L74</f>
        <v>0</v>
      </c>
      <c r="M192" s="23">
        <f t="shared" si="128"/>
        <v>136854.1</v>
      </c>
      <c r="N192" s="23">
        <f>N74</f>
        <v>0</v>
      </c>
      <c r="O192" s="23">
        <f t="shared" si="129"/>
        <v>136854.1</v>
      </c>
      <c r="P192" s="23">
        <f>P74</f>
        <v>0</v>
      </c>
      <c r="Q192" s="23">
        <f t="shared" si="130"/>
        <v>136854.1</v>
      </c>
      <c r="R192" s="22">
        <f>R74</f>
        <v>0</v>
      </c>
      <c r="S192" s="46">
        <f t="shared" si="131"/>
        <v>136854.1</v>
      </c>
      <c r="T192" s="22">
        <f>T74</f>
        <v>0</v>
      </c>
      <c r="U192" s="46">
        <f t="shared" si="132"/>
        <v>136854.1</v>
      </c>
    </row>
    <row r="193" spans="1:21" x14ac:dyDescent="0.35">
      <c r="A193" s="63"/>
      <c r="B193" s="72" t="s">
        <v>12</v>
      </c>
      <c r="C193" s="7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2"/>
      <c r="S193" s="46"/>
      <c r="T193" s="22"/>
      <c r="U193" s="46"/>
    </row>
    <row r="194" spans="1:21" x14ac:dyDescent="0.35">
      <c r="A194" s="63"/>
      <c r="B194" s="72" t="s">
        <v>13</v>
      </c>
      <c r="C194" s="73"/>
      <c r="D194" s="23">
        <f>D52+D53+D54+D55+D56</f>
        <v>21508.400000000001</v>
      </c>
      <c r="E194" s="23">
        <f>E52+E53+E54+E55+E56</f>
        <v>32000</v>
      </c>
      <c r="F194" s="23">
        <f>F52+F53+F54+F55+F56</f>
        <v>0</v>
      </c>
      <c r="G194" s="23">
        <f t="shared" si="126"/>
        <v>21508.400000000001</v>
      </c>
      <c r="H194" s="23">
        <f>H52+H53+H54+H55+H56</f>
        <v>0</v>
      </c>
      <c r="I194" s="23">
        <f t="shared" si="127"/>
        <v>32000</v>
      </c>
      <c r="J194" s="23">
        <f>J52+J53+J54+J55+J56</f>
        <v>0</v>
      </c>
      <c r="K194" s="23">
        <f t="shared" si="125"/>
        <v>21508.400000000001</v>
      </c>
      <c r="L194" s="23">
        <f>L52+L53+L54+L55+L56</f>
        <v>0</v>
      </c>
      <c r="M194" s="23">
        <f t="shared" ref="M194:M197" si="133">I194+L194</f>
        <v>32000</v>
      </c>
      <c r="N194" s="23">
        <f>N52+N53+N54+N55+N56</f>
        <v>0</v>
      </c>
      <c r="O194" s="23">
        <f t="shared" ref="O194:O197" si="134">K194+N194</f>
        <v>21508.400000000001</v>
      </c>
      <c r="P194" s="23">
        <f>P52+P53+P54+P55+P56</f>
        <v>0</v>
      </c>
      <c r="Q194" s="23">
        <f t="shared" ref="Q194:Q197" si="135">M194+P194</f>
        <v>32000</v>
      </c>
      <c r="R194" s="22">
        <f>R52+R53+R54+R55+R56+R57</f>
        <v>20807.867999999999</v>
      </c>
      <c r="S194" s="46">
        <f t="shared" ref="S194:S197" si="136">O194+R194</f>
        <v>42316.267999999996</v>
      </c>
      <c r="T194" s="22">
        <f>T52+T53+T54+T55+T56+T57</f>
        <v>-16000</v>
      </c>
      <c r="U194" s="46">
        <f t="shared" ref="U194:U197" si="137">Q194+T194</f>
        <v>16000</v>
      </c>
    </row>
    <row r="195" spans="1:21" x14ac:dyDescent="0.35">
      <c r="A195" s="63"/>
      <c r="B195" s="71" t="s">
        <v>16</v>
      </c>
      <c r="C195" s="71"/>
      <c r="D195" s="23">
        <f>D75+D76+D77+D78+D79+D80+D81+D82+D83+D84+D85+D86+D87+D178+D179+D180+D181+D185+D187+D175+D176+D23+D28+D33+D38+D39+D43+D47+D48+D182+D183</f>
        <v>1988272.5999999999</v>
      </c>
      <c r="E195" s="23">
        <f>E75+E76+E77+E78+E79+E80+E81+E82+E83+E84+E85+E86+E87+E178+E179+E180+E181+E185+E187+E175+E176+E23+E28+E33+E38+E39+E43+E47+E48</f>
        <v>1679215.8000000003</v>
      </c>
      <c r="F195" s="23">
        <f>F75+F76+F77+F78+F79+F80+F81+F82+F83+F84+F85+F86+F87+F178+F179+F180+F181+F185+F187+F175+F176+F23+F28+F33+F38+F39+F43+F47+F48+F182+F183+F100+F101+F102+F103+F104+F105</f>
        <v>38619.200000000004</v>
      </c>
      <c r="G195" s="23">
        <f t="shared" si="126"/>
        <v>2026891.7999999998</v>
      </c>
      <c r="H195" s="23">
        <f>H75+H76+H77+H78+H79+H80+H81+H82+H83+H84+H85+H86+H87+H178+H179+H180+H181+H185+H187+H175+H176+H23+H28+H33+H38+H39+H43+H47+H48+H182+H183+H100+H101+H102+H103+H104+H105</f>
        <v>150731.09999999998</v>
      </c>
      <c r="I195" s="23">
        <f t="shared" si="127"/>
        <v>1829946.9000000004</v>
      </c>
      <c r="J195" s="23">
        <f>J75+J76+J77+J78+J79+J80+J81+J82+J83+J84+J85+J86+J87+J178+J179+J180+J181+J185+J187+J175+J176+J23+J28+J33+J38+J39+J43+J47+J48+J182+J183+J100+J101+J102+J103+J104+J105</f>
        <v>97580.934000000008</v>
      </c>
      <c r="K195" s="23">
        <f t="shared" si="125"/>
        <v>2124472.7339999997</v>
      </c>
      <c r="L195" s="23">
        <f>L75+L76+L77+L78+L79+L80+L81+L82+L83+L84+L85+L86+L87+L178+L179+L180+L181+L185+L187+L175+L176+L23+L28+L33+L38+L39+L43+L47+L48+L182+L183+L100+L101+L102+L103+L104+L105</f>
        <v>39449.546999999999</v>
      </c>
      <c r="M195" s="23">
        <f t="shared" si="133"/>
        <v>1869396.4470000004</v>
      </c>
      <c r="N195" s="23">
        <f>N75+N76+N77+N78+N79+N80+N81+N82+N83+N84+N85+N86+N87+N178+N179+N180+N181+N185+N187+N175+N176+N23+N28+N33+N38+N39+N43+N47+N48+N182+N183+N100+N101+N102+N103+N104+N105</f>
        <v>0</v>
      </c>
      <c r="O195" s="23">
        <f t="shared" si="134"/>
        <v>2124472.7339999997</v>
      </c>
      <c r="P195" s="23">
        <f>P75+P76+P77+P78+P79+P80+P81+P82+P83+P84+P85+P86+P87+P178+P179+P180+P181+P185+P187+P175+P176+P23+P28+P33+P38+P39+P43+P47+P48+P182+P183+P100+P101+P102+P103+P104+P105</f>
        <v>-39449.546999999999</v>
      </c>
      <c r="Q195" s="23">
        <f t="shared" si="135"/>
        <v>1829946.9000000004</v>
      </c>
      <c r="R195" s="22">
        <f>R75+R76+R77+R78+R79+R80+R81+R82+R83+R84+R85+R86+R87+R178+R179+R180+R181+R185+R187+R175+R176+R23+R28+R33+R38+R39+R43+R47+R48+R182+R183+R100+R101+R102+R103+R104+R105+R58+R64+R69</f>
        <v>208829.546</v>
      </c>
      <c r="S195" s="46">
        <f t="shared" si="136"/>
        <v>2333302.2799999998</v>
      </c>
      <c r="T195" s="22">
        <f>T75+T76+T77+T78+T79+T80+T81+T82+T83+T84+T85+T86+T87+T178+T179+T180+T181+T185+T187+T175+T176+T23+T28+T33+T38+T39+T43+T47+T48+T182+T183+T100+T101+T102+T103+T104+T105+T58+T64+T69</f>
        <v>19580.39999999998</v>
      </c>
      <c r="U195" s="46">
        <f t="shared" si="137"/>
        <v>1849527.3000000003</v>
      </c>
    </row>
    <row r="196" spans="1:21" x14ac:dyDescent="0.35">
      <c r="A196" s="63"/>
      <c r="B196" s="74" t="s">
        <v>3</v>
      </c>
      <c r="C196" s="73"/>
      <c r="D196" s="23">
        <f>D88+D93+D96</f>
        <v>1227676.3</v>
      </c>
      <c r="E196" s="23">
        <f>E88+E93+E96</f>
        <v>554800.5</v>
      </c>
      <c r="F196" s="23">
        <f>F88+F93+F96</f>
        <v>42143.399999999994</v>
      </c>
      <c r="G196" s="23">
        <f t="shared" si="126"/>
        <v>1269819.7</v>
      </c>
      <c r="H196" s="23">
        <f>H88+H93+H96</f>
        <v>230143.4</v>
      </c>
      <c r="I196" s="23">
        <f t="shared" si="127"/>
        <v>784943.9</v>
      </c>
      <c r="J196" s="23">
        <f>J88+J93+J96</f>
        <v>0</v>
      </c>
      <c r="K196" s="23">
        <f t="shared" si="125"/>
        <v>1269819.7</v>
      </c>
      <c r="L196" s="23">
        <f>L88+L93+L96</f>
        <v>0</v>
      </c>
      <c r="M196" s="23">
        <f t="shared" si="133"/>
        <v>784943.9</v>
      </c>
      <c r="N196" s="23">
        <f>N88+N93+N96</f>
        <v>0</v>
      </c>
      <c r="O196" s="23">
        <f t="shared" si="134"/>
        <v>1269819.7</v>
      </c>
      <c r="P196" s="23">
        <f>P88+P93+P96</f>
        <v>0</v>
      </c>
      <c r="Q196" s="23">
        <f t="shared" si="135"/>
        <v>784943.9</v>
      </c>
      <c r="R196" s="22">
        <f>R88+R93+R96</f>
        <v>0</v>
      </c>
      <c r="S196" s="46">
        <f t="shared" si="136"/>
        <v>1269819.7</v>
      </c>
      <c r="T196" s="22">
        <f>T88+T93+T96</f>
        <v>0</v>
      </c>
      <c r="U196" s="46">
        <f t="shared" si="137"/>
        <v>784943.9</v>
      </c>
    </row>
    <row r="197" spans="1:21" x14ac:dyDescent="0.35">
      <c r="A197" s="63"/>
      <c r="B197" s="72" t="s">
        <v>5</v>
      </c>
      <c r="C197" s="73"/>
      <c r="D197" s="23">
        <f>D107+D108+D109+D110+D111+D112+D116+D122+D126+D130+D134+D138+D142+D146+D150+D154+D158+D162</f>
        <v>2131040.3999999994</v>
      </c>
      <c r="E197" s="23">
        <f>E107+E108+E109+E110+E111+E112+E116+E122+E126+E130+E134+E138+E142+E146+E150+E154+E158+E162</f>
        <v>1651446.9</v>
      </c>
      <c r="F197" s="23">
        <f>F107+F108+F109+F110+F111+F112+F116+F122+F126+F130+F134+F138+F142+F146+F150+F154+F158+F162</f>
        <v>0</v>
      </c>
      <c r="G197" s="23">
        <f t="shared" si="126"/>
        <v>2131040.3999999994</v>
      </c>
      <c r="H197" s="23">
        <f>H107+H108+H109+H110+H111+H112+H116+H122+H126+H130+H134+H138+H142+H146+H150+H154+H158+H162</f>
        <v>0</v>
      </c>
      <c r="I197" s="23">
        <f t="shared" si="127"/>
        <v>1651446.9</v>
      </c>
      <c r="J197" s="23">
        <f>J107+J108+J109+J110+J111+J112+J116+J122+J126+J130+J134+J138+J142+J146+J150+J154+J158+J162+J117</f>
        <v>32968.798999999999</v>
      </c>
      <c r="K197" s="23">
        <f t="shared" si="125"/>
        <v>2164009.1989999996</v>
      </c>
      <c r="L197" s="23">
        <f>L107+L108+L109+L110+L111+L112+L116+L122+L126+L130+L134+L138+L142+L146+L150+L154+L158+L162+L117</f>
        <v>0</v>
      </c>
      <c r="M197" s="23">
        <f t="shared" si="133"/>
        <v>1651446.9</v>
      </c>
      <c r="N197" s="23">
        <f>N107+N108+N109+N110+N111+N112+N116+N122+N126+N130+N134+N138+N142+N146+N150+N154+N158+N162+N117</f>
        <v>0</v>
      </c>
      <c r="O197" s="23">
        <f t="shared" si="134"/>
        <v>2164009.1989999996</v>
      </c>
      <c r="P197" s="23">
        <f>P107+P108+P109+P110+P111+P112+P116+P122+P126+P130+P134+P138+P142+P146+P150+P154+P158+P162+P117</f>
        <v>0</v>
      </c>
      <c r="Q197" s="23">
        <f t="shared" si="135"/>
        <v>1651446.9</v>
      </c>
      <c r="R197" s="22">
        <f>R107+R108+R109+R110+R111+R112+R116+R122+R126+R130+R134+R138+R142+R146+R150+R154+R158+R162+R117+R166+R170</f>
        <v>404169.76</v>
      </c>
      <c r="S197" s="46">
        <f t="shared" si="136"/>
        <v>2568178.9589999998</v>
      </c>
      <c r="T197" s="22">
        <f>T107+T108+T109+T110+T111+T112+T116+T122+T126+T130+T134+T138+T142+T146+T150+T154+T158+T162+T117+T166+T170</f>
        <v>0</v>
      </c>
      <c r="U197" s="46">
        <f t="shared" si="137"/>
        <v>1651446.9</v>
      </c>
    </row>
    <row r="200" spans="1:21" x14ac:dyDescent="0.35"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7"/>
      <c r="S200" s="66"/>
      <c r="T200" s="17"/>
      <c r="U200" s="66"/>
    </row>
    <row r="309" spans="35:35" x14ac:dyDescent="0.35">
      <c r="AI309" s="36">
        <f>12342.6</f>
        <v>12342.6</v>
      </c>
    </row>
  </sheetData>
  <sheetProtection password="CF5C" sheet="1" objects="1" scenarios="1"/>
  <autoFilter ref="A17:W197">
    <filterColumn colId="22">
      <filters blank="1"/>
    </filterColumn>
  </autoFilter>
  <mergeCells count="32">
    <mergeCell ref="S4:U4"/>
    <mergeCell ref="D16:D17"/>
    <mergeCell ref="J16:J17"/>
    <mergeCell ref="K16:K17"/>
    <mergeCell ref="N16:N17"/>
    <mergeCell ref="O16:O17"/>
    <mergeCell ref="A11:U11"/>
    <mergeCell ref="A12:U13"/>
    <mergeCell ref="P16:P17"/>
    <mergeCell ref="Q16:Q17"/>
    <mergeCell ref="L16:L17"/>
    <mergeCell ref="M16:M17"/>
    <mergeCell ref="R16:R17"/>
    <mergeCell ref="S16:S17"/>
    <mergeCell ref="T16:T17"/>
    <mergeCell ref="U16:U17"/>
    <mergeCell ref="B195:C195"/>
    <mergeCell ref="B197:C197"/>
    <mergeCell ref="B196:C196"/>
    <mergeCell ref="A16:A17"/>
    <mergeCell ref="B16:B17"/>
    <mergeCell ref="C16:C17"/>
    <mergeCell ref="B193:C193"/>
    <mergeCell ref="B188:C188"/>
    <mergeCell ref="B189:C189"/>
    <mergeCell ref="B190:C190"/>
    <mergeCell ref="B194:C194"/>
    <mergeCell ref="E16:E17"/>
    <mergeCell ref="H16:H17"/>
    <mergeCell ref="I16:I17"/>
    <mergeCell ref="F16:F17"/>
    <mergeCell ref="G16:G17"/>
  </mergeCells>
  <pageMargins left="0.98425196850393704" right="0.39370078740157483" top="0.51" bottom="0.78740157480314965" header="0.51181102362204722" footer="0.51181102362204722"/>
  <pageSetup paperSize="9" scale="61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2019-04-23T08:23:25Z</cp:lastPrinted>
  <dcterms:created xsi:type="dcterms:W3CDTF">2014-02-04T08:37:28Z</dcterms:created>
  <dcterms:modified xsi:type="dcterms:W3CDTF">2019-04-23T08:23:43Z</dcterms:modified>
</cp:coreProperties>
</file>