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Июнь\"/>
    </mc:Choice>
  </mc:AlternateContent>
  <bookViews>
    <workbookView xWindow="0" yWindow="0" windowWidth="28800" windowHeight="11835"/>
  </bookViews>
  <sheets>
    <sheet name="2020-2021" sheetId="1" r:id="rId1"/>
  </sheets>
  <definedNames>
    <definedName name="_xlnm._FilterDatabase" localSheetId="0" hidden="1">'2020-2021'!$A$15:$AE$213</definedName>
    <definedName name="_xlnm.Print_Titles" localSheetId="0">'2020-2021'!$14:$15</definedName>
    <definedName name="_xlnm.Print_Area" localSheetId="0">'2020-2021'!$A$1:$AC$213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6" i="1" l="1"/>
  <c r="AB125" i="1"/>
  <c r="Z126" i="1"/>
  <c r="Z125" i="1"/>
  <c r="AB77" i="1" l="1"/>
  <c r="AB208" i="1" s="1"/>
  <c r="Z77" i="1"/>
  <c r="AA77" i="1" l="1"/>
  <c r="Z208" i="1"/>
  <c r="AA208" i="1" s="1"/>
  <c r="AC77" i="1"/>
  <c r="AC186" i="1"/>
  <c r="AC187" i="1"/>
  <c r="AA186" i="1"/>
  <c r="AA187" i="1"/>
  <c r="AB184" i="1"/>
  <c r="AC184" i="1" s="1"/>
  <c r="Z184" i="1"/>
  <c r="AA184" i="1" s="1"/>
  <c r="AC182" i="1" l="1"/>
  <c r="AC183" i="1"/>
  <c r="AA182" i="1"/>
  <c r="AA183" i="1"/>
  <c r="AB180" i="1"/>
  <c r="AC180" i="1" s="1"/>
  <c r="Z180" i="1"/>
  <c r="AA180" i="1" s="1"/>
  <c r="AB18" i="1" l="1"/>
  <c r="Z18" i="1"/>
  <c r="AA70" i="1"/>
  <c r="AA71" i="1"/>
  <c r="AC70" i="1"/>
  <c r="AC71" i="1"/>
  <c r="AC122" i="1"/>
  <c r="AA122" i="1"/>
  <c r="AC179" i="1"/>
  <c r="AA179" i="1"/>
  <c r="Z94" i="1"/>
  <c r="AC96" i="1"/>
  <c r="AA96" i="1"/>
  <c r="AB91" i="1"/>
  <c r="Z91" i="1"/>
  <c r="AB93" i="1"/>
  <c r="Z93" i="1"/>
  <c r="AB198" i="1" l="1"/>
  <c r="Z198" i="1"/>
  <c r="AC200" i="1"/>
  <c r="AA200" i="1"/>
  <c r="AC56" i="1" l="1"/>
  <c r="AA56" i="1"/>
  <c r="AC54" i="1"/>
  <c r="AA54" i="1"/>
  <c r="AB210" i="1" l="1"/>
  <c r="Z210" i="1"/>
  <c r="AB201" i="1"/>
  <c r="Z201" i="1"/>
  <c r="AB191" i="1"/>
  <c r="Z191" i="1"/>
  <c r="AB188" i="1"/>
  <c r="Z188" i="1"/>
  <c r="AB175" i="1"/>
  <c r="Z175" i="1"/>
  <c r="Z171" i="1"/>
  <c r="AB167" i="1"/>
  <c r="Z167" i="1"/>
  <c r="AB163" i="1"/>
  <c r="Z163" i="1"/>
  <c r="AB159" i="1"/>
  <c r="Z159" i="1"/>
  <c r="AB155" i="1"/>
  <c r="Z155" i="1"/>
  <c r="AB151" i="1"/>
  <c r="Z151" i="1"/>
  <c r="AB147" i="1"/>
  <c r="Z147" i="1"/>
  <c r="AB143" i="1"/>
  <c r="Z143" i="1"/>
  <c r="AB139" i="1"/>
  <c r="Z139" i="1"/>
  <c r="AB135" i="1"/>
  <c r="Z135" i="1"/>
  <c r="AB131" i="1"/>
  <c r="Z131" i="1"/>
  <c r="AB127" i="1"/>
  <c r="Z127" i="1"/>
  <c r="AB205" i="1"/>
  <c r="AB116" i="1"/>
  <c r="Z116" i="1"/>
  <c r="AB100" i="1"/>
  <c r="Z100" i="1"/>
  <c r="AB97" i="1"/>
  <c r="Z97" i="1"/>
  <c r="AB76" i="1"/>
  <c r="Z76" i="1"/>
  <c r="AB75" i="1"/>
  <c r="Z75" i="1"/>
  <c r="AB74" i="1"/>
  <c r="Z74" i="1"/>
  <c r="AB64" i="1"/>
  <c r="Z64" i="1"/>
  <c r="AB58" i="1"/>
  <c r="Z58" i="1"/>
  <c r="AB46" i="1"/>
  <c r="Z46" i="1"/>
  <c r="AB41" i="1"/>
  <c r="Z41" i="1"/>
  <c r="AB37" i="1"/>
  <c r="Z37" i="1"/>
  <c r="AB31" i="1"/>
  <c r="Z31" i="1"/>
  <c r="AB26" i="1"/>
  <c r="Z26" i="1"/>
  <c r="AB21" i="1"/>
  <c r="Z21" i="1"/>
  <c r="AB20" i="1"/>
  <c r="Z20" i="1"/>
  <c r="AB19" i="1"/>
  <c r="Z19" i="1"/>
  <c r="Z213" i="1" l="1"/>
  <c r="AB213" i="1"/>
  <c r="Z72" i="1"/>
  <c r="AB72" i="1"/>
  <c r="AB110" i="1"/>
  <c r="Z212" i="1"/>
  <c r="AB211" i="1"/>
  <c r="Z211" i="1"/>
  <c r="Z110" i="1"/>
  <c r="Z206" i="1"/>
  <c r="AB212" i="1"/>
  <c r="AB123" i="1"/>
  <c r="AB207" i="1"/>
  <c r="Z123" i="1"/>
  <c r="Z207" i="1"/>
  <c r="Z205" i="1"/>
  <c r="Z16" i="1"/>
  <c r="AB206" i="1"/>
  <c r="AB16" i="1"/>
  <c r="V41" i="1"/>
  <c r="X210" i="1"/>
  <c r="V210" i="1"/>
  <c r="X201" i="1"/>
  <c r="V201" i="1"/>
  <c r="X198" i="1"/>
  <c r="V198" i="1"/>
  <c r="X191" i="1"/>
  <c r="V191" i="1"/>
  <c r="X188" i="1"/>
  <c r="V188" i="1"/>
  <c r="X175" i="1"/>
  <c r="V175" i="1"/>
  <c r="V171" i="1"/>
  <c r="X167" i="1"/>
  <c r="V167" i="1"/>
  <c r="X163" i="1"/>
  <c r="V163" i="1"/>
  <c r="X159" i="1"/>
  <c r="V159" i="1"/>
  <c r="X155" i="1"/>
  <c r="V155" i="1"/>
  <c r="X151" i="1"/>
  <c r="V151" i="1"/>
  <c r="X147" i="1"/>
  <c r="V147" i="1"/>
  <c r="X143" i="1"/>
  <c r="V143" i="1"/>
  <c r="X139" i="1"/>
  <c r="V139" i="1"/>
  <c r="X135" i="1"/>
  <c r="V135" i="1"/>
  <c r="X131" i="1"/>
  <c r="V131" i="1"/>
  <c r="X127" i="1"/>
  <c r="V127" i="1"/>
  <c r="X126" i="1"/>
  <c r="X205" i="1" s="1"/>
  <c r="V126" i="1"/>
  <c r="V205" i="1" s="1"/>
  <c r="X125" i="1"/>
  <c r="V125" i="1"/>
  <c r="X116" i="1"/>
  <c r="X110" i="1" s="1"/>
  <c r="V116" i="1"/>
  <c r="V110" i="1" s="1"/>
  <c r="X100" i="1"/>
  <c r="V100" i="1"/>
  <c r="X97" i="1"/>
  <c r="V97" i="1"/>
  <c r="X91" i="1"/>
  <c r="V91" i="1"/>
  <c r="X76" i="1"/>
  <c r="X207" i="1" s="1"/>
  <c r="V76" i="1"/>
  <c r="V207" i="1" s="1"/>
  <c r="X75" i="1"/>
  <c r="V75" i="1"/>
  <c r="X74" i="1"/>
  <c r="V74" i="1"/>
  <c r="X64" i="1"/>
  <c r="V64" i="1"/>
  <c r="X58" i="1"/>
  <c r="X46" i="1"/>
  <c r="V46" i="1"/>
  <c r="X41" i="1"/>
  <c r="X19" i="1"/>
  <c r="X18" i="1"/>
  <c r="V37" i="1"/>
  <c r="X31" i="1"/>
  <c r="V31" i="1"/>
  <c r="V26" i="1"/>
  <c r="X26" i="1"/>
  <c r="X21" i="1"/>
  <c r="X20" i="1"/>
  <c r="V20" i="1"/>
  <c r="V19" i="1"/>
  <c r="V18" i="1"/>
  <c r="X72" i="1" l="1"/>
  <c r="AB203" i="1"/>
  <c r="X123" i="1"/>
  <c r="Z203" i="1"/>
  <c r="X212" i="1"/>
  <c r="V212" i="1"/>
  <c r="X213" i="1"/>
  <c r="V123" i="1"/>
  <c r="V213" i="1"/>
  <c r="V72" i="1"/>
  <c r="X16" i="1"/>
  <c r="X206" i="1"/>
  <c r="V21" i="1"/>
  <c r="V16" i="1"/>
  <c r="V206" i="1"/>
  <c r="V58" i="1"/>
  <c r="X37" i="1"/>
  <c r="U30" i="1"/>
  <c r="Y30" i="1" s="1"/>
  <c r="AC30" i="1" s="1"/>
  <c r="S30" i="1"/>
  <c r="W30" i="1" s="1"/>
  <c r="AA30" i="1" s="1"/>
  <c r="V211" i="1" l="1"/>
  <c r="V203" i="1"/>
  <c r="X203" i="1"/>
  <c r="X211" i="1"/>
  <c r="T43" i="1"/>
  <c r="T210" i="1"/>
  <c r="R210" i="1"/>
  <c r="U57" i="1"/>
  <c r="Y57" i="1" s="1"/>
  <c r="AC57" i="1" s="1"/>
  <c r="S57" i="1"/>
  <c r="W57" i="1" s="1"/>
  <c r="AA57" i="1" s="1"/>
  <c r="T20" i="1"/>
  <c r="U20" i="1" s="1"/>
  <c r="Y20" i="1" s="1"/>
  <c r="AC20" i="1" s="1"/>
  <c r="R20" i="1"/>
  <c r="S20" i="1" s="1"/>
  <c r="W20" i="1" s="1"/>
  <c r="AA20" i="1" s="1"/>
  <c r="U69" i="1"/>
  <c r="Y69" i="1" s="1"/>
  <c r="AC69" i="1" s="1"/>
  <c r="S69" i="1"/>
  <c r="W69" i="1" s="1"/>
  <c r="AA69" i="1" s="1"/>
  <c r="R60" i="1"/>
  <c r="U63" i="1"/>
  <c r="Y63" i="1" s="1"/>
  <c r="AC63" i="1" s="1"/>
  <c r="S63" i="1"/>
  <c r="W63" i="1" s="1"/>
  <c r="AA63" i="1" s="1"/>
  <c r="R61" i="1"/>
  <c r="S61" i="1" s="1"/>
  <c r="W61" i="1" s="1"/>
  <c r="AA61" i="1" s="1"/>
  <c r="U60" i="1"/>
  <c r="Y60" i="1" s="1"/>
  <c r="AC60" i="1" s="1"/>
  <c r="U61" i="1"/>
  <c r="Y61" i="1" s="1"/>
  <c r="AC61" i="1" s="1"/>
  <c r="U62" i="1"/>
  <c r="Y62" i="1" s="1"/>
  <c r="AC62" i="1" s="1"/>
  <c r="S60" i="1"/>
  <c r="W60" i="1" s="1"/>
  <c r="AA60" i="1" s="1"/>
  <c r="S62" i="1"/>
  <c r="W62" i="1" s="1"/>
  <c r="AA62" i="1" s="1"/>
  <c r="T58" i="1"/>
  <c r="R58" i="1"/>
  <c r="T44" i="1"/>
  <c r="T19" i="1" s="1"/>
  <c r="T40" i="1"/>
  <c r="T39" i="1"/>
  <c r="R39" i="1"/>
  <c r="R40" i="1"/>
  <c r="R33" i="1"/>
  <c r="R31" i="1" s="1"/>
  <c r="U34" i="1"/>
  <c r="Y34" i="1" s="1"/>
  <c r="AC34" i="1" s="1"/>
  <c r="U35" i="1"/>
  <c r="Y35" i="1" s="1"/>
  <c r="AC35" i="1" s="1"/>
  <c r="S34" i="1"/>
  <c r="W34" i="1" s="1"/>
  <c r="AA34" i="1" s="1"/>
  <c r="S35" i="1"/>
  <c r="W35" i="1" s="1"/>
  <c r="AA35" i="1" s="1"/>
  <c r="T31" i="1"/>
  <c r="I33" i="1"/>
  <c r="M33" i="1" s="1"/>
  <c r="Q33" i="1" s="1"/>
  <c r="U33" i="1" s="1"/>
  <c r="Y33" i="1" s="1"/>
  <c r="AC33" i="1" s="1"/>
  <c r="G33" i="1"/>
  <c r="K33" i="1" s="1"/>
  <c r="O33" i="1" s="1"/>
  <c r="S33" i="1" s="1"/>
  <c r="W33" i="1" s="1"/>
  <c r="AA33" i="1" s="1"/>
  <c r="R66" i="1"/>
  <c r="S66" i="1" s="1"/>
  <c r="W66" i="1" s="1"/>
  <c r="AA66" i="1" s="1"/>
  <c r="U66" i="1"/>
  <c r="Y66" i="1" s="1"/>
  <c r="AC66" i="1" s="1"/>
  <c r="U67" i="1"/>
  <c r="Y67" i="1" s="1"/>
  <c r="AC67" i="1" s="1"/>
  <c r="U68" i="1"/>
  <c r="Y68" i="1" s="1"/>
  <c r="AC68" i="1" s="1"/>
  <c r="S67" i="1"/>
  <c r="W67" i="1" s="1"/>
  <c r="AA67" i="1" s="1"/>
  <c r="S68" i="1"/>
  <c r="W68" i="1" s="1"/>
  <c r="AA68" i="1" s="1"/>
  <c r="T64" i="1"/>
  <c r="U64" i="1" s="1"/>
  <c r="Y64" i="1" s="1"/>
  <c r="AC64" i="1" s="1"/>
  <c r="T28" i="1"/>
  <c r="T26" i="1" s="1"/>
  <c r="T21" i="1"/>
  <c r="R29" i="1"/>
  <c r="R28" i="1"/>
  <c r="U25" i="1"/>
  <c r="Y25" i="1" s="1"/>
  <c r="AC25" i="1" s="1"/>
  <c r="S25" i="1"/>
  <c r="W25" i="1" s="1"/>
  <c r="AA25" i="1" s="1"/>
  <c r="R24" i="1"/>
  <c r="R23" i="1"/>
  <c r="R18" i="1" s="1"/>
  <c r="R21" i="1" l="1"/>
  <c r="R19" i="1"/>
  <c r="R16" i="1" s="1"/>
  <c r="R26" i="1"/>
  <c r="T18" i="1"/>
  <c r="T16" i="1" s="1"/>
  <c r="R64" i="1"/>
  <c r="S64" i="1" s="1"/>
  <c r="W64" i="1" s="1"/>
  <c r="AA64" i="1" s="1"/>
  <c r="U58" i="1"/>
  <c r="Y58" i="1" s="1"/>
  <c r="AC58" i="1" s="1"/>
  <c r="S58" i="1"/>
  <c r="W58" i="1" s="1"/>
  <c r="AA58" i="1" s="1"/>
  <c r="T126" i="1" l="1"/>
  <c r="T125" i="1"/>
  <c r="R126" i="1"/>
  <c r="R125" i="1"/>
  <c r="T175" i="1"/>
  <c r="U175" i="1" s="1"/>
  <c r="Y175" i="1" s="1"/>
  <c r="AC175" i="1" s="1"/>
  <c r="R175" i="1"/>
  <c r="S175" i="1" s="1"/>
  <c r="W175" i="1" s="1"/>
  <c r="AA175" i="1" s="1"/>
  <c r="U177" i="1"/>
  <c r="Y177" i="1" s="1"/>
  <c r="AC177" i="1" s="1"/>
  <c r="U178" i="1"/>
  <c r="Y178" i="1" s="1"/>
  <c r="AC178" i="1" s="1"/>
  <c r="S177" i="1"/>
  <c r="W177" i="1" s="1"/>
  <c r="AA177" i="1" s="1"/>
  <c r="S178" i="1"/>
  <c r="W178" i="1" s="1"/>
  <c r="AA178" i="1" s="1"/>
  <c r="U171" i="1" l="1"/>
  <c r="Y171" i="1" s="1"/>
  <c r="AC171" i="1" s="1"/>
  <c r="U173" i="1"/>
  <c r="Y173" i="1" s="1"/>
  <c r="AC173" i="1" s="1"/>
  <c r="U174" i="1"/>
  <c r="Y174" i="1" s="1"/>
  <c r="AC174" i="1" s="1"/>
  <c r="S173" i="1"/>
  <c r="W173" i="1" s="1"/>
  <c r="AA173" i="1" s="1"/>
  <c r="S174" i="1"/>
  <c r="W174" i="1" s="1"/>
  <c r="AA174" i="1" s="1"/>
  <c r="R171" i="1"/>
  <c r="S171" i="1" s="1"/>
  <c r="W171" i="1" s="1"/>
  <c r="AA171" i="1" s="1"/>
  <c r="T201" i="1" l="1"/>
  <c r="R201" i="1"/>
  <c r="T198" i="1"/>
  <c r="R198" i="1"/>
  <c r="T191" i="1"/>
  <c r="R191" i="1"/>
  <c r="T188" i="1"/>
  <c r="R188" i="1"/>
  <c r="T167" i="1"/>
  <c r="R167" i="1"/>
  <c r="T163" i="1"/>
  <c r="R163" i="1"/>
  <c r="T159" i="1"/>
  <c r="R159" i="1"/>
  <c r="T155" i="1"/>
  <c r="R155" i="1"/>
  <c r="T151" i="1"/>
  <c r="R151" i="1"/>
  <c r="T147" i="1"/>
  <c r="R147" i="1"/>
  <c r="T143" i="1"/>
  <c r="R143" i="1"/>
  <c r="T139" i="1"/>
  <c r="R139" i="1"/>
  <c r="T135" i="1"/>
  <c r="R135" i="1"/>
  <c r="T131" i="1"/>
  <c r="R131" i="1"/>
  <c r="T127" i="1"/>
  <c r="R127" i="1"/>
  <c r="R205" i="1"/>
  <c r="R123" i="1"/>
  <c r="T116" i="1"/>
  <c r="R116" i="1"/>
  <c r="T100" i="1"/>
  <c r="R100" i="1"/>
  <c r="T97" i="1"/>
  <c r="R97" i="1"/>
  <c r="T91" i="1"/>
  <c r="R91" i="1"/>
  <c r="T76" i="1"/>
  <c r="R76" i="1"/>
  <c r="R207" i="1" s="1"/>
  <c r="T75" i="1"/>
  <c r="R75" i="1"/>
  <c r="T74" i="1"/>
  <c r="R74" i="1"/>
  <c r="T46" i="1"/>
  <c r="R46" i="1"/>
  <c r="T41" i="1"/>
  <c r="R41" i="1"/>
  <c r="T37" i="1"/>
  <c r="R37" i="1"/>
  <c r="R211" i="1" l="1"/>
  <c r="T211" i="1"/>
  <c r="T212" i="1"/>
  <c r="R110" i="1"/>
  <c r="R213" i="1"/>
  <c r="T213" i="1"/>
  <c r="R206" i="1"/>
  <c r="R72" i="1"/>
  <c r="T123" i="1"/>
  <c r="T110" i="1"/>
  <c r="R212" i="1"/>
  <c r="T205" i="1"/>
  <c r="T206" i="1"/>
  <c r="T207" i="1"/>
  <c r="T72" i="1"/>
  <c r="R203" i="1" l="1"/>
  <c r="T203" i="1"/>
  <c r="P210" i="1"/>
  <c r="N210" i="1"/>
  <c r="P201" i="1"/>
  <c r="N201" i="1"/>
  <c r="P198" i="1"/>
  <c r="N198" i="1"/>
  <c r="P191" i="1"/>
  <c r="N191" i="1"/>
  <c r="P188" i="1"/>
  <c r="N188" i="1"/>
  <c r="P167" i="1"/>
  <c r="N167" i="1"/>
  <c r="P163" i="1"/>
  <c r="N163" i="1"/>
  <c r="P159" i="1"/>
  <c r="N159" i="1"/>
  <c r="P155" i="1"/>
  <c r="N155" i="1"/>
  <c r="P151" i="1"/>
  <c r="N151" i="1"/>
  <c r="P147" i="1"/>
  <c r="N147" i="1"/>
  <c r="P143" i="1"/>
  <c r="N143" i="1"/>
  <c r="P139" i="1"/>
  <c r="N139" i="1"/>
  <c r="P135" i="1"/>
  <c r="N135" i="1"/>
  <c r="P131" i="1"/>
  <c r="N131" i="1"/>
  <c r="P127" i="1"/>
  <c r="N127" i="1"/>
  <c r="P126" i="1"/>
  <c r="N126" i="1"/>
  <c r="N205" i="1" s="1"/>
  <c r="P125" i="1"/>
  <c r="N125" i="1"/>
  <c r="P116" i="1"/>
  <c r="P110" i="1" s="1"/>
  <c r="N116" i="1"/>
  <c r="N110" i="1" s="1"/>
  <c r="P100" i="1"/>
  <c r="N100" i="1"/>
  <c r="P97" i="1"/>
  <c r="N97" i="1"/>
  <c r="P91" i="1"/>
  <c r="N91" i="1"/>
  <c r="P76" i="1"/>
  <c r="N76" i="1"/>
  <c r="N207" i="1" s="1"/>
  <c r="P75" i="1"/>
  <c r="N75" i="1"/>
  <c r="P74" i="1"/>
  <c r="N74" i="1"/>
  <c r="P46" i="1"/>
  <c r="N46" i="1"/>
  <c r="P41" i="1"/>
  <c r="N41" i="1"/>
  <c r="P37" i="1"/>
  <c r="N37" i="1"/>
  <c r="P26" i="1"/>
  <c r="N26" i="1"/>
  <c r="P21" i="1"/>
  <c r="N21" i="1"/>
  <c r="P19" i="1"/>
  <c r="N19" i="1"/>
  <c r="P18" i="1"/>
  <c r="N18" i="1"/>
  <c r="N206" i="1" l="1"/>
  <c r="N16" i="1"/>
  <c r="N211" i="1"/>
  <c r="N72" i="1"/>
  <c r="P212" i="1"/>
  <c r="P123" i="1"/>
  <c r="N213" i="1"/>
  <c r="N123" i="1"/>
  <c r="N212" i="1"/>
  <c r="P72" i="1"/>
  <c r="P205" i="1"/>
  <c r="P206" i="1"/>
  <c r="P207" i="1"/>
  <c r="P211" i="1"/>
  <c r="P213" i="1"/>
  <c r="P16" i="1"/>
  <c r="M121" i="1"/>
  <c r="Q121" i="1" s="1"/>
  <c r="U121" i="1" s="1"/>
  <c r="Y121" i="1" s="1"/>
  <c r="AC121" i="1" s="1"/>
  <c r="K121" i="1"/>
  <c r="O121" i="1" s="1"/>
  <c r="S121" i="1" s="1"/>
  <c r="W121" i="1" s="1"/>
  <c r="AA121" i="1" s="1"/>
  <c r="N203" i="1" l="1"/>
  <c r="P203" i="1"/>
  <c r="L41" i="1"/>
  <c r="L210" i="1"/>
  <c r="J210" i="1"/>
  <c r="L201" i="1"/>
  <c r="J201" i="1"/>
  <c r="L198" i="1"/>
  <c r="J198" i="1"/>
  <c r="L191" i="1"/>
  <c r="J191" i="1"/>
  <c r="L188" i="1"/>
  <c r="J188" i="1"/>
  <c r="L167" i="1"/>
  <c r="J167" i="1"/>
  <c r="L163" i="1"/>
  <c r="J163" i="1"/>
  <c r="L159" i="1"/>
  <c r="J159" i="1"/>
  <c r="L155" i="1"/>
  <c r="J155" i="1"/>
  <c r="L151" i="1"/>
  <c r="J151" i="1"/>
  <c r="L147" i="1"/>
  <c r="J147" i="1"/>
  <c r="L143" i="1"/>
  <c r="J143" i="1"/>
  <c r="L139" i="1"/>
  <c r="J139" i="1"/>
  <c r="L135" i="1"/>
  <c r="J135" i="1"/>
  <c r="L131" i="1"/>
  <c r="J131" i="1"/>
  <c r="L127" i="1"/>
  <c r="J127" i="1"/>
  <c r="L126" i="1"/>
  <c r="J126" i="1"/>
  <c r="L125" i="1"/>
  <c r="J125" i="1"/>
  <c r="L116" i="1"/>
  <c r="J116" i="1"/>
  <c r="L100" i="1"/>
  <c r="J100" i="1"/>
  <c r="L97" i="1"/>
  <c r="J97" i="1"/>
  <c r="L91" i="1"/>
  <c r="J91" i="1"/>
  <c r="L76" i="1"/>
  <c r="L207" i="1" s="1"/>
  <c r="J76" i="1"/>
  <c r="J207" i="1" s="1"/>
  <c r="L75" i="1"/>
  <c r="J75" i="1"/>
  <c r="L74" i="1"/>
  <c r="J74" i="1"/>
  <c r="L46" i="1"/>
  <c r="J46" i="1"/>
  <c r="J41" i="1"/>
  <c r="L37" i="1"/>
  <c r="J37" i="1"/>
  <c r="L26" i="1"/>
  <c r="J26" i="1"/>
  <c r="L21" i="1"/>
  <c r="J21" i="1"/>
  <c r="J19" i="1"/>
  <c r="L18" i="1"/>
  <c r="J18" i="1"/>
  <c r="L213" i="1" l="1"/>
  <c r="J213" i="1"/>
  <c r="J110" i="1"/>
  <c r="L110" i="1"/>
  <c r="L123" i="1"/>
  <c r="J212" i="1"/>
  <c r="J211" i="1"/>
  <c r="L72" i="1"/>
  <c r="L211" i="1"/>
  <c r="J72" i="1"/>
  <c r="J16" i="1"/>
  <c r="J206" i="1"/>
  <c r="J123" i="1"/>
  <c r="J205" i="1"/>
  <c r="L205" i="1"/>
  <c r="L212" i="1"/>
  <c r="L19" i="1"/>
  <c r="H76" i="1"/>
  <c r="H207" i="1" s="1"/>
  <c r="F76" i="1"/>
  <c r="F207" i="1" s="1"/>
  <c r="H100" i="1"/>
  <c r="F100" i="1"/>
  <c r="I103" i="1"/>
  <c r="M103" i="1" s="1"/>
  <c r="Q103" i="1" s="1"/>
  <c r="U103" i="1" s="1"/>
  <c r="Y103" i="1" s="1"/>
  <c r="AC103" i="1" s="1"/>
  <c r="G103" i="1"/>
  <c r="K103" i="1" s="1"/>
  <c r="O103" i="1" s="1"/>
  <c r="S103" i="1" s="1"/>
  <c r="W103" i="1" s="1"/>
  <c r="AA103" i="1" s="1"/>
  <c r="J203" i="1" l="1"/>
  <c r="L16" i="1"/>
  <c r="L206" i="1"/>
  <c r="H43" i="1"/>
  <c r="L203" i="1" l="1"/>
  <c r="AQ325" i="1"/>
  <c r="F19" i="1" l="1"/>
  <c r="H48" i="1"/>
  <c r="H46" i="1" s="1"/>
  <c r="F46" i="1"/>
  <c r="E46" i="1"/>
  <c r="D46" i="1"/>
  <c r="G48" i="1"/>
  <c r="K48" i="1" s="1"/>
  <c r="O48" i="1" s="1"/>
  <c r="S48" i="1" s="1"/>
  <c r="W48" i="1" s="1"/>
  <c r="AA48" i="1" s="1"/>
  <c r="G49" i="1"/>
  <c r="K49" i="1" s="1"/>
  <c r="O49" i="1" s="1"/>
  <c r="S49" i="1" s="1"/>
  <c r="W49" i="1" s="1"/>
  <c r="AA49" i="1" s="1"/>
  <c r="I49" i="1"/>
  <c r="M49" i="1" s="1"/>
  <c r="Q49" i="1" s="1"/>
  <c r="U49" i="1" s="1"/>
  <c r="Y49" i="1" s="1"/>
  <c r="AC49" i="1" s="1"/>
  <c r="H44" i="1"/>
  <c r="H19" i="1" s="1"/>
  <c r="H18" i="1" l="1"/>
  <c r="I48" i="1"/>
  <c r="M48" i="1" s="1"/>
  <c r="Q48" i="1" s="1"/>
  <c r="U48" i="1" s="1"/>
  <c r="Y48" i="1" s="1"/>
  <c r="AC48" i="1" s="1"/>
  <c r="F39" i="1"/>
  <c r="F18" i="1" s="1"/>
  <c r="F87" i="1"/>
  <c r="F74" i="1" s="1"/>
  <c r="H74" i="1"/>
  <c r="I109" i="1"/>
  <c r="M109" i="1" s="1"/>
  <c r="Q109" i="1" s="1"/>
  <c r="U109" i="1" s="1"/>
  <c r="Y109" i="1" s="1"/>
  <c r="AC109" i="1" s="1"/>
  <c r="G109" i="1"/>
  <c r="K109" i="1" s="1"/>
  <c r="O109" i="1" s="1"/>
  <c r="S109" i="1" s="1"/>
  <c r="W109" i="1" s="1"/>
  <c r="AA109" i="1" s="1"/>
  <c r="I108" i="1"/>
  <c r="M108" i="1" s="1"/>
  <c r="Q108" i="1" s="1"/>
  <c r="U108" i="1" s="1"/>
  <c r="Y108" i="1" s="1"/>
  <c r="AC108" i="1" s="1"/>
  <c r="G108" i="1"/>
  <c r="K108" i="1" s="1"/>
  <c r="O108" i="1" s="1"/>
  <c r="S108" i="1" s="1"/>
  <c r="W108" i="1" s="1"/>
  <c r="AA108" i="1" s="1"/>
  <c r="I106" i="1"/>
  <c r="M106" i="1" s="1"/>
  <c r="Q106" i="1" s="1"/>
  <c r="U106" i="1" s="1"/>
  <c r="Y106" i="1" s="1"/>
  <c r="AC106" i="1" s="1"/>
  <c r="I107" i="1"/>
  <c r="M107" i="1" s="1"/>
  <c r="Q107" i="1" s="1"/>
  <c r="U107" i="1" s="1"/>
  <c r="Y107" i="1" s="1"/>
  <c r="AC107" i="1" s="1"/>
  <c r="G107" i="1"/>
  <c r="K107" i="1" s="1"/>
  <c r="O107" i="1" s="1"/>
  <c r="S107" i="1" s="1"/>
  <c r="W107" i="1" s="1"/>
  <c r="AA107" i="1" s="1"/>
  <c r="G106" i="1"/>
  <c r="K106" i="1" s="1"/>
  <c r="O106" i="1" s="1"/>
  <c r="S106" i="1" s="1"/>
  <c r="W106" i="1" s="1"/>
  <c r="AA106" i="1" s="1"/>
  <c r="I105" i="1"/>
  <c r="M105" i="1" s="1"/>
  <c r="Q105" i="1" s="1"/>
  <c r="U105" i="1" s="1"/>
  <c r="Y105" i="1" s="1"/>
  <c r="AC105" i="1" s="1"/>
  <c r="G105" i="1"/>
  <c r="K105" i="1" s="1"/>
  <c r="O105" i="1" s="1"/>
  <c r="S105" i="1" s="1"/>
  <c r="W105" i="1" s="1"/>
  <c r="AA105" i="1" s="1"/>
  <c r="I104" i="1"/>
  <c r="M104" i="1" s="1"/>
  <c r="Q104" i="1" s="1"/>
  <c r="U104" i="1" s="1"/>
  <c r="Y104" i="1" s="1"/>
  <c r="AC104" i="1" s="1"/>
  <c r="G104" i="1"/>
  <c r="K104" i="1" s="1"/>
  <c r="O104" i="1" s="1"/>
  <c r="S104" i="1" s="1"/>
  <c r="W104" i="1" s="1"/>
  <c r="AA104" i="1" s="1"/>
  <c r="I76" i="1" l="1"/>
  <c r="M76" i="1" s="1"/>
  <c r="Q76" i="1" s="1"/>
  <c r="U76" i="1" s="1"/>
  <c r="Y76" i="1" s="1"/>
  <c r="AC76" i="1" s="1"/>
  <c r="G76" i="1"/>
  <c r="K76" i="1" s="1"/>
  <c r="O76" i="1" s="1"/>
  <c r="S76" i="1" s="1"/>
  <c r="W76" i="1" s="1"/>
  <c r="AA76" i="1" s="1"/>
  <c r="H91" i="1"/>
  <c r="F91" i="1"/>
  <c r="I95" i="1"/>
  <c r="M95" i="1" s="1"/>
  <c r="Q95" i="1" s="1"/>
  <c r="U95" i="1" s="1"/>
  <c r="Y95" i="1" s="1"/>
  <c r="AC95" i="1" s="1"/>
  <c r="G95" i="1"/>
  <c r="K95" i="1" s="1"/>
  <c r="O95" i="1" s="1"/>
  <c r="S95" i="1" s="1"/>
  <c r="W95" i="1" s="1"/>
  <c r="AA95" i="1" s="1"/>
  <c r="I23" i="1" l="1"/>
  <c r="M23" i="1" s="1"/>
  <c r="Q23" i="1" s="1"/>
  <c r="U23" i="1" s="1"/>
  <c r="Y23" i="1" s="1"/>
  <c r="AC23" i="1" s="1"/>
  <c r="I24" i="1"/>
  <c r="M24" i="1" s="1"/>
  <c r="Q24" i="1" s="1"/>
  <c r="U24" i="1" s="1"/>
  <c r="Y24" i="1" s="1"/>
  <c r="AC24" i="1" s="1"/>
  <c r="I28" i="1"/>
  <c r="M28" i="1" s="1"/>
  <c r="Q28" i="1" s="1"/>
  <c r="U28" i="1" s="1"/>
  <c r="Y28" i="1" s="1"/>
  <c r="AC28" i="1" s="1"/>
  <c r="I29" i="1"/>
  <c r="M29" i="1" s="1"/>
  <c r="Q29" i="1" s="1"/>
  <c r="U29" i="1" s="1"/>
  <c r="Y29" i="1" s="1"/>
  <c r="AC29" i="1" s="1"/>
  <c r="I31" i="1"/>
  <c r="M31" i="1" s="1"/>
  <c r="Q31" i="1" s="1"/>
  <c r="U31" i="1" s="1"/>
  <c r="Y31" i="1" s="1"/>
  <c r="AC31" i="1" s="1"/>
  <c r="I36" i="1"/>
  <c r="M36" i="1" s="1"/>
  <c r="Q36" i="1" s="1"/>
  <c r="U36" i="1" s="1"/>
  <c r="Y36" i="1" s="1"/>
  <c r="AC36" i="1" s="1"/>
  <c r="I39" i="1"/>
  <c r="M39" i="1" s="1"/>
  <c r="Q39" i="1" s="1"/>
  <c r="U39" i="1" s="1"/>
  <c r="Y39" i="1" s="1"/>
  <c r="AC39" i="1" s="1"/>
  <c r="I40" i="1"/>
  <c r="M40" i="1" s="1"/>
  <c r="Q40" i="1" s="1"/>
  <c r="U40" i="1" s="1"/>
  <c r="Y40" i="1" s="1"/>
  <c r="AC40" i="1" s="1"/>
  <c r="I43" i="1"/>
  <c r="M43" i="1" s="1"/>
  <c r="Q43" i="1" s="1"/>
  <c r="U43" i="1" s="1"/>
  <c r="Y43" i="1" s="1"/>
  <c r="AC43" i="1" s="1"/>
  <c r="I44" i="1"/>
  <c r="M44" i="1" s="1"/>
  <c r="Q44" i="1" s="1"/>
  <c r="U44" i="1" s="1"/>
  <c r="Y44" i="1" s="1"/>
  <c r="AC44" i="1" s="1"/>
  <c r="I45" i="1"/>
  <c r="M45" i="1" s="1"/>
  <c r="Q45" i="1" s="1"/>
  <c r="U45" i="1" s="1"/>
  <c r="Y45" i="1" s="1"/>
  <c r="AC45" i="1" s="1"/>
  <c r="I46" i="1"/>
  <c r="M46" i="1" s="1"/>
  <c r="Q46" i="1" s="1"/>
  <c r="U46" i="1" s="1"/>
  <c r="Y46" i="1" s="1"/>
  <c r="AC46" i="1" s="1"/>
  <c r="I50" i="1"/>
  <c r="M50" i="1" s="1"/>
  <c r="Q50" i="1" s="1"/>
  <c r="U50" i="1" s="1"/>
  <c r="Y50" i="1" s="1"/>
  <c r="AC50" i="1" s="1"/>
  <c r="I51" i="1"/>
  <c r="M51" i="1" s="1"/>
  <c r="Q51" i="1" s="1"/>
  <c r="U51" i="1" s="1"/>
  <c r="Y51" i="1" s="1"/>
  <c r="AC51" i="1" s="1"/>
  <c r="I52" i="1"/>
  <c r="M52" i="1" s="1"/>
  <c r="Q52" i="1" s="1"/>
  <c r="U52" i="1" s="1"/>
  <c r="Y52" i="1" s="1"/>
  <c r="AC52" i="1" s="1"/>
  <c r="I53" i="1"/>
  <c r="M53" i="1" s="1"/>
  <c r="Q53" i="1" s="1"/>
  <c r="U53" i="1" s="1"/>
  <c r="Y53" i="1" s="1"/>
  <c r="AC53" i="1" s="1"/>
  <c r="I55" i="1"/>
  <c r="M55" i="1" s="1"/>
  <c r="Q55" i="1" s="1"/>
  <c r="U55" i="1" s="1"/>
  <c r="Y55" i="1" s="1"/>
  <c r="AC55" i="1" s="1"/>
  <c r="I78" i="1"/>
  <c r="M78" i="1" s="1"/>
  <c r="Q78" i="1" s="1"/>
  <c r="U78" i="1" s="1"/>
  <c r="Y78" i="1" s="1"/>
  <c r="AC78" i="1" s="1"/>
  <c r="I79" i="1"/>
  <c r="M79" i="1" s="1"/>
  <c r="Q79" i="1" s="1"/>
  <c r="U79" i="1" s="1"/>
  <c r="Y79" i="1" s="1"/>
  <c r="AC79" i="1" s="1"/>
  <c r="I80" i="1"/>
  <c r="M80" i="1" s="1"/>
  <c r="Q80" i="1" s="1"/>
  <c r="U80" i="1" s="1"/>
  <c r="Y80" i="1" s="1"/>
  <c r="AC80" i="1" s="1"/>
  <c r="I81" i="1"/>
  <c r="M81" i="1" s="1"/>
  <c r="Q81" i="1" s="1"/>
  <c r="U81" i="1" s="1"/>
  <c r="Y81" i="1" s="1"/>
  <c r="AC81" i="1" s="1"/>
  <c r="I82" i="1"/>
  <c r="M82" i="1" s="1"/>
  <c r="Q82" i="1" s="1"/>
  <c r="U82" i="1" s="1"/>
  <c r="Y82" i="1" s="1"/>
  <c r="AC82" i="1" s="1"/>
  <c r="I83" i="1"/>
  <c r="M83" i="1" s="1"/>
  <c r="Q83" i="1" s="1"/>
  <c r="U83" i="1" s="1"/>
  <c r="Y83" i="1" s="1"/>
  <c r="AC83" i="1" s="1"/>
  <c r="I84" i="1"/>
  <c r="M84" i="1" s="1"/>
  <c r="Q84" i="1" s="1"/>
  <c r="U84" i="1" s="1"/>
  <c r="Y84" i="1" s="1"/>
  <c r="AC84" i="1" s="1"/>
  <c r="I85" i="1"/>
  <c r="M85" i="1" s="1"/>
  <c r="Q85" i="1" s="1"/>
  <c r="U85" i="1" s="1"/>
  <c r="Y85" i="1" s="1"/>
  <c r="AC85" i="1" s="1"/>
  <c r="I86" i="1"/>
  <c r="M86" i="1" s="1"/>
  <c r="Q86" i="1" s="1"/>
  <c r="U86" i="1" s="1"/>
  <c r="Y86" i="1" s="1"/>
  <c r="AC86" i="1" s="1"/>
  <c r="I87" i="1"/>
  <c r="M87" i="1" s="1"/>
  <c r="Q87" i="1" s="1"/>
  <c r="U87" i="1" s="1"/>
  <c r="Y87" i="1" s="1"/>
  <c r="AC87" i="1" s="1"/>
  <c r="I88" i="1"/>
  <c r="M88" i="1" s="1"/>
  <c r="Q88" i="1" s="1"/>
  <c r="U88" i="1" s="1"/>
  <c r="Y88" i="1" s="1"/>
  <c r="AC88" i="1" s="1"/>
  <c r="I89" i="1"/>
  <c r="M89" i="1" s="1"/>
  <c r="Q89" i="1" s="1"/>
  <c r="U89" i="1" s="1"/>
  <c r="Y89" i="1" s="1"/>
  <c r="AC89" i="1" s="1"/>
  <c r="I90" i="1"/>
  <c r="M90" i="1" s="1"/>
  <c r="Q90" i="1" s="1"/>
  <c r="U90" i="1" s="1"/>
  <c r="Y90" i="1" s="1"/>
  <c r="AC90" i="1" s="1"/>
  <c r="I93" i="1"/>
  <c r="M93" i="1" s="1"/>
  <c r="Q93" i="1" s="1"/>
  <c r="U93" i="1" s="1"/>
  <c r="Y93" i="1" s="1"/>
  <c r="AC93" i="1" s="1"/>
  <c r="I94" i="1"/>
  <c r="M94" i="1" s="1"/>
  <c r="Q94" i="1" s="1"/>
  <c r="U94" i="1" s="1"/>
  <c r="Y94" i="1" s="1"/>
  <c r="AC94" i="1" s="1"/>
  <c r="I99" i="1"/>
  <c r="M99" i="1" s="1"/>
  <c r="Q99" i="1" s="1"/>
  <c r="U99" i="1" s="1"/>
  <c r="Y99" i="1" s="1"/>
  <c r="AC99" i="1" s="1"/>
  <c r="I102" i="1"/>
  <c r="M102" i="1" s="1"/>
  <c r="Q102" i="1" s="1"/>
  <c r="U102" i="1" s="1"/>
  <c r="Y102" i="1" s="1"/>
  <c r="AC102" i="1" s="1"/>
  <c r="I111" i="1"/>
  <c r="M111" i="1" s="1"/>
  <c r="Q111" i="1" s="1"/>
  <c r="U111" i="1" s="1"/>
  <c r="Y111" i="1" s="1"/>
  <c r="AC111" i="1" s="1"/>
  <c r="I112" i="1"/>
  <c r="M112" i="1" s="1"/>
  <c r="Q112" i="1" s="1"/>
  <c r="U112" i="1" s="1"/>
  <c r="Y112" i="1" s="1"/>
  <c r="AC112" i="1" s="1"/>
  <c r="I113" i="1"/>
  <c r="M113" i="1" s="1"/>
  <c r="Q113" i="1" s="1"/>
  <c r="U113" i="1" s="1"/>
  <c r="Y113" i="1" s="1"/>
  <c r="AC113" i="1" s="1"/>
  <c r="I114" i="1"/>
  <c r="M114" i="1" s="1"/>
  <c r="Q114" i="1" s="1"/>
  <c r="U114" i="1" s="1"/>
  <c r="Y114" i="1" s="1"/>
  <c r="AC114" i="1" s="1"/>
  <c r="I115" i="1"/>
  <c r="M115" i="1" s="1"/>
  <c r="Q115" i="1" s="1"/>
  <c r="U115" i="1" s="1"/>
  <c r="Y115" i="1" s="1"/>
  <c r="AC115" i="1" s="1"/>
  <c r="I118" i="1"/>
  <c r="M118" i="1" s="1"/>
  <c r="Q118" i="1" s="1"/>
  <c r="U118" i="1" s="1"/>
  <c r="Y118" i="1" s="1"/>
  <c r="AC118" i="1" s="1"/>
  <c r="I119" i="1"/>
  <c r="M119" i="1" s="1"/>
  <c r="Q119" i="1" s="1"/>
  <c r="U119" i="1" s="1"/>
  <c r="Y119" i="1" s="1"/>
  <c r="AC119" i="1" s="1"/>
  <c r="I120" i="1"/>
  <c r="M120" i="1" s="1"/>
  <c r="Q120" i="1" s="1"/>
  <c r="U120" i="1" s="1"/>
  <c r="Y120" i="1" s="1"/>
  <c r="AC120" i="1" s="1"/>
  <c r="I129" i="1"/>
  <c r="M129" i="1" s="1"/>
  <c r="Q129" i="1" s="1"/>
  <c r="U129" i="1" s="1"/>
  <c r="Y129" i="1" s="1"/>
  <c r="AC129" i="1" s="1"/>
  <c r="I130" i="1"/>
  <c r="M130" i="1" s="1"/>
  <c r="Q130" i="1" s="1"/>
  <c r="U130" i="1" s="1"/>
  <c r="Y130" i="1" s="1"/>
  <c r="AC130" i="1" s="1"/>
  <c r="I133" i="1"/>
  <c r="M133" i="1" s="1"/>
  <c r="Q133" i="1" s="1"/>
  <c r="U133" i="1" s="1"/>
  <c r="Y133" i="1" s="1"/>
  <c r="AC133" i="1" s="1"/>
  <c r="I134" i="1"/>
  <c r="M134" i="1" s="1"/>
  <c r="Q134" i="1" s="1"/>
  <c r="U134" i="1" s="1"/>
  <c r="Y134" i="1" s="1"/>
  <c r="AC134" i="1" s="1"/>
  <c r="I137" i="1"/>
  <c r="M137" i="1" s="1"/>
  <c r="Q137" i="1" s="1"/>
  <c r="U137" i="1" s="1"/>
  <c r="Y137" i="1" s="1"/>
  <c r="AC137" i="1" s="1"/>
  <c r="I138" i="1"/>
  <c r="M138" i="1" s="1"/>
  <c r="Q138" i="1" s="1"/>
  <c r="U138" i="1" s="1"/>
  <c r="Y138" i="1" s="1"/>
  <c r="AC138" i="1" s="1"/>
  <c r="I141" i="1"/>
  <c r="M141" i="1" s="1"/>
  <c r="Q141" i="1" s="1"/>
  <c r="U141" i="1" s="1"/>
  <c r="Y141" i="1" s="1"/>
  <c r="AC141" i="1" s="1"/>
  <c r="I142" i="1"/>
  <c r="M142" i="1" s="1"/>
  <c r="Q142" i="1" s="1"/>
  <c r="U142" i="1" s="1"/>
  <c r="Y142" i="1" s="1"/>
  <c r="AC142" i="1" s="1"/>
  <c r="I145" i="1"/>
  <c r="M145" i="1" s="1"/>
  <c r="Q145" i="1" s="1"/>
  <c r="U145" i="1" s="1"/>
  <c r="Y145" i="1" s="1"/>
  <c r="AC145" i="1" s="1"/>
  <c r="I146" i="1"/>
  <c r="M146" i="1" s="1"/>
  <c r="Q146" i="1" s="1"/>
  <c r="U146" i="1" s="1"/>
  <c r="Y146" i="1" s="1"/>
  <c r="AC146" i="1" s="1"/>
  <c r="I149" i="1"/>
  <c r="M149" i="1" s="1"/>
  <c r="Q149" i="1" s="1"/>
  <c r="U149" i="1" s="1"/>
  <c r="Y149" i="1" s="1"/>
  <c r="AC149" i="1" s="1"/>
  <c r="I150" i="1"/>
  <c r="M150" i="1" s="1"/>
  <c r="Q150" i="1" s="1"/>
  <c r="U150" i="1" s="1"/>
  <c r="Y150" i="1" s="1"/>
  <c r="AC150" i="1" s="1"/>
  <c r="I153" i="1"/>
  <c r="M153" i="1" s="1"/>
  <c r="Q153" i="1" s="1"/>
  <c r="U153" i="1" s="1"/>
  <c r="Y153" i="1" s="1"/>
  <c r="AC153" i="1" s="1"/>
  <c r="I154" i="1"/>
  <c r="M154" i="1" s="1"/>
  <c r="Q154" i="1" s="1"/>
  <c r="U154" i="1" s="1"/>
  <c r="Y154" i="1" s="1"/>
  <c r="AC154" i="1" s="1"/>
  <c r="I157" i="1"/>
  <c r="M157" i="1" s="1"/>
  <c r="Q157" i="1" s="1"/>
  <c r="U157" i="1" s="1"/>
  <c r="Y157" i="1" s="1"/>
  <c r="AC157" i="1" s="1"/>
  <c r="I158" i="1"/>
  <c r="M158" i="1" s="1"/>
  <c r="Q158" i="1" s="1"/>
  <c r="U158" i="1" s="1"/>
  <c r="Y158" i="1" s="1"/>
  <c r="AC158" i="1" s="1"/>
  <c r="I161" i="1"/>
  <c r="M161" i="1" s="1"/>
  <c r="Q161" i="1" s="1"/>
  <c r="U161" i="1" s="1"/>
  <c r="Y161" i="1" s="1"/>
  <c r="AC161" i="1" s="1"/>
  <c r="I162" i="1"/>
  <c r="M162" i="1" s="1"/>
  <c r="Q162" i="1" s="1"/>
  <c r="U162" i="1" s="1"/>
  <c r="Y162" i="1" s="1"/>
  <c r="AC162" i="1" s="1"/>
  <c r="I165" i="1"/>
  <c r="M165" i="1" s="1"/>
  <c r="Q165" i="1" s="1"/>
  <c r="U165" i="1" s="1"/>
  <c r="Y165" i="1" s="1"/>
  <c r="AC165" i="1" s="1"/>
  <c r="I166" i="1"/>
  <c r="M166" i="1" s="1"/>
  <c r="Q166" i="1" s="1"/>
  <c r="U166" i="1" s="1"/>
  <c r="Y166" i="1" s="1"/>
  <c r="AC166" i="1" s="1"/>
  <c r="I169" i="1"/>
  <c r="M169" i="1" s="1"/>
  <c r="Q169" i="1" s="1"/>
  <c r="U169" i="1" s="1"/>
  <c r="Y169" i="1" s="1"/>
  <c r="AC169" i="1" s="1"/>
  <c r="I170" i="1"/>
  <c r="M170" i="1" s="1"/>
  <c r="Q170" i="1" s="1"/>
  <c r="U170" i="1" s="1"/>
  <c r="Y170" i="1" s="1"/>
  <c r="AC170" i="1" s="1"/>
  <c r="I189" i="1"/>
  <c r="M189" i="1" s="1"/>
  <c r="Q189" i="1" s="1"/>
  <c r="U189" i="1" s="1"/>
  <c r="Y189" i="1" s="1"/>
  <c r="AC189" i="1" s="1"/>
  <c r="I190" i="1"/>
  <c r="M190" i="1" s="1"/>
  <c r="Q190" i="1" s="1"/>
  <c r="U190" i="1" s="1"/>
  <c r="Y190" i="1" s="1"/>
  <c r="AC190" i="1" s="1"/>
  <c r="I192" i="1"/>
  <c r="M192" i="1" s="1"/>
  <c r="Q192" i="1" s="1"/>
  <c r="U192" i="1" s="1"/>
  <c r="Y192" i="1" s="1"/>
  <c r="AC192" i="1" s="1"/>
  <c r="I193" i="1"/>
  <c r="M193" i="1" s="1"/>
  <c r="Q193" i="1" s="1"/>
  <c r="U193" i="1" s="1"/>
  <c r="Y193" i="1" s="1"/>
  <c r="AC193" i="1" s="1"/>
  <c r="I194" i="1"/>
  <c r="M194" i="1" s="1"/>
  <c r="Q194" i="1" s="1"/>
  <c r="U194" i="1" s="1"/>
  <c r="Y194" i="1" s="1"/>
  <c r="AC194" i="1" s="1"/>
  <c r="I195" i="1"/>
  <c r="M195" i="1" s="1"/>
  <c r="Q195" i="1" s="1"/>
  <c r="U195" i="1" s="1"/>
  <c r="Y195" i="1" s="1"/>
  <c r="AC195" i="1" s="1"/>
  <c r="I196" i="1"/>
  <c r="M196" i="1" s="1"/>
  <c r="Q196" i="1" s="1"/>
  <c r="U196" i="1" s="1"/>
  <c r="Y196" i="1" s="1"/>
  <c r="AC196" i="1" s="1"/>
  <c r="I197" i="1"/>
  <c r="M197" i="1" s="1"/>
  <c r="Q197" i="1" s="1"/>
  <c r="U197" i="1" s="1"/>
  <c r="Y197" i="1" s="1"/>
  <c r="AC197" i="1" s="1"/>
  <c r="I199" i="1"/>
  <c r="M199" i="1" s="1"/>
  <c r="Q199" i="1" s="1"/>
  <c r="U199" i="1" s="1"/>
  <c r="Y199" i="1" s="1"/>
  <c r="AC199" i="1" s="1"/>
  <c r="I202" i="1"/>
  <c r="M202" i="1" s="1"/>
  <c r="Q202" i="1" s="1"/>
  <c r="U202" i="1" s="1"/>
  <c r="Y202" i="1" s="1"/>
  <c r="AC202" i="1" s="1"/>
  <c r="I207" i="1"/>
  <c r="M207" i="1" s="1"/>
  <c r="Q207" i="1" s="1"/>
  <c r="U207" i="1" s="1"/>
  <c r="Y207" i="1" s="1"/>
  <c r="AC207" i="1" s="1"/>
  <c r="H210" i="1"/>
  <c r="H201" i="1"/>
  <c r="H198" i="1"/>
  <c r="H191" i="1"/>
  <c r="H188" i="1"/>
  <c r="H167" i="1"/>
  <c r="H163" i="1"/>
  <c r="H159" i="1"/>
  <c r="H155" i="1"/>
  <c r="H151" i="1"/>
  <c r="H147" i="1"/>
  <c r="H143" i="1"/>
  <c r="H139" i="1"/>
  <c r="H135" i="1"/>
  <c r="H131" i="1"/>
  <c r="H127" i="1"/>
  <c r="H126" i="1"/>
  <c r="H205" i="1" s="1"/>
  <c r="H125" i="1"/>
  <c r="H116" i="1"/>
  <c r="H110" i="1" s="1"/>
  <c r="H97" i="1"/>
  <c r="H75" i="1"/>
  <c r="H72" i="1" s="1"/>
  <c r="H41" i="1"/>
  <c r="H37" i="1"/>
  <c r="H26" i="1"/>
  <c r="H21" i="1"/>
  <c r="G23" i="1"/>
  <c r="K23" i="1" s="1"/>
  <c r="O23" i="1" s="1"/>
  <c r="S23" i="1" s="1"/>
  <c r="W23" i="1" s="1"/>
  <c r="AA23" i="1" s="1"/>
  <c r="G24" i="1"/>
  <c r="K24" i="1" s="1"/>
  <c r="O24" i="1" s="1"/>
  <c r="S24" i="1" s="1"/>
  <c r="W24" i="1" s="1"/>
  <c r="AA24" i="1" s="1"/>
  <c r="G28" i="1"/>
  <c r="K28" i="1" s="1"/>
  <c r="O28" i="1" s="1"/>
  <c r="S28" i="1" s="1"/>
  <c r="W28" i="1" s="1"/>
  <c r="AA28" i="1" s="1"/>
  <c r="G29" i="1"/>
  <c r="K29" i="1" s="1"/>
  <c r="O29" i="1" s="1"/>
  <c r="S29" i="1" s="1"/>
  <c r="W29" i="1" s="1"/>
  <c r="AA29" i="1" s="1"/>
  <c r="G31" i="1"/>
  <c r="K31" i="1" s="1"/>
  <c r="O31" i="1" s="1"/>
  <c r="S31" i="1" s="1"/>
  <c r="W31" i="1" s="1"/>
  <c r="AA31" i="1" s="1"/>
  <c r="G36" i="1"/>
  <c r="K36" i="1" s="1"/>
  <c r="O36" i="1" s="1"/>
  <c r="S36" i="1" s="1"/>
  <c r="W36" i="1" s="1"/>
  <c r="AA36" i="1" s="1"/>
  <c r="G39" i="1"/>
  <c r="K39" i="1" s="1"/>
  <c r="O39" i="1" s="1"/>
  <c r="S39" i="1" s="1"/>
  <c r="W39" i="1" s="1"/>
  <c r="AA39" i="1" s="1"/>
  <c r="G40" i="1"/>
  <c r="K40" i="1" s="1"/>
  <c r="O40" i="1" s="1"/>
  <c r="S40" i="1" s="1"/>
  <c r="W40" i="1" s="1"/>
  <c r="AA40" i="1" s="1"/>
  <c r="G43" i="1"/>
  <c r="K43" i="1" s="1"/>
  <c r="O43" i="1" s="1"/>
  <c r="S43" i="1" s="1"/>
  <c r="W43" i="1" s="1"/>
  <c r="AA43" i="1" s="1"/>
  <c r="G44" i="1"/>
  <c r="K44" i="1" s="1"/>
  <c r="O44" i="1" s="1"/>
  <c r="S44" i="1" s="1"/>
  <c r="W44" i="1" s="1"/>
  <c r="AA44" i="1" s="1"/>
  <c r="G45" i="1"/>
  <c r="K45" i="1" s="1"/>
  <c r="O45" i="1" s="1"/>
  <c r="S45" i="1" s="1"/>
  <c r="W45" i="1" s="1"/>
  <c r="AA45" i="1" s="1"/>
  <c r="G46" i="1"/>
  <c r="K46" i="1" s="1"/>
  <c r="O46" i="1" s="1"/>
  <c r="S46" i="1" s="1"/>
  <c r="W46" i="1" s="1"/>
  <c r="AA46" i="1" s="1"/>
  <c r="G50" i="1"/>
  <c r="K50" i="1" s="1"/>
  <c r="O50" i="1" s="1"/>
  <c r="S50" i="1" s="1"/>
  <c r="W50" i="1" s="1"/>
  <c r="AA50" i="1" s="1"/>
  <c r="G51" i="1"/>
  <c r="K51" i="1" s="1"/>
  <c r="O51" i="1" s="1"/>
  <c r="S51" i="1" s="1"/>
  <c r="W51" i="1" s="1"/>
  <c r="AA51" i="1" s="1"/>
  <c r="G52" i="1"/>
  <c r="K52" i="1" s="1"/>
  <c r="O52" i="1" s="1"/>
  <c r="S52" i="1" s="1"/>
  <c r="W52" i="1" s="1"/>
  <c r="AA52" i="1" s="1"/>
  <c r="G53" i="1"/>
  <c r="K53" i="1" s="1"/>
  <c r="O53" i="1" s="1"/>
  <c r="S53" i="1" s="1"/>
  <c r="W53" i="1" s="1"/>
  <c r="AA53" i="1" s="1"/>
  <c r="G55" i="1"/>
  <c r="K55" i="1" s="1"/>
  <c r="O55" i="1" s="1"/>
  <c r="S55" i="1" s="1"/>
  <c r="W55" i="1" s="1"/>
  <c r="AA55" i="1" s="1"/>
  <c r="G78" i="1"/>
  <c r="K78" i="1" s="1"/>
  <c r="O78" i="1" s="1"/>
  <c r="S78" i="1" s="1"/>
  <c r="W78" i="1" s="1"/>
  <c r="AA78" i="1" s="1"/>
  <c r="G79" i="1"/>
  <c r="K79" i="1" s="1"/>
  <c r="O79" i="1" s="1"/>
  <c r="S79" i="1" s="1"/>
  <c r="W79" i="1" s="1"/>
  <c r="AA79" i="1" s="1"/>
  <c r="G80" i="1"/>
  <c r="K80" i="1" s="1"/>
  <c r="O80" i="1" s="1"/>
  <c r="S80" i="1" s="1"/>
  <c r="W80" i="1" s="1"/>
  <c r="AA80" i="1" s="1"/>
  <c r="G81" i="1"/>
  <c r="K81" i="1" s="1"/>
  <c r="O81" i="1" s="1"/>
  <c r="S81" i="1" s="1"/>
  <c r="W81" i="1" s="1"/>
  <c r="AA81" i="1" s="1"/>
  <c r="G82" i="1"/>
  <c r="K82" i="1" s="1"/>
  <c r="O82" i="1" s="1"/>
  <c r="S82" i="1" s="1"/>
  <c r="W82" i="1" s="1"/>
  <c r="AA82" i="1" s="1"/>
  <c r="G83" i="1"/>
  <c r="K83" i="1" s="1"/>
  <c r="O83" i="1" s="1"/>
  <c r="S83" i="1" s="1"/>
  <c r="W83" i="1" s="1"/>
  <c r="AA83" i="1" s="1"/>
  <c r="G84" i="1"/>
  <c r="K84" i="1" s="1"/>
  <c r="O84" i="1" s="1"/>
  <c r="S84" i="1" s="1"/>
  <c r="W84" i="1" s="1"/>
  <c r="AA84" i="1" s="1"/>
  <c r="G85" i="1"/>
  <c r="K85" i="1" s="1"/>
  <c r="O85" i="1" s="1"/>
  <c r="S85" i="1" s="1"/>
  <c r="W85" i="1" s="1"/>
  <c r="AA85" i="1" s="1"/>
  <c r="G86" i="1"/>
  <c r="K86" i="1" s="1"/>
  <c r="O86" i="1" s="1"/>
  <c r="S86" i="1" s="1"/>
  <c r="W86" i="1" s="1"/>
  <c r="AA86" i="1" s="1"/>
  <c r="G87" i="1"/>
  <c r="K87" i="1" s="1"/>
  <c r="O87" i="1" s="1"/>
  <c r="S87" i="1" s="1"/>
  <c r="W87" i="1" s="1"/>
  <c r="AA87" i="1" s="1"/>
  <c r="G88" i="1"/>
  <c r="K88" i="1" s="1"/>
  <c r="O88" i="1" s="1"/>
  <c r="S88" i="1" s="1"/>
  <c r="W88" i="1" s="1"/>
  <c r="AA88" i="1" s="1"/>
  <c r="G89" i="1"/>
  <c r="K89" i="1" s="1"/>
  <c r="O89" i="1" s="1"/>
  <c r="S89" i="1" s="1"/>
  <c r="W89" i="1" s="1"/>
  <c r="AA89" i="1" s="1"/>
  <c r="G90" i="1"/>
  <c r="K90" i="1" s="1"/>
  <c r="O90" i="1" s="1"/>
  <c r="S90" i="1" s="1"/>
  <c r="W90" i="1" s="1"/>
  <c r="AA90" i="1" s="1"/>
  <c r="G93" i="1"/>
  <c r="K93" i="1" s="1"/>
  <c r="O93" i="1" s="1"/>
  <c r="S93" i="1" s="1"/>
  <c r="W93" i="1" s="1"/>
  <c r="AA93" i="1" s="1"/>
  <c r="G94" i="1"/>
  <c r="K94" i="1" s="1"/>
  <c r="O94" i="1" s="1"/>
  <c r="S94" i="1" s="1"/>
  <c r="W94" i="1" s="1"/>
  <c r="AA94" i="1" s="1"/>
  <c r="G99" i="1"/>
  <c r="K99" i="1" s="1"/>
  <c r="O99" i="1" s="1"/>
  <c r="S99" i="1" s="1"/>
  <c r="W99" i="1" s="1"/>
  <c r="AA99" i="1" s="1"/>
  <c r="G102" i="1"/>
  <c r="K102" i="1" s="1"/>
  <c r="O102" i="1" s="1"/>
  <c r="S102" i="1" s="1"/>
  <c r="W102" i="1" s="1"/>
  <c r="AA102" i="1" s="1"/>
  <c r="G111" i="1"/>
  <c r="K111" i="1" s="1"/>
  <c r="O111" i="1" s="1"/>
  <c r="S111" i="1" s="1"/>
  <c r="W111" i="1" s="1"/>
  <c r="AA111" i="1" s="1"/>
  <c r="G112" i="1"/>
  <c r="K112" i="1" s="1"/>
  <c r="O112" i="1" s="1"/>
  <c r="S112" i="1" s="1"/>
  <c r="W112" i="1" s="1"/>
  <c r="AA112" i="1" s="1"/>
  <c r="G113" i="1"/>
  <c r="K113" i="1" s="1"/>
  <c r="O113" i="1" s="1"/>
  <c r="S113" i="1" s="1"/>
  <c r="W113" i="1" s="1"/>
  <c r="AA113" i="1" s="1"/>
  <c r="G114" i="1"/>
  <c r="K114" i="1" s="1"/>
  <c r="O114" i="1" s="1"/>
  <c r="S114" i="1" s="1"/>
  <c r="W114" i="1" s="1"/>
  <c r="AA114" i="1" s="1"/>
  <c r="G115" i="1"/>
  <c r="K115" i="1" s="1"/>
  <c r="O115" i="1" s="1"/>
  <c r="S115" i="1" s="1"/>
  <c r="W115" i="1" s="1"/>
  <c r="AA115" i="1" s="1"/>
  <c r="G118" i="1"/>
  <c r="K118" i="1" s="1"/>
  <c r="O118" i="1" s="1"/>
  <c r="S118" i="1" s="1"/>
  <c r="W118" i="1" s="1"/>
  <c r="AA118" i="1" s="1"/>
  <c r="G119" i="1"/>
  <c r="K119" i="1" s="1"/>
  <c r="O119" i="1" s="1"/>
  <c r="S119" i="1" s="1"/>
  <c r="W119" i="1" s="1"/>
  <c r="AA119" i="1" s="1"/>
  <c r="G120" i="1"/>
  <c r="K120" i="1" s="1"/>
  <c r="O120" i="1" s="1"/>
  <c r="S120" i="1" s="1"/>
  <c r="W120" i="1" s="1"/>
  <c r="AA120" i="1" s="1"/>
  <c r="G129" i="1"/>
  <c r="K129" i="1" s="1"/>
  <c r="O129" i="1" s="1"/>
  <c r="S129" i="1" s="1"/>
  <c r="W129" i="1" s="1"/>
  <c r="AA129" i="1" s="1"/>
  <c r="G130" i="1"/>
  <c r="K130" i="1" s="1"/>
  <c r="O130" i="1" s="1"/>
  <c r="S130" i="1" s="1"/>
  <c r="W130" i="1" s="1"/>
  <c r="AA130" i="1" s="1"/>
  <c r="G133" i="1"/>
  <c r="K133" i="1" s="1"/>
  <c r="O133" i="1" s="1"/>
  <c r="S133" i="1" s="1"/>
  <c r="W133" i="1" s="1"/>
  <c r="AA133" i="1" s="1"/>
  <c r="G134" i="1"/>
  <c r="K134" i="1" s="1"/>
  <c r="O134" i="1" s="1"/>
  <c r="S134" i="1" s="1"/>
  <c r="W134" i="1" s="1"/>
  <c r="AA134" i="1" s="1"/>
  <c r="G137" i="1"/>
  <c r="K137" i="1" s="1"/>
  <c r="O137" i="1" s="1"/>
  <c r="S137" i="1" s="1"/>
  <c r="W137" i="1" s="1"/>
  <c r="AA137" i="1" s="1"/>
  <c r="G138" i="1"/>
  <c r="K138" i="1" s="1"/>
  <c r="O138" i="1" s="1"/>
  <c r="S138" i="1" s="1"/>
  <c r="W138" i="1" s="1"/>
  <c r="AA138" i="1" s="1"/>
  <c r="G141" i="1"/>
  <c r="K141" i="1" s="1"/>
  <c r="O141" i="1" s="1"/>
  <c r="S141" i="1" s="1"/>
  <c r="W141" i="1" s="1"/>
  <c r="AA141" i="1" s="1"/>
  <c r="G142" i="1"/>
  <c r="K142" i="1" s="1"/>
  <c r="O142" i="1" s="1"/>
  <c r="S142" i="1" s="1"/>
  <c r="W142" i="1" s="1"/>
  <c r="AA142" i="1" s="1"/>
  <c r="G145" i="1"/>
  <c r="K145" i="1" s="1"/>
  <c r="O145" i="1" s="1"/>
  <c r="S145" i="1" s="1"/>
  <c r="W145" i="1" s="1"/>
  <c r="AA145" i="1" s="1"/>
  <c r="G146" i="1"/>
  <c r="K146" i="1" s="1"/>
  <c r="O146" i="1" s="1"/>
  <c r="S146" i="1" s="1"/>
  <c r="W146" i="1" s="1"/>
  <c r="AA146" i="1" s="1"/>
  <c r="G149" i="1"/>
  <c r="K149" i="1" s="1"/>
  <c r="O149" i="1" s="1"/>
  <c r="S149" i="1" s="1"/>
  <c r="W149" i="1" s="1"/>
  <c r="AA149" i="1" s="1"/>
  <c r="G150" i="1"/>
  <c r="K150" i="1" s="1"/>
  <c r="O150" i="1" s="1"/>
  <c r="S150" i="1" s="1"/>
  <c r="W150" i="1" s="1"/>
  <c r="AA150" i="1" s="1"/>
  <c r="G153" i="1"/>
  <c r="K153" i="1" s="1"/>
  <c r="O153" i="1" s="1"/>
  <c r="S153" i="1" s="1"/>
  <c r="W153" i="1" s="1"/>
  <c r="AA153" i="1" s="1"/>
  <c r="G154" i="1"/>
  <c r="K154" i="1" s="1"/>
  <c r="O154" i="1" s="1"/>
  <c r="S154" i="1" s="1"/>
  <c r="W154" i="1" s="1"/>
  <c r="AA154" i="1" s="1"/>
  <c r="G157" i="1"/>
  <c r="K157" i="1" s="1"/>
  <c r="O157" i="1" s="1"/>
  <c r="S157" i="1" s="1"/>
  <c r="W157" i="1" s="1"/>
  <c r="AA157" i="1" s="1"/>
  <c r="G158" i="1"/>
  <c r="K158" i="1" s="1"/>
  <c r="O158" i="1" s="1"/>
  <c r="S158" i="1" s="1"/>
  <c r="W158" i="1" s="1"/>
  <c r="AA158" i="1" s="1"/>
  <c r="G161" i="1"/>
  <c r="K161" i="1" s="1"/>
  <c r="O161" i="1" s="1"/>
  <c r="S161" i="1" s="1"/>
  <c r="W161" i="1" s="1"/>
  <c r="AA161" i="1" s="1"/>
  <c r="G162" i="1"/>
  <c r="K162" i="1" s="1"/>
  <c r="O162" i="1" s="1"/>
  <c r="S162" i="1" s="1"/>
  <c r="W162" i="1" s="1"/>
  <c r="AA162" i="1" s="1"/>
  <c r="G165" i="1"/>
  <c r="K165" i="1" s="1"/>
  <c r="O165" i="1" s="1"/>
  <c r="S165" i="1" s="1"/>
  <c r="W165" i="1" s="1"/>
  <c r="AA165" i="1" s="1"/>
  <c r="G166" i="1"/>
  <c r="K166" i="1" s="1"/>
  <c r="O166" i="1" s="1"/>
  <c r="S166" i="1" s="1"/>
  <c r="W166" i="1" s="1"/>
  <c r="AA166" i="1" s="1"/>
  <c r="G169" i="1"/>
  <c r="K169" i="1" s="1"/>
  <c r="O169" i="1" s="1"/>
  <c r="S169" i="1" s="1"/>
  <c r="W169" i="1" s="1"/>
  <c r="AA169" i="1" s="1"/>
  <c r="G170" i="1"/>
  <c r="K170" i="1" s="1"/>
  <c r="O170" i="1" s="1"/>
  <c r="S170" i="1" s="1"/>
  <c r="W170" i="1" s="1"/>
  <c r="AA170" i="1" s="1"/>
  <c r="G189" i="1"/>
  <c r="K189" i="1" s="1"/>
  <c r="O189" i="1" s="1"/>
  <c r="S189" i="1" s="1"/>
  <c r="W189" i="1" s="1"/>
  <c r="AA189" i="1" s="1"/>
  <c r="G190" i="1"/>
  <c r="K190" i="1" s="1"/>
  <c r="O190" i="1" s="1"/>
  <c r="S190" i="1" s="1"/>
  <c r="W190" i="1" s="1"/>
  <c r="AA190" i="1" s="1"/>
  <c r="G192" i="1"/>
  <c r="K192" i="1" s="1"/>
  <c r="O192" i="1" s="1"/>
  <c r="S192" i="1" s="1"/>
  <c r="W192" i="1" s="1"/>
  <c r="AA192" i="1" s="1"/>
  <c r="G193" i="1"/>
  <c r="K193" i="1" s="1"/>
  <c r="O193" i="1" s="1"/>
  <c r="S193" i="1" s="1"/>
  <c r="W193" i="1" s="1"/>
  <c r="AA193" i="1" s="1"/>
  <c r="G194" i="1"/>
  <c r="K194" i="1" s="1"/>
  <c r="O194" i="1" s="1"/>
  <c r="S194" i="1" s="1"/>
  <c r="W194" i="1" s="1"/>
  <c r="AA194" i="1" s="1"/>
  <c r="G195" i="1"/>
  <c r="K195" i="1" s="1"/>
  <c r="O195" i="1" s="1"/>
  <c r="S195" i="1" s="1"/>
  <c r="W195" i="1" s="1"/>
  <c r="AA195" i="1" s="1"/>
  <c r="G196" i="1"/>
  <c r="K196" i="1" s="1"/>
  <c r="O196" i="1" s="1"/>
  <c r="S196" i="1" s="1"/>
  <c r="W196" i="1" s="1"/>
  <c r="AA196" i="1" s="1"/>
  <c r="G197" i="1"/>
  <c r="K197" i="1" s="1"/>
  <c r="O197" i="1" s="1"/>
  <c r="S197" i="1" s="1"/>
  <c r="W197" i="1" s="1"/>
  <c r="AA197" i="1" s="1"/>
  <c r="G199" i="1"/>
  <c r="K199" i="1" s="1"/>
  <c r="O199" i="1" s="1"/>
  <c r="S199" i="1" s="1"/>
  <c r="W199" i="1" s="1"/>
  <c r="AA199" i="1" s="1"/>
  <c r="G202" i="1"/>
  <c r="K202" i="1" s="1"/>
  <c r="O202" i="1" s="1"/>
  <c r="S202" i="1" s="1"/>
  <c r="W202" i="1" s="1"/>
  <c r="AA202" i="1" s="1"/>
  <c r="G207" i="1"/>
  <c r="K207" i="1" s="1"/>
  <c r="O207" i="1" s="1"/>
  <c r="S207" i="1" s="1"/>
  <c r="W207" i="1" s="1"/>
  <c r="AA207" i="1" s="1"/>
  <c r="F26" i="1"/>
  <c r="F210" i="1"/>
  <c r="F201" i="1"/>
  <c r="F198" i="1"/>
  <c r="F191" i="1"/>
  <c r="F188" i="1"/>
  <c r="F167" i="1"/>
  <c r="F163" i="1"/>
  <c r="F159" i="1"/>
  <c r="F155" i="1"/>
  <c r="F151" i="1"/>
  <c r="F147" i="1"/>
  <c r="F143" i="1"/>
  <c r="F139" i="1"/>
  <c r="F135" i="1"/>
  <c r="F131" i="1"/>
  <c r="F127" i="1"/>
  <c r="F126" i="1"/>
  <c r="F205" i="1" s="1"/>
  <c r="F125" i="1"/>
  <c r="F116" i="1"/>
  <c r="F97" i="1"/>
  <c r="F75" i="1"/>
  <c r="F72" i="1" s="1"/>
  <c r="F41" i="1"/>
  <c r="F37" i="1"/>
  <c r="F21" i="1"/>
  <c r="H211" i="1" l="1"/>
  <c r="F211" i="1"/>
  <c r="F206" i="1"/>
  <c r="H123" i="1"/>
  <c r="H213" i="1"/>
  <c r="H212" i="1"/>
  <c r="H206" i="1"/>
  <c r="H16" i="1"/>
  <c r="F213" i="1"/>
  <c r="F123" i="1"/>
  <c r="F110" i="1"/>
  <c r="F212" i="1"/>
  <c r="F16" i="1"/>
  <c r="E125" i="1"/>
  <c r="I125" i="1" s="1"/>
  <c r="M125" i="1" s="1"/>
  <c r="Q125" i="1" s="1"/>
  <c r="U125" i="1" s="1"/>
  <c r="Y125" i="1" s="1"/>
  <c r="AC125" i="1" s="1"/>
  <c r="D125" i="1"/>
  <c r="G125" i="1" s="1"/>
  <c r="K125" i="1" s="1"/>
  <c r="O125" i="1" s="1"/>
  <c r="S125" i="1" s="1"/>
  <c r="W125" i="1" s="1"/>
  <c r="AA125" i="1" s="1"/>
  <c r="E126" i="1"/>
  <c r="I126" i="1" s="1"/>
  <c r="M126" i="1" s="1"/>
  <c r="Q126" i="1" s="1"/>
  <c r="U126" i="1" s="1"/>
  <c r="Y126" i="1" s="1"/>
  <c r="AC126" i="1" s="1"/>
  <c r="D126" i="1"/>
  <c r="G126" i="1" s="1"/>
  <c r="K126" i="1" s="1"/>
  <c r="O126" i="1" s="1"/>
  <c r="S126" i="1" s="1"/>
  <c r="W126" i="1" s="1"/>
  <c r="AA126" i="1" s="1"/>
  <c r="H203" i="1" l="1"/>
  <c r="F203" i="1"/>
  <c r="D210" i="1"/>
  <c r="G210" i="1" s="1"/>
  <c r="K210" i="1" s="1"/>
  <c r="O210" i="1" s="1"/>
  <c r="S210" i="1" s="1"/>
  <c r="W210" i="1" s="1"/>
  <c r="AA210" i="1" s="1"/>
  <c r="E210" i="1"/>
  <c r="I210" i="1" s="1"/>
  <c r="M210" i="1" s="1"/>
  <c r="Q210" i="1" s="1"/>
  <c r="U210" i="1" s="1"/>
  <c r="Y210" i="1" s="1"/>
  <c r="AC210" i="1" s="1"/>
  <c r="E19" i="1"/>
  <c r="I19" i="1" s="1"/>
  <c r="M19" i="1" s="1"/>
  <c r="Q19" i="1" s="1"/>
  <c r="U19" i="1" s="1"/>
  <c r="Y19" i="1" s="1"/>
  <c r="AC19" i="1" s="1"/>
  <c r="D19" i="1"/>
  <c r="G19" i="1" s="1"/>
  <c r="K19" i="1" s="1"/>
  <c r="O19" i="1" s="1"/>
  <c r="S19" i="1" s="1"/>
  <c r="W19" i="1" s="1"/>
  <c r="AA19" i="1" s="1"/>
  <c r="E18" i="1"/>
  <c r="I18" i="1" s="1"/>
  <c r="M18" i="1" s="1"/>
  <c r="Q18" i="1" s="1"/>
  <c r="U18" i="1" s="1"/>
  <c r="Y18" i="1" s="1"/>
  <c r="AC18" i="1" s="1"/>
  <c r="D18" i="1"/>
  <c r="G18" i="1" s="1"/>
  <c r="K18" i="1" s="1"/>
  <c r="O18" i="1" s="1"/>
  <c r="S18" i="1" s="1"/>
  <c r="W18" i="1" s="1"/>
  <c r="AA18" i="1" s="1"/>
  <c r="E37" i="1"/>
  <c r="I37" i="1" s="1"/>
  <c r="M37" i="1" s="1"/>
  <c r="Q37" i="1" s="1"/>
  <c r="U37" i="1" s="1"/>
  <c r="Y37" i="1" s="1"/>
  <c r="AC37" i="1" s="1"/>
  <c r="D37" i="1"/>
  <c r="G37" i="1" s="1"/>
  <c r="K37" i="1" s="1"/>
  <c r="O37" i="1" s="1"/>
  <c r="S37" i="1" s="1"/>
  <c r="W37" i="1" s="1"/>
  <c r="AA37" i="1" s="1"/>
  <c r="E191" i="1" l="1"/>
  <c r="I191" i="1" s="1"/>
  <c r="M191" i="1" s="1"/>
  <c r="Q191" i="1" s="1"/>
  <c r="U191" i="1" s="1"/>
  <c r="Y191" i="1" s="1"/>
  <c r="AC191" i="1" s="1"/>
  <c r="D191" i="1"/>
  <c r="G191" i="1" s="1"/>
  <c r="K191" i="1" s="1"/>
  <c r="O191" i="1" s="1"/>
  <c r="S191" i="1" s="1"/>
  <c r="W191" i="1" s="1"/>
  <c r="AA191" i="1" s="1"/>
  <c r="E41" i="1" l="1"/>
  <c r="I41" i="1" s="1"/>
  <c r="M41" i="1" s="1"/>
  <c r="Q41" i="1" s="1"/>
  <c r="U41" i="1" s="1"/>
  <c r="Y41" i="1" s="1"/>
  <c r="AC41" i="1" s="1"/>
  <c r="D41" i="1"/>
  <c r="G41" i="1" s="1"/>
  <c r="K41" i="1" s="1"/>
  <c r="O41" i="1" s="1"/>
  <c r="S41" i="1" s="1"/>
  <c r="W41" i="1" s="1"/>
  <c r="AA41" i="1" s="1"/>
  <c r="E26" i="1"/>
  <c r="I26" i="1" s="1"/>
  <c r="M26" i="1" s="1"/>
  <c r="Q26" i="1" s="1"/>
  <c r="U26" i="1" s="1"/>
  <c r="Y26" i="1" s="1"/>
  <c r="AC26" i="1" s="1"/>
  <c r="D26" i="1"/>
  <c r="G26" i="1" s="1"/>
  <c r="K26" i="1" s="1"/>
  <c r="O26" i="1" s="1"/>
  <c r="S26" i="1" s="1"/>
  <c r="W26" i="1" s="1"/>
  <c r="AA26" i="1" s="1"/>
  <c r="E21" i="1"/>
  <c r="I21" i="1" s="1"/>
  <c r="M21" i="1" s="1"/>
  <c r="Q21" i="1" s="1"/>
  <c r="U21" i="1" s="1"/>
  <c r="Y21" i="1" s="1"/>
  <c r="AC21" i="1" s="1"/>
  <c r="AC208" i="1" s="1"/>
  <c r="D21" i="1"/>
  <c r="G21" i="1" s="1"/>
  <c r="K21" i="1" s="1"/>
  <c r="O21" i="1" s="1"/>
  <c r="S21" i="1" s="1"/>
  <c r="W21" i="1" s="1"/>
  <c r="AA21" i="1" s="1"/>
  <c r="D211" i="1" l="1"/>
  <c r="G211" i="1" s="1"/>
  <c r="K211" i="1" s="1"/>
  <c r="O211" i="1" s="1"/>
  <c r="S211" i="1" s="1"/>
  <c r="W211" i="1" s="1"/>
  <c r="AA211" i="1" s="1"/>
  <c r="E211" i="1"/>
  <c r="I211" i="1" s="1"/>
  <c r="M211" i="1" s="1"/>
  <c r="Q211" i="1" s="1"/>
  <c r="U211" i="1" s="1"/>
  <c r="Y211" i="1" s="1"/>
  <c r="AC211" i="1" s="1"/>
  <c r="E74" i="1"/>
  <c r="I74" i="1" s="1"/>
  <c r="M74" i="1" s="1"/>
  <c r="Q74" i="1" s="1"/>
  <c r="U74" i="1" s="1"/>
  <c r="Y74" i="1" s="1"/>
  <c r="AC74" i="1" s="1"/>
  <c r="E75" i="1"/>
  <c r="I75" i="1" s="1"/>
  <c r="M75" i="1" s="1"/>
  <c r="Q75" i="1" s="1"/>
  <c r="U75" i="1" s="1"/>
  <c r="Y75" i="1" s="1"/>
  <c r="AC75" i="1" s="1"/>
  <c r="D75" i="1"/>
  <c r="G75" i="1" s="1"/>
  <c r="K75" i="1" s="1"/>
  <c r="O75" i="1" s="1"/>
  <c r="S75" i="1" s="1"/>
  <c r="W75" i="1" s="1"/>
  <c r="AA75" i="1" s="1"/>
  <c r="D74" i="1"/>
  <c r="G74" i="1" s="1"/>
  <c r="K74" i="1" s="1"/>
  <c r="O74" i="1" s="1"/>
  <c r="S74" i="1" s="1"/>
  <c r="W74" i="1" s="1"/>
  <c r="AA74" i="1" s="1"/>
  <c r="E100" i="1"/>
  <c r="I100" i="1" s="1"/>
  <c r="M100" i="1" s="1"/>
  <c r="Q100" i="1" s="1"/>
  <c r="U100" i="1" s="1"/>
  <c r="Y100" i="1" s="1"/>
  <c r="AC100" i="1" s="1"/>
  <c r="D100" i="1"/>
  <c r="G100" i="1" s="1"/>
  <c r="K100" i="1" s="1"/>
  <c r="O100" i="1" s="1"/>
  <c r="S100" i="1" s="1"/>
  <c r="W100" i="1" s="1"/>
  <c r="AA100" i="1" s="1"/>
  <c r="E97" i="1"/>
  <c r="I97" i="1" s="1"/>
  <c r="M97" i="1" s="1"/>
  <c r="Q97" i="1" s="1"/>
  <c r="U97" i="1" s="1"/>
  <c r="Y97" i="1" s="1"/>
  <c r="AC97" i="1" s="1"/>
  <c r="D97" i="1"/>
  <c r="G97" i="1" s="1"/>
  <c r="K97" i="1" s="1"/>
  <c r="O97" i="1" s="1"/>
  <c r="S97" i="1" s="1"/>
  <c r="W97" i="1" s="1"/>
  <c r="AA97" i="1" s="1"/>
  <c r="E91" i="1"/>
  <c r="I91" i="1" s="1"/>
  <c r="M91" i="1" s="1"/>
  <c r="Q91" i="1" s="1"/>
  <c r="U91" i="1" s="1"/>
  <c r="Y91" i="1" s="1"/>
  <c r="AC91" i="1" s="1"/>
  <c r="D91" i="1"/>
  <c r="G91" i="1" s="1"/>
  <c r="K91" i="1" s="1"/>
  <c r="O91" i="1" s="1"/>
  <c r="S91" i="1" s="1"/>
  <c r="W91" i="1" s="1"/>
  <c r="AA91" i="1" s="1"/>
  <c r="E212" i="1" l="1"/>
  <c r="I212" i="1" s="1"/>
  <c r="M212" i="1" s="1"/>
  <c r="Q212" i="1" s="1"/>
  <c r="U212" i="1" s="1"/>
  <c r="Y212" i="1" s="1"/>
  <c r="AC212" i="1" s="1"/>
  <c r="D212" i="1"/>
  <c r="G212" i="1" s="1"/>
  <c r="K212" i="1" s="1"/>
  <c r="O212" i="1" s="1"/>
  <c r="S212" i="1" s="1"/>
  <c r="W212" i="1" s="1"/>
  <c r="AA212" i="1" s="1"/>
  <c r="E72" i="1"/>
  <c r="I72" i="1" s="1"/>
  <c r="M72" i="1" s="1"/>
  <c r="Q72" i="1" s="1"/>
  <c r="U72" i="1" s="1"/>
  <c r="Y72" i="1" s="1"/>
  <c r="AC72" i="1" s="1"/>
  <c r="D72" i="1"/>
  <c r="G72" i="1" s="1"/>
  <c r="K72" i="1" s="1"/>
  <c r="O72" i="1" s="1"/>
  <c r="S72" i="1" s="1"/>
  <c r="W72" i="1" s="1"/>
  <c r="AA72" i="1" s="1"/>
  <c r="E198" i="1" l="1"/>
  <c r="I198" i="1" s="1"/>
  <c r="M198" i="1" s="1"/>
  <c r="Q198" i="1" s="1"/>
  <c r="U198" i="1" s="1"/>
  <c r="Y198" i="1" s="1"/>
  <c r="AC198" i="1" s="1"/>
  <c r="D198" i="1"/>
  <c r="G198" i="1" s="1"/>
  <c r="K198" i="1" s="1"/>
  <c r="O198" i="1" s="1"/>
  <c r="S198" i="1" s="1"/>
  <c r="W198" i="1" s="1"/>
  <c r="AA198" i="1" s="1"/>
  <c r="E188" i="1"/>
  <c r="I188" i="1" s="1"/>
  <c r="M188" i="1" s="1"/>
  <c r="Q188" i="1" s="1"/>
  <c r="U188" i="1" s="1"/>
  <c r="Y188" i="1" s="1"/>
  <c r="AC188" i="1" s="1"/>
  <c r="D205" i="1" l="1"/>
  <c r="G205" i="1" s="1"/>
  <c r="K205" i="1" s="1"/>
  <c r="O205" i="1" s="1"/>
  <c r="S205" i="1" s="1"/>
  <c r="W205" i="1" s="1"/>
  <c r="AA205" i="1" s="1"/>
  <c r="E159" i="1" l="1"/>
  <c r="I159" i="1" s="1"/>
  <c r="M159" i="1" s="1"/>
  <c r="Q159" i="1" s="1"/>
  <c r="U159" i="1" s="1"/>
  <c r="Y159" i="1" s="1"/>
  <c r="AC159" i="1" s="1"/>
  <c r="E167" i="1" l="1"/>
  <c r="I167" i="1" s="1"/>
  <c r="M167" i="1" s="1"/>
  <c r="Q167" i="1" s="1"/>
  <c r="U167" i="1" s="1"/>
  <c r="Y167" i="1" s="1"/>
  <c r="AC167" i="1" s="1"/>
  <c r="D167" i="1"/>
  <c r="G167" i="1" s="1"/>
  <c r="K167" i="1" s="1"/>
  <c r="O167" i="1" s="1"/>
  <c r="S167" i="1" s="1"/>
  <c r="W167" i="1" s="1"/>
  <c r="AA167" i="1" s="1"/>
  <c r="E163" i="1"/>
  <c r="I163" i="1" s="1"/>
  <c r="M163" i="1" s="1"/>
  <c r="Q163" i="1" s="1"/>
  <c r="U163" i="1" s="1"/>
  <c r="Y163" i="1" s="1"/>
  <c r="AC163" i="1" s="1"/>
  <c r="D163" i="1"/>
  <c r="G163" i="1" s="1"/>
  <c r="K163" i="1" s="1"/>
  <c r="O163" i="1" s="1"/>
  <c r="S163" i="1" s="1"/>
  <c r="W163" i="1" s="1"/>
  <c r="AA163" i="1" s="1"/>
  <c r="D159" i="1"/>
  <c r="G159" i="1" s="1"/>
  <c r="K159" i="1" s="1"/>
  <c r="O159" i="1" s="1"/>
  <c r="S159" i="1" s="1"/>
  <c r="W159" i="1" s="1"/>
  <c r="AA159" i="1" s="1"/>
  <c r="E155" i="1"/>
  <c r="I155" i="1" s="1"/>
  <c r="M155" i="1" s="1"/>
  <c r="Q155" i="1" s="1"/>
  <c r="U155" i="1" s="1"/>
  <c r="Y155" i="1" s="1"/>
  <c r="AC155" i="1" s="1"/>
  <c r="D155" i="1"/>
  <c r="G155" i="1" s="1"/>
  <c r="K155" i="1" s="1"/>
  <c r="O155" i="1" s="1"/>
  <c r="S155" i="1" s="1"/>
  <c r="W155" i="1" s="1"/>
  <c r="AA155" i="1" s="1"/>
  <c r="E151" i="1"/>
  <c r="I151" i="1" s="1"/>
  <c r="M151" i="1" s="1"/>
  <c r="Q151" i="1" s="1"/>
  <c r="U151" i="1" s="1"/>
  <c r="Y151" i="1" s="1"/>
  <c r="AC151" i="1" s="1"/>
  <c r="D151" i="1"/>
  <c r="G151" i="1" s="1"/>
  <c r="K151" i="1" s="1"/>
  <c r="O151" i="1" s="1"/>
  <c r="S151" i="1" s="1"/>
  <c r="W151" i="1" s="1"/>
  <c r="AA151" i="1" s="1"/>
  <c r="D147" i="1"/>
  <c r="G147" i="1" s="1"/>
  <c r="K147" i="1" s="1"/>
  <c r="O147" i="1" s="1"/>
  <c r="S147" i="1" s="1"/>
  <c r="W147" i="1" s="1"/>
  <c r="AA147" i="1" s="1"/>
  <c r="E147" i="1"/>
  <c r="I147" i="1" s="1"/>
  <c r="M147" i="1" s="1"/>
  <c r="Q147" i="1" s="1"/>
  <c r="U147" i="1" s="1"/>
  <c r="Y147" i="1" s="1"/>
  <c r="AC147" i="1" s="1"/>
  <c r="E143" i="1"/>
  <c r="I143" i="1" s="1"/>
  <c r="M143" i="1" s="1"/>
  <c r="Q143" i="1" s="1"/>
  <c r="U143" i="1" s="1"/>
  <c r="Y143" i="1" s="1"/>
  <c r="AC143" i="1" s="1"/>
  <c r="D143" i="1"/>
  <c r="G143" i="1" s="1"/>
  <c r="K143" i="1" s="1"/>
  <c r="O143" i="1" s="1"/>
  <c r="S143" i="1" s="1"/>
  <c r="W143" i="1" s="1"/>
  <c r="AA143" i="1" s="1"/>
  <c r="E139" i="1"/>
  <c r="I139" i="1" s="1"/>
  <c r="M139" i="1" s="1"/>
  <c r="Q139" i="1" s="1"/>
  <c r="U139" i="1" s="1"/>
  <c r="Y139" i="1" s="1"/>
  <c r="AC139" i="1" s="1"/>
  <c r="D139" i="1"/>
  <c r="G139" i="1" s="1"/>
  <c r="K139" i="1" s="1"/>
  <c r="O139" i="1" s="1"/>
  <c r="S139" i="1" s="1"/>
  <c r="W139" i="1" s="1"/>
  <c r="AA139" i="1" s="1"/>
  <c r="E135" i="1"/>
  <c r="I135" i="1" s="1"/>
  <c r="M135" i="1" s="1"/>
  <c r="Q135" i="1" s="1"/>
  <c r="U135" i="1" s="1"/>
  <c r="Y135" i="1" s="1"/>
  <c r="AC135" i="1" s="1"/>
  <c r="D135" i="1"/>
  <c r="G135" i="1" s="1"/>
  <c r="K135" i="1" s="1"/>
  <c r="O135" i="1" s="1"/>
  <c r="S135" i="1" s="1"/>
  <c r="W135" i="1" s="1"/>
  <c r="AA135" i="1" s="1"/>
  <c r="E131" i="1"/>
  <c r="I131" i="1" s="1"/>
  <c r="M131" i="1" s="1"/>
  <c r="Q131" i="1" s="1"/>
  <c r="U131" i="1" s="1"/>
  <c r="Y131" i="1" s="1"/>
  <c r="AC131" i="1" s="1"/>
  <c r="D131" i="1"/>
  <c r="G131" i="1" s="1"/>
  <c r="K131" i="1" s="1"/>
  <c r="O131" i="1" s="1"/>
  <c r="S131" i="1" s="1"/>
  <c r="W131" i="1" s="1"/>
  <c r="AA131" i="1" s="1"/>
  <c r="E127" i="1"/>
  <c r="I127" i="1" s="1"/>
  <c r="M127" i="1" s="1"/>
  <c r="Q127" i="1" s="1"/>
  <c r="U127" i="1" s="1"/>
  <c r="Y127" i="1" s="1"/>
  <c r="AC127" i="1" s="1"/>
  <c r="D127" i="1"/>
  <c r="G127" i="1" s="1"/>
  <c r="K127" i="1" s="1"/>
  <c r="O127" i="1" s="1"/>
  <c r="S127" i="1" s="1"/>
  <c r="W127" i="1" s="1"/>
  <c r="AA127" i="1" s="1"/>
  <c r="E116" i="1" l="1"/>
  <c r="I116" i="1" s="1"/>
  <c r="M116" i="1" s="1"/>
  <c r="Q116" i="1" s="1"/>
  <c r="U116" i="1" s="1"/>
  <c r="Y116" i="1" s="1"/>
  <c r="AC116" i="1" s="1"/>
  <c r="D116" i="1"/>
  <c r="G116" i="1" s="1"/>
  <c r="K116" i="1" s="1"/>
  <c r="O116" i="1" s="1"/>
  <c r="S116" i="1" s="1"/>
  <c r="W116" i="1" s="1"/>
  <c r="AA116" i="1" s="1"/>
  <c r="D110" i="1" l="1"/>
  <c r="G110" i="1" s="1"/>
  <c r="K110" i="1" s="1"/>
  <c r="O110" i="1" s="1"/>
  <c r="S110" i="1" s="1"/>
  <c r="W110" i="1" s="1"/>
  <c r="AA110" i="1" s="1"/>
  <c r="D213" i="1"/>
  <c r="G213" i="1" s="1"/>
  <c r="K213" i="1" s="1"/>
  <c r="O213" i="1" s="1"/>
  <c r="S213" i="1" s="1"/>
  <c r="W213" i="1" s="1"/>
  <c r="AA213" i="1" s="1"/>
  <c r="E110" i="1"/>
  <c r="I110" i="1" s="1"/>
  <c r="M110" i="1" s="1"/>
  <c r="Q110" i="1" s="1"/>
  <c r="U110" i="1" s="1"/>
  <c r="Y110" i="1" s="1"/>
  <c r="AC110" i="1" s="1"/>
  <c r="E213" i="1"/>
  <c r="I213" i="1" s="1"/>
  <c r="M213" i="1" s="1"/>
  <c r="Q213" i="1" s="1"/>
  <c r="U213" i="1" s="1"/>
  <c r="Y213" i="1" s="1"/>
  <c r="AC213" i="1" s="1"/>
  <c r="D188" i="1"/>
  <c r="G188" i="1" s="1"/>
  <c r="K188" i="1" s="1"/>
  <c r="O188" i="1" s="1"/>
  <c r="S188" i="1" s="1"/>
  <c r="W188" i="1" s="1"/>
  <c r="AA188" i="1" s="1"/>
  <c r="D206" i="1" l="1"/>
  <c r="G206" i="1" s="1"/>
  <c r="K206" i="1" s="1"/>
  <c r="O206" i="1" s="1"/>
  <c r="S206" i="1" s="1"/>
  <c r="W206" i="1" s="1"/>
  <c r="AA206" i="1" s="1"/>
  <c r="E205" i="1"/>
  <c r="I205" i="1" s="1"/>
  <c r="M205" i="1" s="1"/>
  <c r="Q205" i="1" s="1"/>
  <c r="U205" i="1" s="1"/>
  <c r="Y205" i="1" s="1"/>
  <c r="AC205" i="1" s="1"/>
  <c r="E16" i="1" l="1"/>
  <c r="I16" i="1" s="1"/>
  <c r="M16" i="1" s="1"/>
  <c r="Q16" i="1" s="1"/>
  <c r="U16" i="1" s="1"/>
  <c r="Y16" i="1" s="1"/>
  <c r="AC16" i="1" s="1"/>
  <c r="E123" i="1"/>
  <c r="I123" i="1" s="1"/>
  <c r="M123" i="1" s="1"/>
  <c r="Q123" i="1" s="1"/>
  <c r="U123" i="1" s="1"/>
  <c r="Y123" i="1" s="1"/>
  <c r="AC123" i="1" s="1"/>
  <c r="D123" i="1"/>
  <c r="G123" i="1" s="1"/>
  <c r="K123" i="1" s="1"/>
  <c r="O123" i="1" s="1"/>
  <c r="S123" i="1" s="1"/>
  <c r="W123" i="1" s="1"/>
  <c r="AA123" i="1" s="1"/>
  <c r="E206" i="1" l="1"/>
  <c r="I206" i="1" s="1"/>
  <c r="M206" i="1" s="1"/>
  <c r="Q206" i="1" s="1"/>
  <c r="U206" i="1" s="1"/>
  <c r="Y206" i="1" s="1"/>
  <c r="AC206" i="1" s="1"/>
  <c r="D16" i="1" l="1"/>
  <c r="G16" i="1" s="1"/>
  <c r="K16" i="1" s="1"/>
  <c r="O16" i="1" s="1"/>
  <c r="S16" i="1" s="1"/>
  <c r="W16" i="1" s="1"/>
  <c r="AA16" i="1" s="1"/>
  <c r="E201" i="1" l="1"/>
  <c r="D201" i="1"/>
  <c r="D203" i="1" l="1"/>
  <c r="G201" i="1"/>
  <c r="K201" i="1" s="1"/>
  <c r="O201" i="1" s="1"/>
  <c r="S201" i="1" s="1"/>
  <c r="W201" i="1" s="1"/>
  <c r="AA201" i="1" s="1"/>
  <c r="E203" i="1"/>
  <c r="I201" i="1"/>
  <c r="M201" i="1" s="1"/>
  <c r="Q201" i="1" s="1"/>
  <c r="U201" i="1" s="1"/>
  <c r="Y201" i="1" s="1"/>
  <c r="AC201" i="1" s="1"/>
  <c r="I203" i="1" l="1"/>
  <c r="M203" i="1" s="1"/>
  <c r="Q203" i="1" s="1"/>
  <c r="U203" i="1" s="1"/>
  <c r="Y203" i="1" s="1"/>
  <c r="AC203" i="1" s="1"/>
  <c r="G203" i="1"/>
  <c r="K203" i="1" s="1"/>
  <c r="O203" i="1" s="1"/>
  <c r="S203" i="1" s="1"/>
  <c r="W203" i="1" s="1"/>
  <c r="AA203" i="1" s="1"/>
</calcChain>
</file>

<file path=xl/sharedStrings.xml><?xml version="1.0" encoding="utf-8"?>
<sst xmlns="http://schemas.openxmlformats.org/spreadsheetml/2006/main" count="483" uniqueCount="251">
  <si>
    <t>№ п/п</t>
  </si>
  <si>
    <t>Исполнитель</t>
  </si>
  <si>
    <t>Образование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</si>
  <si>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</si>
  <si>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</si>
  <si>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</si>
  <si>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</si>
  <si>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</si>
  <si>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</si>
  <si>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</si>
  <si>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</si>
  <si>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</si>
  <si>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</si>
  <si>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</si>
  <si>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</si>
  <si>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</si>
  <si>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</si>
  <si>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</si>
  <si>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</si>
  <si>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</si>
  <si>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</si>
  <si>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</si>
  <si>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</si>
  <si>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</si>
  <si>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</si>
  <si>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</si>
  <si>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Жилищно-коммунальное хозяйство</t>
  </si>
  <si>
    <t>ПЕРЕЧЕНЬ</t>
  </si>
  <si>
    <t xml:space="preserve">Реконструкция ул. Героев Хасана от ул. Хлебозаводская до ул. Василия Васильева 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</si>
  <si>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</si>
  <si>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</si>
  <si>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 xml:space="preserve">Реконструкция ул. Карпинского от ул. Мира до шоссе Космонавтов </t>
  </si>
  <si>
    <t xml:space="preserve">Строительство сквера по ул. Яблочкова </t>
  </si>
  <si>
    <t>Строительство (реконструкция) сетей наружного освещения</t>
  </si>
  <si>
    <t>1020143600,10201ST04A</t>
  </si>
  <si>
    <t>1020141500,10201ST04D</t>
  </si>
  <si>
    <t>10201ST04G</t>
  </si>
  <si>
    <t>1020141270,10201ST04J</t>
  </si>
  <si>
    <t>1020143610,10201ST04L</t>
  </si>
  <si>
    <t>1020143620,10201ST04N</t>
  </si>
  <si>
    <t>10201ST04Q</t>
  </si>
  <si>
    <t>1020143640,10201ST04V</t>
  </si>
  <si>
    <t>1020143650,10201ST04W</t>
  </si>
  <si>
    <t>10201ST04V</t>
  </si>
  <si>
    <t>Расширение и реконструкция (3 очередь) канализации города Перми</t>
  </si>
  <si>
    <t>Управление капитального строительства</t>
  </si>
  <si>
    <t>Строительство водопроводных сетей в микрорайоне «Висим» Мотовилихинского района города Перми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</si>
  <si>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</si>
  <si>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</si>
  <si>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</si>
  <si>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</si>
  <si>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</si>
  <si>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</si>
  <si>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</si>
  <si>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</si>
  <si>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</si>
  <si>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системы очистки сточных вод в микрорайоне «Крым» Кировского района города Перми</t>
  </si>
  <si>
    <t>Реконструкция здания МАУ «Дворец молодежи» г. Перми</t>
  </si>
  <si>
    <t>0410241910</t>
  </si>
  <si>
    <t>Реконструкция здания МАУК «Театр юного зрителя»</t>
  </si>
  <si>
    <t>0330242500</t>
  </si>
  <si>
    <t xml:space="preserve">Строительство источников противопожарного водоснабжения </t>
  </si>
  <si>
    <t>0230241020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</si>
  <si>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</si>
  <si>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</si>
  <si>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</si>
  <si>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</si>
  <si>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</si>
  <si>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</si>
  <si>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153022С080</t>
  </si>
  <si>
    <t>15302R0820</t>
  </si>
  <si>
    <t>Реконструкция ул. Революции от ЦКР до ул. Сибирской с обустройством трамвайной линии. 1 этап</t>
  </si>
  <si>
    <t>2021 год</t>
  </si>
  <si>
    <t xml:space="preserve">краевой бюджет </t>
  </si>
  <si>
    <t>Строительство здания для размещения дошкольного образовательного учреждения по ул. Желябова, 16б</t>
  </si>
  <si>
    <t>0820141160</t>
  </si>
  <si>
    <t>Строительство здания общеобразовательного учреждения по ул. Юнг Прикамья, 3</t>
  </si>
  <si>
    <t>0820141720</t>
  </si>
  <si>
    <t>0820141300</t>
  </si>
  <si>
    <t>0820241760</t>
  </si>
  <si>
    <t>0820241960</t>
  </si>
  <si>
    <t>0820241970</t>
  </si>
  <si>
    <t>Реконструкция физкультурно-оздоровительного комплекса по адресу: ул. Рабочая, 9</t>
  </si>
  <si>
    <t xml:space="preserve">Строительство нового корпуса МАОУ «Гимназия № 3» г. Перми
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</si>
  <si>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</si>
  <si>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</si>
  <si>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0820243510</t>
  </si>
  <si>
    <t>0820243520</t>
  </si>
  <si>
    <t>1.</t>
  </si>
  <si>
    <t>5.</t>
  </si>
  <si>
    <t>7.</t>
  </si>
  <si>
    <t>4.</t>
  </si>
  <si>
    <t>2.</t>
  </si>
  <si>
    <t>6.</t>
  </si>
  <si>
    <t>8.</t>
  </si>
  <si>
    <t>3.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</si>
  <si>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</si>
  <si>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</si>
  <si>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</si>
  <si>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</si>
  <si>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</si>
  <si>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</si>
  <si>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</si>
  <si>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</si>
  <si>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</si>
  <si>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</si>
  <si>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</si>
  <si>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</si>
  <si>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</si>
  <si>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</si>
  <si>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</si>
  <si>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</si>
  <si>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</si>
  <si>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</si>
  <si>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</si>
  <si>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</si>
  <si>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</si>
  <si>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</si>
  <si>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</si>
  <si>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</si>
  <si>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</si>
  <si>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</si>
  <si>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</si>
  <si>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</si>
  <si>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</si>
  <si>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</si>
  <si>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</si>
  <si>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</si>
  <si>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</si>
  <si>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</si>
  <si>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</si>
  <si>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</si>
  <si>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</si>
  <si>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</si>
  <si>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</si>
  <si>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</si>
  <si>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</si>
  <si>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</si>
  <si>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</si>
  <si>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</si>
  <si>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</si>
  <si>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</si>
  <si>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</si>
  <si>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</si>
  <si>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2020 и 2021 годов</t>
  </si>
  <si>
    <t>10201SТ040</t>
  </si>
  <si>
    <t>08101SP040</t>
  </si>
  <si>
    <t>0510142130</t>
  </si>
  <si>
    <t xml:space="preserve">Строительство Архиерейского подворья </t>
  </si>
  <si>
    <t xml:space="preserve">Реконструкция сквера в 68 квартале, эспланада </t>
  </si>
  <si>
    <t>0510142140</t>
  </si>
  <si>
    <t>0510141490</t>
  </si>
  <si>
    <t>0510141470</t>
  </si>
  <si>
    <t>0510141430</t>
  </si>
  <si>
    <t>0510143660</t>
  </si>
  <si>
    <t>Строительство сетей водоснабжения в микрорайонах города Перми</t>
  </si>
  <si>
    <t>Строительство автомобильной дороги по ул. Маршала Жукова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</si>
  <si>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</si>
  <si>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</si>
  <si>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 xml:space="preserve">Реконструкция площади Восстания. 2 этап </t>
  </si>
  <si>
    <t xml:space="preserve">Строительство автомобильной дороги от площади Карла Маркса до ул. Чкалова </t>
  </si>
  <si>
    <t>Реконструкция ледовой арены МАУ ДО «ДЮЦ «Здоровье»</t>
  </si>
  <si>
    <t>Реконструкция здания МБОУ «Гимназия № 17» г. Перми (пристройка нового корпуса)</t>
  </si>
  <si>
    <t>Строительство спортивной площадки МАОУ «СОШ № 25» г. Перми</t>
  </si>
  <si>
    <t>Строительство спортивной площадки МАОУ «СОШ № 131» г. Перми</t>
  </si>
  <si>
    <t>Строительство спортивной площадки МАОУ «СОШ № 122» г. Перми</t>
  </si>
  <si>
    <t>Строительство приюта для содержания безнадзорных животных по ул. Верхне-Муллинской, 106а г. Перми</t>
  </si>
  <si>
    <t>Строительства спортивного комплекса с плавательным бассейном в микрорайоне Парковый</t>
  </si>
  <si>
    <t>Реконструкция объекта озеленения по ул. Петропавловской</t>
  </si>
  <si>
    <t>Строительство автомобильной дороги по ул. Крисанова от шоссе Космонавтов до ул. Пушкина</t>
  </si>
  <si>
    <t>48.</t>
  </si>
  <si>
    <t xml:space="preserve">Реконструкция кладбища  «Северное» </t>
  </si>
  <si>
    <t>Поправки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</si>
  <si>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</si>
  <si>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</si>
  <si>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</si>
  <si>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1710142330</t>
  </si>
  <si>
    <t>1710142260</t>
  </si>
  <si>
    <t>1710142370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</si>
  <si>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</si>
  <si>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1760142410</t>
  </si>
  <si>
    <t xml:space="preserve">Реконструкция стадиона «Юность» </t>
  </si>
  <si>
    <t>0820142110, 08201SP04D</t>
  </si>
  <si>
    <t>1710141220</t>
  </si>
  <si>
    <t>58.</t>
  </si>
  <si>
    <t>59.</t>
  </si>
  <si>
    <t>60.</t>
  </si>
  <si>
    <t xml:space="preserve">Реконструкция сквера у клуба С.М. Кирова </t>
  </si>
  <si>
    <t>08201SH070, 08201SР040</t>
  </si>
  <si>
    <t>08201SР040</t>
  </si>
  <si>
    <t>15101SЖ160, 1510142010, 1530100000, 1510121480</t>
  </si>
  <si>
    <t>1710442380</t>
  </si>
  <si>
    <t>9190041010</t>
  </si>
  <si>
    <t>Уточнение февраль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</si>
  <si>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</si>
  <si>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</si>
  <si>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сквера на нижней части набережной реки Кама</t>
  </si>
  <si>
    <t>1320243710</t>
  </si>
  <si>
    <t>61.</t>
  </si>
  <si>
    <t>от 18.12.2018 № 270</t>
  </si>
  <si>
    <t>ПРИЛОЖЕНИЕ 10</t>
  </si>
  <si>
    <t>Комитет</t>
  </si>
  <si>
    <t>Уточнение апрель</t>
  </si>
  <si>
    <t>Строительство здания для размещения дошкольного образовательного учреждения по ул. Байкальской, 26а</t>
  </si>
  <si>
    <t>Изъятие земельных участков и объектов недвижимости, имущества для реконструкции дорожных объектов города Перми</t>
  </si>
  <si>
    <t>10201ST200</t>
  </si>
  <si>
    <t>Реконструкция автомобильной дороги от ул. Героев Хасана до дома N 151а по ул. Героев Хасана с обустройством площадки для разворота общественного транспорта</t>
  </si>
  <si>
    <t>10201ST04I</t>
  </si>
  <si>
    <t>Реконструкция здания МАОУ "СОШ N 93" г. Перми (пристройка нового корпуса)</t>
  </si>
  <si>
    <t>08201SH071</t>
  </si>
  <si>
    <t>62.</t>
  </si>
  <si>
    <t>63.</t>
  </si>
  <si>
    <t>0810141600, 08101SР044, 081P252320</t>
  </si>
  <si>
    <t>081P252320</t>
  </si>
  <si>
    <t>08101SР040, 081P252320</t>
  </si>
  <si>
    <t>0810141610, 08101SР046, 081P252320</t>
  </si>
  <si>
    <t>08101SP040, 081P252320</t>
  </si>
  <si>
    <t>Строительство здания для размещения дошкольного образовательного учреждения по ул. Плеханова, 63</t>
  </si>
  <si>
    <t>0810141640, 081P252320</t>
  </si>
  <si>
    <t>0810141680, 08101SP041</t>
  </si>
  <si>
    <t>0820141720, 08201SH073, 08201SP045</t>
  </si>
  <si>
    <t>0820142120, 08201SН072, 08201SP042</t>
  </si>
  <si>
    <t>08201SP040</t>
  </si>
  <si>
    <t>0820142510</t>
  </si>
  <si>
    <t xml:space="preserve">Строительство нового корпуса МАОУ «Техно-школа имени лётчика космонавта СССР, дважды героя советского союза В.П. Савиных» г. Перми </t>
  </si>
  <si>
    <t>Комитет апрель</t>
  </si>
  <si>
    <t>Уточнение июнь</t>
  </si>
  <si>
    <t xml:space="preserve">Реконструкция здания по ул. Ижевская, 25 </t>
  </si>
  <si>
    <t>0220443720</t>
  </si>
  <si>
    <t>средства Фонда содействия реформированию жилищно-коммунального хозяйства</t>
  </si>
  <si>
    <t>151F309502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</si>
  <si>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</si>
  <si>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1020341290</t>
  </si>
  <si>
    <t>Строительство места отвала снега «Голый мыс»</t>
  </si>
  <si>
    <t>1020442390</t>
  </si>
  <si>
    <t>0820142540</t>
  </si>
  <si>
    <t>0820142550</t>
  </si>
  <si>
    <t>1020143630,10201ST04U</t>
  </si>
  <si>
    <t>Реконструкция ул. Плеханова от шоссе Космонавтов до ул. Грузинская</t>
  </si>
  <si>
    <t>10201ST04X</t>
  </si>
  <si>
    <t>Реконструкция ул. Революции: 2 очередь моста через реку Егошиху</t>
  </si>
  <si>
    <t>10201ST04T</t>
  </si>
  <si>
    <t>64.</t>
  </si>
  <si>
    <t>65.</t>
  </si>
  <si>
    <t>66.</t>
  </si>
  <si>
    <t>67.</t>
  </si>
  <si>
    <t>68.</t>
  </si>
  <si>
    <t>69.</t>
  </si>
  <si>
    <t>Строительство здания общеобразовательного учреждения по ул. Карпинского, 77а</t>
  </si>
  <si>
    <t xml:space="preserve">Строительство здания общеобразовательного учреждения по ул. Холмогорской, 2з </t>
  </si>
  <si>
    <t>15101SЖ160, 151F309602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</si>
</sst>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49" fontId="1" fillId="2" borderId="0" xfId="0" applyNumberFormat="1" applyFont="1" applyFill="1"/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5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Q325"/>
  <sheetViews>
    <sheetView tabSelected="1" topLeftCell="A132" zoomScale="70" zoomScaleNormal="70" workbookViewId="0">
      <selection sqref="A1:AC213"/>
    </sheetView>
  </sheetViews>
  <sheetFormatPr defaultColWidth="9.140625" defaultRowHeight="18.75" x14ac:dyDescent="0.3"/>
  <cols>
    <col min="1" max="1" width="5.5703125" style="3" customWidth="1"/>
    <col min="2" max="2" width="82.7109375" style="14" customWidth="1"/>
    <col min="3" max="3" width="21.28515625" style="14" customWidth="1"/>
    <col min="4" max="25" width="17.5703125" style="17" hidden="1" customWidth="1"/>
    <col min="26" max="26" width="17.5703125" style="22" hidden="1" customWidth="1"/>
    <col min="27" max="27" width="17.5703125" style="17" customWidth="1"/>
    <col min="28" max="28" width="17.5703125" style="22" hidden="1" customWidth="1"/>
    <col min="29" max="29" width="17.5703125" style="17" customWidth="1"/>
    <col min="30" max="30" width="28.28515625" style="13" hidden="1" customWidth="1"/>
    <col min="31" max="31" width="9.42578125" style="3" hidden="1" customWidth="1"/>
    <col min="32" max="32" width="9.140625" style="3" hidden="1" customWidth="1"/>
    <col min="33" max="33" width="9.140625" style="3" customWidth="1"/>
    <col min="34" max="16384" width="9.140625" style="3"/>
  </cols>
  <sheetData>
    <row r="1" spans="1:29" x14ac:dyDescent="0.3">
      <c r="AC1" s="17" t="s">
        <v>200</v>
      </c>
    </row>
    <row r="2" spans="1:29" x14ac:dyDescent="0.3">
      <c r="AC2" s="17" t="s">
        <v>19</v>
      </c>
    </row>
    <row r="3" spans="1:29" x14ac:dyDescent="0.3">
      <c r="AC3" s="17" t="s">
        <v>20</v>
      </c>
    </row>
    <row r="5" spans="1:29" x14ac:dyDescent="0.3">
      <c r="AC5" s="17" t="s">
        <v>200</v>
      </c>
    </row>
    <row r="6" spans="1:29" x14ac:dyDescent="0.3">
      <c r="AC6" s="17" t="s">
        <v>19</v>
      </c>
    </row>
    <row r="7" spans="1:29" x14ac:dyDescent="0.3">
      <c r="AC7" s="17" t="s">
        <v>20</v>
      </c>
    </row>
    <row r="8" spans="1:29" x14ac:dyDescent="0.3">
      <c r="AC8" s="17" t="s">
        <v>199</v>
      </c>
    </row>
    <row r="10" spans="1:29" ht="15.75" customHeight="1" x14ac:dyDescent="0.3">
      <c r="A10" s="58" t="s">
        <v>27</v>
      </c>
      <c r="B10" s="59"/>
      <c r="C10" s="59"/>
      <c r="D10" s="60"/>
      <c r="E10" s="60"/>
      <c r="F10" s="61"/>
      <c r="G10" s="62"/>
      <c r="H10" s="61"/>
      <c r="I10" s="62"/>
      <c r="J10" s="61"/>
      <c r="K10" s="62"/>
      <c r="L10" s="61"/>
      <c r="M10" s="62"/>
      <c r="N10" s="61"/>
      <c r="O10" s="61"/>
      <c r="P10" s="61"/>
      <c r="Q10" s="61"/>
      <c r="R10" s="61"/>
      <c r="S10" s="62"/>
      <c r="T10" s="61"/>
      <c r="U10" s="62"/>
      <c r="V10" s="61"/>
      <c r="W10" s="61"/>
      <c r="X10" s="61"/>
      <c r="Y10" s="61"/>
      <c r="Z10" s="61"/>
      <c r="AA10" s="62"/>
      <c r="AB10" s="61"/>
      <c r="AC10" s="62"/>
    </row>
    <row r="11" spans="1:29" ht="19.5" customHeight="1" x14ac:dyDescent="0.3">
      <c r="A11" s="58" t="s">
        <v>144</v>
      </c>
      <c r="B11" s="59"/>
      <c r="C11" s="59"/>
      <c r="D11" s="60"/>
      <c r="E11" s="60"/>
      <c r="F11" s="61"/>
      <c r="G11" s="62"/>
      <c r="H11" s="61"/>
      <c r="I11" s="62"/>
      <c r="J11" s="61"/>
      <c r="K11" s="62"/>
      <c r="L11" s="61"/>
      <c r="M11" s="62"/>
      <c r="N11" s="61"/>
      <c r="O11" s="61"/>
      <c r="P11" s="61"/>
      <c r="Q11" s="61"/>
      <c r="R11" s="61"/>
      <c r="S11" s="62"/>
      <c r="T11" s="61"/>
      <c r="U11" s="62"/>
      <c r="V11" s="61"/>
      <c r="W11" s="61"/>
      <c r="X11" s="61"/>
      <c r="Y11" s="61"/>
      <c r="Z11" s="61"/>
      <c r="AA11" s="62"/>
      <c r="AB11" s="61"/>
      <c r="AC11" s="62"/>
    </row>
    <row r="12" spans="1:29" x14ac:dyDescent="0.3">
      <c r="A12" s="63"/>
      <c r="B12" s="59"/>
      <c r="C12" s="59"/>
      <c r="D12" s="60"/>
      <c r="E12" s="60"/>
      <c r="F12" s="61"/>
      <c r="G12" s="62"/>
      <c r="H12" s="61"/>
      <c r="I12" s="62"/>
      <c r="J12" s="61"/>
      <c r="K12" s="62"/>
      <c r="L12" s="61"/>
      <c r="M12" s="62"/>
      <c r="N12" s="61"/>
      <c r="O12" s="61"/>
      <c r="P12" s="61"/>
      <c r="Q12" s="61"/>
      <c r="R12" s="61"/>
      <c r="S12" s="62"/>
      <c r="T12" s="61"/>
      <c r="U12" s="62"/>
      <c r="V12" s="61"/>
      <c r="W12" s="61"/>
      <c r="X12" s="61"/>
      <c r="Y12" s="61"/>
      <c r="Z12" s="61"/>
      <c r="AA12" s="62"/>
      <c r="AB12" s="61"/>
      <c r="AC12" s="62"/>
    </row>
    <row r="13" spans="1:29" x14ac:dyDescent="0.3">
      <c r="A13" s="5"/>
      <c r="B13" s="15"/>
      <c r="C13" s="15"/>
      <c r="AC13" s="17" t="s">
        <v>18</v>
      </c>
    </row>
    <row r="14" spans="1:29" ht="18.75" customHeight="1" x14ac:dyDescent="0.3">
      <c r="A14" s="67" t="s">
        <v>0</v>
      </c>
      <c r="B14" s="67" t="s">
        <v>15</v>
      </c>
      <c r="C14" s="67" t="s">
        <v>1</v>
      </c>
      <c r="D14" s="54" t="s">
        <v>21</v>
      </c>
      <c r="E14" s="56" t="s">
        <v>72</v>
      </c>
      <c r="F14" s="56" t="s">
        <v>172</v>
      </c>
      <c r="G14" s="54" t="s">
        <v>21</v>
      </c>
      <c r="H14" s="56" t="s">
        <v>172</v>
      </c>
      <c r="I14" s="56" t="s">
        <v>72</v>
      </c>
      <c r="J14" s="56" t="s">
        <v>193</v>
      </c>
      <c r="K14" s="54" t="s">
        <v>21</v>
      </c>
      <c r="L14" s="56" t="s">
        <v>193</v>
      </c>
      <c r="M14" s="56" t="s">
        <v>72</v>
      </c>
      <c r="N14" s="56" t="s">
        <v>201</v>
      </c>
      <c r="O14" s="54" t="s">
        <v>21</v>
      </c>
      <c r="P14" s="56" t="s">
        <v>201</v>
      </c>
      <c r="Q14" s="56" t="s">
        <v>72</v>
      </c>
      <c r="R14" s="56" t="s">
        <v>202</v>
      </c>
      <c r="S14" s="54" t="s">
        <v>21</v>
      </c>
      <c r="T14" s="56" t="s">
        <v>202</v>
      </c>
      <c r="U14" s="56" t="s">
        <v>72</v>
      </c>
      <c r="V14" s="56" t="s">
        <v>225</v>
      </c>
      <c r="W14" s="54" t="s">
        <v>21</v>
      </c>
      <c r="X14" s="56" t="s">
        <v>225</v>
      </c>
      <c r="Y14" s="56" t="s">
        <v>72</v>
      </c>
      <c r="Z14" s="52" t="s">
        <v>226</v>
      </c>
      <c r="AA14" s="54" t="s">
        <v>21</v>
      </c>
      <c r="AB14" s="52" t="s">
        <v>226</v>
      </c>
      <c r="AC14" s="56" t="s">
        <v>72</v>
      </c>
    </row>
    <row r="15" spans="1:29" x14ac:dyDescent="0.3">
      <c r="A15" s="68"/>
      <c r="B15" s="69"/>
      <c r="C15" s="68"/>
      <c r="D15" s="55"/>
      <c r="E15" s="57"/>
      <c r="F15" s="57"/>
      <c r="G15" s="55"/>
      <c r="H15" s="57"/>
      <c r="I15" s="57"/>
      <c r="J15" s="57"/>
      <c r="K15" s="55"/>
      <c r="L15" s="57"/>
      <c r="M15" s="57"/>
      <c r="N15" s="57"/>
      <c r="O15" s="55"/>
      <c r="P15" s="57"/>
      <c r="Q15" s="57"/>
      <c r="R15" s="57"/>
      <c r="S15" s="55"/>
      <c r="T15" s="57"/>
      <c r="U15" s="57"/>
      <c r="V15" s="57"/>
      <c r="W15" s="55"/>
      <c r="X15" s="57"/>
      <c r="Y15" s="57"/>
      <c r="Z15" s="53"/>
      <c r="AA15" s="55"/>
      <c r="AB15" s="53"/>
      <c r="AC15" s="57"/>
    </row>
    <row r="16" spans="1:29" x14ac:dyDescent="0.3">
      <c r="A16" s="1"/>
      <c r="B16" s="9" t="s">
        <v>2</v>
      </c>
      <c r="C16" s="9"/>
      <c r="D16" s="25">
        <f>D18+D19</f>
        <v>1114157.0999999999</v>
      </c>
      <c r="E16" s="25">
        <f>E18+E19</f>
        <v>1113060.5999999999</v>
      </c>
      <c r="F16" s="26">
        <f>F18+F19</f>
        <v>38619.200000000012</v>
      </c>
      <c r="G16" s="26">
        <f>D16+F16</f>
        <v>1152776.2999999998</v>
      </c>
      <c r="H16" s="26">
        <f>H18+H19</f>
        <v>20906.099999999977</v>
      </c>
      <c r="I16" s="26">
        <f>E16+H16</f>
        <v>1133966.6999999997</v>
      </c>
      <c r="J16" s="26">
        <f>J18+J19</f>
        <v>60684.112000000001</v>
      </c>
      <c r="K16" s="26">
        <f>G16+J16</f>
        <v>1213460.4119999998</v>
      </c>
      <c r="L16" s="26">
        <f>L18+L19</f>
        <v>11499.042000000001</v>
      </c>
      <c r="M16" s="26">
        <f>I16+L16</f>
        <v>1145465.7419999996</v>
      </c>
      <c r="N16" s="26">
        <f>N18+N19</f>
        <v>0</v>
      </c>
      <c r="O16" s="26">
        <f>K16+N16</f>
        <v>1213460.4119999998</v>
      </c>
      <c r="P16" s="26">
        <f>P18+P19</f>
        <v>0</v>
      </c>
      <c r="Q16" s="26">
        <f>M16+P16</f>
        <v>1145465.7419999996</v>
      </c>
      <c r="R16" s="26">
        <f>R18+R19+R20</f>
        <v>341865.1</v>
      </c>
      <c r="S16" s="26">
        <f>O16+R16</f>
        <v>1555325.5119999996</v>
      </c>
      <c r="T16" s="26">
        <f>T18+T19+T20</f>
        <v>103580.4</v>
      </c>
      <c r="U16" s="26">
        <f>Q16+T16</f>
        <v>1249046.1419999995</v>
      </c>
      <c r="V16" s="26">
        <f>V18+V19+V20</f>
        <v>0</v>
      </c>
      <c r="W16" s="26">
        <f>S16+V16</f>
        <v>1555325.5119999996</v>
      </c>
      <c r="X16" s="26">
        <f>X18+X19+X20</f>
        <v>0</v>
      </c>
      <c r="Y16" s="26">
        <f>U16+X16</f>
        <v>1249046.1419999995</v>
      </c>
      <c r="Z16" s="26">
        <f>Z18+Z19+Z20</f>
        <v>-6999.1489999999985</v>
      </c>
      <c r="AA16" s="29">
        <f>W16+Z16</f>
        <v>1548326.3629999997</v>
      </c>
      <c r="AB16" s="26">
        <f>AB18+AB19+AB20</f>
        <v>67826.8</v>
      </c>
      <c r="AC16" s="29">
        <f>Y16+AB16</f>
        <v>1316872.9419999996</v>
      </c>
    </row>
    <row r="17" spans="1:31" x14ac:dyDescent="0.3">
      <c r="A17" s="1"/>
      <c r="B17" s="9" t="s">
        <v>7</v>
      </c>
      <c r="C17" s="9"/>
      <c r="D17" s="27"/>
      <c r="E17" s="27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8"/>
      <c r="AA17" s="29"/>
      <c r="AB17" s="28"/>
      <c r="AC17" s="29"/>
    </row>
    <row r="18" spans="1:31" hidden="1" x14ac:dyDescent="0.3">
      <c r="A18" s="1"/>
      <c r="B18" s="6" t="s">
        <v>8</v>
      </c>
      <c r="C18" s="4"/>
      <c r="D18" s="30">
        <f>D23+D28+D31+D36+D43+D45+D50+D51+D52+D39+D46+D53+D55</f>
        <v>651873.79999999981</v>
      </c>
      <c r="E18" s="30">
        <f>E23+E28+E31+E36+E43+E45+E50+E51+E52+E39+E46+E53+E55</f>
        <v>831129.29999999993</v>
      </c>
      <c r="F18" s="32">
        <f>F23+F28+F31+F36+F43+F45+F50+F51+F52+F39+F53+F55+F48</f>
        <v>0</v>
      </c>
      <c r="G18" s="29">
        <f t="shared" ref="G18:G118" si="0">D18+F18</f>
        <v>651873.79999999981</v>
      </c>
      <c r="H18" s="32">
        <f>H23+H28+H31+H36+H43+H45+H50+H51+H52+H39+H53+H55+H48</f>
        <v>-311602.7</v>
      </c>
      <c r="I18" s="29">
        <f t="shared" ref="I18:I118" si="1">E18+H18</f>
        <v>519526.59999999992</v>
      </c>
      <c r="J18" s="32">
        <f>J23+J28+J31+J36+J43+J45+J50+J51+J52+J39+J53+J55+J48</f>
        <v>60684.112000000001</v>
      </c>
      <c r="K18" s="29">
        <f t="shared" ref="K18:K106" si="2">G18+J18</f>
        <v>712557.91199999978</v>
      </c>
      <c r="L18" s="32">
        <f>L23+L28+L31+L36+L43+L45+L50+L51+L52+L39+L53+L55+L48</f>
        <v>11499.042000000001</v>
      </c>
      <c r="M18" s="29">
        <f t="shared" ref="M18:M21" si="3">I18+L18</f>
        <v>531025.64199999988</v>
      </c>
      <c r="N18" s="32">
        <f>N23+N28+N31+N36+N43+N45+N50+N51+N52+N39+N53+N55+N48</f>
        <v>0</v>
      </c>
      <c r="O18" s="29">
        <f t="shared" ref="O18:O21" si="4">K18+N18</f>
        <v>712557.91199999978</v>
      </c>
      <c r="P18" s="32">
        <f>P23+P28+P31+P36+P43+P45+P50+P51+P52+P39+P53+P55+P48</f>
        <v>0</v>
      </c>
      <c r="Q18" s="29">
        <f t="shared" ref="Q18:Q21" si="5">M18+P18</f>
        <v>531025.64199999988</v>
      </c>
      <c r="R18" s="32">
        <f>R23+R28+R36+R43+R45+R50+R51+R52+R39+R53+R55+R48+R33+R60+R63+R66+R69+R57</f>
        <v>-70933.39999999998</v>
      </c>
      <c r="S18" s="29">
        <f t="shared" ref="S18:S21" si="6">O18+R18</f>
        <v>641624.51199999976</v>
      </c>
      <c r="T18" s="32">
        <f>T23+T28+T36+T43+T45+T50+T51+T52+T39+T53+T55+T48+T33+T60+T63+T66+T69+T57</f>
        <v>-1.0913936421275139E-11</v>
      </c>
      <c r="U18" s="29">
        <f t="shared" ref="U18:U21" si="7">Q18+T18</f>
        <v>531025.64199999988</v>
      </c>
      <c r="V18" s="32">
        <f>V23+V28+V36+V43+V45+V50+V51+V52+V39+V53+V55+V48+V33+V60+V63+V66+V69+V57</f>
        <v>0</v>
      </c>
      <c r="W18" s="29">
        <f t="shared" ref="W18:W21" si="8">S18+V18</f>
        <v>641624.51199999976</v>
      </c>
      <c r="X18" s="32">
        <f>X23+X28+X36+X43+X45+X50+X51+X52+X39+X53+X55+X48+X33+X60+X63+X66+X69+X57</f>
        <v>0</v>
      </c>
      <c r="Y18" s="29">
        <f t="shared" ref="Y18:Y21" si="9">U18+X18</f>
        <v>531025.64199999988</v>
      </c>
      <c r="Z18" s="31">
        <f>Z23+Z28+Z36+Z43+Z45+Z50+Z51+Z52+Z39+Z53+Z55+Z48+Z33+Z60+Z63+Z66+Z69+Z57+Z54+Z56+Z70+Z71</f>
        <v>-6999.1489999999985</v>
      </c>
      <c r="AA18" s="29">
        <f t="shared" ref="AA18:AA21" si="10">W18+Z18</f>
        <v>634625.36299999978</v>
      </c>
      <c r="AB18" s="31">
        <f>AB23+AB28+AB36+AB43+AB45+AB50+AB51+AB52+AB39+AB53+AB55+AB48+AB33+AB60+AB63+AB66+AB69+AB57+AB54+AB56+AB70+AB71</f>
        <v>67826.8</v>
      </c>
      <c r="AC18" s="29">
        <f t="shared" ref="AC18:AC21" si="11">Y18+AB18</f>
        <v>598852.44199999992</v>
      </c>
      <c r="AE18" s="3">
        <v>0</v>
      </c>
    </row>
    <row r="19" spans="1:31" x14ac:dyDescent="0.3">
      <c r="A19" s="1"/>
      <c r="B19" s="45" t="s">
        <v>14</v>
      </c>
      <c r="C19" s="9"/>
      <c r="D19" s="27">
        <f>D24+D29+D44+D40</f>
        <v>462283.30000000005</v>
      </c>
      <c r="E19" s="27">
        <f>E24+E29+E44+E40</f>
        <v>281931.3</v>
      </c>
      <c r="F19" s="29">
        <f>F24+F29+F44+F40+F49</f>
        <v>38619.200000000012</v>
      </c>
      <c r="G19" s="29">
        <f t="shared" si="0"/>
        <v>500902.50000000006</v>
      </c>
      <c r="H19" s="29">
        <f>H24+H29+H44+H40+H49</f>
        <v>332508.79999999999</v>
      </c>
      <c r="I19" s="29">
        <f t="shared" si="1"/>
        <v>614440.1</v>
      </c>
      <c r="J19" s="29">
        <f>J24+J29+J44+J40+J49</f>
        <v>0</v>
      </c>
      <c r="K19" s="29">
        <f t="shared" si="2"/>
        <v>500902.50000000006</v>
      </c>
      <c r="L19" s="29">
        <f>L24+L29+L44+L40+L49</f>
        <v>0</v>
      </c>
      <c r="M19" s="29">
        <f t="shared" si="3"/>
        <v>614440.1</v>
      </c>
      <c r="N19" s="29">
        <f>N24+N29+N44+N40+N49</f>
        <v>0</v>
      </c>
      <c r="O19" s="29">
        <f t="shared" si="4"/>
        <v>500902.50000000006</v>
      </c>
      <c r="P19" s="29">
        <f>P24+P29+P44+P40+P49</f>
        <v>0</v>
      </c>
      <c r="Q19" s="29">
        <f t="shared" si="5"/>
        <v>614440.1</v>
      </c>
      <c r="R19" s="29">
        <f>R24+R29+R44+R40+R49+R34+R61+R67</f>
        <v>105494.49999999999</v>
      </c>
      <c r="S19" s="29">
        <f t="shared" si="6"/>
        <v>606397</v>
      </c>
      <c r="T19" s="29">
        <f>T24+T29+T44+T40+T49+T34+T61+T67</f>
        <v>103580.40000000001</v>
      </c>
      <c r="U19" s="29">
        <f t="shared" si="7"/>
        <v>718020.5</v>
      </c>
      <c r="V19" s="29">
        <f>V24+V29+V44+V40+V49+V34+V61+V67</f>
        <v>0</v>
      </c>
      <c r="W19" s="29">
        <f t="shared" si="8"/>
        <v>606397</v>
      </c>
      <c r="X19" s="29">
        <f>X24+X29+X44+X40+X49+X34+X61+X67</f>
        <v>0</v>
      </c>
      <c r="Y19" s="29">
        <f t="shared" si="9"/>
        <v>718020.5</v>
      </c>
      <c r="Z19" s="28">
        <f>Z24+Z29+Z44+Z40+Z49+Z34+Z61+Z67</f>
        <v>0</v>
      </c>
      <c r="AA19" s="29">
        <f t="shared" si="10"/>
        <v>606397</v>
      </c>
      <c r="AB19" s="28">
        <f>AB24+AB29+AB44+AB40+AB49+AB34+AB61+AB67</f>
        <v>0</v>
      </c>
      <c r="AC19" s="29">
        <f t="shared" si="11"/>
        <v>718020.5</v>
      </c>
    </row>
    <row r="20" spans="1:31" x14ac:dyDescent="0.3">
      <c r="A20" s="1"/>
      <c r="B20" s="11" t="s">
        <v>22</v>
      </c>
      <c r="C20" s="9"/>
      <c r="D20" s="27"/>
      <c r="E20" s="27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>
        <f>R25+R30+R35+R68</f>
        <v>307304</v>
      </c>
      <c r="S20" s="29">
        <f t="shared" si="6"/>
        <v>307304</v>
      </c>
      <c r="T20" s="29">
        <f>T25+T30+T35+T68</f>
        <v>0</v>
      </c>
      <c r="U20" s="29">
        <f t="shared" si="7"/>
        <v>0</v>
      </c>
      <c r="V20" s="29">
        <f>V25+V30+V35+V68</f>
        <v>0</v>
      </c>
      <c r="W20" s="29">
        <f t="shared" si="8"/>
        <v>307304</v>
      </c>
      <c r="X20" s="29">
        <f>X25+X30+X35+X68</f>
        <v>0</v>
      </c>
      <c r="Y20" s="29">
        <f t="shared" si="9"/>
        <v>0</v>
      </c>
      <c r="Z20" s="28">
        <f>Z25+Z30+Z35+Z68</f>
        <v>0</v>
      </c>
      <c r="AA20" s="29">
        <f t="shared" si="10"/>
        <v>307304</v>
      </c>
      <c r="AB20" s="28">
        <f>AB25+AB30+AB35+AB68</f>
        <v>0</v>
      </c>
      <c r="AC20" s="29">
        <f t="shared" si="11"/>
        <v>0</v>
      </c>
    </row>
    <row r="21" spans="1:31" ht="57.75" customHeight="1" x14ac:dyDescent="0.3">
      <c r="A21" s="1" t="s">
        <v>88</v>
      </c>
      <c r="B21" s="10" t="s">
        <v>194</v>
      </c>
      <c r="C21" s="7" t="s">
        <v>45</v>
      </c>
      <c r="D21" s="27">
        <f>D23+D24</f>
        <v>210122.80000000002</v>
      </c>
      <c r="E21" s="27">
        <f>E23+E24</f>
        <v>62382</v>
      </c>
      <c r="F21" s="29">
        <f>F23+F24</f>
        <v>0</v>
      </c>
      <c r="G21" s="29">
        <f t="shared" si="0"/>
        <v>210122.80000000002</v>
      </c>
      <c r="H21" s="29">
        <f>H23+H24</f>
        <v>-7359.3</v>
      </c>
      <c r="I21" s="29">
        <f t="shared" si="1"/>
        <v>55022.7</v>
      </c>
      <c r="J21" s="29">
        <f>J23+J24</f>
        <v>0</v>
      </c>
      <c r="K21" s="29">
        <f t="shared" si="2"/>
        <v>210122.80000000002</v>
      </c>
      <c r="L21" s="29">
        <f>L23+L24</f>
        <v>0</v>
      </c>
      <c r="M21" s="29">
        <f t="shared" si="3"/>
        <v>55022.7</v>
      </c>
      <c r="N21" s="29">
        <f>N23+N24</f>
        <v>0</v>
      </c>
      <c r="O21" s="29">
        <f t="shared" si="4"/>
        <v>210122.80000000002</v>
      </c>
      <c r="P21" s="29">
        <f>P23+P24</f>
        <v>0</v>
      </c>
      <c r="Q21" s="29">
        <f t="shared" si="5"/>
        <v>55022.7</v>
      </c>
      <c r="R21" s="29">
        <f>R23+R24+R25</f>
        <v>-27159.379999999976</v>
      </c>
      <c r="S21" s="29">
        <f t="shared" si="6"/>
        <v>182963.42000000004</v>
      </c>
      <c r="T21" s="29">
        <f>T23+T24+T25</f>
        <v>-55022.7</v>
      </c>
      <c r="U21" s="29">
        <f t="shared" si="7"/>
        <v>0</v>
      </c>
      <c r="V21" s="29">
        <f>V23+V24+V25</f>
        <v>0</v>
      </c>
      <c r="W21" s="29">
        <f t="shared" si="8"/>
        <v>182963.42000000004</v>
      </c>
      <c r="X21" s="29">
        <f>X23+X24+X25</f>
        <v>0</v>
      </c>
      <c r="Y21" s="29">
        <f t="shared" si="9"/>
        <v>0</v>
      </c>
      <c r="Z21" s="28">
        <f>Z23+Z24+Z25</f>
        <v>0</v>
      </c>
      <c r="AA21" s="29">
        <f t="shared" si="10"/>
        <v>182963.42000000004</v>
      </c>
      <c r="AB21" s="28">
        <f>AB23+AB24+AB25</f>
        <v>0</v>
      </c>
      <c r="AC21" s="29">
        <f t="shared" si="11"/>
        <v>0</v>
      </c>
    </row>
    <row r="22" spans="1:31" x14ac:dyDescent="0.3">
      <c r="A22" s="1"/>
      <c r="B22" s="45" t="s">
        <v>7</v>
      </c>
      <c r="C22" s="45"/>
      <c r="D22" s="27"/>
      <c r="E22" s="27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8"/>
      <c r="AA22" s="29"/>
      <c r="AB22" s="28"/>
      <c r="AC22" s="29"/>
    </row>
    <row r="23" spans="1:31" hidden="1" x14ac:dyDescent="0.3">
      <c r="A23" s="1"/>
      <c r="B23" s="11" t="s">
        <v>8</v>
      </c>
      <c r="C23" s="18"/>
      <c r="D23" s="30">
        <v>55494.6</v>
      </c>
      <c r="E23" s="30">
        <v>62382</v>
      </c>
      <c r="F23" s="32"/>
      <c r="G23" s="29">
        <f t="shared" si="0"/>
        <v>55494.6</v>
      </c>
      <c r="H23" s="32">
        <v>-7359.3</v>
      </c>
      <c r="I23" s="29">
        <f t="shared" si="1"/>
        <v>55022.7</v>
      </c>
      <c r="J23" s="32"/>
      <c r="K23" s="29">
        <f t="shared" si="2"/>
        <v>55494.6</v>
      </c>
      <c r="L23" s="32"/>
      <c r="M23" s="29">
        <f t="shared" ref="M23:M26" si="12">I23+L23</f>
        <v>55022.7</v>
      </c>
      <c r="N23" s="32"/>
      <c r="O23" s="29">
        <f t="shared" ref="O23:O26" si="13">K23+N23</f>
        <v>55494.6</v>
      </c>
      <c r="P23" s="32"/>
      <c r="Q23" s="29">
        <f t="shared" ref="Q23:Q26" si="14">M23+P23</f>
        <v>55022.7</v>
      </c>
      <c r="R23" s="32">
        <f>12870.697-55494.6+169.923</f>
        <v>-42453.979999999996</v>
      </c>
      <c r="S23" s="29">
        <f t="shared" ref="S23:S26" si="15">O23+R23</f>
        <v>13040.620000000003</v>
      </c>
      <c r="T23" s="32">
        <v>-55022.7</v>
      </c>
      <c r="U23" s="29">
        <f t="shared" ref="U23:U26" si="16">Q23+T23</f>
        <v>0</v>
      </c>
      <c r="V23" s="32"/>
      <c r="W23" s="29">
        <f t="shared" ref="W23:W26" si="17">S23+V23</f>
        <v>13040.620000000003</v>
      </c>
      <c r="X23" s="32"/>
      <c r="Y23" s="29">
        <f t="shared" ref="Y23:Y26" si="18">U23+X23</f>
        <v>0</v>
      </c>
      <c r="Z23" s="31"/>
      <c r="AA23" s="29">
        <f t="shared" ref="AA23:AA26" si="19">W23+Z23</f>
        <v>13040.620000000003</v>
      </c>
      <c r="AB23" s="31"/>
      <c r="AC23" s="29">
        <f t="shared" ref="AC23:AC26" si="20">Y23+AB23</f>
        <v>0</v>
      </c>
      <c r="AD23" s="13" t="s">
        <v>212</v>
      </c>
      <c r="AE23" s="3">
        <v>0</v>
      </c>
    </row>
    <row r="24" spans="1:31" x14ac:dyDescent="0.3">
      <c r="A24" s="1"/>
      <c r="B24" s="11" t="s">
        <v>73</v>
      </c>
      <c r="C24" s="45"/>
      <c r="D24" s="27">
        <v>154628.20000000001</v>
      </c>
      <c r="E24" s="27">
        <v>0</v>
      </c>
      <c r="F24" s="29"/>
      <c r="G24" s="29">
        <f t="shared" si="0"/>
        <v>154628.20000000001</v>
      </c>
      <c r="H24" s="29">
        <v>0</v>
      </c>
      <c r="I24" s="29">
        <f t="shared" si="1"/>
        <v>0</v>
      </c>
      <c r="J24" s="29"/>
      <c r="K24" s="29">
        <f t="shared" si="2"/>
        <v>154628.20000000001</v>
      </c>
      <c r="L24" s="29">
        <v>0</v>
      </c>
      <c r="M24" s="29">
        <f t="shared" si="12"/>
        <v>0</v>
      </c>
      <c r="N24" s="29"/>
      <c r="O24" s="29">
        <f t="shared" si="13"/>
        <v>154628.20000000001</v>
      </c>
      <c r="P24" s="29">
        <v>0</v>
      </c>
      <c r="Q24" s="29">
        <f t="shared" si="14"/>
        <v>0</v>
      </c>
      <c r="R24" s="29">
        <f>-154628.2+8496.2</f>
        <v>-146132</v>
      </c>
      <c r="S24" s="29">
        <f t="shared" si="15"/>
        <v>8496.2000000000116</v>
      </c>
      <c r="T24" s="29"/>
      <c r="U24" s="29">
        <f t="shared" si="16"/>
        <v>0</v>
      </c>
      <c r="V24" s="29"/>
      <c r="W24" s="29">
        <f t="shared" si="17"/>
        <v>8496.2000000000116</v>
      </c>
      <c r="X24" s="29"/>
      <c r="Y24" s="29">
        <f t="shared" si="18"/>
        <v>0</v>
      </c>
      <c r="Z24" s="28"/>
      <c r="AA24" s="29">
        <f t="shared" si="19"/>
        <v>8496.2000000000116</v>
      </c>
      <c r="AB24" s="28"/>
      <c r="AC24" s="29">
        <f t="shared" si="20"/>
        <v>0</v>
      </c>
      <c r="AD24" s="13" t="s">
        <v>214</v>
      </c>
    </row>
    <row r="25" spans="1:31" x14ac:dyDescent="0.3">
      <c r="A25" s="1"/>
      <c r="B25" s="11" t="s">
        <v>22</v>
      </c>
      <c r="C25" s="45"/>
      <c r="D25" s="27"/>
      <c r="E25" s="27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>
        <v>161426.6</v>
      </c>
      <c r="S25" s="29">
        <f t="shared" si="15"/>
        <v>161426.6</v>
      </c>
      <c r="T25" s="29"/>
      <c r="U25" s="29">
        <f t="shared" si="16"/>
        <v>0</v>
      </c>
      <c r="V25" s="29"/>
      <c r="W25" s="29">
        <f t="shared" si="17"/>
        <v>161426.6</v>
      </c>
      <c r="X25" s="29"/>
      <c r="Y25" s="29">
        <f t="shared" si="18"/>
        <v>0</v>
      </c>
      <c r="Z25" s="28"/>
      <c r="AA25" s="29">
        <f t="shared" si="19"/>
        <v>161426.6</v>
      </c>
      <c r="AB25" s="28"/>
      <c r="AC25" s="29">
        <f t="shared" si="20"/>
        <v>0</v>
      </c>
      <c r="AD25" s="13" t="s">
        <v>213</v>
      </c>
    </row>
    <row r="26" spans="1:31" ht="56.25" x14ac:dyDescent="0.3">
      <c r="A26" s="1" t="s">
        <v>92</v>
      </c>
      <c r="B26" s="11" t="s">
        <v>74</v>
      </c>
      <c r="C26" s="7" t="s">
        <v>45</v>
      </c>
      <c r="D26" s="27">
        <f>D28+D29</f>
        <v>172009.5</v>
      </c>
      <c r="E26" s="27">
        <f>E28+E29</f>
        <v>112957.90000000001</v>
      </c>
      <c r="F26" s="29">
        <f>F28+F29</f>
        <v>0</v>
      </c>
      <c r="G26" s="29">
        <f t="shared" si="0"/>
        <v>172009.5</v>
      </c>
      <c r="H26" s="29">
        <f>H28+H29</f>
        <v>-6154.3</v>
      </c>
      <c r="I26" s="29">
        <f t="shared" si="1"/>
        <v>106803.6</v>
      </c>
      <c r="J26" s="29">
        <f>J28+J29</f>
        <v>0</v>
      </c>
      <c r="K26" s="29">
        <f t="shared" si="2"/>
        <v>172009.5</v>
      </c>
      <c r="L26" s="29">
        <f>L28+L29</f>
        <v>0</v>
      </c>
      <c r="M26" s="29">
        <f t="shared" si="12"/>
        <v>106803.6</v>
      </c>
      <c r="N26" s="29">
        <f>N28+N29</f>
        <v>0</v>
      </c>
      <c r="O26" s="29">
        <f t="shared" si="13"/>
        <v>172009.5</v>
      </c>
      <c r="P26" s="29">
        <f>P28+P29</f>
        <v>0</v>
      </c>
      <c r="Q26" s="29">
        <f t="shared" si="14"/>
        <v>106803.6</v>
      </c>
      <c r="R26" s="29">
        <f>R28+R29+R30</f>
        <v>67883.06</v>
      </c>
      <c r="S26" s="29">
        <f t="shared" si="15"/>
        <v>239892.56</v>
      </c>
      <c r="T26" s="29">
        <f>T28+T29+T30</f>
        <v>-106803.6</v>
      </c>
      <c r="U26" s="29">
        <f t="shared" si="16"/>
        <v>0</v>
      </c>
      <c r="V26" s="29">
        <f>V28+V29+V30</f>
        <v>0</v>
      </c>
      <c r="W26" s="29">
        <f t="shared" si="17"/>
        <v>239892.56</v>
      </c>
      <c r="X26" s="29">
        <f>X28+X29+X30</f>
        <v>0</v>
      </c>
      <c r="Y26" s="29">
        <f t="shared" si="18"/>
        <v>0</v>
      </c>
      <c r="Z26" s="28">
        <f>Z28+Z29+Z30</f>
        <v>0</v>
      </c>
      <c r="AA26" s="29">
        <f t="shared" si="19"/>
        <v>239892.56</v>
      </c>
      <c r="AB26" s="28">
        <f>AB28+AB29+AB30</f>
        <v>0</v>
      </c>
      <c r="AC26" s="29">
        <f t="shared" si="20"/>
        <v>0</v>
      </c>
    </row>
    <row r="27" spans="1:31" x14ac:dyDescent="0.3">
      <c r="A27" s="1"/>
      <c r="B27" s="45" t="s">
        <v>7</v>
      </c>
      <c r="C27" s="45"/>
      <c r="D27" s="27"/>
      <c r="E27" s="27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8"/>
      <c r="AA27" s="29"/>
      <c r="AB27" s="28"/>
      <c r="AC27" s="29"/>
    </row>
    <row r="28" spans="1:31" hidden="1" x14ac:dyDescent="0.3">
      <c r="A28" s="1"/>
      <c r="B28" s="11" t="s">
        <v>8</v>
      </c>
      <c r="C28" s="18"/>
      <c r="D28" s="32">
        <v>44706.399999999994</v>
      </c>
      <c r="E28" s="32">
        <v>85570.1</v>
      </c>
      <c r="F28" s="32"/>
      <c r="G28" s="29">
        <f t="shared" si="0"/>
        <v>44706.399999999994</v>
      </c>
      <c r="H28" s="32">
        <v>-6154.3</v>
      </c>
      <c r="I28" s="29">
        <f t="shared" si="1"/>
        <v>79415.8</v>
      </c>
      <c r="J28" s="32"/>
      <c r="K28" s="29">
        <f t="shared" si="2"/>
        <v>44706.399999999994</v>
      </c>
      <c r="L28" s="32"/>
      <c r="M28" s="29">
        <f t="shared" ref="M28:M37" si="21">I28+L28</f>
        <v>79415.8</v>
      </c>
      <c r="N28" s="32"/>
      <c r="O28" s="29">
        <f t="shared" ref="O28:O37" si="22">K28+N28</f>
        <v>44706.399999999994</v>
      </c>
      <c r="P28" s="32"/>
      <c r="Q28" s="29">
        <f t="shared" ref="Q28:Q37" si="23">M28+P28</f>
        <v>79415.8</v>
      </c>
      <c r="R28" s="32">
        <f>24925.117-14087.867+99.21</f>
        <v>10936.459999999997</v>
      </c>
      <c r="S28" s="29">
        <f t="shared" ref="S28:S37" si="24">O28+R28</f>
        <v>55642.859999999993</v>
      </c>
      <c r="T28" s="32">
        <f>-70286.5-9129.3</f>
        <v>-79415.8</v>
      </c>
      <c r="U28" s="29">
        <f t="shared" ref="U28:U37" si="25">Q28+T28</f>
        <v>0</v>
      </c>
      <c r="V28" s="32"/>
      <c r="W28" s="29">
        <f t="shared" ref="W28:W31" si="26">S28+V28</f>
        <v>55642.859999999993</v>
      </c>
      <c r="X28" s="32"/>
      <c r="Y28" s="29">
        <f t="shared" ref="Y28:Y31" si="27">U28+X28</f>
        <v>0</v>
      </c>
      <c r="Z28" s="31"/>
      <c r="AA28" s="29">
        <f t="shared" ref="AA28:AA31" si="28">W28+Z28</f>
        <v>55642.859999999993</v>
      </c>
      <c r="AB28" s="31"/>
      <c r="AC28" s="29">
        <f t="shared" ref="AC28:AC31" si="29">Y28+AB28</f>
        <v>0</v>
      </c>
      <c r="AD28" s="13" t="s">
        <v>215</v>
      </c>
      <c r="AE28" s="3">
        <v>0</v>
      </c>
    </row>
    <row r="29" spans="1:31" x14ac:dyDescent="0.3">
      <c r="A29" s="1"/>
      <c r="B29" s="11" t="s">
        <v>14</v>
      </c>
      <c r="C29" s="45"/>
      <c r="D29" s="27">
        <v>127303.1</v>
      </c>
      <c r="E29" s="27">
        <v>27387.8</v>
      </c>
      <c r="F29" s="29"/>
      <c r="G29" s="29">
        <f t="shared" si="0"/>
        <v>127303.1</v>
      </c>
      <c r="H29" s="29"/>
      <c r="I29" s="29">
        <f t="shared" si="1"/>
        <v>27387.8</v>
      </c>
      <c r="J29" s="29"/>
      <c r="K29" s="29">
        <f t="shared" si="2"/>
        <v>127303.1</v>
      </c>
      <c r="L29" s="29"/>
      <c r="M29" s="29">
        <f t="shared" si="21"/>
        <v>27387.8</v>
      </c>
      <c r="N29" s="29"/>
      <c r="O29" s="29">
        <f t="shared" si="22"/>
        <v>127303.1</v>
      </c>
      <c r="P29" s="29"/>
      <c r="Q29" s="29">
        <f t="shared" si="23"/>
        <v>27387.8</v>
      </c>
      <c r="R29" s="29">
        <f>-42263.6+4960.5</f>
        <v>-37303.1</v>
      </c>
      <c r="S29" s="29">
        <f t="shared" si="24"/>
        <v>90000</v>
      </c>
      <c r="T29" s="29">
        <v>-27387.8</v>
      </c>
      <c r="U29" s="29">
        <f t="shared" si="25"/>
        <v>0</v>
      </c>
      <c r="V29" s="29"/>
      <c r="W29" s="29">
        <f t="shared" si="26"/>
        <v>90000</v>
      </c>
      <c r="X29" s="29"/>
      <c r="Y29" s="29">
        <f t="shared" si="27"/>
        <v>0</v>
      </c>
      <c r="Z29" s="28"/>
      <c r="AA29" s="29">
        <f t="shared" si="28"/>
        <v>90000</v>
      </c>
      <c r="AB29" s="28"/>
      <c r="AC29" s="29">
        <f t="shared" si="29"/>
        <v>0</v>
      </c>
      <c r="AD29" s="13" t="s">
        <v>216</v>
      </c>
    </row>
    <row r="30" spans="1:31" x14ac:dyDescent="0.3">
      <c r="A30" s="1"/>
      <c r="B30" s="11" t="s">
        <v>22</v>
      </c>
      <c r="C30" s="45"/>
      <c r="D30" s="27"/>
      <c r="E30" s="27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>
        <v>94249.7</v>
      </c>
      <c r="S30" s="29">
        <f t="shared" si="24"/>
        <v>94249.7</v>
      </c>
      <c r="T30" s="29"/>
      <c r="U30" s="29">
        <f t="shared" si="25"/>
        <v>0</v>
      </c>
      <c r="V30" s="29"/>
      <c r="W30" s="29">
        <f t="shared" si="26"/>
        <v>94249.7</v>
      </c>
      <c r="X30" s="29"/>
      <c r="Y30" s="29">
        <f t="shared" si="27"/>
        <v>0</v>
      </c>
      <c r="Z30" s="28"/>
      <c r="AA30" s="29">
        <f t="shared" si="28"/>
        <v>94249.7</v>
      </c>
      <c r="AB30" s="28"/>
      <c r="AC30" s="29">
        <f t="shared" si="29"/>
        <v>0</v>
      </c>
      <c r="AD30" s="13" t="s">
        <v>213</v>
      </c>
    </row>
    <row r="31" spans="1:31" ht="56.25" x14ac:dyDescent="0.3">
      <c r="A31" s="1" t="s">
        <v>95</v>
      </c>
      <c r="B31" s="11" t="s">
        <v>203</v>
      </c>
      <c r="C31" s="7" t="s">
        <v>45</v>
      </c>
      <c r="D31" s="27">
        <v>0</v>
      </c>
      <c r="E31" s="27">
        <v>6595.8</v>
      </c>
      <c r="F31" s="29">
        <v>0</v>
      </c>
      <c r="G31" s="29">
        <f t="shared" si="0"/>
        <v>0</v>
      </c>
      <c r="H31" s="29"/>
      <c r="I31" s="29">
        <f t="shared" si="1"/>
        <v>6595.8</v>
      </c>
      <c r="J31" s="29">
        <v>0</v>
      </c>
      <c r="K31" s="29">
        <f t="shared" si="2"/>
        <v>0</v>
      </c>
      <c r="L31" s="29"/>
      <c r="M31" s="29">
        <f t="shared" si="21"/>
        <v>6595.8</v>
      </c>
      <c r="N31" s="29">
        <v>0</v>
      </c>
      <c r="O31" s="29">
        <f t="shared" si="22"/>
        <v>0</v>
      </c>
      <c r="P31" s="29"/>
      <c r="Q31" s="29">
        <f t="shared" si="23"/>
        <v>6595.8</v>
      </c>
      <c r="R31" s="29">
        <f>R33+R34+R35</f>
        <v>146727.57</v>
      </c>
      <c r="S31" s="29">
        <f t="shared" si="24"/>
        <v>146727.57</v>
      </c>
      <c r="T31" s="29">
        <f>T33+T34+T35</f>
        <v>-6595.8</v>
      </c>
      <c r="U31" s="29">
        <f t="shared" si="25"/>
        <v>0</v>
      </c>
      <c r="V31" s="29">
        <f>V33+V34+V35</f>
        <v>0</v>
      </c>
      <c r="W31" s="29">
        <f t="shared" si="26"/>
        <v>146727.57</v>
      </c>
      <c r="X31" s="29">
        <f>X33+X34+X35</f>
        <v>0</v>
      </c>
      <c r="Y31" s="29">
        <f t="shared" si="27"/>
        <v>0</v>
      </c>
      <c r="Z31" s="28">
        <f>Z33+Z34+Z35</f>
        <v>0</v>
      </c>
      <c r="AA31" s="29">
        <f t="shared" si="28"/>
        <v>146727.57</v>
      </c>
      <c r="AB31" s="28">
        <f>AB33+AB34+AB35</f>
        <v>0</v>
      </c>
      <c r="AC31" s="29">
        <f t="shared" si="29"/>
        <v>0</v>
      </c>
    </row>
    <row r="32" spans="1:31" x14ac:dyDescent="0.3">
      <c r="A32" s="1"/>
      <c r="B32" s="45" t="s">
        <v>7</v>
      </c>
      <c r="C32" s="7"/>
      <c r="D32" s="27"/>
      <c r="E32" s="27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8"/>
      <c r="AA32" s="29"/>
      <c r="AB32" s="28"/>
      <c r="AC32" s="29"/>
    </row>
    <row r="33" spans="1:31" hidden="1" x14ac:dyDescent="0.3">
      <c r="A33" s="1"/>
      <c r="B33" s="11" t="s">
        <v>8</v>
      </c>
      <c r="C33" s="7"/>
      <c r="D33" s="27"/>
      <c r="E33" s="27">
        <v>6595.8</v>
      </c>
      <c r="F33" s="29">
        <v>0</v>
      </c>
      <c r="G33" s="29">
        <f>D33+F33</f>
        <v>0</v>
      </c>
      <c r="H33" s="29"/>
      <c r="I33" s="29">
        <f t="shared" si="1"/>
        <v>6595.8</v>
      </c>
      <c r="J33" s="29"/>
      <c r="K33" s="29">
        <f t="shared" si="2"/>
        <v>0</v>
      </c>
      <c r="L33" s="29"/>
      <c r="M33" s="29">
        <f t="shared" si="21"/>
        <v>6595.8</v>
      </c>
      <c r="N33" s="29"/>
      <c r="O33" s="29">
        <f t="shared" si="22"/>
        <v>0</v>
      </c>
      <c r="P33" s="29"/>
      <c r="Q33" s="29">
        <f t="shared" si="23"/>
        <v>6595.8</v>
      </c>
      <c r="R33" s="29">
        <f>26727.57+30000</f>
        <v>56727.57</v>
      </c>
      <c r="S33" s="29">
        <f t="shared" si="24"/>
        <v>56727.57</v>
      </c>
      <c r="T33" s="29">
        <v>-6595.8</v>
      </c>
      <c r="U33" s="29">
        <f t="shared" si="25"/>
        <v>0</v>
      </c>
      <c r="V33" s="29"/>
      <c r="W33" s="29">
        <f t="shared" ref="W33:W37" si="30">S33+V33</f>
        <v>56727.57</v>
      </c>
      <c r="X33" s="29"/>
      <c r="Y33" s="29">
        <f t="shared" ref="Y33:Y37" si="31">U33+X33</f>
        <v>0</v>
      </c>
      <c r="Z33" s="28"/>
      <c r="AA33" s="29">
        <f t="shared" ref="AA33:AA37" si="32">W33+Z33</f>
        <v>56727.57</v>
      </c>
      <c r="AB33" s="28"/>
      <c r="AC33" s="29">
        <f t="shared" ref="AC33:AC37" si="33">Y33+AB33</f>
        <v>0</v>
      </c>
      <c r="AD33" s="13" t="s">
        <v>219</v>
      </c>
      <c r="AE33" s="3">
        <v>0</v>
      </c>
    </row>
    <row r="34" spans="1:31" x14ac:dyDescent="0.3">
      <c r="A34" s="1"/>
      <c r="B34" s="11" t="s">
        <v>14</v>
      </c>
      <c r="C34" s="7"/>
      <c r="D34" s="27"/>
      <c r="E34" s="27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>
        <v>90000</v>
      </c>
      <c r="S34" s="29">
        <f t="shared" si="24"/>
        <v>90000</v>
      </c>
      <c r="T34" s="29"/>
      <c r="U34" s="29">
        <f t="shared" si="25"/>
        <v>0</v>
      </c>
      <c r="V34" s="29"/>
      <c r="W34" s="29">
        <f t="shared" si="30"/>
        <v>90000</v>
      </c>
      <c r="X34" s="29"/>
      <c r="Y34" s="29">
        <f t="shared" si="31"/>
        <v>0</v>
      </c>
      <c r="Z34" s="28"/>
      <c r="AA34" s="29">
        <f t="shared" si="32"/>
        <v>90000</v>
      </c>
      <c r="AB34" s="28"/>
      <c r="AC34" s="29">
        <f t="shared" si="33"/>
        <v>0</v>
      </c>
      <c r="AD34" s="13" t="s">
        <v>146</v>
      </c>
    </row>
    <row r="35" spans="1:31" hidden="1" x14ac:dyDescent="0.3">
      <c r="A35" s="1"/>
      <c r="B35" s="11" t="s">
        <v>22</v>
      </c>
      <c r="C35" s="7"/>
      <c r="D35" s="27"/>
      <c r="E35" s="27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>
        <f t="shared" si="24"/>
        <v>0</v>
      </c>
      <c r="T35" s="29"/>
      <c r="U35" s="29">
        <f t="shared" si="25"/>
        <v>0</v>
      </c>
      <c r="V35" s="29"/>
      <c r="W35" s="29">
        <f t="shared" si="30"/>
        <v>0</v>
      </c>
      <c r="X35" s="29"/>
      <c r="Y35" s="29">
        <f t="shared" si="31"/>
        <v>0</v>
      </c>
      <c r="Z35" s="28"/>
      <c r="AA35" s="29">
        <f t="shared" si="32"/>
        <v>0</v>
      </c>
      <c r="AB35" s="28"/>
      <c r="AC35" s="29">
        <f t="shared" si="33"/>
        <v>0</v>
      </c>
      <c r="AE35" s="3">
        <v>0</v>
      </c>
    </row>
    <row r="36" spans="1:31" ht="56.25" x14ac:dyDescent="0.3">
      <c r="A36" s="1" t="s">
        <v>91</v>
      </c>
      <c r="B36" s="11" t="s">
        <v>195</v>
      </c>
      <c r="C36" s="7" t="s">
        <v>45</v>
      </c>
      <c r="D36" s="27">
        <v>115746.8</v>
      </c>
      <c r="E36" s="27">
        <v>0</v>
      </c>
      <c r="F36" s="29"/>
      <c r="G36" s="29">
        <f t="shared" si="0"/>
        <v>115746.8</v>
      </c>
      <c r="H36" s="29">
        <v>0</v>
      </c>
      <c r="I36" s="29">
        <f t="shared" si="1"/>
        <v>0</v>
      </c>
      <c r="J36" s="29">
        <v>60684.112000000001</v>
      </c>
      <c r="K36" s="29">
        <f t="shared" si="2"/>
        <v>176430.91200000001</v>
      </c>
      <c r="L36" s="29">
        <v>0</v>
      </c>
      <c r="M36" s="29">
        <f t="shared" si="21"/>
        <v>0</v>
      </c>
      <c r="N36" s="29"/>
      <c r="O36" s="29">
        <f t="shared" si="22"/>
        <v>176430.91200000001</v>
      </c>
      <c r="P36" s="29">
        <v>0</v>
      </c>
      <c r="Q36" s="29">
        <f t="shared" si="23"/>
        <v>0</v>
      </c>
      <c r="R36" s="29"/>
      <c r="S36" s="29">
        <f t="shared" si="24"/>
        <v>176430.91200000001</v>
      </c>
      <c r="T36" s="29">
        <v>0</v>
      </c>
      <c r="U36" s="29">
        <f t="shared" si="25"/>
        <v>0</v>
      </c>
      <c r="V36" s="29"/>
      <c r="W36" s="29">
        <f t="shared" si="30"/>
        <v>176430.91200000001</v>
      </c>
      <c r="X36" s="29">
        <v>0</v>
      </c>
      <c r="Y36" s="29">
        <f t="shared" si="31"/>
        <v>0</v>
      </c>
      <c r="Z36" s="28"/>
      <c r="AA36" s="29">
        <f t="shared" si="32"/>
        <v>176430.91200000001</v>
      </c>
      <c r="AB36" s="28">
        <v>0</v>
      </c>
      <c r="AC36" s="29">
        <f t="shared" si="33"/>
        <v>0</v>
      </c>
      <c r="AD36" s="13" t="s">
        <v>75</v>
      </c>
    </row>
    <row r="37" spans="1:31" ht="56.25" x14ac:dyDescent="0.3">
      <c r="A37" s="1" t="s">
        <v>89</v>
      </c>
      <c r="B37" s="11" t="s">
        <v>83</v>
      </c>
      <c r="C37" s="7" t="s">
        <v>45</v>
      </c>
      <c r="D37" s="27">
        <f>D39+D40</f>
        <v>75899.600000000006</v>
      </c>
      <c r="E37" s="27">
        <f>E39+E40</f>
        <v>222501.9</v>
      </c>
      <c r="F37" s="29">
        <f>F39+F40</f>
        <v>218971.2</v>
      </c>
      <c r="G37" s="29">
        <f t="shared" si="0"/>
        <v>294870.80000000005</v>
      </c>
      <c r="H37" s="29">
        <f>H39+H40</f>
        <v>0</v>
      </c>
      <c r="I37" s="29">
        <f t="shared" si="1"/>
        <v>222501.9</v>
      </c>
      <c r="J37" s="29">
        <f>J39+J40</f>
        <v>0</v>
      </c>
      <c r="K37" s="29">
        <f t="shared" si="2"/>
        <v>294870.80000000005</v>
      </c>
      <c r="L37" s="29">
        <f>L39+L40</f>
        <v>0</v>
      </c>
      <c r="M37" s="29">
        <f t="shared" si="21"/>
        <v>222501.9</v>
      </c>
      <c r="N37" s="29">
        <f>N39+N40</f>
        <v>0</v>
      </c>
      <c r="O37" s="29">
        <f t="shared" si="22"/>
        <v>294870.80000000005</v>
      </c>
      <c r="P37" s="29">
        <f>P39+P40</f>
        <v>0</v>
      </c>
      <c r="Q37" s="29">
        <f t="shared" si="23"/>
        <v>222501.9</v>
      </c>
      <c r="R37" s="29">
        <f>R39+R40</f>
        <v>-51244.936000000009</v>
      </c>
      <c r="S37" s="29">
        <f t="shared" si="24"/>
        <v>243625.86400000003</v>
      </c>
      <c r="T37" s="29">
        <f>T39+T40</f>
        <v>201553.37000000002</v>
      </c>
      <c r="U37" s="29">
        <f t="shared" si="25"/>
        <v>424055.27</v>
      </c>
      <c r="V37" s="29">
        <f>V39+V40</f>
        <v>0</v>
      </c>
      <c r="W37" s="29">
        <f t="shared" si="30"/>
        <v>243625.86400000003</v>
      </c>
      <c r="X37" s="29">
        <f>X39+X40</f>
        <v>0</v>
      </c>
      <c r="Y37" s="29">
        <f t="shared" si="31"/>
        <v>424055.27</v>
      </c>
      <c r="Z37" s="28">
        <f>Z39+Z40</f>
        <v>0</v>
      </c>
      <c r="AA37" s="29">
        <f t="shared" si="32"/>
        <v>243625.86400000003</v>
      </c>
      <c r="AB37" s="28">
        <f>AB39+AB40</f>
        <v>0</v>
      </c>
      <c r="AC37" s="29">
        <f t="shared" si="33"/>
        <v>424055.27</v>
      </c>
      <c r="AD37" s="13" t="s">
        <v>77</v>
      </c>
    </row>
    <row r="38" spans="1:31" x14ac:dyDescent="0.3">
      <c r="A38" s="1"/>
      <c r="B38" s="9" t="s">
        <v>7</v>
      </c>
      <c r="C38" s="7"/>
      <c r="D38" s="27"/>
      <c r="E38" s="2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8"/>
      <c r="AA38" s="29"/>
      <c r="AB38" s="28"/>
      <c r="AC38" s="29"/>
    </row>
    <row r="39" spans="1:31" hidden="1" x14ac:dyDescent="0.3">
      <c r="A39" s="1"/>
      <c r="B39" s="18" t="s">
        <v>8</v>
      </c>
      <c r="C39" s="7"/>
      <c r="D39" s="27">
        <v>75899.600000000006</v>
      </c>
      <c r="E39" s="27">
        <v>222501.9</v>
      </c>
      <c r="F39" s="29">
        <f>-75899.6+75899.6</f>
        <v>0</v>
      </c>
      <c r="G39" s="29">
        <f t="shared" si="0"/>
        <v>75899.600000000006</v>
      </c>
      <c r="H39" s="29">
        <v>-100000</v>
      </c>
      <c r="I39" s="29">
        <f t="shared" si="1"/>
        <v>122501.9</v>
      </c>
      <c r="J39" s="29"/>
      <c r="K39" s="29">
        <f t="shared" si="2"/>
        <v>75899.600000000006</v>
      </c>
      <c r="L39" s="29"/>
      <c r="M39" s="29">
        <f t="shared" ref="M39:M41" si="34">I39+L39</f>
        <v>122501.9</v>
      </c>
      <c r="N39" s="29"/>
      <c r="O39" s="29">
        <f t="shared" ref="O39:O41" si="35">K39+N39</f>
        <v>75899.600000000006</v>
      </c>
      <c r="P39" s="29"/>
      <c r="Q39" s="29">
        <f t="shared" ref="Q39:Q41" si="36">M39+P39</f>
        <v>122501.9</v>
      </c>
      <c r="R39" s="29">
        <f>-75899.6+16450.764</f>
        <v>-59448.83600000001</v>
      </c>
      <c r="S39" s="29">
        <f t="shared" ref="S39:S41" si="37">O39+R39</f>
        <v>16450.763999999996</v>
      </c>
      <c r="T39" s="29">
        <f>-122501.9+142029.503+6835.067</f>
        <v>26362.670000000002</v>
      </c>
      <c r="U39" s="29">
        <f t="shared" ref="U39:U41" si="38">Q39+T39</f>
        <v>148864.57</v>
      </c>
      <c r="V39" s="29"/>
      <c r="W39" s="29">
        <f t="shared" ref="W39:W41" si="39">S39+V39</f>
        <v>16450.763999999996</v>
      </c>
      <c r="X39" s="29"/>
      <c r="Y39" s="29">
        <f t="shared" ref="Y39:Y41" si="40">U39+X39</f>
        <v>148864.57</v>
      </c>
      <c r="Z39" s="28"/>
      <c r="AA39" s="29">
        <f t="shared" ref="AA39:AA41" si="41">W39+Z39</f>
        <v>16450.763999999996</v>
      </c>
      <c r="AB39" s="28"/>
      <c r="AC39" s="29">
        <f t="shared" ref="AC39:AC41" si="42">Y39+AB39</f>
        <v>148864.57</v>
      </c>
      <c r="AD39" s="13" t="s">
        <v>220</v>
      </c>
      <c r="AE39" s="3">
        <v>0</v>
      </c>
    </row>
    <row r="40" spans="1:31" x14ac:dyDescent="0.3">
      <c r="A40" s="1"/>
      <c r="B40" s="45" t="s">
        <v>14</v>
      </c>
      <c r="C40" s="7"/>
      <c r="D40" s="27">
        <v>0</v>
      </c>
      <c r="E40" s="27">
        <v>0</v>
      </c>
      <c r="F40" s="29">
        <v>218971.2</v>
      </c>
      <c r="G40" s="29">
        <f t="shared" si="0"/>
        <v>218971.2</v>
      </c>
      <c r="H40" s="29">
        <v>100000</v>
      </c>
      <c r="I40" s="29">
        <f t="shared" si="1"/>
        <v>100000</v>
      </c>
      <c r="J40" s="29"/>
      <c r="K40" s="29">
        <f t="shared" si="2"/>
        <v>218971.2</v>
      </c>
      <c r="L40" s="29"/>
      <c r="M40" s="29">
        <f t="shared" si="34"/>
        <v>100000</v>
      </c>
      <c r="N40" s="29"/>
      <c r="O40" s="29">
        <f t="shared" si="35"/>
        <v>218971.2</v>
      </c>
      <c r="P40" s="29"/>
      <c r="Q40" s="29">
        <f t="shared" si="36"/>
        <v>100000</v>
      </c>
      <c r="R40" s="29">
        <f>49351.8-41147.9</f>
        <v>8203.9000000000015</v>
      </c>
      <c r="S40" s="29">
        <f t="shared" si="37"/>
        <v>227175.1</v>
      </c>
      <c r="T40" s="29">
        <f>20505.2+154685.5</f>
        <v>175190.7</v>
      </c>
      <c r="U40" s="29">
        <f t="shared" si="38"/>
        <v>275190.7</v>
      </c>
      <c r="V40" s="29"/>
      <c r="W40" s="29">
        <f t="shared" si="39"/>
        <v>227175.1</v>
      </c>
      <c r="X40" s="29"/>
      <c r="Y40" s="29">
        <f t="shared" si="40"/>
        <v>275190.7</v>
      </c>
      <c r="Z40" s="28"/>
      <c r="AA40" s="29">
        <f t="shared" si="41"/>
        <v>227175.1</v>
      </c>
      <c r="AB40" s="28"/>
      <c r="AC40" s="29">
        <f t="shared" si="42"/>
        <v>275190.7</v>
      </c>
      <c r="AD40" s="13" t="s">
        <v>188</v>
      </c>
    </row>
    <row r="41" spans="1:31" ht="56.25" x14ac:dyDescent="0.3">
      <c r="A41" s="1" t="s">
        <v>93</v>
      </c>
      <c r="B41" s="11" t="s">
        <v>76</v>
      </c>
      <c r="C41" s="7" t="s">
        <v>45</v>
      </c>
      <c r="D41" s="27">
        <f>D43+D44</f>
        <v>368065.3</v>
      </c>
      <c r="E41" s="27">
        <f>E43+E44</f>
        <v>339391.4</v>
      </c>
      <c r="F41" s="29">
        <f>F43+F44</f>
        <v>-180352</v>
      </c>
      <c r="G41" s="29">
        <f t="shared" si="0"/>
        <v>187713.3</v>
      </c>
      <c r="H41" s="29">
        <f>H43+H44</f>
        <v>34419.699999999997</v>
      </c>
      <c r="I41" s="29">
        <f t="shared" si="1"/>
        <v>373811.10000000003</v>
      </c>
      <c r="J41" s="29">
        <f>J43+J44</f>
        <v>0</v>
      </c>
      <c r="K41" s="29">
        <f t="shared" si="2"/>
        <v>187713.3</v>
      </c>
      <c r="L41" s="29">
        <f>L43+L44</f>
        <v>-14483.197</v>
      </c>
      <c r="M41" s="29">
        <f t="shared" si="34"/>
        <v>359327.90300000005</v>
      </c>
      <c r="N41" s="29">
        <f>N43+N44</f>
        <v>0</v>
      </c>
      <c r="O41" s="29">
        <f t="shared" si="35"/>
        <v>187713.3</v>
      </c>
      <c r="P41" s="29">
        <f>P43+P44</f>
        <v>0</v>
      </c>
      <c r="Q41" s="29">
        <f t="shared" si="36"/>
        <v>359327.90300000005</v>
      </c>
      <c r="R41" s="29">
        <f>R43+R44</f>
        <v>-32724.954999999994</v>
      </c>
      <c r="S41" s="29">
        <f t="shared" si="37"/>
        <v>154988.345</v>
      </c>
      <c r="T41" s="29">
        <f>T43+T44</f>
        <v>34813.463999999993</v>
      </c>
      <c r="U41" s="29">
        <f t="shared" si="38"/>
        <v>394141.36700000003</v>
      </c>
      <c r="V41" s="29">
        <f>V43+V44</f>
        <v>0</v>
      </c>
      <c r="W41" s="29">
        <f t="shared" si="39"/>
        <v>154988.345</v>
      </c>
      <c r="X41" s="29">
        <f>X43+X44</f>
        <v>0</v>
      </c>
      <c r="Y41" s="29">
        <f t="shared" si="40"/>
        <v>394141.36700000003</v>
      </c>
      <c r="Z41" s="28">
        <f>Z43+Z44</f>
        <v>0</v>
      </c>
      <c r="AA41" s="29">
        <f t="shared" si="41"/>
        <v>154988.345</v>
      </c>
      <c r="AB41" s="28">
        <f>AB43+AB44</f>
        <v>0</v>
      </c>
      <c r="AC41" s="29">
        <f t="shared" si="42"/>
        <v>394141.36700000003</v>
      </c>
    </row>
    <row r="42" spans="1:31" x14ac:dyDescent="0.3">
      <c r="A42" s="1"/>
      <c r="B42" s="45" t="s">
        <v>7</v>
      </c>
      <c r="C42" s="7"/>
      <c r="D42" s="27"/>
      <c r="E42" s="27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8"/>
      <c r="AA42" s="29"/>
      <c r="AB42" s="28"/>
      <c r="AC42" s="29"/>
    </row>
    <row r="43" spans="1:31" hidden="1" x14ac:dyDescent="0.3">
      <c r="A43" s="1"/>
      <c r="B43" s="11" t="s">
        <v>8</v>
      </c>
      <c r="C43" s="7"/>
      <c r="D43" s="27">
        <v>187713.3</v>
      </c>
      <c r="E43" s="27">
        <v>84847.9</v>
      </c>
      <c r="F43" s="29"/>
      <c r="G43" s="29">
        <f t="shared" si="0"/>
        <v>187713.3</v>
      </c>
      <c r="H43" s="29">
        <f>-84847.9+34419.7</f>
        <v>-50428.2</v>
      </c>
      <c r="I43" s="29">
        <f t="shared" si="1"/>
        <v>34419.699999999997</v>
      </c>
      <c r="J43" s="29"/>
      <c r="K43" s="29">
        <f t="shared" si="2"/>
        <v>187713.3</v>
      </c>
      <c r="L43" s="29">
        <v>-14483.197</v>
      </c>
      <c r="M43" s="29">
        <f t="shared" ref="M43:M46" si="43">I43+L43</f>
        <v>19936.502999999997</v>
      </c>
      <c r="N43" s="29"/>
      <c r="O43" s="29">
        <f t="shared" ref="O43:O46" si="44">K43+N43</f>
        <v>187713.3</v>
      </c>
      <c r="P43" s="29"/>
      <c r="Q43" s="29">
        <f t="shared" ref="Q43:Q46" si="45">M43+P43</f>
        <v>19936.502999999997</v>
      </c>
      <c r="R43" s="29">
        <v>-83830.054999999993</v>
      </c>
      <c r="S43" s="29">
        <f t="shared" ref="S43:S46" si="46">O43+R43</f>
        <v>103883.245</v>
      </c>
      <c r="T43" s="29">
        <f>-19936.503+4588.4+78384.067+16000</f>
        <v>79035.963999999993</v>
      </c>
      <c r="U43" s="29">
        <f t="shared" ref="U43:U46" si="47">Q43+T43</f>
        <v>98972.46699999999</v>
      </c>
      <c r="V43" s="29"/>
      <c r="W43" s="29">
        <f t="shared" ref="W43:W46" si="48">S43+V43</f>
        <v>103883.245</v>
      </c>
      <c r="X43" s="29"/>
      <c r="Y43" s="29">
        <f t="shared" ref="Y43:Y46" si="49">U43+X43</f>
        <v>98972.46699999999</v>
      </c>
      <c r="Z43" s="28"/>
      <c r="AA43" s="29">
        <f t="shared" ref="AA43:AA46" si="50">W43+Z43</f>
        <v>103883.245</v>
      </c>
      <c r="AB43" s="28"/>
      <c r="AC43" s="29">
        <f t="shared" ref="AC43:AC46" si="51">Y43+AB43</f>
        <v>98972.46699999999</v>
      </c>
      <c r="AD43" s="13" t="s">
        <v>221</v>
      </c>
      <c r="AE43" s="3">
        <v>0</v>
      </c>
    </row>
    <row r="44" spans="1:31" x14ac:dyDescent="0.3">
      <c r="A44" s="1"/>
      <c r="B44" s="11" t="s">
        <v>73</v>
      </c>
      <c r="C44" s="7"/>
      <c r="D44" s="27">
        <v>180352</v>
      </c>
      <c r="E44" s="27">
        <v>254543.5</v>
      </c>
      <c r="F44" s="29">
        <v>-180352</v>
      </c>
      <c r="G44" s="29">
        <f t="shared" si="0"/>
        <v>0</v>
      </c>
      <c r="H44" s="29">
        <f>-247660.9+332508.8</f>
        <v>84847.9</v>
      </c>
      <c r="I44" s="29">
        <f t="shared" si="1"/>
        <v>339391.4</v>
      </c>
      <c r="J44" s="29"/>
      <c r="K44" s="29">
        <f t="shared" si="2"/>
        <v>0</v>
      </c>
      <c r="L44" s="29"/>
      <c r="M44" s="29">
        <f t="shared" si="43"/>
        <v>339391.4</v>
      </c>
      <c r="N44" s="29"/>
      <c r="O44" s="29">
        <f t="shared" si="44"/>
        <v>0</v>
      </c>
      <c r="P44" s="29"/>
      <c r="Q44" s="29">
        <f t="shared" si="45"/>
        <v>339391.4</v>
      </c>
      <c r="R44" s="29">
        <v>51105.1</v>
      </c>
      <c r="S44" s="29">
        <f t="shared" si="46"/>
        <v>51105.1</v>
      </c>
      <c r="T44" s="29">
        <f>6882.6-51105.1</f>
        <v>-44222.5</v>
      </c>
      <c r="U44" s="29">
        <f t="shared" si="47"/>
        <v>295168.90000000002</v>
      </c>
      <c r="V44" s="29"/>
      <c r="W44" s="29">
        <f t="shared" si="48"/>
        <v>51105.1</v>
      </c>
      <c r="X44" s="29"/>
      <c r="Y44" s="29">
        <f t="shared" si="49"/>
        <v>295168.90000000002</v>
      </c>
      <c r="Z44" s="28"/>
      <c r="AA44" s="29">
        <f t="shared" si="50"/>
        <v>51105.1</v>
      </c>
      <c r="AB44" s="28"/>
      <c r="AC44" s="29">
        <f t="shared" si="51"/>
        <v>295168.90000000002</v>
      </c>
      <c r="AD44" s="13" t="s">
        <v>188</v>
      </c>
    </row>
    <row r="45" spans="1:31" ht="56.25" x14ac:dyDescent="0.3">
      <c r="A45" s="1" t="s">
        <v>90</v>
      </c>
      <c r="B45" s="11" t="s">
        <v>161</v>
      </c>
      <c r="C45" s="7" t="s">
        <v>45</v>
      </c>
      <c r="D45" s="27">
        <v>0</v>
      </c>
      <c r="E45" s="27">
        <v>52840.6</v>
      </c>
      <c r="F45" s="29">
        <v>0</v>
      </c>
      <c r="G45" s="29">
        <f t="shared" si="0"/>
        <v>0</v>
      </c>
      <c r="H45" s="29"/>
      <c r="I45" s="29">
        <f t="shared" si="1"/>
        <v>52840.6</v>
      </c>
      <c r="J45" s="29">
        <v>0</v>
      </c>
      <c r="K45" s="29">
        <f t="shared" si="2"/>
        <v>0</v>
      </c>
      <c r="L45" s="29"/>
      <c r="M45" s="29">
        <f t="shared" si="43"/>
        <v>52840.6</v>
      </c>
      <c r="N45" s="29">
        <v>0</v>
      </c>
      <c r="O45" s="29">
        <f t="shared" si="44"/>
        <v>0</v>
      </c>
      <c r="P45" s="29"/>
      <c r="Q45" s="29">
        <f t="shared" si="45"/>
        <v>52840.6</v>
      </c>
      <c r="R45" s="29">
        <v>0</v>
      </c>
      <c r="S45" s="29">
        <f t="shared" si="46"/>
        <v>0</v>
      </c>
      <c r="T45" s="29"/>
      <c r="U45" s="29">
        <f t="shared" si="47"/>
        <v>52840.6</v>
      </c>
      <c r="V45" s="29">
        <v>0</v>
      </c>
      <c r="W45" s="29">
        <f t="shared" si="48"/>
        <v>0</v>
      </c>
      <c r="X45" s="29"/>
      <c r="Y45" s="29">
        <f t="shared" si="49"/>
        <v>52840.6</v>
      </c>
      <c r="Z45" s="28">
        <v>0</v>
      </c>
      <c r="AA45" s="29">
        <f t="shared" si="50"/>
        <v>0</v>
      </c>
      <c r="AB45" s="28"/>
      <c r="AC45" s="29">
        <f t="shared" si="51"/>
        <v>52840.6</v>
      </c>
      <c r="AD45" s="13" t="s">
        <v>78</v>
      </c>
    </row>
    <row r="46" spans="1:31" ht="56.25" x14ac:dyDescent="0.3">
      <c r="A46" s="1" t="s">
        <v>94</v>
      </c>
      <c r="B46" s="11" t="s">
        <v>162</v>
      </c>
      <c r="C46" s="7" t="s">
        <v>45</v>
      </c>
      <c r="D46" s="27">
        <f>D48</f>
        <v>150804.70000000001</v>
      </c>
      <c r="E46" s="27">
        <f>E48</f>
        <v>284391</v>
      </c>
      <c r="F46" s="29">
        <f>F48+F49</f>
        <v>0</v>
      </c>
      <c r="G46" s="29">
        <f t="shared" si="0"/>
        <v>150804.70000000001</v>
      </c>
      <c r="H46" s="29">
        <f>H48+H49</f>
        <v>0</v>
      </c>
      <c r="I46" s="29">
        <f t="shared" si="1"/>
        <v>284391</v>
      </c>
      <c r="J46" s="29">
        <f>J48+J49</f>
        <v>0</v>
      </c>
      <c r="K46" s="29">
        <f t="shared" si="2"/>
        <v>150804.70000000001</v>
      </c>
      <c r="L46" s="29">
        <f>L48+L49</f>
        <v>25982.239000000001</v>
      </c>
      <c r="M46" s="29">
        <f t="shared" si="43"/>
        <v>310373.239</v>
      </c>
      <c r="N46" s="29">
        <f>N48+N49</f>
        <v>0</v>
      </c>
      <c r="O46" s="29">
        <f t="shared" si="44"/>
        <v>150804.70000000001</v>
      </c>
      <c r="P46" s="29">
        <f>P48+P49</f>
        <v>0</v>
      </c>
      <c r="Q46" s="29">
        <f t="shared" si="45"/>
        <v>310373.239</v>
      </c>
      <c r="R46" s="29">
        <f>R48+R49</f>
        <v>-23836.166000000001</v>
      </c>
      <c r="S46" s="29">
        <f t="shared" si="46"/>
        <v>126968.53400000001</v>
      </c>
      <c r="T46" s="29">
        <f>T48+T49</f>
        <v>23836.065999999999</v>
      </c>
      <c r="U46" s="29">
        <f t="shared" si="47"/>
        <v>334209.30499999999</v>
      </c>
      <c r="V46" s="29">
        <f>V48+V49</f>
        <v>0</v>
      </c>
      <c r="W46" s="29">
        <f t="shared" si="48"/>
        <v>126968.53400000001</v>
      </c>
      <c r="X46" s="29">
        <f>X48+X49</f>
        <v>0</v>
      </c>
      <c r="Y46" s="29">
        <f t="shared" si="49"/>
        <v>334209.30499999999</v>
      </c>
      <c r="Z46" s="28">
        <f>Z48+Z49</f>
        <v>0</v>
      </c>
      <c r="AA46" s="29">
        <f t="shared" si="50"/>
        <v>126968.53400000001</v>
      </c>
      <c r="AB46" s="28">
        <f>AB48+AB49</f>
        <v>0</v>
      </c>
      <c r="AC46" s="29">
        <f t="shared" si="51"/>
        <v>334209.30499999999</v>
      </c>
    </row>
    <row r="47" spans="1:31" x14ac:dyDescent="0.3">
      <c r="A47" s="1"/>
      <c r="B47" s="45" t="s">
        <v>7</v>
      </c>
      <c r="C47" s="7"/>
      <c r="D47" s="27"/>
      <c r="E47" s="27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9"/>
      <c r="AB47" s="28"/>
      <c r="AC47" s="29"/>
    </row>
    <row r="48" spans="1:31" hidden="1" x14ac:dyDescent="0.3">
      <c r="A48" s="1"/>
      <c r="B48" s="11" t="s">
        <v>8</v>
      </c>
      <c r="C48" s="7"/>
      <c r="D48" s="27">
        <v>150804.70000000001</v>
      </c>
      <c r="E48" s="27">
        <v>284391</v>
      </c>
      <c r="F48" s="29"/>
      <c r="G48" s="29">
        <f t="shared" si="0"/>
        <v>150804.70000000001</v>
      </c>
      <c r="H48" s="29">
        <f>-196881.2+49220.3</f>
        <v>-147660.90000000002</v>
      </c>
      <c r="I48" s="29">
        <f t="shared" si="1"/>
        <v>136730.09999999998</v>
      </c>
      <c r="J48" s="29"/>
      <c r="K48" s="29">
        <f t="shared" si="2"/>
        <v>150804.70000000001</v>
      </c>
      <c r="L48" s="29">
        <v>25982.239000000001</v>
      </c>
      <c r="M48" s="29">
        <f t="shared" ref="M48:M72" si="52">I48+L48</f>
        <v>162712.33899999998</v>
      </c>
      <c r="N48" s="29"/>
      <c r="O48" s="29">
        <f t="shared" ref="O48:O72" si="53">K48+N48</f>
        <v>150804.70000000001</v>
      </c>
      <c r="P48" s="29"/>
      <c r="Q48" s="29">
        <f t="shared" ref="Q48:Q72" si="54">M48+P48</f>
        <v>162712.33899999998</v>
      </c>
      <c r="R48" s="29">
        <v>-23836.166000000001</v>
      </c>
      <c r="S48" s="29">
        <f t="shared" ref="S48:S72" si="55">O48+R48</f>
        <v>126968.53400000001</v>
      </c>
      <c r="T48" s="29">
        <v>23836.065999999999</v>
      </c>
      <c r="U48" s="29">
        <f t="shared" ref="U48:U72" si="56">Q48+T48</f>
        <v>186548.40499999997</v>
      </c>
      <c r="V48" s="29"/>
      <c r="W48" s="29">
        <f t="shared" ref="W48:W58" si="57">S48+V48</f>
        <v>126968.53400000001</v>
      </c>
      <c r="X48" s="29"/>
      <c r="Y48" s="29">
        <f t="shared" ref="Y48:Y58" si="58">U48+X48</f>
        <v>186548.40499999997</v>
      </c>
      <c r="Z48" s="28"/>
      <c r="AA48" s="29">
        <f t="shared" ref="AA48:AA58" si="59">W48+Z48</f>
        <v>126968.53400000001</v>
      </c>
      <c r="AB48" s="28"/>
      <c r="AC48" s="29">
        <f t="shared" ref="AC48:AC58" si="60">Y48+AB48</f>
        <v>186548.40499999997</v>
      </c>
      <c r="AD48" s="13" t="s">
        <v>182</v>
      </c>
      <c r="AE48" s="3">
        <v>0</v>
      </c>
    </row>
    <row r="49" spans="1:31" x14ac:dyDescent="0.3">
      <c r="A49" s="1"/>
      <c r="B49" s="11" t="s">
        <v>73</v>
      </c>
      <c r="C49" s="7"/>
      <c r="D49" s="27"/>
      <c r="E49" s="27"/>
      <c r="F49" s="29"/>
      <c r="G49" s="29">
        <f t="shared" si="0"/>
        <v>0</v>
      </c>
      <c r="H49" s="29">
        <v>147660.9</v>
      </c>
      <c r="I49" s="29">
        <f t="shared" si="1"/>
        <v>147660.9</v>
      </c>
      <c r="J49" s="29"/>
      <c r="K49" s="29">
        <f t="shared" si="2"/>
        <v>0</v>
      </c>
      <c r="L49" s="29"/>
      <c r="M49" s="29">
        <f t="shared" si="52"/>
        <v>147660.9</v>
      </c>
      <c r="N49" s="29"/>
      <c r="O49" s="29">
        <f t="shared" si="53"/>
        <v>0</v>
      </c>
      <c r="P49" s="29"/>
      <c r="Q49" s="29">
        <f t="shared" si="54"/>
        <v>147660.9</v>
      </c>
      <c r="R49" s="29"/>
      <c r="S49" s="29">
        <f t="shared" si="55"/>
        <v>0</v>
      </c>
      <c r="T49" s="29"/>
      <c r="U49" s="29">
        <f t="shared" si="56"/>
        <v>147660.9</v>
      </c>
      <c r="V49" s="29"/>
      <c r="W49" s="29">
        <f t="shared" si="57"/>
        <v>0</v>
      </c>
      <c r="X49" s="29"/>
      <c r="Y49" s="29">
        <f t="shared" si="58"/>
        <v>147660.9</v>
      </c>
      <c r="Z49" s="28"/>
      <c r="AA49" s="29">
        <f t="shared" si="59"/>
        <v>0</v>
      </c>
      <c r="AB49" s="28"/>
      <c r="AC49" s="29">
        <f t="shared" si="60"/>
        <v>147660.9</v>
      </c>
      <c r="AD49" s="13" t="s">
        <v>189</v>
      </c>
    </row>
    <row r="50" spans="1:31" ht="37.5" x14ac:dyDescent="0.3">
      <c r="A50" s="1" t="s">
        <v>96</v>
      </c>
      <c r="B50" s="11" t="s">
        <v>163</v>
      </c>
      <c r="C50" s="45" t="s">
        <v>13</v>
      </c>
      <c r="D50" s="27">
        <v>16000</v>
      </c>
      <c r="E50" s="27">
        <v>0</v>
      </c>
      <c r="F50" s="29"/>
      <c r="G50" s="29">
        <f t="shared" si="0"/>
        <v>16000</v>
      </c>
      <c r="H50" s="29">
        <v>0</v>
      </c>
      <c r="I50" s="29">
        <f t="shared" si="1"/>
        <v>0</v>
      </c>
      <c r="J50" s="29"/>
      <c r="K50" s="29">
        <f t="shared" si="2"/>
        <v>16000</v>
      </c>
      <c r="L50" s="29">
        <v>0</v>
      </c>
      <c r="M50" s="29">
        <f t="shared" si="52"/>
        <v>0</v>
      </c>
      <c r="N50" s="29"/>
      <c r="O50" s="29">
        <f t="shared" si="53"/>
        <v>16000</v>
      </c>
      <c r="P50" s="29">
        <v>0</v>
      </c>
      <c r="Q50" s="29">
        <f t="shared" si="54"/>
        <v>0</v>
      </c>
      <c r="R50" s="29"/>
      <c r="S50" s="29">
        <f t="shared" si="55"/>
        <v>16000</v>
      </c>
      <c r="T50" s="29">
        <v>0</v>
      </c>
      <c r="U50" s="29">
        <f t="shared" si="56"/>
        <v>0</v>
      </c>
      <c r="V50" s="29"/>
      <c r="W50" s="29">
        <f t="shared" si="57"/>
        <v>16000</v>
      </c>
      <c r="X50" s="29">
        <v>0</v>
      </c>
      <c r="Y50" s="29">
        <f t="shared" si="58"/>
        <v>0</v>
      </c>
      <c r="Z50" s="28"/>
      <c r="AA50" s="29">
        <f t="shared" si="59"/>
        <v>16000</v>
      </c>
      <c r="AB50" s="28">
        <v>0</v>
      </c>
      <c r="AC50" s="29">
        <f t="shared" si="60"/>
        <v>0</v>
      </c>
      <c r="AD50" s="13" t="s">
        <v>79</v>
      </c>
    </row>
    <row r="51" spans="1:31" ht="37.5" x14ac:dyDescent="0.3">
      <c r="A51" s="1" t="s">
        <v>97</v>
      </c>
      <c r="B51" s="45" t="s">
        <v>164</v>
      </c>
      <c r="C51" s="45" t="s">
        <v>13</v>
      </c>
      <c r="D51" s="27">
        <v>0</v>
      </c>
      <c r="E51" s="27">
        <v>16000</v>
      </c>
      <c r="F51" s="29">
        <v>0</v>
      </c>
      <c r="G51" s="29">
        <f t="shared" si="0"/>
        <v>0</v>
      </c>
      <c r="H51" s="29"/>
      <c r="I51" s="29">
        <f t="shared" si="1"/>
        <v>16000</v>
      </c>
      <c r="J51" s="29">
        <v>0</v>
      </c>
      <c r="K51" s="29">
        <f t="shared" si="2"/>
        <v>0</v>
      </c>
      <c r="L51" s="29"/>
      <c r="M51" s="29">
        <f t="shared" si="52"/>
        <v>16000</v>
      </c>
      <c r="N51" s="29">
        <v>0</v>
      </c>
      <c r="O51" s="29">
        <f t="shared" si="53"/>
        <v>0</v>
      </c>
      <c r="P51" s="29"/>
      <c r="Q51" s="29">
        <f t="shared" si="54"/>
        <v>16000</v>
      </c>
      <c r="R51" s="29">
        <v>0</v>
      </c>
      <c r="S51" s="29">
        <f t="shared" si="55"/>
        <v>0</v>
      </c>
      <c r="T51" s="29"/>
      <c r="U51" s="29">
        <f t="shared" si="56"/>
        <v>16000</v>
      </c>
      <c r="V51" s="29">
        <v>0</v>
      </c>
      <c r="W51" s="29">
        <f t="shared" si="57"/>
        <v>0</v>
      </c>
      <c r="X51" s="29"/>
      <c r="Y51" s="29">
        <f t="shared" si="58"/>
        <v>16000</v>
      </c>
      <c r="Z51" s="28">
        <v>0</v>
      </c>
      <c r="AA51" s="29">
        <f t="shared" si="59"/>
        <v>0</v>
      </c>
      <c r="AB51" s="28"/>
      <c r="AC51" s="29">
        <f t="shared" si="60"/>
        <v>16000</v>
      </c>
      <c r="AD51" s="13" t="s">
        <v>80</v>
      </c>
    </row>
    <row r="52" spans="1:31" ht="37.5" hidden="1" x14ac:dyDescent="0.3">
      <c r="A52" s="1" t="s">
        <v>98</v>
      </c>
      <c r="B52" s="11" t="s">
        <v>165</v>
      </c>
      <c r="C52" s="34" t="s">
        <v>13</v>
      </c>
      <c r="D52" s="27">
        <v>0</v>
      </c>
      <c r="E52" s="27">
        <v>16000</v>
      </c>
      <c r="F52" s="29">
        <v>0</v>
      </c>
      <c r="G52" s="29">
        <f t="shared" si="0"/>
        <v>0</v>
      </c>
      <c r="H52" s="29"/>
      <c r="I52" s="29">
        <f t="shared" si="1"/>
        <v>16000</v>
      </c>
      <c r="J52" s="29">
        <v>0</v>
      </c>
      <c r="K52" s="29">
        <f t="shared" si="2"/>
        <v>0</v>
      </c>
      <c r="L52" s="29"/>
      <c r="M52" s="29">
        <f t="shared" si="52"/>
        <v>16000</v>
      </c>
      <c r="N52" s="29">
        <v>0</v>
      </c>
      <c r="O52" s="29">
        <f t="shared" si="53"/>
        <v>0</v>
      </c>
      <c r="P52" s="29"/>
      <c r="Q52" s="29">
        <f t="shared" si="54"/>
        <v>16000</v>
      </c>
      <c r="R52" s="29">
        <v>0</v>
      </c>
      <c r="S52" s="29">
        <f t="shared" si="55"/>
        <v>0</v>
      </c>
      <c r="T52" s="29">
        <v>-16000</v>
      </c>
      <c r="U52" s="29">
        <f t="shared" si="56"/>
        <v>0</v>
      </c>
      <c r="V52" s="29">
        <v>0</v>
      </c>
      <c r="W52" s="29">
        <f t="shared" si="57"/>
        <v>0</v>
      </c>
      <c r="X52" s="29"/>
      <c r="Y52" s="29">
        <f t="shared" si="58"/>
        <v>0</v>
      </c>
      <c r="Z52" s="28">
        <v>0</v>
      </c>
      <c r="AA52" s="29">
        <f t="shared" si="59"/>
        <v>0</v>
      </c>
      <c r="AB52" s="28"/>
      <c r="AC52" s="29">
        <f t="shared" si="60"/>
        <v>0</v>
      </c>
      <c r="AD52" s="13" t="s">
        <v>81</v>
      </c>
      <c r="AE52" s="3">
        <v>0</v>
      </c>
    </row>
    <row r="53" spans="1:31" ht="37.5" hidden="1" x14ac:dyDescent="0.3">
      <c r="A53" s="1" t="s">
        <v>98</v>
      </c>
      <c r="B53" s="11" t="s">
        <v>84</v>
      </c>
      <c r="C53" s="37" t="s">
        <v>13</v>
      </c>
      <c r="D53" s="27">
        <v>2754.2</v>
      </c>
      <c r="E53" s="27">
        <v>0</v>
      </c>
      <c r="F53" s="29"/>
      <c r="G53" s="29">
        <f t="shared" si="0"/>
        <v>2754.2</v>
      </c>
      <c r="H53" s="29">
        <v>0</v>
      </c>
      <c r="I53" s="29">
        <f t="shared" si="1"/>
        <v>0</v>
      </c>
      <c r="J53" s="29"/>
      <c r="K53" s="29">
        <f t="shared" si="2"/>
        <v>2754.2</v>
      </c>
      <c r="L53" s="29">
        <v>0</v>
      </c>
      <c r="M53" s="29">
        <f t="shared" si="52"/>
        <v>0</v>
      </c>
      <c r="N53" s="29"/>
      <c r="O53" s="29">
        <f t="shared" si="53"/>
        <v>2754.2</v>
      </c>
      <c r="P53" s="29">
        <v>0</v>
      </c>
      <c r="Q53" s="29">
        <f t="shared" si="54"/>
        <v>0</v>
      </c>
      <c r="R53" s="29"/>
      <c r="S53" s="29">
        <f t="shared" si="55"/>
        <v>2754.2</v>
      </c>
      <c r="T53" s="29">
        <v>0</v>
      </c>
      <c r="U53" s="29">
        <f t="shared" si="56"/>
        <v>0</v>
      </c>
      <c r="V53" s="29"/>
      <c r="W53" s="29">
        <f t="shared" si="57"/>
        <v>2754.2</v>
      </c>
      <c r="X53" s="29">
        <v>0</v>
      </c>
      <c r="Y53" s="29">
        <f t="shared" si="58"/>
        <v>0</v>
      </c>
      <c r="Z53" s="28">
        <v>-2754.2</v>
      </c>
      <c r="AA53" s="29">
        <f t="shared" si="59"/>
        <v>0</v>
      </c>
      <c r="AB53" s="28">
        <v>0</v>
      </c>
      <c r="AC53" s="29">
        <f t="shared" si="60"/>
        <v>0</v>
      </c>
      <c r="AD53" s="13" t="s">
        <v>86</v>
      </c>
      <c r="AE53" s="3">
        <v>0</v>
      </c>
    </row>
    <row r="54" spans="1:31" ht="56.25" x14ac:dyDescent="0.3">
      <c r="A54" s="50" t="s">
        <v>98</v>
      </c>
      <c r="B54" s="11" t="s">
        <v>84</v>
      </c>
      <c r="C54" s="40" t="s">
        <v>45</v>
      </c>
      <c r="D54" s="27"/>
      <c r="E54" s="27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8">
        <v>2754.2</v>
      </c>
      <c r="AA54" s="29">
        <f t="shared" si="59"/>
        <v>2754.2</v>
      </c>
      <c r="AB54" s="28"/>
      <c r="AC54" s="29">
        <f t="shared" si="60"/>
        <v>0</v>
      </c>
      <c r="AD54" s="13" t="s">
        <v>86</v>
      </c>
    </row>
    <row r="55" spans="1:31" ht="37.5" hidden="1" x14ac:dyDescent="0.3">
      <c r="A55" s="42" t="s">
        <v>99</v>
      </c>
      <c r="B55" s="11" t="s">
        <v>85</v>
      </c>
      <c r="C55" s="37" t="s">
        <v>13</v>
      </c>
      <c r="D55" s="27">
        <v>2754.2</v>
      </c>
      <c r="E55" s="27">
        <v>0</v>
      </c>
      <c r="F55" s="29"/>
      <c r="G55" s="29">
        <f t="shared" si="0"/>
        <v>2754.2</v>
      </c>
      <c r="H55" s="29">
        <v>0</v>
      </c>
      <c r="I55" s="29">
        <f t="shared" si="1"/>
        <v>0</v>
      </c>
      <c r="J55" s="29"/>
      <c r="K55" s="29">
        <f t="shared" si="2"/>
        <v>2754.2</v>
      </c>
      <c r="L55" s="29">
        <v>0</v>
      </c>
      <c r="M55" s="29">
        <f t="shared" si="52"/>
        <v>0</v>
      </c>
      <c r="N55" s="29"/>
      <c r="O55" s="29">
        <f t="shared" si="53"/>
        <v>2754.2</v>
      </c>
      <c r="P55" s="29">
        <v>0</v>
      </c>
      <c r="Q55" s="29">
        <f t="shared" si="54"/>
        <v>0</v>
      </c>
      <c r="R55" s="29"/>
      <c r="S55" s="29">
        <f t="shared" si="55"/>
        <v>2754.2</v>
      </c>
      <c r="T55" s="29">
        <v>0</v>
      </c>
      <c r="U55" s="29">
        <f t="shared" si="56"/>
        <v>0</v>
      </c>
      <c r="V55" s="29"/>
      <c r="W55" s="29">
        <f t="shared" si="57"/>
        <v>2754.2</v>
      </c>
      <c r="X55" s="29">
        <v>0</v>
      </c>
      <c r="Y55" s="29">
        <f t="shared" si="58"/>
        <v>0</v>
      </c>
      <c r="Z55" s="28">
        <v>-2754.2</v>
      </c>
      <c r="AA55" s="29">
        <f t="shared" si="59"/>
        <v>0</v>
      </c>
      <c r="AB55" s="28">
        <v>0</v>
      </c>
      <c r="AC55" s="29">
        <f t="shared" si="60"/>
        <v>0</v>
      </c>
      <c r="AD55" s="13" t="s">
        <v>87</v>
      </c>
      <c r="AE55" s="3">
        <v>0</v>
      </c>
    </row>
    <row r="56" spans="1:31" ht="56.25" x14ac:dyDescent="0.3">
      <c r="A56" s="50" t="s">
        <v>99</v>
      </c>
      <c r="B56" s="11" t="s">
        <v>85</v>
      </c>
      <c r="C56" s="40" t="s">
        <v>45</v>
      </c>
      <c r="D56" s="27"/>
      <c r="E56" s="2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8">
        <v>2754.2</v>
      </c>
      <c r="AA56" s="29">
        <f t="shared" si="59"/>
        <v>2754.2</v>
      </c>
      <c r="AB56" s="28"/>
      <c r="AC56" s="29">
        <f t="shared" si="60"/>
        <v>0</v>
      </c>
      <c r="AD56" s="13" t="s">
        <v>87</v>
      </c>
    </row>
    <row r="57" spans="1:31" ht="37.5" x14ac:dyDescent="0.3">
      <c r="A57" s="74" t="s">
        <v>100</v>
      </c>
      <c r="B57" s="11" t="s">
        <v>208</v>
      </c>
      <c r="C57" s="39" t="s">
        <v>13</v>
      </c>
      <c r="D57" s="27"/>
      <c r="E57" s="2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>
        <v>20807.867999999999</v>
      </c>
      <c r="S57" s="29">
        <f t="shared" si="55"/>
        <v>20807.867999999999</v>
      </c>
      <c r="T57" s="29"/>
      <c r="U57" s="29">
        <f t="shared" si="56"/>
        <v>0</v>
      </c>
      <c r="V57" s="29"/>
      <c r="W57" s="29">
        <f t="shared" si="57"/>
        <v>20807.867999999999</v>
      </c>
      <c r="X57" s="29"/>
      <c r="Y57" s="29">
        <f t="shared" si="58"/>
        <v>0</v>
      </c>
      <c r="Z57" s="28"/>
      <c r="AA57" s="29">
        <f t="shared" si="59"/>
        <v>20807.867999999999</v>
      </c>
      <c r="AB57" s="28"/>
      <c r="AC57" s="29">
        <f t="shared" si="60"/>
        <v>0</v>
      </c>
      <c r="AD57" s="13" t="s">
        <v>209</v>
      </c>
    </row>
    <row r="58" spans="1:31" ht="56.25" x14ac:dyDescent="0.3">
      <c r="A58" s="75"/>
      <c r="B58" s="43"/>
      <c r="C58" s="40" t="s">
        <v>45</v>
      </c>
      <c r="D58" s="27"/>
      <c r="E58" s="2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>
        <f>R60+R61+R62</f>
        <v>180013.64499999999</v>
      </c>
      <c r="S58" s="29">
        <f t="shared" si="55"/>
        <v>180013.64499999999</v>
      </c>
      <c r="T58" s="29">
        <f>T60+T61+T62</f>
        <v>0</v>
      </c>
      <c r="U58" s="29">
        <f t="shared" si="56"/>
        <v>0</v>
      </c>
      <c r="V58" s="29">
        <f>V60+V61+V62</f>
        <v>0</v>
      </c>
      <c r="W58" s="29">
        <f t="shared" si="57"/>
        <v>180013.64499999999</v>
      </c>
      <c r="X58" s="29">
        <f>X60+X61+X62</f>
        <v>0</v>
      </c>
      <c r="Y58" s="29">
        <f t="shared" si="58"/>
        <v>0</v>
      </c>
      <c r="Z58" s="28">
        <f>Z60+Z61+Z62</f>
        <v>0</v>
      </c>
      <c r="AA58" s="29">
        <f t="shared" si="59"/>
        <v>180013.64499999999</v>
      </c>
      <c r="AB58" s="28">
        <f>AB60+AB61+AB62</f>
        <v>0</v>
      </c>
      <c r="AC58" s="29">
        <f t="shared" si="60"/>
        <v>0</v>
      </c>
    </row>
    <row r="59" spans="1:31" x14ac:dyDescent="0.3">
      <c r="A59" s="1"/>
      <c r="B59" s="41" t="s">
        <v>7</v>
      </c>
      <c r="C59" s="45"/>
      <c r="D59" s="27"/>
      <c r="E59" s="2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8"/>
      <c r="AA59" s="29"/>
      <c r="AB59" s="28"/>
      <c r="AC59" s="29"/>
    </row>
    <row r="60" spans="1:31" hidden="1" x14ac:dyDescent="0.3">
      <c r="A60" s="1"/>
      <c r="B60" s="37" t="s">
        <v>8</v>
      </c>
      <c r="C60" s="37"/>
      <c r="D60" s="27"/>
      <c r="E60" s="2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>
        <f>13788.767+29321.478</f>
        <v>43110.244999999995</v>
      </c>
      <c r="S60" s="29">
        <f t="shared" si="55"/>
        <v>43110.244999999995</v>
      </c>
      <c r="T60" s="29"/>
      <c r="U60" s="29">
        <f t="shared" si="56"/>
        <v>0</v>
      </c>
      <c r="V60" s="29"/>
      <c r="W60" s="29">
        <f t="shared" ref="W60:W64" si="61">S60+V60</f>
        <v>43110.244999999995</v>
      </c>
      <c r="X60" s="29"/>
      <c r="Y60" s="29">
        <f t="shared" ref="Y60:Y64" si="62">U60+X60</f>
        <v>0</v>
      </c>
      <c r="Z60" s="28"/>
      <c r="AA60" s="29">
        <f t="shared" ref="AA60:AA64" si="63">W60+Z60</f>
        <v>43110.244999999995</v>
      </c>
      <c r="AB60" s="28"/>
      <c r="AC60" s="29">
        <f t="shared" ref="AC60:AC64" si="64">Y60+AB60</f>
        <v>0</v>
      </c>
      <c r="AD60" s="13" t="s">
        <v>209</v>
      </c>
      <c r="AE60" s="3">
        <v>0</v>
      </c>
    </row>
    <row r="61" spans="1:31" x14ac:dyDescent="0.3">
      <c r="A61" s="1"/>
      <c r="B61" s="45" t="s">
        <v>14</v>
      </c>
      <c r="C61" s="45"/>
      <c r="D61" s="27"/>
      <c r="E61" s="2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>
        <f>41366.1+95537.3</f>
        <v>136903.4</v>
      </c>
      <c r="S61" s="29">
        <f t="shared" si="55"/>
        <v>136903.4</v>
      </c>
      <c r="T61" s="29"/>
      <c r="U61" s="29">
        <f t="shared" si="56"/>
        <v>0</v>
      </c>
      <c r="V61" s="29"/>
      <c r="W61" s="29">
        <f t="shared" si="61"/>
        <v>136903.4</v>
      </c>
      <c r="X61" s="29"/>
      <c r="Y61" s="29">
        <f t="shared" si="62"/>
        <v>0</v>
      </c>
      <c r="Z61" s="28"/>
      <c r="AA61" s="29">
        <f t="shared" si="63"/>
        <v>136903.4</v>
      </c>
      <c r="AB61" s="28"/>
      <c r="AC61" s="29">
        <f t="shared" si="64"/>
        <v>0</v>
      </c>
      <c r="AD61" s="13" t="s">
        <v>222</v>
      </c>
    </row>
    <row r="62" spans="1:31" hidden="1" x14ac:dyDescent="0.3">
      <c r="A62" s="1"/>
      <c r="B62" s="38" t="s">
        <v>22</v>
      </c>
      <c r="C62" s="37"/>
      <c r="D62" s="27"/>
      <c r="E62" s="2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>
        <f t="shared" si="55"/>
        <v>0</v>
      </c>
      <c r="T62" s="29"/>
      <c r="U62" s="29">
        <f t="shared" si="56"/>
        <v>0</v>
      </c>
      <c r="V62" s="29"/>
      <c r="W62" s="29">
        <f t="shared" si="61"/>
        <v>0</v>
      </c>
      <c r="X62" s="29"/>
      <c r="Y62" s="29">
        <f t="shared" si="62"/>
        <v>0</v>
      </c>
      <c r="Z62" s="28"/>
      <c r="AA62" s="29">
        <f t="shared" si="63"/>
        <v>0</v>
      </c>
      <c r="AB62" s="28"/>
      <c r="AC62" s="29">
        <f t="shared" si="64"/>
        <v>0</v>
      </c>
      <c r="AE62" s="3">
        <v>0</v>
      </c>
    </row>
    <row r="63" spans="1:31" ht="37.5" hidden="1" x14ac:dyDescent="0.3">
      <c r="A63" s="1"/>
      <c r="B63" s="11" t="s">
        <v>208</v>
      </c>
      <c r="C63" s="37" t="s">
        <v>13</v>
      </c>
      <c r="D63" s="27"/>
      <c r="E63" s="2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>
        <f t="shared" si="55"/>
        <v>0</v>
      </c>
      <c r="T63" s="29"/>
      <c r="U63" s="29">
        <f t="shared" si="56"/>
        <v>0</v>
      </c>
      <c r="V63" s="29"/>
      <c r="W63" s="29">
        <f t="shared" si="61"/>
        <v>0</v>
      </c>
      <c r="X63" s="29"/>
      <c r="Y63" s="29">
        <f t="shared" si="62"/>
        <v>0</v>
      </c>
      <c r="Z63" s="28"/>
      <c r="AA63" s="29">
        <f t="shared" si="63"/>
        <v>0</v>
      </c>
      <c r="AB63" s="28"/>
      <c r="AC63" s="29">
        <f t="shared" si="64"/>
        <v>0</v>
      </c>
      <c r="AD63" s="13" t="s">
        <v>209</v>
      </c>
      <c r="AE63" s="3">
        <v>0</v>
      </c>
    </row>
    <row r="64" spans="1:31" ht="56.25" x14ac:dyDescent="0.3">
      <c r="A64" s="1" t="s">
        <v>101</v>
      </c>
      <c r="B64" s="11" t="s">
        <v>217</v>
      </c>
      <c r="C64" s="7" t="s">
        <v>45</v>
      </c>
      <c r="D64" s="27"/>
      <c r="E64" s="2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>
        <f>R66+R67+R68</f>
        <v>61398.394</v>
      </c>
      <c r="S64" s="29">
        <f t="shared" si="55"/>
        <v>61398.394</v>
      </c>
      <c r="T64" s="29">
        <f>T66+T67+T68</f>
        <v>0</v>
      </c>
      <c r="U64" s="29">
        <f t="shared" si="56"/>
        <v>0</v>
      </c>
      <c r="V64" s="29">
        <f>V66+V67+V68</f>
        <v>0</v>
      </c>
      <c r="W64" s="29">
        <f t="shared" si="61"/>
        <v>61398.394</v>
      </c>
      <c r="X64" s="29">
        <f>X66+X67+X68</f>
        <v>0</v>
      </c>
      <c r="Y64" s="29">
        <f t="shared" si="62"/>
        <v>0</v>
      </c>
      <c r="Z64" s="28">
        <f>Z66+Z67+Z68</f>
        <v>-6999.1490000000003</v>
      </c>
      <c r="AA64" s="29">
        <f t="shared" si="63"/>
        <v>54399.245000000003</v>
      </c>
      <c r="AB64" s="28">
        <f>AB66+AB67+AB68</f>
        <v>0</v>
      </c>
      <c r="AC64" s="29">
        <f t="shared" si="64"/>
        <v>0</v>
      </c>
    </row>
    <row r="65" spans="1:31" x14ac:dyDescent="0.3">
      <c r="A65" s="1"/>
      <c r="B65" s="9" t="s">
        <v>7</v>
      </c>
      <c r="C65" s="45"/>
      <c r="D65" s="27"/>
      <c r="E65" s="2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8"/>
      <c r="AA65" s="29"/>
      <c r="AB65" s="28"/>
      <c r="AC65" s="29"/>
    </row>
    <row r="66" spans="1:31" hidden="1" x14ac:dyDescent="0.3">
      <c r="A66" s="1"/>
      <c r="B66" s="37" t="s">
        <v>8</v>
      </c>
      <c r="C66" s="37"/>
      <c r="D66" s="27"/>
      <c r="E66" s="2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>
        <f>6999.149+54.345</f>
        <v>7053.4940000000006</v>
      </c>
      <c r="S66" s="29">
        <f t="shared" si="55"/>
        <v>7053.4940000000006</v>
      </c>
      <c r="T66" s="29"/>
      <c r="U66" s="29">
        <f t="shared" si="56"/>
        <v>0</v>
      </c>
      <c r="V66" s="29"/>
      <c r="W66" s="29">
        <f t="shared" ref="W66:W72" si="65">S66+V66</f>
        <v>7053.4940000000006</v>
      </c>
      <c r="X66" s="29"/>
      <c r="Y66" s="29">
        <f t="shared" ref="Y66:Y72" si="66">U66+X66</f>
        <v>0</v>
      </c>
      <c r="Z66" s="28">
        <v>-6999.1490000000003</v>
      </c>
      <c r="AA66" s="29">
        <f t="shared" ref="AA66:AA72" si="67">W66+Z66</f>
        <v>54.345000000000255</v>
      </c>
      <c r="AB66" s="28"/>
      <c r="AC66" s="29">
        <f t="shared" ref="AC66:AC72" si="68">Y66+AB66</f>
        <v>0</v>
      </c>
      <c r="AD66" s="13" t="s">
        <v>218</v>
      </c>
      <c r="AE66" s="3">
        <v>0</v>
      </c>
    </row>
    <row r="67" spans="1:31" x14ac:dyDescent="0.3">
      <c r="A67" s="1"/>
      <c r="B67" s="45" t="s">
        <v>14</v>
      </c>
      <c r="C67" s="45"/>
      <c r="D67" s="27"/>
      <c r="E67" s="2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>
        <v>2717.2</v>
      </c>
      <c r="S67" s="29">
        <f t="shared" si="55"/>
        <v>2717.2</v>
      </c>
      <c r="T67" s="29"/>
      <c r="U67" s="29">
        <f t="shared" si="56"/>
        <v>0</v>
      </c>
      <c r="V67" s="29"/>
      <c r="W67" s="29">
        <f t="shared" si="65"/>
        <v>2717.2</v>
      </c>
      <c r="X67" s="29"/>
      <c r="Y67" s="29">
        <f t="shared" si="66"/>
        <v>0</v>
      </c>
      <c r="Z67" s="28"/>
      <c r="AA67" s="29">
        <f t="shared" si="67"/>
        <v>2717.2</v>
      </c>
      <c r="AB67" s="28"/>
      <c r="AC67" s="29">
        <f t="shared" si="68"/>
        <v>0</v>
      </c>
      <c r="AD67" s="13" t="s">
        <v>213</v>
      </c>
    </row>
    <row r="68" spans="1:31" x14ac:dyDescent="0.3">
      <c r="A68" s="1"/>
      <c r="B68" s="38" t="s">
        <v>22</v>
      </c>
      <c r="C68" s="45"/>
      <c r="D68" s="27"/>
      <c r="E68" s="27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>
        <v>51627.7</v>
      </c>
      <c r="S68" s="29">
        <f t="shared" si="55"/>
        <v>51627.7</v>
      </c>
      <c r="T68" s="29"/>
      <c r="U68" s="29">
        <f t="shared" si="56"/>
        <v>0</v>
      </c>
      <c r="V68" s="29"/>
      <c r="W68" s="29">
        <f t="shared" si="65"/>
        <v>51627.7</v>
      </c>
      <c r="X68" s="29"/>
      <c r="Y68" s="29">
        <f t="shared" si="66"/>
        <v>0</v>
      </c>
      <c r="Z68" s="28"/>
      <c r="AA68" s="29">
        <f t="shared" si="67"/>
        <v>51627.7</v>
      </c>
      <c r="AB68" s="28"/>
      <c r="AC68" s="29">
        <f t="shared" si="68"/>
        <v>0</v>
      </c>
      <c r="AD68" s="13" t="s">
        <v>213</v>
      </c>
    </row>
    <row r="69" spans="1:31" ht="56.25" x14ac:dyDescent="0.3">
      <c r="A69" s="1" t="s">
        <v>102</v>
      </c>
      <c r="B69" s="11" t="s">
        <v>224</v>
      </c>
      <c r="C69" s="7" t="s">
        <v>45</v>
      </c>
      <c r="D69" s="27"/>
      <c r="E69" s="27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>
        <f t="shared" si="55"/>
        <v>0</v>
      </c>
      <c r="T69" s="29">
        <v>27799.599999999999</v>
      </c>
      <c r="U69" s="29">
        <f t="shared" si="56"/>
        <v>27799.599999999999</v>
      </c>
      <c r="V69" s="29"/>
      <c r="W69" s="29">
        <f t="shared" si="65"/>
        <v>0</v>
      </c>
      <c r="X69" s="29"/>
      <c r="Y69" s="29">
        <f t="shared" si="66"/>
        <v>27799.599999999999</v>
      </c>
      <c r="Z69" s="28"/>
      <c r="AA69" s="29">
        <f t="shared" si="67"/>
        <v>0</v>
      </c>
      <c r="AB69" s="28"/>
      <c r="AC69" s="29">
        <f t="shared" si="68"/>
        <v>27799.599999999999</v>
      </c>
      <c r="AD69" s="13" t="s">
        <v>223</v>
      </c>
    </row>
    <row r="70" spans="1:31" ht="56.25" x14ac:dyDescent="0.3">
      <c r="A70" s="1" t="s">
        <v>103</v>
      </c>
      <c r="B70" s="11" t="s">
        <v>249</v>
      </c>
      <c r="C70" s="7" t="s">
        <v>45</v>
      </c>
      <c r="D70" s="27"/>
      <c r="E70" s="27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8"/>
      <c r="AA70" s="29">
        <f t="shared" si="67"/>
        <v>0</v>
      </c>
      <c r="AB70" s="28">
        <v>33913.4</v>
      </c>
      <c r="AC70" s="29">
        <f t="shared" si="68"/>
        <v>33913.4</v>
      </c>
      <c r="AD70" s="13" t="s">
        <v>235</v>
      </c>
    </row>
    <row r="71" spans="1:31" ht="56.25" x14ac:dyDescent="0.3">
      <c r="A71" s="1" t="s">
        <v>104</v>
      </c>
      <c r="B71" s="11" t="s">
        <v>248</v>
      </c>
      <c r="C71" s="7" t="s">
        <v>45</v>
      </c>
      <c r="D71" s="27"/>
      <c r="E71" s="27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8"/>
      <c r="AA71" s="29">
        <f t="shared" si="67"/>
        <v>0</v>
      </c>
      <c r="AB71" s="28">
        <v>33913.4</v>
      </c>
      <c r="AC71" s="29">
        <f t="shared" si="68"/>
        <v>33913.4</v>
      </c>
      <c r="AD71" s="13" t="s">
        <v>236</v>
      </c>
    </row>
    <row r="72" spans="1:31" x14ac:dyDescent="0.3">
      <c r="A72" s="1"/>
      <c r="B72" s="45" t="s">
        <v>26</v>
      </c>
      <c r="C72" s="45"/>
      <c r="D72" s="26">
        <f>D74+D75</f>
        <v>1648691.2</v>
      </c>
      <c r="E72" s="26">
        <f>E74+E75</f>
        <v>718582.2</v>
      </c>
      <c r="F72" s="26">
        <f>F74+F75+F76</f>
        <v>42143.399999999994</v>
      </c>
      <c r="G72" s="26">
        <f t="shared" si="0"/>
        <v>1690834.5999999999</v>
      </c>
      <c r="H72" s="26">
        <f>H74+H75+H76</f>
        <v>359968.4</v>
      </c>
      <c r="I72" s="26">
        <f t="shared" si="1"/>
        <v>1078550.6000000001</v>
      </c>
      <c r="J72" s="26">
        <f>J74+J75+J76</f>
        <v>14395.203</v>
      </c>
      <c r="K72" s="26">
        <f t="shared" si="2"/>
        <v>1705229.8029999998</v>
      </c>
      <c r="L72" s="26">
        <f>L74+L75+L76</f>
        <v>39449.546999999999</v>
      </c>
      <c r="M72" s="26">
        <f t="shared" si="52"/>
        <v>1118000.1470000001</v>
      </c>
      <c r="N72" s="26">
        <f>N74+N75+N76</f>
        <v>0</v>
      </c>
      <c r="O72" s="26">
        <f t="shared" si="53"/>
        <v>1705229.8029999998</v>
      </c>
      <c r="P72" s="26">
        <f>P74+P75+P76</f>
        <v>-39449.546999999999</v>
      </c>
      <c r="Q72" s="26">
        <f t="shared" si="54"/>
        <v>1078550.6000000001</v>
      </c>
      <c r="R72" s="26">
        <f>R74+R75+R76</f>
        <v>-31539.026000000002</v>
      </c>
      <c r="S72" s="26">
        <f t="shared" si="55"/>
        <v>1673690.7769999998</v>
      </c>
      <c r="T72" s="26">
        <f>T74+T75+T76</f>
        <v>0</v>
      </c>
      <c r="U72" s="26">
        <f t="shared" si="56"/>
        <v>1078550.6000000001</v>
      </c>
      <c r="V72" s="26">
        <f>V74+V75+V76</f>
        <v>23185.34</v>
      </c>
      <c r="W72" s="26">
        <f t="shared" si="65"/>
        <v>1696876.1169999999</v>
      </c>
      <c r="X72" s="26">
        <f>X74+X75+X76</f>
        <v>0</v>
      </c>
      <c r="Y72" s="26">
        <f t="shared" si="66"/>
        <v>1078550.6000000001</v>
      </c>
      <c r="Z72" s="26">
        <f>Z74+Z75+Z76+Z77</f>
        <v>202654.14</v>
      </c>
      <c r="AA72" s="29">
        <f t="shared" si="67"/>
        <v>1899530.2569999998</v>
      </c>
      <c r="AB72" s="26">
        <f>AB74+AB75+AB76+AB77</f>
        <v>458995.10799999995</v>
      </c>
      <c r="AC72" s="29">
        <f t="shared" si="68"/>
        <v>1537545.7080000001</v>
      </c>
    </row>
    <row r="73" spans="1:31" x14ac:dyDescent="0.3">
      <c r="A73" s="1"/>
      <c r="B73" s="9" t="s">
        <v>7</v>
      </c>
      <c r="C73" s="45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8"/>
      <c r="AA73" s="29"/>
      <c r="AB73" s="28"/>
      <c r="AC73" s="29"/>
    </row>
    <row r="74" spans="1:31" hidden="1" x14ac:dyDescent="0.3">
      <c r="A74" s="1"/>
      <c r="B74" s="6" t="s">
        <v>8</v>
      </c>
      <c r="C74" s="6"/>
      <c r="D74" s="32">
        <f>D78+D79+D80+D81+D82+D83+D84+D85+D86+D87+D88+D89+D90+D93</f>
        <v>1085446.3999999999</v>
      </c>
      <c r="E74" s="32">
        <f>E78+E79+E80+E81+E82+E83+E84+E85+E86+E87+E88+E89+E90+E93</f>
        <v>563781.69999999995</v>
      </c>
      <c r="F74" s="32">
        <f>F78+F79+F80+F81+F82+F83+F84+F85+F86+F87+F88+F89+F90+F93+F104+F105+F106+F107+F108+F109</f>
        <v>-94000.000000000015</v>
      </c>
      <c r="G74" s="29">
        <f t="shared" si="0"/>
        <v>991446.39999999991</v>
      </c>
      <c r="H74" s="32">
        <f>H78+H79+H80+H81+H82+H83+H84+H85+H86+H87+H88+H89+H90+H93+H104+H105+H106+H107+H108+H109</f>
        <v>223825</v>
      </c>
      <c r="I74" s="29">
        <f t="shared" si="1"/>
        <v>787606.7</v>
      </c>
      <c r="J74" s="32">
        <f>J78+J79+J80+J81+J82+J83+J84+J85+J86+J87+J88+J89+J90+J93+J104+J105+J106+J107+J108+J109</f>
        <v>14395.203</v>
      </c>
      <c r="K74" s="29">
        <f t="shared" si="2"/>
        <v>1005841.6029999999</v>
      </c>
      <c r="L74" s="32">
        <f>L78+L79+L80+L81+L82+L83+L84+L85+L86+L87+L88+L89+L90+L93+L104+L105+L106+L107+L108+L109</f>
        <v>39449.546999999999</v>
      </c>
      <c r="M74" s="29">
        <f t="shared" ref="M74:M91" si="69">I74+L74</f>
        <v>827056.24699999997</v>
      </c>
      <c r="N74" s="32">
        <f>N78+N79+N80+N81+N82+N83+N84+N85+N86+N87+N88+N89+N90+N93+N104+N105+N106+N107+N108+N109</f>
        <v>0</v>
      </c>
      <c r="O74" s="29">
        <f t="shared" ref="O74:O91" si="70">K74+N74</f>
        <v>1005841.6029999999</v>
      </c>
      <c r="P74" s="32">
        <f>P78+P79+P80+P81+P82+P83+P84+P85+P86+P87+P88+P89+P90+P93+P104+P105+P106+P107+P108+P109</f>
        <v>-39449.546999999999</v>
      </c>
      <c r="Q74" s="29">
        <f t="shared" ref="Q74:Q91" si="71">M74+P74</f>
        <v>787606.7</v>
      </c>
      <c r="R74" s="32">
        <f>R78+R79+R80+R81+R82+R83+R84+R85+R86+R87+R88+R89+R90+R93+R104+R105+R106+R107+R108+R109</f>
        <v>-31539.026000000002</v>
      </c>
      <c r="S74" s="29">
        <f t="shared" ref="S74:S91" si="72">O74+R74</f>
        <v>974302.57699999993</v>
      </c>
      <c r="T74" s="32">
        <f>T78+T79+T80+T81+T82+T83+T84+T85+T86+T87+T88+T89+T90+T93+T104+T105+T106+T107+T108+T109</f>
        <v>0</v>
      </c>
      <c r="U74" s="29">
        <f t="shared" ref="U74:U91" si="73">Q74+T74</f>
        <v>787606.7</v>
      </c>
      <c r="V74" s="32">
        <f>V78+V79+V80+V81+V82+V83+V84+V85+V86+V87+V88+V89+V90+V93+V104+V105+V106+V107+V108+V109</f>
        <v>23185.34</v>
      </c>
      <c r="W74" s="29">
        <f t="shared" ref="W74:W91" si="74">S74+V74</f>
        <v>997487.9169999999</v>
      </c>
      <c r="X74" s="32">
        <f>X78+X79+X80+X81+X82+X83+X84+X85+X86+X87+X88+X89+X90+X93+X104+X105+X106+X107+X108+X109</f>
        <v>0</v>
      </c>
      <c r="Y74" s="29">
        <f t="shared" ref="Y74:Y91" si="75">U74+X74</f>
        <v>787606.7</v>
      </c>
      <c r="Z74" s="31">
        <f>Z78+Z79+Z80+Z81+Z82+Z83+Z84+Z85+Z86+Z87+Z88+Z89+Z90+Z93+Z104+Z105+Z106+Z107+Z108+Z109</f>
        <v>-357413.30499999999</v>
      </c>
      <c r="AA74" s="29">
        <f t="shared" ref="AA74:AA91" si="76">W74+Z74</f>
        <v>640074.61199999996</v>
      </c>
      <c r="AB74" s="31">
        <f>AB78+AB79+AB80+AB81+AB82+AB83+AB84+AB85+AB86+AB87+AB88+AB89+AB90+AB93+AB104+AB105+AB106+AB107+AB108+AB109</f>
        <v>-394000</v>
      </c>
      <c r="AC74" s="29">
        <f t="shared" ref="AC74:AC91" si="77">Y74+AB74</f>
        <v>393606.69999999995</v>
      </c>
      <c r="AE74" s="3">
        <v>0</v>
      </c>
    </row>
    <row r="75" spans="1:31" x14ac:dyDescent="0.3">
      <c r="A75" s="1"/>
      <c r="B75" s="45" t="s">
        <v>14</v>
      </c>
      <c r="C75" s="45"/>
      <c r="D75" s="29">
        <f>D94+D99+D102</f>
        <v>563244.80000000005</v>
      </c>
      <c r="E75" s="29">
        <f>E94+E99+E102</f>
        <v>154800.5</v>
      </c>
      <c r="F75" s="29">
        <f>F94+F99+F102</f>
        <v>-710.7</v>
      </c>
      <c r="G75" s="29">
        <f t="shared" si="0"/>
        <v>562534.10000000009</v>
      </c>
      <c r="H75" s="29">
        <f>H94+H99+H102</f>
        <v>-710.7</v>
      </c>
      <c r="I75" s="29">
        <f t="shared" si="1"/>
        <v>154089.79999999999</v>
      </c>
      <c r="J75" s="29">
        <f>J94+J99+J102</f>
        <v>0</v>
      </c>
      <c r="K75" s="29">
        <f t="shared" si="2"/>
        <v>562534.10000000009</v>
      </c>
      <c r="L75" s="29">
        <f>L94+L99+L102</f>
        <v>0</v>
      </c>
      <c r="M75" s="29">
        <f t="shared" si="69"/>
        <v>154089.79999999999</v>
      </c>
      <c r="N75" s="29">
        <f>N94+N99+N102</f>
        <v>0</v>
      </c>
      <c r="O75" s="29">
        <f t="shared" si="70"/>
        <v>562534.10000000009</v>
      </c>
      <c r="P75" s="29">
        <f>P94+P99+P102</f>
        <v>0</v>
      </c>
      <c r="Q75" s="29">
        <f t="shared" si="71"/>
        <v>154089.79999999999</v>
      </c>
      <c r="R75" s="29">
        <f>R94+R99+R102</f>
        <v>0</v>
      </c>
      <c r="S75" s="29">
        <f t="shared" si="72"/>
        <v>562534.10000000009</v>
      </c>
      <c r="T75" s="29">
        <f>T94+T99+T102</f>
        <v>0</v>
      </c>
      <c r="U75" s="29">
        <f t="shared" si="73"/>
        <v>154089.79999999999</v>
      </c>
      <c r="V75" s="29">
        <f>V94+V99+V102</f>
        <v>0</v>
      </c>
      <c r="W75" s="29">
        <f t="shared" si="74"/>
        <v>562534.10000000009</v>
      </c>
      <c r="X75" s="29">
        <f>X94+X99+X102</f>
        <v>0</v>
      </c>
      <c r="Y75" s="29">
        <f t="shared" si="75"/>
        <v>154089.79999999999</v>
      </c>
      <c r="Z75" s="28">
        <f>Z94+Z99+Z102</f>
        <v>-249341.21899999998</v>
      </c>
      <c r="AA75" s="29">
        <f t="shared" si="76"/>
        <v>313192.88100000011</v>
      </c>
      <c r="AB75" s="28">
        <f>AB94+AB99+AB102</f>
        <v>42649.756000000001</v>
      </c>
      <c r="AC75" s="29">
        <f t="shared" si="77"/>
        <v>196739.55599999998</v>
      </c>
    </row>
    <row r="76" spans="1:31" x14ac:dyDescent="0.3">
      <c r="A76" s="1"/>
      <c r="B76" s="45" t="s">
        <v>22</v>
      </c>
      <c r="C76" s="45"/>
      <c r="D76" s="29"/>
      <c r="E76" s="29"/>
      <c r="F76" s="29">
        <f>F95+F103</f>
        <v>136854.1</v>
      </c>
      <c r="G76" s="29">
        <f t="shared" si="0"/>
        <v>136854.1</v>
      </c>
      <c r="H76" s="29">
        <f>H95+H103</f>
        <v>136854.1</v>
      </c>
      <c r="I76" s="29">
        <f t="shared" si="1"/>
        <v>136854.1</v>
      </c>
      <c r="J76" s="29">
        <f>J95+J103</f>
        <v>0</v>
      </c>
      <c r="K76" s="29">
        <f t="shared" si="2"/>
        <v>136854.1</v>
      </c>
      <c r="L76" s="29">
        <f>L95+L103</f>
        <v>0</v>
      </c>
      <c r="M76" s="29">
        <f t="shared" si="69"/>
        <v>136854.1</v>
      </c>
      <c r="N76" s="29">
        <f>N95+N103</f>
        <v>0</v>
      </c>
      <c r="O76" s="29">
        <f t="shared" si="70"/>
        <v>136854.1</v>
      </c>
      <c r="P76" s="29">
        <f>P95+P103</f>
        <v>0</v>
      </c>
      <c r="Q76" s="29">
        <f t="shared" si="71"/>
        <v>136854.1</v>
      </c>
      <c r="R76" s="29">
        <f>R95+R103</f>
        <v>0</v>
      </c>
      <c r="S76" s="29">
        <f t="shared" si="72"/>
        <v>136854.1</v>
      </c>
      <c r="T76" s="29">
        <f>T95+T103</f>
        <v>0</v>
      </c>
      <c r="U76" s="29">
        <f t="shared" si="73"/>
        <v>136854.1</v>
      </c>
      <c r="V76" s="29">
        <f>V95+V103</f>
        <v>0</v>
      </c>
      <c r="W76" s="29">
        <f t="shared" si="74"/>
        <v>136854.1</v>
      </c>
      <c r="X76" s="29">
        <f>X95+X103</f>
        <v>0</v>
      </c>
      <c r="Y76" s="29">
        <f t="shared" si="75"/>
        <v>136854.1</v>
      </c>
      <c r="Z76" s="28">
        <f>Z95+Z103</f>
        <v>0</v>
      </c>
      <c r="AA76" s="29">
        <f t="shared" si="76"/>
        <v>136854.1</v>
      </c>
      <c r="AB76" s="28">
        <f>AB95+AB103</f>
        <v>0</v>
      </c>
      <c r="AC76" s="29">
        <f t="shared" si="77"/>
        <v>136854.1</v>
      </c>
    </row>
    <row r="77" spans="1:31" ht="37.5" x14ac:dyDescent="0.3">
      <c r="A77" s="1"/>
      <c r="B77" s="45" t="s">
        <v>229</v>
      </c>
      <c r="C77" s="45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8">
        <f>Z96</f>
        <v>809408.66399999999</v>
      </c>
      <c r="AA77" s="29">
        <f t="shared" si="76"/>
        <v>809408.66399999999</v>
      </c>
      <c r="AB77" s="28">
        <f>AB96</f>
        <v>810345.35199999996</v>
      </c>
      <c r="AC77" s="29">
        <f t="shared" si="77"/>
        <v>810345.35199999996</v>
      </c>
    </row>
    <row r="78" spans="1:31" ht="56.25" x14ac:dyDescent="0.3">
      <c r="A78" s="1" t="s">
        <v>105</v>
      </c>
      <c r="B78" s="45" t="s">
        <v>56</v>
      </c>
      <c r="C78" s="7" t="s">
        <v>45</v>
      </c>
      <c r="D78" s="29">
        <v>34448</v>
      </c>
      <c r="E78" s="29">
        <v>0</v>
      </c>
      <c r="F78" s="29"/>
      <c r="G78" s="29">
        <f t="shared" si="0"/>
        <v>34448</v>
      </c>
      <c r="H78" s="29">
        <v>0</v>
      </c>
      <c r="I78" s="29">
        <f t="shared" si="1"/>
        <v>0</v>
      </c>
      <c r="J78" s="29"/>
      <c r="K78" s="29">
        <f t="shared" si="2"/>
        <v>34448</v>
      </c>
      <c r="L78" s="29">
        <v>39449.546999999999</v>
      </c>
      <c r="M78" s="29">
        <f t="shared" si="69"/>
        <v>39449.546999999999</v>
      </c>
      <c r="N78" s="29"/>
      <c r="O78" s="29">
        <f t="shared" si="70"/>
        <v>34448</v>
      </c>
      <c r="P78" s="29">
        <v>-39449.546999999999</v>
      </c>
      <c r="Q78" s="29">
        <f t="shared" si="71"/>
        <v>0</v>
      </c>
      <c r="R78" s="29"/>
      <c r="S78" s="29">
        <f t="shared" si="72"/>
        <v>34448</v>
      </c>
      <c r="T78" s="29"/>
      <c r="U78" s="29">
        <f t="shared" si="73"/>
        <v>0</v>
      </c>
      <c r="V78" s="29"/>
      <c r="W78" s="29">
        <f t="shared" si="74"/>
        <v>34448</v>
      </c>
      <c r="X78" s="29"/>
      <c r="Y78" s="29">
        <f t="shared" si="75"/>
        <v>0</v>
      </c>
      <c r="Z78" s="28"/>
      <c r="AA78" s="29">
        <f t="shared" si="76"/>
        <v>34448</v>
      </c>
      <c r="AB78" s="28"/>
      <c r="AC78" s="29">
        <f t="shared" si="77"/>
        <v>0</v>
      </c>
      <c r="AD78" s="13">
        <v>1710141090</v>
      </c>
    </row>
    <row r="79" spans="1:31" ht="56.25" x14ac:dyDescent="0.3">
      <c r="A79" s="1" t="s">
        <v>106</v>
      </c>
      <c r="B79" s="45" t="s">
        <v>44</v>
      </c>
      <c r="C79" s="7" t="s">
        <v>45</v>
      </c>
      <c r="D79" s="29">
        <v>108206.8</v>
      </c>
      <c r="E79" s="29">
        <v>50000</v>
      </c>
      <c r="F79" s="29"/>
      <c r="G79" s="29">
        <f t="shared" si="0"/>
        <v>108206.8</v>
      </c>
      <c r="H79" s="29">
        <v>49000</v>
      </c>
      <c r="I79" s="29">
        <f t="shared" si="1"/>
        <v>99000</v>
      </c>
      <c r="J79" s="29"/>
      <c r="K79" s="29">
        <f t="shared" si="2"/>
        <v>108206.8</v>
      </c>
      <c r="L79" s="29"/>
      <c r="M79" s="29">
        <f t="shared" si="69"/>
        <v>99000</v>
      </c>
      <c r="N79" s="29"/>
      <c r="O79" s="29">
        <f t="shared" si="70"/>
        <v>108206.8</v>
      </c>
      <c r="P79" s="29"/>
      <c r="Q79" s="29">
        <f t="shared" si="71"/>
        <v>99000</v>
      </c>
      <c r="R79" s="29">
        <v>-31539.026000000002</v>
      </c>
      <c r="S79" s="29">
        <f t="shared" si="72"/>
        <v>76667.774000000005</v>
      </c>
      <c r="T79" s="29"/>
      <c r="U79" s="29">
        <f t="shared" si="73"/>
        <v>99000</v>
      </c>
      <c r="V79" s="29">
        <v>23185.34</v>
      </c>
      <c r="W79" s="29">
        <f t="shared" si="74"/>
        <v>99853.114000000001</v>
      </c>
      <c r="X79" s="29"/>
      <c r="Y79" s="29">
        <f t="shared" si="75"/>
        <v>99000</v>
      </c>
      <c r="Z79" s="28"/>
      <c r="AA79" s="29">
        <f t="shared" si="76"/>
        <v>99853.114000000001</v>
      </c>
      <c r="AB79" s="28"/>
      <c r="AC79" s="29">
        <f t="shared" si="77"/>
        <v>99000</v>
      </c>
      <c r="AD79" s="13">
        <v>1710141130</v>
      </c>
    </row>
    <row r="80" spans="1:31" ht="56.25" x14ac:dyDescent="0.3">
      <c r="A80" s="1" t="s">
        <v>107</v>
      </c>
      <c r="B80" s="45" t="s">
        <v>46</v>
      </c>
      <c r="C80" s="7" t="s">
        <v>45</v>
      </c>
      <c r="D80" s="29">
        <v>30419.7</v>
      </c>
      <c r="E80" s="29">
        <v>0</v>
      </c>
      <c r="F80" s="29"/>
      <c r="G80" s="29">
        <f t="shared" si="0"/>
        <v>30419.7</v>
      </c>
      <c r="H80" s="29"/>
      <c r="I80" s="29">
        <f t="shared" si="1"/>
        <v>0</v>
      </c>
      <c r="J80" s="29"/>
      <c r="K80" s="29">
        <f t="shared" si="2"/>
        <v>30419.7</v>
      </c>
      <c r="L80" s="29"/>
      <c r="M80" s="29">
        <f t="shared" si="69"/>
        <v>0</v>
      </c>
      <c r="N80" s="29"/>
      <c r="O80" s="29">
        <f t="shared" si="70"/>
        <v>30419.7</v>
      </c>
      <c r="P80" s="29"/>
      <c r="Q80" s="29">
        <f t="shared" si="71"/>
        <v>0</v>
      </c>
      <c r="R80" s="29"/>
      <c r="S80" s="29">
        <f t="shared" si="72"/>
        <v>30419.7</v>
      </c>
      <c r="T80" s="29"/>
      <c r="U80" s="29">
        <f t="shared" si="73"/>
        <v>0</v>
      </c>
      <c r="V80" s="29"/>
      <c r="W80" s="29">
        <f t="shared" si="74"/>
        <v>30419.7</v>
      </c>
      <c r="X80" s="29"/>
      <c r="Y80" s="29">
        <f t="shared" si="75"/>
        <v>0</v>
      </c>
      <c r="Z80" s="28"/>
      <c r="AA80" s="29">
        <f t="shared" si="76"/>
        <v>30419.7</v>
      </c>
      <c r="AB80" s="28"/>
      <c r="AC80" s="29">
        <f t="shared" si="77"/>
        <v>0</v>
      </c>
      <c r="AD80" s="13">
        <v>1710141210</v>
      </c>
    </row>
    <row r="81" spans="1:32" ht="56.25" x14ac:dyDescent="0.3">
      <c r="A81" s="1" t="s">
        <v>108</v>
      </c>
      <c r="B81" s="45" t="s">
        <v>47</v>
      </c>
      <c r="C81" s="7" t="s">
        <v>45</v>
      </c>
      <c r="D81" s="27">
        <v>52469</v>
      </c>
      <c r="E81" s="27">
        <v>20765</v>
      </c>
      <c r="F81" s="29"/>
      <c r="G81" s="29">
        <f t="shared" si="0"/>
        <v>52469</v>
      </c>
      <c r="H81" s="29">
        <v>37555.4</v>
      </c>
      <c r="I81" s="29">
        <f t="shared" si="1"/>
        <v>58320.4</v>
      </c>
      <c r="J81" s="29"/>
      <c r="K81" s="29">
        <f t="shared" si="2"/>
        <v>52469</v>
      </c>
      <c r="L81" s="29"/>
      <c r="M81" s="29">
        <f t="shared" si="69"/>
        <v>58320.4</v>
      </c>
      <c r="N81" s="29"/>
      <c r="O81" s="29">
        <f t="shared" si="70"/>
        <v>52469</v>
      </c>
      <c r="P81" s="29"/>
      <c r="Q81" s="29">
        <f t="shared" si="71"/>
        <v>58320.4</v>
      </c>
      <c r="R81" s="29"/>
      <c r="S81" s="29">
        <f t="shared" si="72"/>
        <v>52469</v>
      </c>
      <c r="T81" s="29"/>
      <c r="U81" s="29">
        <f t="shared" si="73"/>
        <v>58320.4</v>
      </c>
      <c r="V81" s="29"/>
      <c r="W81" s="29">
        <f t="shared" si="74"/>
        <v>52469</v>
      </c>
      <c r="X81" s="29"/>
      <c r="Y81" s="29">
        <f t="shared" si="75"/>
        <v>58320.4</v>
      </c>
      <c r="Z81" s="28"/>
      <c r="AA81" s="29">
        <f t="shared" si="76"/>
        <v>52469</v>
      </c>
      <c r="AB81" s="28"/>
      <c r="AC81" s="29">
        <f t="shared" si="77"/>
        <v>58320.4</v>
      </c>
      <c r="AD81" s="13">
        <v>1710142260</v>
      </c>
    </row>
    <row r="82" spans="1:32" ht="56.25" x14ac:dyDescent="0.3">
      <c r="A82" s="1" t="s">
        <v>109</v>
      </c>
      <c r="B82" s="45" t="s">
        <v>48</v>
      </c>
      <c r="C82" s="7" t="s">
        <v>45</v>
      </c>
      <c r="D82" s="27">
        <v>40000</v>
      </c>
      <c r="E82" s="27">
        <v>70000</v>
      </c>
      <c r="F82" s="29">
        <v>-20000</v>
      </c>
      <c r="G82" s="29">
        <f t="shared" si="0"/>
        <v>20000</v>
      </c>
      <c r="H82" s="29">
        <v>20000</v>
      </c>
      <c r="I82" s="29">
        <f t="shared" si="1"/>
        <v>90000</v>
      </c>
      <c r="J82" s="29"/>
      <c r="K82" s="29">
        <f t="shared" si="2"/>
        <v>20000</v>
      </c>
      <c r="L82" s="29"/>
      <c r="M82" s="29">
        <f t="shared" si="69"/>
        <v>90000</v>
      </c>
      <c r="N82" s="29"/>
      <c r="O82" s="29">
        <f t="shared" si="70"/>
        <v>20000</v>
      </c>
      <c r="P82" s="29"/>
      <c r="Q82" s="29">
        <f t="shared" si="71"/>
        <v>90000</v>
      </c>
      <c r="R82" s="29"/>
      <c r="S82" s="29">
        <f t="shared" si="72"/>
        <v>20000</v>
      </c>
      <c r="T82" s="29"/>
      <c r="U82" s="29">
        <f t="shared" si="73"/>
        <v>90000</v>
      </c>
      <c r="V82" s="29"/>
      <c r="W82" s="29">
        <f t="shared" si="74"/>
        <v>20000</v>
      </c>
      <c r="X82" s="29"/>
      <c r="Y82" s="29">
        <f t="shared" si="75"/>
        <v>90000</v>
      </c>
      <c r="Z82" s="28"/>
      <c r="AA82" s="29">
        <f t="shared" si="76"/>
        <v>20000</v>
      </c>
      <c r="AB82" s="28"/>
      <c r="AC82" s="29">
        <f t="shared" si="77"/>
        <v>90000</v>
      </c>
      <c r="AD82" s="13">
        <v>1710142180</v>
      </c>
    </row>
    <row r="83" spans="1:32" ht="56.25" x14ac:dyDescent="0.3">
      <c r="A83" s="1" t="s">
        <v>110</v>
      </c>
      <c r="B83" s="45" t="s">
        <v>49</v>
      </c>
      <c r="C83" s="7" t="s">
        <v>45</v>
      </c>
      <c r="D83" s="27">
        <v>25565.1</v>
      </c>
      <c r="E83" s="27">
        <v>0</v>
      </c>
      <c r="F83" s="29">
        <v>2840</v>
      </c>
      <c r="G83" s="29">
        <f t="shared" si="0"/>
        <v>28405.1</v>
      </c>
      <c r="H83" s="29"/>
      <c r="I83" s="29">
        <f t="shared" si="1"/>
        <v>0</v>
      </c>
      <c r="J83" s="29"/>
      <c r="K83" s="29">
        <f t="shared" si="2"/>
        <v>28405.1</v>
      </c>
      <c r="L83" s="29"/>
      <c r="M83" s="29">
        <f t="shared" si="69"/>
        <v>0</v>
      </c>
      <c r="N83" s="29"/>
      <c r="O83" s="29">
        <f t="shared" si="70"/>
        <v>28405.1</v>
      </c>
      <c r="P83" s="29"/>
      <c r="Q83" s="29">
        <f t="shared" si="71"/>
        <v>0</v>
      </c>
      <c r="R83" s="29"/>
      <c r="S83" s="29">
        <f t="shared" si="72"/>
        <v>28405.1</v>
      </c>
      <c r="T83" s="29"/>
      <c r="U83" s="29">
        <f t="shared" si="73"/>
        <v>0</v>
      </c>
      <c r="V83" s="29"/>
      <c r="W83" s="29">
        <f t="shared" si="74"/>
        <v>28405.1</v>
      </c>
      <c r="X83" s="29"/>
      <c r="Y83" s="29">
        <f t="shared" si="75"/>
        <v>0</v>
      </c>
      <c r="Z83" s="28"/>
      <c r="AA83" s="29">
        <f t="shared" si="76"/>
        <v>28405.1</v>
      </c>
      <c r="AB83" s="28"/>
      <c r="AC83" s="29">
        <f t="shared" si="77"/>
        <v>0</v>
      </c>
      <c r="AD83" s="13">
        <v>1710142330</v>
      </c>
    </row>
    <row r="84" spans="1:32" ht="56.25" x14ac:dyDescent="0.3">
      <c r="A84" s="1" t="s">
        <v>111</v>
      </c>
      <c r="B84" s="45" t="s">
        <v>50</v>
      </c>
      <c r="C84" s="7" t="s">
        <v>45</v>
      </c>
      <c r="D84" s="27">
        <v>522</v>
      </c>
      <c r="E84" s="27">
        <v>0</v>
      </c>
      <c r="F84" s="29"/>
      <c r="G84" s="29">
        <f t="shared" si="0"/>
        <v>522</v>
      </c>
      <c r="H84" s="29"/>
      <c r="I84" s="29">
        <f t="shared" si="1"/>
        <v>0</v>
      </c>
      <c r="J84" s="29"/>
      <c r="K84" s="29">
        <f t="shared" si="2"/>
        <v>522</v>
      </c>
      <c r="L84" s="29"/>
      <c r="M84" s="29">
        <f t="shared" si="69"/>
        <v>0</v>
      </c>
      <c r="N84" s="29"/>
      <c r="O84" s="29">
        <f t="shared" si="70"/>
        <v>522</v>
      </c>
      <c r="P84" s="29"/>
      <c r="Q84" s="29">
        <f t="shared" si="71"/>
        <v>0</v>
      </c>
      <c r="R84" s="29"/>
      <c r="S84" s="29">
        <f t="shared" si="72"/>
        <v>522</v>
      </c>
      <c r="T84" s="29"/>
      <c r="U84" s="29">
        <f t="shared" si="73"/>
        <v>0</v>
      </c>
      <c r="V84" s="29"/>
      <c r="W84" s="29">
        <f t="shared" si="74"/>
        <v>522</v>
      </c>
      <c r="X84" s="29"/>
      <c r="Y84" s="29">
        <f t="shared" si="75"/>
        <v>0</v>
      </c>
      <c r="Z84" s="28"/>
      <c r="AA84" s="29">
        <f t="shared" si="76"/>
        <v>522</v>
      </c>
      <c r="AB84" s="28"/>
      <c r="AC84" s="29">
        <f t="shared" si="77"/>
        <v>0</v>
      </c>
      <c r="AD84" s="13">
        <v>1710142340</v>
      </c>
    </row>
    <row r="85" spans="1:32" ht="56.25" x14ac:dyDescent="0.3">
      <c r="A85" s="1" t="s">
        <v>112</v>
      </c>
      <c r="B85" s="45" t="s">
        <v>51</v>
      </c>
      <c r="C85" s="7" t="s">
        <v>45</v>
      </c>
      <c r="D85" s="27">
        <v>3897</v>
      </c>
      <c r="E85" s="27">
        <v>0</v>
      </c>
      <c r="F85" s="29"/>
      <c r="G85" s="29">
        <f t="shared" si="0"/>
        <v>3897</v>
      </c>
      <c r="H85" s="29"/>
      <c r="I85" s="29">
        <f t="shared" si="1"/>
        <v>0</v>
      </c>
      <c r="J85" s="29"/>
      <c r="K85" s="29">
        <f t="shared" si="2"/>
        <v>3897</v>
      </c>
      <c r="L85" s="29"/>
      <c r="M85" s="29">
        <f t="shared" si="69"/>
        <v>0</v>
      </c>
      <c r="N85" s="29"/>
      <c r="O85" s="29">
        <f t="shared" si="70"/>
        <v>3897</v>
      </c>
      <c r="P85" s="29"/>
      <c r="Q85" s="29">
        <f t="shared" si="71"/>
        <v>0</v>
      </c>
      <c r="R85" s="29"/>
      <c r="S85" s="29">
        <f t="shared" si="72"/>
        <v>3897</v>
      </c>
      <c r="T85" s="29"/>
      <c r="U85" s="29">
        <f t="shared" si="73"/>
        <v>0</v>
      </c>
      <c r="V85" s="29"/>
      <c r="W85" s="29">
        <f t="shared" si="74"/>
        <v>3897</v>
      </c>
      <c r="X85" s="29"/>
      <c r="Y85" s="29">
        <f t="shared" si="75"/>
        <v>0</v>
      </c>
      <c r="Z85" s="28"/>
      <c r="AA85" s="29">
        <f t="shared" si="76"/>
        <v>3897</v>
      </c>
      <c r="AB85" s="28"/>
      <c r="AC85" s="29">
        <f t="shared" si="77"/>
        <v>0</v>
      </c>
      <c r="AD85" s="13">
        <v>1710142350</v>
      </c>
    </row>
    <row r="86" spans="1:32" ht="56.25" x14ac:dyDescent="0.3">
      <c r="A86" s="1" t="s">
        <v>113</v>
      </c>
      <c r="B86" s="45" t="s">
        <v>52</v>
      </c>
      <c r="C86" s="7" t="s">
        <v>45</v>
      </c>
      <c r="D86" s="27">
        <v>22500</v>
      </c>
      <c r="E86" s="27">
        <v>0</v>
      </c>
      <c r="F86" s="29">
        <v>2500</v>
      </c>
      <c r="G86" s="29">
        <f t="shared" si="0"/>
        <v>25000</v>
      </c>
      <c r="H86" s="29"/>
      <c r="I86" s="29">
        <f t="shared" si="1"/>
        <v>0</v>
      </c>
      <c r="J86" s="29"/>
      <c r="K86" s="29">
        <f t="shared" si="2"/>
        <v>25000</v>
      </c>
      <c r="L86" s="29"/>
      <c r="M86" s="29">
        <f t="shared" si="69"/>
        <v>0</v>
      </c>
      <c r="N86" s="29"/>
      <c r="O86" s="29">
        <f t="shared" si="70"/>
        <v>25000</v>
      </c>
      <c r="P86" s="29"/>
      <c r="Q86" s="29">
        <f t="shared" si="71"/>
        <v>0</v>
      </c>
      <c r="R86" s="29"/>
      <c r="S86" s="29">
        <f t="shared" si="72"/>
        <v>25000</v>
      </c>
      <c r="T86" s="29"/>
      <c r="U86" s="29">
        <f t="shared" si="73"/>
        <v>0</v>
      </c>
      <c r="V86" s="29"/>
      <c r="W86" s="29">
        <f t="shared" si="74"/>
        <v>25000</v>
      </c>
      <c r="X86" s="29"/>
      <c r="Y86" s="29">
        <f t="shared" si="75"/>
        <v>0</v>
      </c>
      <c r="Z86" s="28"/>
      <c r="AA86" s="29">
        <f t="shared" si="76"/>
        <v>25000</v>
      </c>
      <c r="AB86" s="28"/>
      <c r="AC86" s="29">
        <f t="shared" si="77"/>
        <v>0</v>
      </c>
      <c r="AD86" s="13">
        <v>1710142360</v>
      </c>
    </row>
    <row r="87" spans="1:32" ht="56.25" x14ac:dyDescent="0.3">
      <c r="A87" s="1" t="s">
        <v>114</v>
      </c>
      <c r="B87" s="45" t="s">
        <v>53</v>
      </c>
      <c r="C87" s="7" t="s">
        <v>45</v>
      </c>
      <c r="D87" s="27">
        <v>61227</v>
      </c>
      <c r="E87" s="27">
        <v>0</v>
      </c>
      <c r="F87" s="29">
        <f>6803-23269.6</f>
        <v>-16466.599999999999</v>
      </c>
      <c r="G87" s="29">
        <f t="shared" si="0"/>
        <v>44760.4</v>
      </c>
      <c r="H87" s="29">
        <v>23269.599999999999</v>
      </c>
      <c r="I87" s="29">
        <f t="shared" si="1"/>
        <v>23269.599999999999</v>
      </c>
      <c r="J87" s="29"/>
      <c r="K87" s="29">
        <f t="shared" si="2"/>
        <v>44760.4</v>
      </c>
      <c r="L87" s="29"/>
      <c r="M87" s="29">
        <f t="shared" si="69"/>
        <v>23269.599999999999</v>
      </c>
      <c r="N87" s="29"/>
      <c r="O87" s="29">
        <f t="shared" si="70"/>
        <v>44760.4</v>
      </c>
      <c r="P87" s="29"/>
      <c r="Q87" s="29">
        <f t="shared" si="71"/>
        <v>23269.599999999999</v>
      </c>
      <c r="R87" s="29"/>
      <c r="S87" s="29">
        <f t="shared" si="72"/>
        <v>44760.4</v>
      </c>
      <c r="T87" s="29"/>
      <c r="U87" s="29">
        <f t="shared" si="73"/>
        <v>23269.599999999999</v>
      </c>
      <c r="V87" s="29"/>
      <c r="W87" s="29">
        <f t="shared" si="74"/>
        <v>44760.4</v>
      </c>
      <c r="X87" s="29"/>
      <c r="Y87" s="29">
        <f t="shared" si="75"/>
        <v>23269.599999999999</v>
      </c>
      <c r="Z87" s="28"/>
      <c r="AA87" s="29">
        <f t="shared" si="76"/>
        <v>44760.4</v>
      </c>
      <c r="AB87" s="28"/>
      <c r="AC87" s="29">
        <f t="shared" si="77"/>
        <v>23269.599999999999</v>
      </c>
      <c r="AD87" s="13">
        <v>1710142370</v>
      </c>
    </row>
    <row r="88" spans="1:32" ht="56.25" x14ac:dyDescent="0.3">
      <c r="A88" s="1" t="s">
        <v>115</v>
      </c>
      <c r="B88" s="45" t="s">
        <v>54</v>
      </c>
      <c r="C88" s="7" t="s">
        <v>45</v>
      </c>
      <c r="D88" s="27">
        <v>26760.3</v>
      </c>
      <c r="E88" s="27">
        <v>8016.7</v>
      </c>
      <c r="F88" s="29"/>
      <c r="G88" s="29">
        <f t="shared" si="0"/>
        <v>26760.3</v>
      </c>
      <c r="H88" s="29"/>
      <c r="I88" s="29">
        <f t="shared" si="1"/>
        <v>8016.7</v>
      </c>
      <c r="J88" s="29"/>
      <c r="K88" s="29">
        <f t="shared" si="2"/>
        <v>26760.3</v>
      </c>
      <c r="L88" s="29"/>
      <c r="M88" s="29">
        <f t="shared" si="69"/>
        <v>8016.7</v>
      </c>
      <c r="N88" s="29"/>
      <c r="O88" s="29">
        <f t="shared" si="70"/>
        <v>26760.3</v>
      </c>
      <c r="P88" s="29"/>
      <c r="Q88" s="29">
        <f t="shared" si="71"/>
        <v>8016.7</v>
      </c>
      <c r="R88" s="29"/>
      <c r="S88" s="29">
        <f t="shared" si="72"/>
        <v>26760.3</v>
      </c>
      <c r="T88" s="29"/>
      <c r="U88" s="29">
        <f t="shared" si="73"/>
        <v>8016.7</v>
      </c>
      <c r="V88" s="29"/>
      <c r="W88" s="29">
        <f t="shared" si="74"/>
        <v>26760.3</v>
      </c>
      <c r="X88" s="29"/>
      <c r="Y88" s="29">
        <f t="shared" si="75"/>
        <v>8016.7</v>
      </c>
      <c r="Z88" s="28"/>
      <c r="AA88" s="29">
        <f t="shared" si="76"/>
        <v>26760.3</v>
      </c>
      <c r="AB88" s="28"/>
      <c r="AC88" s="29">
        <f t="shared" si="77"/>
        <v>8016.7</v>
      </c>
      <c r="AD88" s="13">
        <v>1710241100</v>
      </c>
    </row>
    <row r="89" spans="1:32" ht="56.25" x14ac:dyDescent="0.3">
      <c r="A89" s="1" t="s">
        <v>116</v>
      </c>
      <c r="B89" s="45" t="s">
        <v>55</v>
      </c>
      <c r="C89" s="7" t="s">
        <v>45</v>
      </c>
      <c r="D89" s="27">
        <v>8000</v>
      </c>
      <c r="E89" s="27">
        <v>0</v>
      </c>
      <c r="F89" s="29"/>
      <c r="G89" s="29">
        <f t="shared" si="0"/>
        <v>8000</v>
      </c>
      <c r="H89" s="29"/>
      <c r="I89" s="29">
        <f t="shared" si="1"/>
        <v>0</v>
      </c>
      <c r="J89" s="29">
        <v>14395.203</v>
      </c>
      <c r="K89" s="29">
        <f t="shared" si="2"/>
        <v>22395.203000000001</v>
      </c>
      <c r="L89" s="29"/>
      <c r="M89" s="29">
        <f t="shared" si="69"/>
        <v>0</v>
      </c>
      <c r="N89" s="29"/>
      <c r="O89" s="29">
        <f t="shared" si="70"/>
        <v>22395.203000000001</v>
      </c>
      <c r="P89" s="29"/>
      <c r="Q89" s="29">
        <f t="shared" si="71"/>
        <v>0</v>
      </c>
      <c r="R89" s="29"/>
      <c r="S89" s="29">
        <f t="shared" si="72"/>
        <v>22395.203000000001</v>
      </c>
      <c r="T89" s="29"/>
      <c r="U89" s="29">
        <f t="shared" si="73"/>
        <v>0</v>
      </c>
      <c r="V89" s="29"/>
      <c r="W89" s="29">
        <f t="shared" si="74"/>
        <v>22395.203000000001</v>
      </c>
      <c r="X89" s="29"/>
      <c r="Y89" s="29">
        <f t="shared" si="75"/>
        <v>0</v>
      </c>
      <c r="Z89" s="28"/>
      <c r="AA89" s="29">
        <f t="shared" si="76"/>
        <v>22395.203000000001</v>
      </c>
      <c r="AB89" s="28"/>
      <c r="AC89" s="29">
        <f t="shared" si="77"/>
        <v>0</v>
      </c>
      <c r="AD89" s="13">
        <v>1710441240</v>
      </c>
    </row>
    <row r="90" spans="1:32" ht="56.25" x14ac:dyDescent="0.3">
      <c r="A90" s="1" t="s">
        <v>117</v>
      </c>
      <c r="B90" s="45" t="s">
        <v>155</v>
      </c>
      <c r="C90" s="7" t="s">
        <v>45</v>
      </c>
      <c r="D90" s="27">
        <v>7000</v>
      </c>
      <c r="E90" s="27">
        <v>15000</v>
      </c>
      <c r="F90" s="29">
        <v>5000</v>
      </c>
      <c r="G90" s="29">
        <f t="shared" si="0"/>
        <v>12000</v>
      </c>
      <c r="H90" s="29"/>
      <c r="I90" s="29">
        <f t="shared" si="1"/>
        <v>15000</v>
      </c>
      <c r="J90" s="29"/>
      <c r="K90" s="29">
        <f t="shared" si="2"/>
        <v>12000</v>
      </c>
      <c r="L90" s="29"/>
      <c r="M90" s="29">
        <f t="shared" si="69"/>
        <v>15000</v>
      </c>
      <c r="N90" s="29"/>
      <c r="O90" s="29">
        <f t="shared" si="70"/>
        <v>12000</v>
      </c>
      <c r="P90" s="29"/>
      <c r="Q90" s="29">
        <f t="shared" si="71"/>
        <v>15000</v>
      </c>
      <c r="R90" s="29"/>
      <c r="S90" s="29">
        <f t="shared" si="72"/>
        <v>12000</v>
      </c>
      <c r="T90" s="29"/>
      <c r="U90" s="29">
        <f t="shared" si="73"/>
        <v>15000</v>
      </c>
      <c r="V90" s="29"/>
      <c r="W90" s="29">
        <f t="shared" si="74"/>
        <v>12000</v>
      </c>
      <c r="X90" s="29"/>
      <c r="Y90" s="29">
        <f t="shared" si="75"/>
        <v>15000</v>
      </c>
      <c r="Z90" s="28"/>
      <c r="AA90" s="29">
        <f t="shared" si="76"/>
        <v>12000</v>
      </c>
      <c r="AB90" s="28"/>
      <c r="AC90" s="29">
        <f t="shared" si="77"/>
        <v>15000</v>
      </c>
      <c r="AD90" s="24" t="s">
        <v>180</v>
      </c>
      <c r="AF90" s="24"/>
    </row>
    <row r="91" spans="1:32" ht="56.25" x14ac:dyDescent="0.3">
      <c r="A91" s="1" t="s">
        <v>118</v>
      </c>
      <c r="B91" s="45" t="s">
        <v>66</v>
      </c>
      <c r="C91" s="7" t="s">
        <v>3</v>
      </c>
      <c r="D91" s="27">
        <f>D93+D94</f>
        <v>1069391.5</v>
      </c>
      <c r="E91" s="27">
        <f>E93+E94</f>
        <v>400000</v>
      </c>
      <c r="F91" s="29">
        <f>F93+F94+F95</f>
        <v>-94000</v>
      </c>
      <c r="G91" s="29">
        <f t="shared" si="0"/>
        <v>975391.5</v>
      </c>
      <c r="H91" s="29">
        <f>H93+H94+H95</f>
        <v>94000</v>
      </c>
      <c r="I91" s="29">
        <f t="shared" si="1"/>
        <v>494000</v>
      </c>
      <c r="J91" s="29">
        <f>J93+J94+J95</f>
        <v>0</v>
      </c>
      <c r="K91" s="29">
        <f t="shared" si="2"/>
        <v>975391.5</v>
      </c>
      <c r="L91" s="29">
        <f>L93+L94+L95</f>
        <v>0</v>
      </c>
      <c r="M91" s="29">
        <f t="shared" si="69"/>
        <v>494000</v>
      </c>
      <c r="N91" s="29">
        <f>N93+N94+N95</f>
        <v>0</v>
      </c>
      <c r="O91" s="29">
        <f t="shared" si="70"/>
        <v>975391.5</v>
      </c>
      <c r="P91" s="29">
        <f>P93+P94+P95</f>
        <v>0</v>
      </c>
      <c r="Q91" s="29">
        <f t="shared" si="71"/>
        <v>494000</v>
      </c>
      <c r="R91" s="29">
        <f>R93+R94+R95</f>
        <v>0</v>
      </c>
      <c r="S91" s="29">
        <f t="shared" si="72"/>
        <v>975391.5</v>
      </c>
      <c r="T91" s="29">
        <f>T93+T94+T95</f>
        <v>0</v>
      </c>
      <c r="U91" s="29">
        <f t="shared" si="73"/>
        <v>494000</v>
      </c>
      <c r="V91" s="29">
        <f>V93+V94+V95</f>
        <v>0</v>
      </c>
      <c r="W91" s="29">
        <f t="shared" si="74"/>
        <v>975391.5</v>
      </c>
      <c r="X91" s="29">
        <f>X93+X94+X95</f>
        <v>0</v>
      </c>
      <c r="Y91" s="29">
        <f t="shared" si="75"/>
        <v>494000</v>
      </c>
      <c r="Z91" s="28">
        <f>Z93+Z94+Z95+Z96</f>
        <v>202654.14</v>
      </c>
      <c r="AA91" s="29">
        <f t="shared" si="76"/>
        <v>1178045.6400000001</v>
      </c>
      <c r="AB91" s="28">
        <f>AB93+AB94+AB95+AB96</f>
        <v>458995.10799999995</v>
      </c>
      <c r="AC91" s="29">
        <f t="shared" si="77"/>
        <v>952995.10800000001</v>
      </c>
    </row>
    <row r="92" spans="1:32" x14ac:dyDescent="0.3">
      <c r="A92" s="1"/>
      <c r="B92" s="45" t="s">
        <v>7</v>
      </c>
      <c r="C92" s="7"/>
      <c r="D92" s="27"/>
      <c r="E92" s="27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8"/>
      <c r="AA92" s="29"/>
      <c r="AB92" s="28"/>
      <c r="AC92" s="29"/>
    </row>
    <row r="93" spans="1:32" hidden="1" x14ac:dyDescent="0.3">
      <c r="A93" s="1"/>
      <c r="B93" s="18" t="s">
        <v>8</v>
      </c>
      <c r="C93" s="7"/>
      <c r="D93" s="27">
        <v>664431.5</v>
      </c>
      <c r="E93" s="27">
        <v>400000</v>
      </c>
      <c r="F93" s="29">
        <v>-94000</v>
      </c>
      <c r="G93" s="29">
        <f t="shared" si="0"/>
        <v>570431.5</v>
      </c>
      <c r="H93" s="29">
        <v>94000</v>
      </c>
      <c r="I93" s="29">
        <f t="shared" si="1"/>
        <v>494000</v>
      </c>
      <c r="J93" s="29"/>
      <c r="K93" s="29">
        <f t="shared" si="2"/>
        <v>570431.5</v>
      </c>
      <c r="L93" s="29"/>
      <c r="M93" s="29">
        <f t="shared" ref="M93:M97" si="78">I93+L93</f>
        <v>494000</v>
      </c>
      <c r="N93" s="29"/>
      <c r="O93" s="29">
        <f t="shared" ref="O93:O97" si="79">K93+N93</f>
        <v>570431.5</v>
      </c>
      <c r="P93" s="29"/>
      <c r="Q93" s="29">
        <f t="shared" ref="Q93:Q97" si="80">M93+P93</f>
        <v>494000</v>
      </c>
      <c r="R93" s="29"/>
      <c r="S93" s="29">
        <f t="shared" ref="S93:S97" si="81">O93+R93</f>
        <v>570431.5</v>
      </c>
      <c r="T93" s="29"/>
      <c r="U93" s="29">
        <f t="shared" ref="U93:U97" si="82">Q93+T93</f>
        <v>494000</v>
      </c>
      <c r="V93" s="29"/>
      <c r="W93" s="29">
        <f t="shared" ref="W93:W97" si="83">S93+V93</f>
        <v>570431.5</v>
      </c>
      <c r="X93" s="29"/>
      <c r="Y93" s="29">
        <f t="shared" ref="Y93:Y97" si="84">U93+X93</f>
        <v>494000</v>
      </c>
      <c r="Z93" s="28">
        <f>100000-100304.3-159167.2-197941.805</f>
        <v>-357413.30499999999</v>
      </c>
      <c r="AA93" s="29">
        <f t="shared" ref="AA93:AA97" si="85">W93+Z93</f>
        <v>213018.19500000001</v>
      </c>
      <c r="AB93" s="28">
        <f>100000-400000-94000</f>
        <v>-394000</v>
      </c>
      <c r="AC93" s="29">
        <f t="shared" ref="AC93:AC97" si="86">Y93+AB93</f>
        <v>100000</v>
      </c>
      <c r="AD93" s="13" t="s">
        <v>190</v>
      </c>
      <c r="AE93" s="3">
        <v>0</v>
      </c>
    </row>
    <row r="94" spans="1:32" x14ac:dyDescent="0.3">
      <c r="A94" s="1"/>
      <c r="B94" s="45" t="s">
        <v>14</v>
      </c>
      <c r="C94" s="7"/>
      <c r="D94" s="27">
        <v>404960</v>
      </c>
      <c r="E94" s="27">
        <v>0</v>
      </c>
      <c r="F94" s="29"/>
      <c r="G94" s="29">
        <f t="shared" si="0"/>
        <v>404960</v>
      </c>
      <c r="H94" s="29">
        <v>0</v>
      </c>
      <c r="I94" s="29">
        <f t="shared" si="1"/>
        <v>0</v>
      </c>
      <c r="J94" s="29"/>
      <c r="K94" s="29">
        <f t="shared" si="2"/>
        <v>404960</v>
      </c>
      <c r="L94" s="29">
        <v>0</v>
      </c>
      <c r="M94" s="29">
        <f t="shared" si="78"/>
        <v>0</v>
      </c>
      <c r="N94" s="29"/>
      <c r="O94" s="29">
        <f t="shared" si="79"/>
        <v>404960</v>
      </c>
      <c r="P94" s="29">
        <v>0</v>
      </c>
      <c r="Q94" s="29">
        <f t="shared" si="80"/>
        <v>0</v>
      </c>
      <c r="R94" s="29"/>
      <c r="S94" s="29">
        <f t="shared" si="81"/>
        <v>404960</v>
      </c>
      <c r="T94" s="29">
        <v>0</v>
      </c>
      <c r="U94" s="29">
        <f t="shared" si="82"/>
        <v>0</v>
      </c>
      <c r="V94" s="29"/>
      <c r="W94" s="29">
        <f t="shared" si="83"/>
        <v>404960</v>
      </c>
      <c r="X94" s="29">
        <v>0</v>
      </c>
      <c r="Y94" s="29">
        <f t="shared" si="84"/>
        <v>0</v>
      </c>
      <c r="Z94" s="28">
        <f>-291941.805+42600.586</f>
        <v>-249341.21899999998</v>
      </c>
      <c r="AA94" s="29">
        <f t="shared" si="85"/>
        <v>155618.78100000002</v>
      </c>
      <c r="AB94" s="28">
        <v>42649.756000000001</v>
      </c>
      <c r="AC94" s="29">
        <f t="shared" si="86"/>
        <v>42649.756000000001</v>
      </c>
      <c r="AD94" s="13" t="s">
        <v>250</v>
      </c>
    </row>
    <row r="95" spans="1:32" hidden="1" x14ac:dyDescent="0.3">
      <c r="A95" s="1"/>
      <c r="B95" s="33" t="s">
        <v>22</v>
      </c>
      <c r="C95" s="7"/>
      <c r="D95" s="27"/>
      <c r="E95" s="27"/>
      <c r="F95" s="29"/>
      <c r="G95" s="29">
        <f t="shared" si="0"/>
        <v>0</v>
      </c>
      <c r="H95" s="29">
        <v>0</v>
      </c>
      <c r="I95" s="29">
        <f t="shared" si="1"/>
        <v>0</v>
      </c>
      <c r="J95" s="29"/>
      <c r="K95" s="29">
        <f t="shared" si="2"/>
        <v>0</v>
      </c>
      <c r="L95" s="29">
        <v>0</v>
      </c>
      <c r="M95" s="29">
        <f t="shared" si="78"/>
        <v>0</v>
      </c>
      <c r="N95" s="29"/>
      <c r="O95" s="29">
        <f t="shared" si="79"/>
        <v>0</v>
      </c>
      <c r="P95" s="29">
        <v>0</v>
      </c>
      <c r="Q95" s="29">
        <f t="shared" si="80"/>
        <v>0</v>
      </c>
      <c r="R95" s="29"/>
      <c r="S95" s="29">
        <f t="shared" si="81"/>
        <v>0</v>
      </c>
      <c r="T95" s="29">
        <v>0</v>
      </c>
      <c r="U95" s="29">
        <f t="shared" si="82"/>
        <v>0</v>
      </c>
      <c r="V95" s="29"/>
      <c r="W95" s="29">
        <f t="shared" si="83"/>
        <v>0</v>
      </c>
      <c r="X95" s="29">
        <v>0</v>
      </c>
      <c r="Y95" s="29">
        <f t="shared" si="84"/>
        <v>0</v>
      </c>
      <c r="Z95" s="28"/>
      <c r="AA95" s="29">
        <f t="shared" si="85"/>
        <v>0</v>
      </c>
      <c r="AB95" s="28">
        <v>0</v>
      </c>
      <c r="AC95" s="29">
        <f t="shared" si="86"/>
        <v>0</v>
      </c>
      <c r="AE95" s="3">
        <v>0</v>
      </c>
    </row>
    <row r="96" spans="1:32" ht="37.5" x14ac:dyDescent="0.3">
      <c r="A96" s="1"/>
      <c r="B96" s="45" t="s">
        <v>229</v>
      </c>
      <c r="C96" s="7"/>
      <c r="D96" s="27"/>
      <c r="E96" s="27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8">
        <v>809408.66399999999</v>
      </c>
      <c r="AA96" s="29">
        <f t="shared" si="85"/>
        <v>809408.66399999999</v>
      </c>
      <c r="AB96" s="28">
        <v>810345.35199999996</v>
      </c>
      <c r="AC96" s="29">
        <f t="shared" si="86"/>
        <v>810345.35199999996</v>
      </c>
      <c r="AD96" s="12" t="s">
        <v>230</v>
      </c>
    </row>
    <row r="97" spans="1:31" ht="112.5" x14ac:dyDescent="0.3">
      <c r="A97" s="1" t="s">
        <v>119</v>
      </c>
      <c r="B97" s="45" t="s">
        <v>67</v>
      </c>
      <c r="C97" s="7" t="s">
        <v>3</v>
      </c>
      <c r="D97" s="27">
        <f>D99</f>
        <v>107930.5</v>
      </c>
      <c r="E97" s="27">
        <f>E99</f>
        <v>104446.2</v>
      </c>
      <c r="F97" s="29">
        <f>F99</f>
        <v>-973.6</v>
      </c>
      <c r="G97" s="29">
        <f t="shared" si="0"/>
        <v>106956.9</v>
      </c>
      <c r="H97" s="29">
        <f>H99</f>
        <v>-973.6</v>
      </c>
      <c r="I97" s="29">
        <f t="shared" si="1"/>
        <v>103472.59999999999</v>
      </c>
      <c r="J97" s="29">
        <f>J99</f>
        <v>0</v>
      </c>
      <c r="K97" s="29">
        <f t="shared" si="2"/>
        <v>106956.9</v>
      </c>
      <c r="L97" s="29">
        <f>L99</f>
        <v>0</v>
      </c>
      <c r="M97" s="29">
        <f t="shared" si="78"/>
        <v>103472.59999999999</v>
      </c>
      <c r="N97" s="29">
        <f>N99</f>
        <v>0</v>
      </c>
      <c r="O97" s="29">
        <f t="shared" si="79"/>
        <v>106956.9</v>
      </c>
      <c r="P97" s="29">
        <f>P99</f>
        <v>0</v>
      </c>
      <c r="Q97" s="29">
        <f t="shared" si="80"/>
        <v>103472.59999999999</v>
      </c>
      <c r="R97" s="29">
        <f>R99</f>
        <v>0</v>
      </c>
      <c r="S97" s="29">
        <f t="shared" si="81"/>
        <v>106956.9</v>
      </c>
      <c r="T97" s="29">
        <f>T99</f>
        <v>0</v>
      </c>
      <c r="U97" s="29">
        <f t="shared" si="82"/>
        <v>103472.59999999999</v>
      </c>
      <c r="V97" s="29">
        <f>V99</f>
        <v>0</v>
      </c>
      <c r="W97" s="29">
        <f t="shared" si="83"/>
        <v>106956.9</v>
      </c>
      <c r="X97" s="29">
        <f>X99</f>
        <v>0</v>
      </c>
      <c r="Y97" s="29">
        <f t="shared" si="84"/>
        <v>103472.59999999999</v>
      </c>
      <c r="Z97" s="28">
        <f>Z99</f>
        <v>0</v>
      </c>
      <c r="AA97" s="29">
        <f t="shared" si="85"/>
        <v>106956.9</v>
      </c>
      <c r="AB97" s="28">
        <f>AB99</f>
        <v>0</v>
      </c>
      <c r="AC97" s="29">
        <f t="shared" si="86"/>
        <v>103472.59999999999</v>
      </c>
    </row>
    <row r="98" spans="1:31" x14ac:dyDescent="0.3">
      <c r="A98" s="1"/>
      <c r="B98" s="45" t="s">
        <v>7</v>
      </c>
      <c r="C98" s="7"/>
      <c r="D98" s="27"/>
      <c r="E98" s="27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8"/>
      <c r="AA98" s="29"/>
      <c r="AB98" s="28"/>
      <c r="AC98" s="29"/>
    </row>
    <row r="99" spans="1:31" x14ac:dyDescent="0.3">
      <c r="A99" s="1"/>
      <c r="B99" s="45" t="s">
        <v>14</v>
      </c>
      <c r="C99" s="7"/>
      <c r="D99" s="27">
        <v>107930.5</v>
      </c>
      <c r="E99" s="27">
        <v>104446.2</v>
      </c>
      <c r="F99" s="29">
        <v>-973.6</v>
      </c>
      <c r="G99" s="29">
        <f t="shared" si="0"/>
        <v>106956.9</v>
      </c>
      <c r="H99" s="29">
        <v>-973.6</v>
      </c>
      <c r="I99" s="29">
        <f t="shared" si="1"/>
        <v>103472.59999999999</v>
      </c>
      <c r="J99" s="29"/>
      <c r="K99" s="29">
        <f t="shared" si="2"/>
        <v>106956.9</v>
      </c>
      <c r="L99" s="29"/>
      <c r="M99" s="29">
        <f t="shared" ref="M99:M100" si="87">I99+L99</f>
        <v>103472.59999999999</v>
      </c>
      <c r="N99" s="29"/>
      <c r="O99" s="29">
        <f t="shared" ref="O99:O100" si="88">K99+N99</f>
        <v>106956.9</v>
      </c>
      <c r="P99" s="29"/>
      <c r="Q99" s="29">
        <f t="shared" ref="Q99:Q100" si="89">M99+P99</f>
        <v>103472.59999999999</v>
      </c>
      <c r="R99" s="29"/>
      <c r="S99" s="29">
        <f t="shared" ref="S99:S100" si="90">O99+R99</f>
        <v>106956.9</v>
      </c>
      <c r="T99" s="29"/>
      <c r="U99" s="29">
        <f t="shared" ref="U99:U100" si="91">Q99+T99</f>
        <v>103472.59999999999</v>
      </c>
      <c r="V99" s="29"/>
      <c r="W99" s="29">
        <f t="shared" ref="W99:W100" si="92">S99+V99</f>
        <v>106956.9</v>
      </c>
      <c r="X99" s="29"/>
      <c r="Y99" s="29">
        <f t="shared" ref="Y99:Y100" si="93">U99+X99</f>
        <v>103472.59999999999</v>
      </c>
      <c r="Z99" s="28"/>
      <c r="AA99" s="29">
        <f t="shared" ref="AA99:AA100" si="94">W99+Z99</f>
        <v>106956.9</v>
      </c>
      <c r="AB99" s="28"/>
      <c r="AC99" s="29">
        <f t="shared" ref="AC99:AC100" si="95">Y99+AB99</f>
        <v>103472.59999999999</v>
      </c>
      <c r="AD99" s="13" t="s">
        <v>69</v>
      </c>
    </row>
    <row r="100" spans="1:31" ht="56.25" x14ac:dyDescent="0.3">
      <c r="A100" s="1" t="s">
        <v>120</v>
      </c>
      <c r="B100" s="45" t="s">
        <v>68</v>
      </c>
      <c r="C100" s="7" t="s">
        <v>3</v>
      </c>
      <c r="D100" s="27">
        <f>D102</f>
        <v>50354.3</v>
      </c>
      <c r="E100" s="27">
        <f>E102</f>
        <v>50354.3</v>
      </c>
      <c r="F100" s="29">
        <f>F102+F103</f>
        <v>137117</v>
      </c>
      <c r="G100" s="29">
        <f t="shared" si="0"/>
        <v>187471.3</v>
      </c>
      <c r="H100" s="29">
        <f>H102+H103</f>
        <v>137117</v>
      </c>
      <c r="I100" s="29">
        <f t="shared" si="1"/>
        <v>187471.3</v>
      </c>
      <c r="J100" s="29">
        <f>J102+J103</f>
        <v>0</v>
      </c>
      <c r="K100" s="29">
        <f t="shared" si="2"/>
        <v>187471.3</v>
      </c>
      <c r="L100" s="29">
        <f>L102+L103</f>
        <v>0</v>
      </c>
      <c r="M100" s="29">
        <f t="shared" si="87"/>
        <v>187471.3</v>
      </c>
      <c r="N100" s="29">
        <f>N102+N103</f>
        <v>0</v>
      </c>
      <c r="O100" s="29">
        <f t="shared" si="88"/>
        <v>187471.3</v>
      </c>
      <c r="P100" s="29">
        <f>P102+P103</f>
        <v>0</v>
      </c>
      <c r="Q100" s="29">
        <f t="shared" si="89"/>
        <v>187471.3</v>
      </c>
      <c r="R100" s="29">
        <f>R102+R103</f>
        <v>0</v>
      </c>
      <c r="S100" s="29">
        <f t="shared" si="90"/>
        <v>187471.3</v>
      </c>
      <c r="T100" s="29">
        <f>T102+T103</f>
        <v>0</v>
      </c>
      <c r="U100" s="29">
        <f t="shared" si="91"/>
        <v>187471.3</v>
      </c>
      <c r="V100" s="29">
        <f>V102+V103</f>
        <v>0</v>
      </c>
      <c r="W100" s="29">
        <f t="shared" si="92"/>
        <v>187471.3</v>
      </c>
      <c r="X100" s="29">
        <f>X102+X103</f>
        <v>0</v>
      </c>
      <c r="Y100" s="29">
        <f t="shared" si="93"/>
        <v>187471.3</v>
      </c>
      <c r="Z100" s="28">
        <f>Z102+Z103</f>
        <v>0</v>
      </c>
      <c r="AA100" s="29">
        <f t="shared" si="94"/>
        <v>187471.3</v>
      </c>
      <c r="AB100" s="28">
        <f>AB102+AB103</f>
        <v>0</v>
      </c>
      <c r="AC100" s="29">
        <f t="shared" si="95"/>
        <v>187471.3</v>
      </c>
    </row>
    <row r="101" spans="1:31" x14ac:dyDescent="0.3">
      <c r="A101" s="1"/>
      <c r="B101" s="45" t="s">
        <v>7</v>
      </c>
      <c r="C101" s="7"/>
      <c r="D101" s="27"/>
      <c r="E101" s="27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8"/>
      <c r="AA101" s="29"/>
      <c r="AB101" s="28"/>
      <c r="AC101" s="29"/>
    </row>
    <row r="102" spans="1:31" x14ac:dyDescent="0.3">
      <c r="A102" s="1"/>
      <c r="B102" s="45" t="s">
        <v>14</v>
      </c>
      <c r="C102" s="7"/>
      <c r="D102" s="27">
        <v>50354.3</v>
      </c>
      <c r="E102" s="27">
        <v>50354.3</v>
      </c>
      <c r="F102" s="29">
        <v>262.89999999999998</v>
      </c>
      <c r="G102" s="29">
        <f t="shared" si="0"/>
        <v>50617.200000000004</v>
      </c>
      <c r="H102" s="29">
        <v>262.89999999999998</v>
      </c>
      <c r="I102" s="29">
        <f t="shared" si="1"/>
        <v>50617.200000000004</v>
      </c>
      <c r="J102" s="29"/>
      <c r="K102" s="29">
        <f t="shared" si="2"/>
        <v>50617.200000000004</v>
      </c>
      <c r="L102" s="29"/>
      <c r="M102" s="29">
        <f t="shared" ref="M102:M116" si="96">I102+L102</f>
        <v>50617.200000000004</v>
      </c>
      <c r="N102" s="29"/>
      <c r="O102" s="29">
        <f t="shared" ref="O102:O116" si="97">K102+N102</f>
        <v>50617.200000000004</v>
      </c>
      <c r="P102" s="29"/>
      <c r="Q102" s="29">
        <f t="shared" ref="Q102:Q116" si="98">M102+P102</f>
        <v>50617.200000000004</v>
      </c>
      <c r="R102" s="29"/>
      <c r="S102" s="29">
        <f t="shared" ref="S102:S116" si="99">O102+R102</f>
        <v>50617.200000000004</v>
      </c>
      <c r="T102" s="29"/>
      <c r="U102" s="29">
        <f t="shared" ref="U102:U116" si="100">Q102+T102</f>
        <v>50617.200000000004</v>
      </c>
      <c r="V102" s="29"/>
      <c r="W102" s="29">
        <f t="shared" ref="W102:W116" si="101">S102+V102</f>
        <v>50617.200000000004</v>
      </c>
      <c r="X102" s="29"/>
      <c r="Y102" s="29">
        <f t="shared" ref="Y102:Y116" si="102">U102+X102</f>
        <v>50617.200000000004</v>
      </c>
      <c r="Z102" s="28"/>
      <c r="AA102" s="29">
        <f t="shared" ref="AA102:AA116" si="103">W102+Z102</f>
        <v>50617.200000000004</v>
      </c>
      <c r="AB102" s="28"/>
      <c r="AC102" s="29">
        <f t="shared" ref="AC102:AC116" si="104">Y102+AB102</f>
        <v>50617.200000000004</v>
      </c>
      <c r="AD102" s="13" t="s">
        <v>70</v>
      </c>
    </row>
    <row r="103" spans="1:31" x14ac:dyDescent="0.3">
      <c r="A103" s="1"/>
      <c r="B103" s="45" t="s">
        <v>22</v>
      </c>
      <c r="C103" s="7"/>
      <c r="D103" s="27"/>
      <c r="E103" s="27"/>
      <c r="F103" s="29">
        <v>136854.1</v>
      </c>
      <c r="G103" s="29">
        <f t="shared" si="0"/>
        <v>136854.1</v>
      </c>
      <c r="H103" s="29">
        <v>136854.1</v>
      </c>
      <c r="I103" s="29">
        <f t="shared" si="1"/>
        <v>136854.1</v>
      </c>
      <c r="J103" s="29"/>
      <c r="K103" s="29">
        <f t="shared" si="2"/>
        <v>136854.1</v>
      </c>
      <c r="L103" s="29"/>
      <c r="M103" s="29">
        <f t="shared" si="96"/>
        <v>136854.1</v>
      </c>
      <c r="N103" s="29"/>
      <c r="O103" s="29">
        <f t="shared" si="97"/>
        <v>136854.1</v>
      </c>
      <c r="P103" s="29"/>
      <c r="Q103" s="29">
        <f t="shared" si="98"/>
        <v>136854.1</v>
      </c>
      <c r="R103" s="29"/>
      <c r="S103" s="29">
        <f t="shared" si="99"/>
        <v>136854.1</v>
      </c>
      <c r="T103" s="29"/>
      <c r="U103" s="29">
        <f t="shared" si="100"/>
        <v>136854.1</v>
      </c>
      <c r="V103" s="29"/>
      <c r="W103" s="29">
        <f t="shared" si="101"/>
        <v>136854.1</v>
      </c>
      <c r="X103" s="29"/>
      <c r="Y103" s="29">
        <f t="shared" si="102"/>
        <v>136854.1</v>
      </c>
      <c r="Z103" s="28"/>
      <c r="AA103" s="29">
        <f t="shared" si="103"/>
        <v>136854.1</v>
      </c>
      <c r="AB103" s="28"/>
      <c r="AC103" s="29">
        <f t="shared" si="104"/>
        <v>136854.1</v>
      </c>
      <c r="AD103" s="13" t="s">
        <v>70</v>
      </c>
    </row>
    <row r="104" spans="1:31" ht="56.25" x14ac:dyDescent="0.3">
      <c r="A104" s="1" t="s">
        <v>121</v>
      </c>
      <c r="B104" s="45" t="s">
        <v>173</v>
      </c>
      <c r="C104" s="7" t="s">
        <v>45</v>
      </c>
      <c r="D104" s="27"/>
      <c r="E104" s="27"/>
      <c r="F104" s="29">
        <v>13479.7</v>
      </c>
      <c r="G104" s="29">
        <f t="shared" si="0"/>
        <v>13479.7</v>
      </c>
      <c r="H104" s="29"/>
      <c r="I104" s="29">
        <f t="shared" si="1"/>
        <v>0</v>
      </c>
      <c r="J104" s="29"/>
      <c r="K104" s="29">
        <f t="shared" si="2"/>
        <v>13479.7</v>
      </c>
      <c r="L104" s="29"/>
      <c r="M104" s="29">
        <f t="shared" si="96"/>
        <v>0</v>
      </c>
      <c r="N104" s="29"/>
      <c r="O104" s="29">
        <f t="shared" si="97"/>
        <v>13479.7</v>
      </c>
      <c r="P104" s="29"/>
      <c r="Q104" s="29">
        <f t="shared" si="98"/>
        <v>0</v>
      </c>
      <c r="R104" s="29"/>
      <c r="S104" s="29">
        <f t="shared" si="99"/>
        <v>13479.7</v>
      </c>
      <c r="T104" s="29"/>
      <c r="U104" s="29">
        <f t="shared" si="100"/>
        <v>0</v>
      </c>
      <c r="V104" s="29"/>
      <c r="W104" s="29">
        <f t="shared" si="101"/>
        <v>13479.7</v>
      </c>
      <c r="X104" s="29"/>
      <c r="Y104" s="29">
        <f t="shared" si="102"/>
        <v>0</v>
      </c>
      <c r="Z104" s="28"/>
      <c r="AA104" s="29">
        <f t="shared" si="103"/>
        <v>13479.7</v>
      </c>
      <c r="AB104" s="28"/>
      <c r="AC104" s="29">
        <f t="shared" si="104"/>
        <v>0</v>
      </c>
      <c r="AD104" s="13" t="s">
        <v>183</v>
      </c>
    </row>
    <row r="105" spans="1:31" ht="56.25" x14ac:dyDescent="0.3">
      <c r="A105" s="1" t="s">
        <v>122</v>
      </c>
      <c r="B105" s="45" t="s">
        <v>174</v>
      </c>
      <c r="C105" s="7" t="s">
        <v>45</v>
      </c>
      <c r="D105" s="27"/>
      <c r="E105" s="27"/>
      <c r="F105" s="29">
        <v>9847.7000000000007</v>
      </c>
      <c r="G105" s="29">
        <f t="shared" si="0"/>
        <v>9847.7000000000007</v>
      </c>
      <c r="H105" s="29"/>
      <c r="I105" s="29">
        <f t="shared" si="1"/>
        <v>0</v>
      </c>
      <c r="J105" s="29"/>
      <c r="K105" s="29">
        <f t="shared" si="2"/>
        <v>9847.7000000000007</v>
      </c>
      <c r="L105" s="29"/>
      <c r="M105" s="29">
        <f t="shared" si="96"/>
        <v>0</v>
      </c>
      <c r="N105" s="29"/>
      <c r="O105" s="29">
        <f t="shared" si="97"/>
        <v>9847.7000000000007</v>
      </c>
      <c r="P105" s="29"/>
      <c r="Q105" s="29">
        <f t="shared" si="98"/>
        <v>0</v>
      </c>
      <c r="R105" s="29"/>
      <c r="S105" s="29">
        <f t="shared" si="99"/>
        <v>9847.7000000000007</v>
      </c>
      <c r="T105" s="29"/>
      <c r="U105" s="29">
        <f t="shared" si="100"/>
        <v>0</v>
      </c>
      <c r="V105" s="29"/>
      <c r="W105" s="29">
        <f t="shared" si="101"/>
        <v>9847.7000000000007</v>
      </c>
      <c r="X105" s="29"/>
      <c r="Y105" s="29">
        <f t="shared" si="102"/>
        <v>0</v>
      </c>
      <c r="Z105" s="28"/>
      <c r="AA105" s="29">
        <f t="shared" si="103"/>
        <v>9847.7000000000007</v>
      </c>
      <c r="AB105" s="28"/>
      <c r="AC105" s="29">
        <f t="shared" si="104"/>
        <v>0</v>
      </c>
      <c r="AD105" s="13" t="s">
        <v>175</v>
      </c>
    </row>
    <row r="106" spans="1:31" ht="56.25" hidden="1" x14ac:dyDescent="0.3">
      <c r="A106" s="1" t="s">
        <v>119</v>
      </c>
      <c r="B106" s="20" t="s">
        <v>49</v>
      </c>
      <c r="C106" s="7" t="s">
        <v>45</v>
      </c>
      <c r="D106" s="27"/>
      <c r="E106" s="27"/>
      <c r="F106" s="29">
        <v>0</v>
      </c>
      <c r="G106" s="29">
        <f t="shared" si="0"/>
        <v>0</v>
      </c>
      <c r="H106" s="29"/>
      <c r="I106" s="29">
        <f t="shared" si="1"/>
        <v>0</v>
      </c>
      <c r="J106" s="29">
        <v>0</v>
      </c>
      <c r="K106" s="29">
        <f t="shared" si="2"/>
        <v>0</v>
      </c>
      <c r="L106" s="29"/>
      <c r="M106" s="29">
        <f t="shared" si="96"/>
        <v>0</v>
      </c>
      <c r="N106" s="29">
        <v>0</v>
      </c>
      <c r="O106" s="29">
        <f t="shared" si="97"/>
        <v>0</v>
      </c>
      <c r="P106" s="29"/>
      <c r="Q106" s="29">
        <f t="shared" si="98"/>
        <v>0</v>
      </c>
      <c r="R106" s="29">
        <v>0</v>
      </c>
      <c r="S106" s="29">
        <f t="shared" si="99"/>
        <v>0</v>
      </c>
      <c r="T106" s="29"/>
      <c r="U106" s="29">
        <f t="shared" si="100"/>
        <v>0</v>
      </c>
      <c r="V106" s="29">
        <v>0</v>
      </c>
      <c r="W106" s="29">
        <f t="shared" si="101"/>
        <v>0</v>
      </c>
      <c r="X106" s="29"/>
      <c r="Y106" s="29">
        <f t="shared" si="102"/>
        <v>0</v>
      </c>
      <c r="Z106" s="28">
        <v>0</v>
      </c>
      <c r="AA106" s="29">
        <f t="shared" si="103"/>
        <v>0</v>
      </c>
      <c r="AB106" s="28"/>
      <c r="AC106" s="29">
        <f t="shared" si="104"/>
        <v>0</v>
      </c>
      <c r="AD106" s="13" t="s">
        <v>176</v>
      </c>
      <c r="AE106" s="3">
        <v>0</v>
      </c>
    </row>
    <row r="107" spans="1:31" ht="56.25" hidden="1" x14ac:dyDescent="0.3">
      <c r="A107" s="1"/>
      <c r="B107" s="20" t="s">
        <v>47</v>
      </c>
      <c r="C107" s="7" t="s">
        <v>45</v>
      </c>
      <c r="D107" s="27"/>
      <c r="E107" s="27"/>
      <c r="F107" s="29"/>
      <c r="G107" s="29">
        <f t="shared" si="0"/>
        <v>0</v>
      </c>
      <c r="H107" s="29"/>
      <c r="I107" s="29">
        <f t="shared" si="1"/>
        <v>0</v>
      </c>
      <c r="J107" s="29"/>
      <c r="K107" s="29">
        <f t="shared" ref="K107:K189" si="105">G107+J107</f>
        <v>0</v>
      </c>
      <c r="L107" s="29"/>
      <c r="M107" s="29">
        <f t="shared" si="96"/>
        <v>0</v>
      </c>
      <c r="N107" s="29"/>
      <c r="O107" s="29">
        <f t="shared" si="97"/>
        <v>0</v>
      </c>
      <c r="P107" s="29"/>
      <c r="Q107" s="29">
        <f t="shared" si="98"/>
        <v>0</v>
      </c>
      <c r="R107" s="29"/>
      <c r="S107" s="29">
        <f t="shared" si="99"/>
        <v>0</v>
      </c>
      <c r="T107" s="29"/>
      <c r="U107" s="29">
        <f t="shared" si="100"/>
        <v>0</v>
      </c>
      <c r="V107" s="29"/>
      <c r="W107" s="29">
        <f t="shared" si="101"/>
        <v>0</v>
      </c>
      <c r="X107" s="29"/>
      <c r="Y107" s="29">
        <f t="shared" si="102"/>
        <v>0</v>
      </c>
      <c r="Z107" s="28"/>
      <c r="AA107" s="29">
        <f t="shared" si="103"/>
        <v>0</v>
      </c>
      <c r="AB107" s="28"/>
      <c r="AC107" s="29">
        <f t="shared" si="104"/>
        <v>0</v>
      </c>
      <c r="AD107" s="13" t="s">
        <v>177</v>
      </c>
      <c r="AE107" s="3">
        <v>0</v>
      </c>
    </row>
    <row r="108" spans="1:31" ht="56.25" x14ac:dyDescent="0.3">
      <c r="A108" s="1" t="s">
        <v>123</v>
      </c>
      <c r="B108" s="45" t="s">
        <v>179</v>
      </c>
      <c r="C108" s="7" t="s">
        <v>45</v>
      </c>
      <c r="D108" s="27"/>
      <c r="E108" s="27"/>
      <c r="F108" s="29">
        <v>2799.2</v>
      </c>
      <c r="G108" s="29">
        <f t="shared" si="0"/>
        <v>2799.2</v>
      </c>
      <c r="H108" s="29"/>
      <c r="I108" s="29">
        <f t="shared" si="1"/>
        <v>0</v>
      </c>
      <c r="J108" s="29"/>
      <c r="K108" s="29">
        <f t="shared" si="105"/>
        <v>2799.2</v>
      </c>
      <c r="L108" s="29"/>
      <c r="M108" s="29">
        <f t="shared" si="96"/>
        <v>0</v>
      </c>
      <c r="N108" s="29"/>
      <c r="O108" s="29">
        <f t="shared" si="97"/>
        <v>2799.2</v>
      </c>
      <c r="P108" s="29"/>
      <c r="Q108" s="29">
        <f t="shared" si="98"/>
        <v>0</v>
      </c>
      <c r="R108" s="29"/>
      <c r="S108" s="29">
        <f t="shared" si="99"/>
        <v>2799.2</v>
      </c>
      <c r="T108" s="29"/>
      <c r="U108" s="29">
        <f t="shared" si="100"/>
        <v>0</v>
      </c>
      <c r="V108" s="29"/>
      <c r="W108" s="29">
        <f t="shared" si="101"/>
        <v>2799.2</v>
      </c>
      <c r="X108" s="29"/>
      <c r="Y108" s="29">
        <f t="shared" si="102"/>
        <v>0</v>
      </c>
      <c r="Z108" s="28"/>
      <c r="AA108" s="29">
        <f t="shared" si="103"/>
        <v>2799.2</v>
      </c>
      <c r="AB108" s="28"/>
      <c r="AC108" s="29">
        <f t="shared" si="104"/>
        <v>0</v>
      </c>
      <c r="AD108" s="13" t="s">
        <v>191</v>
      </c>
    </row>
    <row r="109" spans="1:31" ht="56.25" hidden="1" x14ac:dyDescent="0.3">
      <c r="A109" s="1"/>
      <c r="B109" s="20" t="s">
        <v>53</v>
      </c>
      <c r="C109" s="7" t="s">
        <v>45</v>
      </c>
      <c r="D109" s="27"/>
      <c r="E109" s="27"/>
      <c r="F109" s="29"/>
      <c r="G109" s="29">
        <f t="shared" si="0"/>
        <v>0</v>
      </c>
      <c r="H109" s="29"/>
      <c r="I109" s="29">
        <f t="shared" si="1"/>
        <v>0</v>
      </c>
      <c r="J109" s="29"/>
      <c r="K109" s="29">
        <f t="shared" si="105"/>
        <v>0</v>
      </c>
      <c r="L109" s="29"/>
      <c r="M109" s="29">
        <f t="shared" si="96"/>
        <v>0</v>
      </c>
      <c r="N109" s="29"/>
      <c r="O109" s="29">
        <f t="shared" si="97"/>
        <v>0</v>
      </c>
      <c r="P109" s="29"/>
      <c r="Q109" s="29">
        <f t="shared" si="98"/>
        <v>0</v>
      </c>
      <c r="R109" s="29"/>
      <c r="S109" s="29">
        <f t="shared" si="99"/>
        <v>0</v>
      </c>
      <c r="T109" s="29"/>
      <c r="U109" s="29">
        <f t="shared" si="100"/>
        <v>0</v>
      </c>
      <c r="V109" s="29"/>
      <c r="W109" s="29">
        <f t="shared" si="101"/>
        <v>0</v>
      </c>
      <c r="X109" s="29"/>
      <c r="Y109" s="29">
        <f t="shared" si="102"/>
        <v>0</v>
      </c>
      <c r="Z109" s="28"/>
      <c r="AA109" s="29">
        <f t="shared" si="103"/>
        <v>0</v>
      </c>
      <c r="AB109" s="28"/>
      <c r="AC109" s="29">
        <f t="shared" si="104"/>
        <v>0</v>
      </c>
      <c r="AD109" s="13" t="s">
        <v>178</v>
      </c>
      <c r="AE109" s="3">
        <v>0</v>
      </c>
    </row>
    <row r="110" spans="1:31" x14ac:dyDescent="0.3">
      <c r="A110" s="1"/>
      <c r="B110" s="45" t="s">
        <v>4</v>
      </c>
      <c r="C110" s="45"/>
      <c r="D110" s="26">
        <f>D113+D111+D112+D114+D115+D116+D120</f>
        <v>190500</v>
      </c>
      <c r="E110" s="26">
        <f>E113+E111+E112+E114+E115+E116+E120</f>
        <v>138786.90000000002</v>
      </c>
      <c r="F110" s="26">
        <f>F113+F111+F112+F114+F115+F116+F120</f>
        <v>0</v>
      </c>
      <c r="G110" s="26">
        <f t="shared" si="0"/>
        <v>190500</v>
      </c>
      <c r="H110" s="26">
        <f>H113+H111+H112+H114+H115+H116+H120</f>
        <v>0</v>
      </c>
      <c r="I110" s="26">
        <f t="shared" si="1"/>
        <v>138786.90000000002</v>
      </c>
      <c r="J110" s="26">
        <f>J113+J111+J112+J114+J115+J116+J120+J121</f>
        <v>32968.798999999999</v>
      </c>
      <c r="K110" s="26">
        <f t="shared" si="105"/>
        <v>223468.799</v>
      </c>
      <c r="L110" s="26">
        <f>L113+L111+L112+L114+L115+L116+L120+L121</f>
        <v>0</v>
      </c>
      <c r="M110" s="26">
        <f t="shared" si="96"/>
        <v>138786.90000000002</v>
      </c>
      <c r="N110" s="26">
        <f>N113+N111+N112+N114+N115+N116+N120+N121</f>
        <v>0</v>
      </c>
      <c r="O110" s="26">
        <f t="shared" si="97"/>
        <v>223468.799</v>
      </c>
      <c r="P110" s="26">
        <f>P113+P111+P112+P114+P115+P116+P120+P121</f>
        <v>0</v>
      </c>
      <c r="Q110" s="26">
        <f t="shared" si="98"/>
        <v>138786.90000000002</v>
      </c>
      <c r="R110" s="26">
        <f>R113+R111+R112+R114+R115+R116+R120+R121</f>
        <v>467.96</v>
      </c>
      <c r="S110" s="26">
        <f t="shared" si="99"/>
        <v>223936.75899999999</v>
      </c>
      <c r="T110" s="26">
        <f>T113+T111+T112+T114+T115+T116+T120+T121</f>
        <v>0</v>
      </c>
      <c r="U110" s="26">
        <f t="shared" si="100"/>
        <v>138786.90000000002</v>
      </c>
      <c r="V110" s="26">
        <f>V113+V111+V112+V114+V115+V116+V120+V121</f>
        <v>0</v>
      </c>
      <c r="W110" s="26">
        <f t="shared" si="101"/>
        <v>223936.75899999999</v>
      </c>
      <c r="X110" s="26">
        <f>X113+X111+X112+X114+X115+X116+X120+X121</f>
        <v>0</v>
      </c>
      <c r="Y110" s="26">
        <f t="shared" si="102"/>
        <v>138786.90000000002</v>
      </c>
      <c r="Z110" s="26">
        <f>Z113+Z111+Z112+Z114+Z115+Z116+Z120+Z121+Z122</f>
        <v>140250.79699999999</v>
      </c>
      <c r="AA110" s="29">
        <f t="shared" si="103"/>
        <v>364187.55599999998</v>
      </c>
      <c r="AB110" s="26">
        <f>AB113+AB111+AB112+AB114+AB115+AB116+AB120+AB121+AB122</f>
        <v>0</v>
      </c>
      <c r="AC110" s="29">
        <f t="shared" si="104"/>
        <v>138786.90000000002</v>
      </c>
    </row>
    <row r="111" spans="1:31" ht="56.25" x14ac:dyDescent="0.3">
      <c r="A111" s="1" t="s">
        <v>124</v>
      </c>
      <c r="B111" s="45" t="s">
        <v>33</v>
      </c>
      <c r="C111" s="45" t="s">
        <v>5</v>
      </c>
      <c r="D111" s="27">
        <v>60500</v>
      </c>
      <c r="E111" s="27">
        <v>60500</v>
      </c>
      <c r="F111" s="29"/>
      <c r="G111" s="29">
        <f t="shared" si="0"/>
        <v>60500</v>
      </c>
      <c r="H111" s="29"/>
      <c r="I111" s="29">
        <f t="shared" si="1"/>
        <v>60500</v>
      </c>
      <c r="J111" s="29"/>
      <c r="K111" s="29">
        <f t="shared" si="105"/>
        <v>60500</v>
      </c>
      <c r="L111" s="29"/>
      <c r="M111" s="29">
        <f t="shared" si="96"/>
        <v>60500</v>
      </c>
      <c r="N111" s="29"/>
      <c r="O111" s="29">
        <f t="shared" si="97"/>
        <v>60500</v>
      </c>
      <c r="P111" s="29"/>
      <c r="Q111" s="29">
        <f t="shared" si="98"/>
        <v>60500</v>
      </c>
      <c r="R111" s="29"/>
      <c r="S111" s="29">
        <f t="shared" si="99"/>
        <v>60500</v>
      </c>
      <c r="T111" s="29"/>
      <c r="U111" s="29">
        <f t="shared" si="100"/>
        <v>60500</v>
      </c>
      <c r="V111" s="29"/>
      <c r="W111" s="29">
        <f t="shared" si="101"/>
        <v>60500</v>
      </c>
      <c r="X111" s="29"/>
      <c r="Y111" s="29">
        <f t="shared" si="102"/>
        <v>60500</v>
      </c>
      <c r="Z111" s="28"/>
      <c r="AA111" s="29">
        <f t="shared" si="103"/>
        <v>60500</v>
      </c>
      <c r="AB111" s="28"/>
      <c r="AC111" s="29">
        <f t="shared" si="104"/>
        <v>60500</v>
      </c>
      <c r="AD111" s="13">
        <v>1020200000</v>
      </c>
    </row>
    <row r="112" spans="1:31" ht="56.25" x14ac:dyDescent="0.3">
      <c r="A112" s="1" t="s">
        <v>125</v>
      </c>
      <c r="B112" s="45" t="s">
        <v>32</v>
      </c>
      <c r="C112" s="45" t="s">
        <v>5</v>
      </c>
      <c r="D112" s="27">
        <v>0</v>
      </c>
      <c r="E112" s="27">
        <v>726.6</v>
      </c>
      <c r="F112" s="29">
        <v>0</v>
      </c>
      <c r="G112" s="29">
        <f t="shared" si="0"/>
        <v>0</v>
      </c>
      <c r="H112" s="29"/>
      <c r="I112" s="29">
        <f t="shared" si="1"/>
        <v>726.6</v>
      </c>
      <c r="J112" s="29">
        <v>0</v>
      </c>
      <c r="K112" s="29">
        <f t="shared" si="105"/>
        <v>0</v>
      </c>
      <c r="L112" s="29"/>
      <c r="M112" s="29">
        <f t="shared" si="96"/>
        <v>726.6</v>
      </c>
      <c r="N112" s="29">
        <v>0</v>
      </c>
      <c r="O112" s="29">
        <f t="shared" si="97"/>
        <v>0</v>
      </c>
      <c r="P112" s="29"/>
      <c r="Q112" s="29">
        <f t="shared" si="98"/>
        <v>726.6</v>
      </c>
      <c r="R112" s="29">
        <v>0</v>
      </c>
      <c r="S112" s="29">
        <f t="shared" si="99"/>
        <v>0</v>
      </c>
      <c r="T112" s="29"/>
      <c r="U112" s="29">
        <f t="shared" si="100"/>
        <v>726.6</v>
      </c>
      <c r="V112" s="29">
        <v>0</v>
      </c>
      <c r="W112" s="29">
        <f t="shared" si="101"/>
        <v>0</v>
      </c>
      <c r="X112" s="29"/>
      <c r="Y112" s="29">
        <f t="shared" si="102"/>
        <v>726.6</v>
      </c>
      <c r="Z112" s="28">
        <v>0</v>
      </c>
      <c r="AA112" s="29">
        <f t="shared" si="103"/>
        <v>0</v>
      </c>
      <c r="AB112" s="28"/>
      <c r="AC112" s="29">
        <f t="shared" si="104"/>
        <v>726.6</v>
      </c>
      <c r="AD112" s="13">
        <v>1110542270</v>
      </c>
    </row>
    <row r="113" spans="1:31" ht="56.25" x14ac:dyDescent="0.3">
      <c r="A113" s="1" t="s">
        <v>126</v>
      </c>
      <c r="B113" s="45" t="s">
        <v>187</v>
      </c>
      <c r="C113" s="45" t="s">
        <v>5</v>
      </c>
      <c r="D113" s="27">
        <v>0</v>
      </c>
      <c r="E113" s="27">
        <v>9282.2999999999993</v>
      </c>
      <c r="F113" s="29">
        <v>0</v>
      </c>
      <c r="G113" s="29">
        <f t="shared" si="0"/>
        <v>0</v>
      </c>
      <c r="H113" s="29"/>
      <c r="I113" s="29">
        <f t="shared" si="1"/>
        <v>9282.2999999999993</v>
      </c>
      <c r="J113" s="29">
        <v>0</v>
      </c>
      <c r="K113" s="29">
        <f t="shared" si="105"/>
        <v>0</v>
      </c>
      <c r="L113" s="29"/>
      <c r="M113" s="29">
        <f t="shared" si="96"/>
        <v>9282.2999999999993</v>
      </c>
      <c r="N113" s="29">
        <v>0</v>
      </c>
      <c r="O113" s="29">
        <f t="shared" si="97"/>
        <v>0</v>
      </c>
      <c r="P113" s="29"/>
      <c r="Q113" s="29">
        <f t="shared" si="98"/>
        <v>9282.2999999999993</v>
      </c>
      <c r="R113" s="29">
        <v>0</v>
      </c>
      <c r="S113" s="29">
        <f t="shared" si="99"/>
        <v>0</v>
      </c>
      <c r="T113" s="29"/>
      <c r="U113" s="29">
        <f t="shared" si="100"/>
        <v>9282.2999999999993</v>
      </c>
      <c r="V113" s="29">
        <v>0</v>
      </c>
      <c r="W113" s="29">
        <f t="shared" si="101"/>
        <v>0</v>
      </c>
      <c r="X113" s="29"/>
      <c r="Y113" s="29">
        <f t="shared" si="102"/>
        <v>9282.2999999999993</v>
      </c>
      <c r="Z113" s="28">
        <v>0</v>
      </c>
      <c r="AA113" s="29">
        <f t="shared" si="103"/>
        <v>0</v>
      </c>
      <c r="AB113" s="28"/>
      <c r="AC113" s="29">
        <f t="shared" si="104"/>
        <v>9282.2999999999993</v>
      </c>
      <c r="AD113" s="13">
        <v>1110542280</v>
      </c>
    </row>
    <row r="114" spans="1:31" ht="56.25" x14ac:dyDescent="0.3">
      <c r="A114" s="1" t="s">
        <v>127</v>
      </c>
      <c r="B114" s="45" t="s">
        <v>148</v>
      </c>
      <c r="C114" s="45" t="s">
        <v>5</v>
      </c>
      <c r="D114" s="27">
        <v>0</v>
      </c>
      <c r="E114" s="27">
        <v>43253</v>
      </c>
      <c r="F114" s="29">
        <v>0</v>
      </c>
      <c r="G114" s="29">
        <f t="shared" si="0"/>
        <v>0</v>
      </c>
      <c r="H114" s="29"/>
      <c r="I114" s="29">
        <f t="shared" si="1"/>
        <v>43253</v>
      </c>
      <c r="J114" s="29">
        <v>0</v>
      </c>
      <c r="K114" s="29">
        <f t="shared" si="105"/>
        <v>0</v>
      </c>
      <c r="L114" s="29"/>
      <c r="M114" s="29">
        <f t="shared" si="96"/>
        <v>43253</v>
      </c>
      <c r="N114" s="29">
        <v>0</v>
      </c>
      <c r="O114" s="29">
        <f t="shared" si="97"/>
        <v>0</v>
      </c>
      <c r="P114" s="29"/>
      <c r="Q114" s="29">
        <f t="shared" si="98"/>
        <v>43253</v>
      </c>
      <c r="R114" s="29">
        <v>0</v>
      </c>
      <c r="S114" s="29">
        <f t="shared" si="99"/>
        <v>0</v>
      </c>
      <c r="T114" s="29"/>
      <c r="U114" s="29">
        <f t="shared" si="100"/>
        <v>43253</v>
      </c>
      <c r="V114" s="29">
        <v>0</v>
      </c>
      <c r="W114" s="29">
        <f t="shared" si="101"/>
        <v>0</v>
      </c>
      <c r="X114" s="29"/>
      <c r="Y114" s="29">
        <f t="shared" si="102"/>
        <v>43253</v>
      </c>
      <c r="Z114" s="28">
        <v>0</v>
      </c>
      <c r="AA114" s="29">
        <f t="shared" si="103"/>
        <v>0</v>
      </c>
      <c r="AB114" s="28"/>
      <c r="AC114" s="29">
        <f t="shared" si="104"/>
        <v>43253</v>
      </c>
      <c r="AD114" s="13">
        <v>1110542290</v>
      </c>
    </row>
    <row r="115" spans="1:31" ht="56.25" x14ac:dyDescent="0.3">
      <c r="A115" s="1" t="s">
        <v>128</v>
      </c>
      <c r="B115" s="45" t="s">
        <v>168</v>
      </c>
      <c r="C115" s="45" t="s">
        <v>5</v>
      </c>
      <c r="D115" s="27">
        <v>0</v>
      </c>
      <c r="E115" s="27">
        <v>25025</v>
      </c>
      <c r="F115" s="29">
        <v>0</v>
      </c>
      <c r="G115" s="29">
        <f t="shared" si="0"/>
        <v>0</v>
      </c>
      <c r="H115" s="29"/>
      <c r="I115" s="29">
        <f t="shared" si="1"/>
        <v>25025</v>
      </c>
      <c r="J115" s="29">
        <v>0</v>
      </c>
      <c r="K115" s="29">
        <f t="shared" si="105"/>
        <v>0</v>
      </c>
      <c r="L115" s="29"/>
      <c r="M115" s="29">
        <f t="shared" si="96"/>
        <v>25025</v>
      </c>
      <c r="N115" s="29">
        <v>0</v>
      </c>
      <c r="O115" s="29">
        <f t="shared" si="97"/>
        <v>0</v>
      </c>
      <c r="P115" s="29"/>
      <c r="Q115" s="29">
        <f t="shared" si="98"/>
        <v>25025</v>
      </c>
      <c r="R115" s="29">
        <v>0</v>
      </c>
      <c r="S115" s="29">
        <f t="shared" si="99"/>
        <v>0</v>
      </c>
      <c r="T115" s="29"/>
      <c r="U115" s="29">
        <f t="shared" si="100"/>
        <v>25025</v>
      </c>
      <c r="V115" s="29">
        <v>0</v>
      </c>
      <c r="W115" s="29">
        <f t="shared" si="101"/>
        <v>0</v>
      </c>
      <c r="X115" s="29"/>
      <c r="Y115" s="29">
        <f t="shared" si="102"/>
        <v>25025</v>
      </c>
      <c r="Z115" s="28">
        <v>0</v>
      </c>
      <c r="AA115" s="29">
        <f t="shared" si="103"/>
        <v>0</v>
      </c>
      <c r="AB115" s="28"/>
      <c r="AC115" s="29">
        <f t="shared" si="104"/>
        <v>25025</v>
      </c>
      <c r="AD115" s="12">
        <v>1110542300</v>
      </c>
    </row>
    <row r="116" spans="1:31" ht="56.25" x14ac:dyDescent="0.3">
      <c r="A116" s="1" t="s">
        <v>129</v>
      </c>
      <c r="B116" s="45" t="s">
        <v>149</v>
      </c>
      <c r="C116" s="45" t="s">
        <v>5</v>
      </c>
      <c r="D116" s="27">
        <f>D118+D119</f>
        <v>100000</v>
      </c>
      <c r="E116" s="27">
        <f>E118+E119</f>
        <v>0</v>
      </c>
      <c r="F116" s="29">
        <f>F118+F119</f>
        <v>0</v>
      </c>
      <c r="G116" s="29">
        <f t="shared" si="0"/>
        <v>100000</v>
      </c>
      <c r="H116" s="29">
        <f>H118+H119</f>
        <v>0</v>
      </c>
      <c r="I116" s="29">
        <f t="shared" si="1"/>
        <v>0</v>
      </c>
      <c r="J116" s="29">
        <f>J118+J119</f>
        <v>0</v>
      </c>
      <c r="K116" s="29">
        <f t="shared" si="105"/>
        <v>100000</v>
      </c>
      <c r="L116" s="29">
        <f>L118+L119</f>
        <v>0</v>
      </c>
      <c r="M116" s="29">
        <f t="shared" si="96"/>
        <v>0</v>
      </c>
      <c r="N116" s="29">
        <f>N118+N119</f>
        <v>0</v>
      </c>
      <c r="O116" s="29">
        <f t="shared" si="97"/>
        <v>100000</v>
      </c>
      <c r="P116" s="29">
        <f>P118+P119</f>
        <v>0</v>
      </c>
      <c r="Q116" s="29">
        <f t="shared" si="98"/>
        <v>0</v>
      </c>
      <c r="R116" s="29">
        <f>R118+R119</f>
        <v>0</v>
      </c>
      <c r="S116" s="29">
        <f t="shared" si="99"/>
        <v>100000</v>
      </c>
      <c r="T116" s="29">
        <f>T118+T119</f>
        <v>0</v>
      </c>
      <c r="U116" s="29">
        <f t="shared" si="100"/>
        <v>0</v>
      </c>
      <c r="V116" s="29">
        <f>V118+V119</f>
        <v>0</v>
      </c>
      <c r="W116" s="29">
        <f t="shared" si="101"/>
        <v>100000</v>
      </c>
      <c r="X116" s="29">
        <f>X118+X119</f>
        <v>0</v>
      </c>
      <c r="Y116" s="29">
        <f t="shared" si="102"/>
        <v>0</v>
      </c>
      <c r="Z116" s="28">
        <f>Z118+Z119</f>
        <v>123223.927</v>
      </c>
      <c r="AA116" s="29">
        <f t="shared" si="103"/>
        <v>223223.927</v>
      </c>
      <c r="AB116" s="28">
        <f>AB118+AB119</f>
        <v>0</v>
      </c>
      <c r="AC116" s="29">
        <f t="shared" si="104"/>
        <v>0</v>
      </c>
      <c r="AD116" s="12"/>
    </row>
    <row r="117" spans="1:31" hidden="1" x14ac:dyDescent="0.3">
      <c r="A117" s="1"/>
      <c r="B117" s="18" t="s">
        <v>7</v>
      </c>
      <c r="C117" s="19"/>
      <c r="D117" s="27"/>
      <c r="E117" s="27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8"/>
      <c r="AA117" s="29"/>
      <c r="AB117" s="28"/>
      <c r="AC117" s="29"/>
      <c r="AD117" s="12"/>
      <c r="AE117" s="3">
        <v>0</v>
      </c>
    </row>
    <row r="118" spans="1:31" hidden="1" x14ac:dyDescent="0.3">
      <c r="A118" s="1"/>
      <c r="B118" s="18" t="s">
        <v>8</v>
      </c>
      <c r="C118" s="19"/>
      <c r="D118" s="27">
        <v>100000</v>
      </c>
      <c r="E118" s="27">
        <v>0</v>
      </c>
      <c r="F118" s="29"/>
      <c r="G118" s="29">
        <f t="shared" si="0"/>
        <v>100000</v>
      </c>
      <c r="H118" s="29">
        <v>0</v>
      </c>
      <c r="I118" s="29">
        <f t="shared" si="1"/>
        <v>0</v>
      </c>
      <c r="J118" s="29"/>
      <c r="K118" s="29">
        <f t="shared" si="105"/>
        <v>100000</v>
      </c>
      <c r="L118" s="29">
        <v>0</v>
      </c>
      <c r="M118" s="29">
        <f t="shared" ref="M118:M123" si="106">I118+L118</f>
        <v>0</v>
      </c>
      <c r="N118" s="29"/>
      <c r="O118" s="29">
        <f t="shared" ref="O118:O123" si="107">K118+N118</f>
        <v>100000</v>
      </c>
      <c r="P118" s="29">
        <v>0</v>
      </c>
      <c r="Q118" s="29">
        <f t="shared" ref="Q118:Q123" si="108">M118+P118</f>
        <v>0</v>
      </c>
      <c r="R118" s="29"/>
      <c r="S118" s="29">
        <f t="shared" ref="S118:S123" si="109">O118+R118</f>
        <v>100000</v>
      </c>
      <c r="T118" s="29">
        <v>0</v>
      </c>
      <c r="U118" s="29">
        <f t="shared" ref="U118:U123" si="110">Q118+T118</f>
        <v>0</v>
      </c>
      <c r="V118" s="29"/>
      <c r="W118" s="29">
        <f t="shared" ref="W118:W123" si="111">S118+V118</f>
        <v>100000</v>
      </c>
      <c r="X118" s="29">
        <v>0</v>
      </c>
      <c r="Y118" s="29">
        <f t="shared" ref="Y118:Y123" si="112">U118+X118</f>
        <v>0</v>
      </c>
      <c r="Z118" s="28">
        <v>123223.927</v>
      </c>
      <c r="AA118" s="29">
        <f t="shared" ref="AA118:AA123" si="113">W118+Z118</f>
        <v>223223.927</v>
      </c>
      <c r="AB118" s="28">
        <v>0</v>
      </c>
      <c r="AC118" s="29">
        <f t="shared" ref="AC118:AC123" si="114">Y118+AB118</f>
        <v>0</v>
      </c>
      <c r="AD118" s="12">
        <v>1320242020</v>
      </c>
      <c r="AE118" s="3">
        <v>0</v>
      </c>
    </row>
    <row r="119" spans="1:31" hidden="1" x14ac:dyDescent="0.3">
      <c r="A119" s="1"/>
      <c r="B119" s="18" t="s">
        <v>14</v>
      </c>
      <c r="C119" s="19"/>
      <c r="D119" s="27"/>
      <c r="E119" s="27"/>
      <c r="F119" s="29"/>
      <c r="G119" s="29">
        <f t="shared" ref="G119:G202" si="115">D119+F119</f>
        <v>0</v>
      </c>
      <c r="H119" s="29"/>
      <c r="I119" s="29">
        <f t="shared" ref="I119:I202" si="116">E119+H119</f>
        <v>0</v>
      </c>
      <c r="J119" s="29"/>
      <c r="K119" s="29">
        <f t="shared" si="105"/>
        <v>0</v>
      </c>
      <c r="L119" s="29"/>
      <c r="M119" s="29">
        <f t="shared" si="106"/>
        <v>0</v>
      </c>
      <c r="N119" s="29"/>
      <c r="O119" s="29">
        <f t="shared" si="107"/>
        <v>0</v>
      </c>
      <c r="P119" s="29"/>
      <c r="Q119" s="29">
        <f t="shared" si="108"/>
        <v>0</v>
      </c>
      <c r="R119" s="29"/>
      <c r="S119" s="29">
        <f t="shared" si="109"/>
        <v>0</v>
      </c>
      <c r="T119" s="29"/>
      <c r="U119" s="29">
        <f t="shared" si="110"/>
        <v>0</v>
      </c>
      <c r="V119" s="29"/>
      <c r="W119" s="29">
        <f t="shared" si="111"/>
        <v>0</v>
      </c>
      <c r="X119" s="29"/>
      <c r="Y119" s="29">
        <f t="shared" si="112"/>
        <v>0</v>
      </c>
      <c r="Z119" s="28"/>
      <c r="AA119" s="29">
        <f t="shared" si="113"/>
        <v>0</v>
      </c>
      <c r="AB119" s="28"/>
      <c r="AC119" s="29">
        <f t="shared" si="114"/>
        <v>0</v>
      </c>
      <c r="AD119" s="12"/>
      <c r="AE119" s="3">
        <v>0</v>
      </c>
    </row>
    <row r="120" spans="1:31" ht="56.25" x14ac:dyDescent="0.3">
      <c r="A120" s="1" t="s">
        <v>130</v>
      </c>
      <c r="B120" s="45" t="s">
        <v>171</v>
      </c>
      <c r="C120" s="45" t="s">
        <v>5</v>
      </c>
      <c r="D120" s="27">
        <v>30000</v>
      </c>
      <c r="E120" s="27">
        <v>0</v>
      </c>
      <c r="F120" s="29"/>
      <c r="G120" s="29">
        <f t="shared" si="115"/>
        <v>30000</v>
      </c>
      <c r="H120" s="29">
        <v>0</v>
      </c>
      <c r="I120" s="29">
        <f t="shared" si="116"/>
        <v>0</v>
      </c>
      <c r="J120" s="29"/>
      <c r="K120" s="29">
        <f t="shared" si="105"/>
        <v>30000</v>
      </c>
      <c r="L120" s="29">
        <v>0</v>
      </c>
      <c r="M120" s="29">
        <f t="shared" si="106"/>
        <v>0</v>
      </c>
      <c r="N120" s="29"/>
      <c r="O120" s="29">
        <f t="shared" si="107"/>
        <v>30000</v>
      </c>
      <c r="P120" s="29">
        <v>0</v>
      </c>
      <c r="Q120" s="29">
        <f t="shared" si="108"/>
        <v>0</v>
      </c>
      <c r="R120" s="29"/>
      <c r="S120" s="29">
        <f t="shared" si="109"/>
        <v>30000</v>
      </c>
      <c r="T120" s="29">
        <v>0</v>
      </c>
      <c r="U120" s="29">
        <f t="shared" si="110"/>
        <v>0</v>
      </c>
      <c r="V120" s="29"/>
      <c r="W120" s="29">
        <f t="shared" si="111"/>
        <v>30000</v>
      </c>
      <c r="X120" s="29">
        <v>0</v>
      </c>
      <c r="Y120" s="29">
        <f t="shared" si="112"/>
        <v>0</v>
      </c>
      <c r="Z120" s="28"/>
      <c r="AA120" s="29">
        <f t="shared" si="113"/>
        <v>30000</v>
      </c>
      <c r="AB120" s="28">
        <v>0</v>
      </c>
      <c r="AC120" s="29">
        <f t="shared" si="114"/>
        <v>0</v>
      </c>
      <c r="AD120" s="12">
        <v>1120441540</v>
      </c>
    </row>
    <row r="121" spans="1:31" ht="56.25" x14ac:dyDescent="0.3">
      <c r="A121" s="1" t="s">
        <v>131</v>
      </c>
      <c r="B121" s="45" t="s">
        <v>196</v>
      </c>
      <c r="C121" s="45" t="s">
        <v>5</v>
      </c>
      <c r="D121" s="27"/>
      <c r="E121" s="27"/>
      <c r="F121" s="29"/>
      <c r="G121" s="29"/>
      <c r="H121" s="29"/>
      <c r="I121" s="29"/>
      <c r="J121" s="29">
        <v>32968.798999999999</v>
      </c>
      <c r="K121" s="29">
        <f t="shared" si="105"/>
        <v>32968.798999999999</v>
      </c>
      <c r="L121" s="29"/>
      <c r="M121" s="29">
        <f t="shared" si="106"/>
        <v>0</v>
      </c>
      <c r="N121" s="29"/>
      <c r="O121" s="29">
        <f t="shared" si="107"/>
        <v>32968.798999999999</v>
      </c>
      <c r="P121" s="29"/>
      <c r="Q121" s="29">
        <f t="shared" si="108"/>
        <v>0</v>
      </c>
      <c r="R121" s="29">
        <v>467.96</v>
      </c>
      <c r="S121" s="29">
        <f t="shared" si="109"/>
        <v>33436.758999999998</v>
      </c>
      <c r="T121" s="29"/>
      <c r="U121" s="29">
        <f t="shared" si="110"/>
        <v>0</v>
      </c>
      <c r="V121" s="29"/>
      <c r="W121" s="29">
        <f t="shared" si="111"/>
        <v>33436.758999999998</v>
      </c>
      <c r="X121" s="29"/>
      <c r="Y121" s="29">
        <f t="shared" si="112"/>
        <v>0</v>
      </c>
      <c r="Z121" s="28"/>
      <c r="AA121" s="29">
        <f t="shared" si="113"/>
        <v>33436.758999999998</v>
      </c>
      <c r="AB121" s="28"/>
      <c r="AC121" s="29">
        <f t="shared" si="114"/>
        <v>0</v>
      </c>
      <c r="AD121" s="12" t="s">
        <v>197</v>
      </c>
    </row>
    <row r="122" spans="1:31" ht="56.25" x14ac:dyDescent="0.3">
      <c r="A122" s="1" t="s">
        <v>132</v>
      </c>
      <c r="B122" s="45" t="s">
        <v>233</v>
      </c>
      <c r="C122" s="45" t="s">
        <v>5</v>
      </c>
      <c r="D122" s="27"/>
      <c r="E122" s="27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8">
        <v>17026.87</v>
      </c>
      <c r="AA122" s="29">
        <f t="shared" si="113"/>
        <v>17026.87</v>
      </c>
      <c r="AB122" s="28"/>
      <c r="AC122" s="29">
        <f t="shared" si="114"/>
        <v>0</v>
      </c>
      <c r="AD122" s="12" t="s">
        <v>234</v>
      </c>
    </row>
    <row r="123" spans="1:31" x14ac:dyDescent="0.3">
      <c r="A123" s="1"/>
      <c r="B123" s="45" t="s">
        <v>6</v>
      </c>
      <c r="C123" s="45"/>
      <c r="D123" s="26">
        <f>D125+D126</f>
        <v>1940540.4</v>
      </c>
      <c r="E123" s="26">
        <f>E125+E126</f>
        <v>1512660</v>
      </c>
      <c r="F123" s="26">
        <f>F125+F126</f>
        <v>0</v>
      </c>
      <c r="G123" s="26">
        <f t="shared" si="115"/>
        <v>1940540.4</v>
      </c>
      <c r="H123" s="26">
        <f>H125+H126</f>
        <v>0</v>
      </c>
      <c r="I123" s="26">
        <f t="shared" si="116"/>
        <v>1512660</v>
      </c>
      <c r="J123" s="26">
        <f>J125+J126</f>
        <v>0</v>
      </c>
      <c r="K123" s="26">
        <f t="shared" si="105"/>
        <v>1940540.4</v>
      </c>
      <c r="L123" s="26">
        <f>L125+L126</f>
        <v>0</v>
      </c>
      <c r="M123" s="26">
        <f t="shared" si="106"/>
        <v>1512660</v>
      </c>
      <c r="N123" s="26">
        <f>N125+N126</f>
        <v>0</v>
      </c>
      <c r="O123" s="26">
        <f t="shared" si="107"/>
        <v>1940540.4</v>
      </c>
      <c r="P123" s="26">
        <f>P125+P126</f>
        <v>0</v>
      </c>
      <c r="Q123" s="26">
        <f t="shared" si="108"/>
        <v>1512660</v>
      </c>
      <c r="R123" s="26">
        <f>R125+R126</f>
        <v>403701.8</v>
      </c>
      <c r="S123" s="26">
        <f t="shared" si="109"/>
        <v>2344242.1999999997</v>
      </c>
      <c r="T123" s="26">
        <f>T125+T126</f>
        <v>0</v>
      </c>
      <c r="U123" s="26">
        <f t="shared" si="110"/>
        <v>1512660</v>
      </c>
      <c r="V123" s="26">
        <f>V125+V126</f>
        <v>0</v>
      </c>
      <c r="W123" s="26">
        <f t="shared" si="111"/>
        <v>2344242.1999999997</v>
      </c>
      <c r="X123" s="26">
        <f>X125+X126</f>
        <v>0</v>
      </c>
      <c r="Y123" s="26">
        <f t="shared" si="112"/>
        <v>1512660</v>
      </c>
      <c r="Z123" s="26">
        <f>Z125+Z126</f>
        <v>-180622.80000000002</v>
      </c>
      <c r="AA123" s="29">
        <f t="shared" si="113"/>
        <v>2163619.4</v>
      </c>
      <c r="AB123" s="26">
        <f>AB125+AB126</f>
        <v>583602.64500000002</v>
      </c>
      <c r="AC123" s="29">
        <f t="shared" si="114"/>
        <v>2096262.645</v>
      </c>
    </row>
    <row r="124" spans="1:31" x14ac:dyDescent="0.3">
      <c r="A124" s="1"/>
      <c r="B124" s="9" t="s">
        <v>7</v>
      </c>
      <c r="C124" s="16"/>
      <c r="D124" s="27"/>
      <c r="E124" s="27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8"/>
      <c r="AA124" s="29"/>
      <c r="AB124" s="28"/>
      <c r="AC124" s="29"/>
    </row>
    <row r="125" spans="1:31" hidden="1" x14ac:dyDescent="0.3">
      <c r="A125" s="1"/>
      <c r="B125" s="6" t="s">
        <v>8</v>
      </c>
      <c r="C125" s="2"/>
      <c r="D125" s="30">
        <f t="shared" ref="D125:F126" si="117">D129+D133+D137+D141+D145+D149+D153+D157+D161+D165+D169</f>
        <v>485135.6</v>
      </c>
      <c r="E125" s="30">
        <f t="shared" si="117"/>
        <v>407082.6</v>
      </c>
      <c r="F125" s="32">
        <f t="shared" si="117"/>
        <v>0</v>
      </c>
      <c r="G125" s="29">
        <f t="shared" si="115"/>
        <v>485135.6</v>
      </c>
      <c r="H125" s="32">
        <f>H129+H133+H137+H141+H145+H149+H153+H157+H161+H165+H169</f>
        <v>0</v>
      </c>
      <c r="I125" s="29">
        <f t="shared" si="116"/>
        <v>407082.6</v>
      </c>
      <c r="J125" s="32">
        <f t="shared" ref="J125" si="118">J129+J133+J137+J141+J145+J149+J153+J157+J161+J165+J169</f>
        <v>0</v>
      </c>
      <c r="K125" s="29">
        <f t="shared" si="105"/>
        <v>485135.6</v>
      </c>
      <c r="L125" s="32">
        <f>L129+L133+L137+L141+L145+L149+L153+L157+L161+L165+L169</f>
        <v>0</v>
      </c>
      <c r="M125" s="29">
        <f t="shared" ref="M125:M127" si="119">I125+L125</f>
        <v>407082.6</v>
      </c>
      <c r="N125" s="32">
        <f t="shared" ref="N125:N126" si="120">N129+N133+N137+N141+N145+N149+N153+N157+N161+N165+N169</f>
        <v>0</v>
      </c>
      <c r="O125" s="29">
        <f t="shared" ref="O125:O127" si="121">K125+N125</f>
        <v>485135.6</v>
      </c>
      <c r="P125" s="32">
        <f>P129+P133+P137+P141+P145+P149+P153+P157+P161+P165+P169</f>
        <v>0</v>
      </c>
      <c r="Q125" s="29">
        <f t="shared" ref="Q125:Q127" si="122">M125+P125</f>
        <v>407082.6</v>
      </c>
      <c r="R125" s="32">
        <f>R129+R133+R137+R141+R145+R149+R153+R157+R161+R165+R169+R173+R177</f>
        <v>83372.299999999988</v>
      </c>
      <c r="S125" s="29">
        <f t="shared" ref="S125:S127" si="123">O125+R125</f>
        <v>568507.89999999991</v>
      </c>
      <c r="T125" s="32">
        <f>T129+T133+T137+T141+T145+T149+T153+T157+T161+T165+T169+T173+T177</f>
        <v>0</v>
      </c>
      <c r="U125" s="29">
        <f t="shared" ref="U125:U127" si="124">Q125+T125</f>
        <v>407082.6</v>
      </c>
      <c r="V125" s="32">
        <f>V129+V133+V137+V141+V145+V149+V153+V157+V161+V165+V169+V173+V177</f>
        <v>0</v>
      </c>
      <c r="W125" s="29">
        <f t="shared" ref="W125:W127" si="125">S125+V125</f>
        <v>568507.89999999991</v>
      </c>
      <c r="X125" s="32">
        <f>X129+X133+X137+X141+X145+X149+X153+X157+X161+X165+X169+X173+X177</f>
        <v>0</v>
      </c>
      <c r="Y125" s="29">
        <f t="shared" ref="Y125:Y127" si="126">U125+X125</f>
        <v>407082.6</v>
      </c>
      <c r="Z125" s="31">
        <f>Z129+Z133+Z137+Z141+Z145+Z149+Z153+Z157+Z161+Z165+Z169+Z173+Z177+Z179+Z182+Z186</f>
        <v>-49679.80000000001</v>
      </c>
      <c r="AA125" s="29">
        <f t="shared" ref="AA125:AA127" si="127">W125+Z125</f>
        <v>518828.09999999992</v>
      </c>
      <c r="AB125" s="31">
        <f>AB129+AB133+AB137+AB141+AB145+AB149+AB153+AB157+AB161+AB165+AB169+AB173+AB177+AB179+AB182+AB186</f>
        <v>175806.14500000002</v>
      </c>
      <c r="AC125" s="29">
        <f t="shared" ref="AC125:AC127" si="128">Y125+AB125</f>
        <v>582888.745</v>
      </c>
      <c r="AE125" s="3">
        <v>0</v>
      </c>
    </row>
    <row r="126" spans="1:31" x14ac:dyDescent="0.3">
      <c r="A126" s="1"/>
      <c r="B126" s="45" t="s">
        <v>23</v>
      </c>
      <c r="C126" s="16"/>
      <c r="D126" s="27">
        <f t="shared" si="117"/>
        <v>1455404.7999999998</v>
      </c>
      <c r="E126" s="27">
        <f t="shared" si="117"/>
        <v>1105577.3999999999</v>
      </c>
      <c r="F126" s="29">
        <f t="shared" si="117"/>
        <v>0</v>
      </c>
      <c r="G126" s="29">
        <f t="shared" si="115"/>
        <v>1455404.7999999998</v>
      </c>
      <c r="H126" s="29">
        <f>H130+H134+H138+H142+H146+H150+H154+H158+H162+H166+H170</f>
        <v>0</v>
      </c>
      <c r="I126" s="29">
        <f t="shared" si="116"/>
        <v>1105577.3999999999</v>
      </c>
      <c r="J126" s="29">
        <f t="shared" ref="J126" si="129">J130+J134+J138+J142+J146+J150+J154+J158+J162+J166+J170</f>
        <v>0</v>
      </c>
      <c r="K126" s="29">
        <f t="shared" si="105"/>
        <v>1455404.7999999998</v>
      </c>
      <c r="L126" s="29">
        <f>L130+L134+L138+L142+L146+L150+L154+L158+L162+L166+L170</f>
        <v>0</v>
      </c>
      <c r="M126" s="29">
        <f t="shared" si="119"/>
        <v>1105577.3999999999</v>
      </c>
      <c r="N126" s="29">
        <f t="shared" si="120"/>
        <v>0</v>
      </c>
      <c r="O126" s="29">
        <f t="shared" si="121"/>
        <v>1455404.7999999998</v>
      </c>
      <c r="P126" s="29">
        <f>P130+P134+P138+P142+P146+P150+P154+P158+P162+P166+P170</f>
        <v>0</v>
      </c>
      <c r="Q126" s="29">
        <f t="shared" si="122"/>
        <v>1105577.3999999999</v>
      </c>
      <c r="R126" s="29">
        <f>R130+R134+R138+R142+R146+R150+R154+R158+R162+R166+R170+R174+R178</f>
        <v>320329.5</v>
      </c>
      <c r="S126" s="29">
        <f t="shared" si="123"/>
        <v>1775734.2999999998</v>
      </c>
      <c r="T126" s="29">
        <f>T130+T134+T138+T142+T146+T150+T154+T158+T162+T166+T170+T174+T178</f>
        <v>0</v>
      </c>
      <c r="U126" s="29">
        <f t="shared" si="124"/>
        <v>1105577.3999999999</v>
      </c>
      <c r="V126" s="29">
        <f>V130+V134+V138+V142+V146+V150+V154+V158+V162+V166+V170+V174+V178</f>
        <v>0</v>
      </c>
      <c r="W126" s="29">
        <f t="shared" si="125"/>
        <v>1775734.2999999998</v>
      </c>
      <c r="X126" s="29">
        <f>X130+X134+X138+X142+X146+X150+X154+X158+X162+X166+X170+X174+X178</f>
        <v>0</v>
      </c>
      <c r="Y126" s="29">
        <f t="shared" si="126"/>
        <v>1105577.3999999999</v>
      </c>
      <c r="Z126" s="28">
        <f>Z130+Z134+Z138+Z142+Z146+Z150+Z154+Z158+Z162+Z166+Z170+Z174+Z178+Z183+Z187</f>
        <v>-130943</v>
      </c>
      <c r="AA126" s="29">
        <f t="shared" si="127"/>
        <v>1644791.2999999998</v>
      </c>
      <c r="AB126" s="28">
        <f>AB130+AB134+AB138+AB142+AB146+AB150+AB154+AB158+AB162+AB166+AB170+AB174+AB178+AB183+AB187</f>
        <v>407796.5</v>
      </c>
      <c r="AC126" s="29">
        <f t="shared" si="128"/>
        <v>1513373.9</v>
      </c>
    </row>
    <row r="127" spans="1:31" ht="56.25" x14ac:dyDescent="0.3">
      <c r="A127" s="1" t="s">
        <v>133</v>
      </c>
      <c r="B127" s="45" t="s">
        <v>28</v>
      </c>
      <c r="C127" s="45" t="s">
        <v>5</v>
      </c>
      <c r="D127" s="27">
        <f>D129+D130</f>
        <v>613115.4</v>
      </c>
      <c r="E127" s="27">
        <f>E129+E130</f>
        <v>263903.8</v>
      </c>
      <c r="F127" s="29">
        <f>F129+F130</f>
        <v>0</v>
      </c>
      <c r="G127" s="29">
        <f t="shared" si="115"/>
        <v>613115.4</v>
      </c>
      <c r="H127" s="29">
        <f>H129+H130</f>
        <v>0</v>
      </c>
      <c r="I127" s="29">
        <f t="shared" si="116"/>
        <v>263903.8</v>
      </c>
      <c r="J127" s="29">
        <f>J129+J130</f>
        <v>0</v>
      </c>
      <c r="K127" s="29">
        <f t="shared" si="105"/>
        <v>613115.4</v>
      </c>
      <c r="L127" s="29">
        <f>L129+L130</f>
        <v>0</v>
      </c>
      <c r="M127" s="29">
        <f t="shared" si="119"/>
        <v>263903.8</v>
      </c>
      <c r="N127" s="29">
        <f>N129+N130</f>
        <v>0</v>
      </c>
      <c r="O127" s="29">
        <f t="shared" si="121"/>
        <v>613115.4</v>
      </c>
      <c r="P127" s="29">
        <f>P129+P130</f>
        <v>0</v>
      </c>
      <c r="Q127" s="29">
        <f t="shared" si="122"/>
        <v>263903.8</v>
      </c>
      <c r="R127" s="29">
        <f>R129+R130</f>
        <v>34936.1</v>
      </c>
      <c r="S127" s="29">
        <f t="shared" si="123"/>
        <v>648051.5</v>
      </c>
      <c r="T127" s="29">
        <f>T129+T130</f>
        <v>0</v>
      </c>
      <c r="U127" s="29">
        <f t="shared" si="124"/>
        <v>263903.8</v>
      </c>
      <c r="V127" s="29">
        <f>V129+V130</f>
        <v>0</v>
      </c>
      <c r="W127" s="29">
        <f t="shared" si="125"/>
        <v>648051.5</v>
      </c>
      <c r="X127" s="29">
        <f>X129+X130</f>
        <v>0</v>
      </c>
      <c r="Y127" s="29">
        <f t="shared" si="126"/>
        <v>263903.8</v>
      </c>
      <c r="Z127" s="28">
        <f>Z129+Z130</f>
        <v>-29533.5</v>
      </c>
      <c r="AA127" s="29">
        <f t="shared" si="127"/>
        <v>618518</v>
      </c>
      <c r="AB127" s="28">
        <f>AB129+AB130</f>
        <v>-25952.9</v>
      </c>
      <c r="AC127" s="29">
        <f t="shared" si="128"/>
        <v>237950.9</v>
      </c>
    </row>
    <row r="128" spans="1:31" x14ac:dyDescent="0.3">
      <c r="A128" s="1"/>
      <c r="B128" s="45" t="s">
        <v>7</v>
      </c>
      <c r="C128" s="16"/>
      <c r="D128" s="27"/>
      <c r="E128" s="27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8"/>
      <c r="AA128" s="29"/>
      <c r="AB128" s="28"/>
      <c r="AC128" s="29"/>
    </row>
    <row r="129" spans="1:31" hidden="1" x14ac:dyDescent="0.3">
      <c r="A129" s="1"/>
      <c r="B129" s="18" t="s">
        <v>8</v>
      </c>
      <c r="C129" s="2"/>
      <c r="D129" s="30">
        <v>153278.9</v>
      </c>
      <c r="E129" s="30">
        <v>65976</v>
      </c>
      <c r="F129" s="32"/>
      <c r="G129" s="29">
        <f t="shared" si="115"/>
        <v>153278.9</v>
      </c>
      <c r="H129" s="32"/>
      <c r="I129" s="29">
        <f t="shared" si="116"/>
        <v>65976</v>
      </c>
      <c r="J129" s="32"/>
      <c r="K129" s="29">
        <f t="shared" si="105"/>
        <v>153278.9</v>
      </c>
      <c r="L129" s="32"/>
      <c r="M129" s="29">
        <f t="shared" ref="M129:M131" si="130">I129+L129</f>
        <v>65976</v>
      </c>
      <c r="N129" s="32"/>
      <c r="O129" s="29">
        <f t="shared" ref="O129:O131" si="131">K129+N129</f>
        <v>153278.9</v>
      </c>
      <c r="P129" s="32"/>
      <c r="Q129" s="29">
        <f t="shared" ref="Q129:Q131" si="132">M129+P129</f>
        <v>65976</v>
      </c>
      <c r="R129" s="32">
        <v>-8819.4</v>
      </c>
      <c r="S129" s="29">
        <f t="shared" ref="S129:S131" si="133">O129+R129</f>
        <v>144459.5</v>
      </c>
      <c r="T129" s="32"/>
      <c r="U129" s="29">
        <f t="shared" ref="U129:U131" si="134">Q129+T129</f>
        <v>65976</v>
      </c>
      <c r="V129" s="32"/>
      <c r="W129" s="29">
        <f t="shared" ref="W129:W131" si="135">S129+V129</f>
        <v>144459.5</v>
      </c>
      <c r="X129" s="32"/>
      <c r="Y129" s="29">
        <f t="shared" ref="Y129:Y131" si="136">U129+X129</f>
        <v>65976</v>
      </c>
      <c r="Z129" s="31">
        <v>-14388.9</v>
      </c>
      <c r="AA129" s="29">
        <f t="shared" ref="AA129:AA131" si="137">W129+Z129</f>
        <v>130070.6</v>
      </c>
      <c r="AB129" s="31">
        <v>517.29999999999995</v>
      </c>
      <c r="AC129" s="29">
        <f t="shared" ref="AC129:AC131" si="138">Y129+AB129</f>
        <v>66493.3</v>
      </c>
      <c r="AD129" s="13" t="s">
        <v>34</v>
      </c>
      <c r="AE129" s="3">
        <v>0</v>
      </c>
    </row>
    <row r="130" spans="1:31" x14ac:dyDescent="0.3">
      <c r="A130" s="1"/>
      <c r="B130" s="45" t="s">
        <v>23</v>
      </c>
      <c r="C130" s="16"/>
      <c r="D130" s="27">
        <v>459836.5</v>
      </c>
      <c r="E130" s="27">
        <v>197927.8</v>
      </c>
      <c r="F130" s="29"/>
      <c r="G130" s="29">
        <f t="shared" si="115"/>
        <v>459836.5</v>
      </c>
      <c r="H130" s="29"/>
      <c r="I130" s="29">
        <f t="shared" si="116"/>
        <v>197927.8</v>
      </c>
      <c r="J130" s="29"/>
      <c r="K130" s="29">
        <f t="shared" si="105"/>
        <v>459836.5</v>
      </c>
      <c r="L130" s="29"/>
      <c r="M130" s="29">
        <f t="shared" si="130"/>
        <v>197927.8</v>
      </c>
      <c r="N130" s="29"/>
      <c r="O130" s="29">
        <f t="shared" si="131"/>
        <v>459836.5</v>
      </c>
      <c r="P130" s="29"/>
      <c r="Q130" s="29">
        <f t="shared" si="132"/>
        <v>197927.8</v>
      </c>
      <c r="R130" s="29">
        <v>43755.5</v>
      </c>
      <c r="S130" s="29">
        <f t="shared" si="133"/>
        <v>503592</v>
      </c>
      <c r="T130" s="29"/>
      <c r="U130" s="29">
        <f t="shared" si="134"/>
        <v>197927.8</v>
      </c>
      <c r="V130" s="29"/>
      <c r="W130" s="29">
        <f t="shared" si="135"/>
        <v>503592</v>
      </c>
      <c r="X130" s="29"/>
      <c r="Y130" s="29">
        <f t="shared" si="136"/>
        <v>197927.8</v>
      </c>
      <c r="Z130" s="28">
        <v>-15144.6</v>
      </c>
      <c r="AA130" s="29">
        <f t="shared" si="137"/>
        <v>488447.4</v>
      </c>
      <c r="AB130" s="28">
        <v>-26470.2</v>
      </c>
      <c r="AC130" s="29">
        <f t="shared" si="138"/>
        <v>171457.59999999998</v>
      </c>
      <c r="AD130" s="13" t="s">
        <v>145</v>
      </c>
      <c r="AE130" s="8"/>
    </row>
    <row r="131" spans="1:31" ht="56.25" x14ac:dyDescent="0.3">
      <c r="A131" s="1" t="s">
        <v>134</v>
      </c>
      <c r="B131" s="45" t="s">
        <v>71</v>
      </c>
      <c r="C131" s="45" t="s">
        <v>5</v>
      </c>
      <c r="D131" s="27">
        <f>D133+D134</f>
        <v>200000</v>
      </c>
      <c r="E131" s="27">
        <f>E133+E134</f>
        <v>10000</v>
      </c>
      <c r="F131" s="29">
        <f>F133+F134</f>
        <v>0</v>
      </c>
      <c r="G131" s="29">
        <f t="shared" si="115"/>
        <v>200000</v>
      </c>
      <c r="H131" s="29">
        <f>H133+H134</f>
        <v>0</v>
      </c>
      <c r="I131" s="29">
        <f t="shared" si="116"/>
        <v>10000</v>
      </c>
      <c r="J131" s="29">
        <f>J133+J134</f>
        <v>45367</v>
      </c>
      <c r="K131" s="29">
        <f t="shared" si="105"/>
        <v>245367</v>
      </c>
      <c r="L131" s="29">
        <f>L133+L134</f>
        <v>0</v>
      </c>
      <c r="M131" s="29">
        <f t="shared" si="130"/>
        <v>10000</v>
      </c>
      <c r="N131" s="29">
        <f>N133+N134</f>
        <v>0</v>
      </c>
      <c r="O131" s="29">
        <f t="shared" si="131"/>
        <v>245367</v>
      </c>
      <c r="P131" s="29">
        <f>P133+P134</f>
        <v>0</v>
      </c>
      <c r="Q131" s="29">
        <f t="shared" si="132"/>
        <v>10000</v>
      </c>
      <c r="R131" s="29">
        <f>R133+R134</f>
        <v>0</v>
      </c>
      <c r="S131" s="29">
        <f t="shared" si="133"/>
        <v>245367</v>
      </c>
      <c r="T131" s="29">
        <f>T133+T134</f>
        <v>0</v>
      </c>
      <c r="U131" s="29">
        <f t="shared" si="134"/>
        <v>10000</v>
      </c>
      <c r="V131" s="29">
        <f>V133+V134</f>
        <v>0</v>
      </c>
      <c r="W131" s="29">
        <f t="shared" si="135"/>
        <v>245367</v>
      </c>
      <c r="X131" s="29">
        <f>X133+X134</f>
        <v>0</v>
      </c>
      <c r="Y131" s="29">
        <f t="shared" si="136"/>
        <v>10000</v>
      </c>
      <c r="Z131" s="28">
        <f>Z133+Z134</f>
        <v>-62725.599999999999</v>
      </c>
      <c r="AA131" s="29">
        <f t="shared" si="137"/>
        <v>182641.4</v>
      </c>
      <c r="AB131" s="28">
        <f>AB133+AB134</f>
        <v>-10000</v>
      </c>
      <c r="AC131" s="29">
        <f t="shared" si="138"/>
        <v>0</v>
      </c>
    </row>
    <row r="132" spans="1:31" x14ac:dyDescent="0.3">
      <c r="A132" s="1"/>
      <c r="B132" s="45" t="s">
        <v>7</v>
      </c>
      <c r="C132" s="46"/>
      <c r="D132" s="27"/>
      <c r="E132" s="27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8"/>
      <c r="AA132" s="29"/>
      <c r="AB132" s="28"/>
      <c r="AC132" s="29"/>
    </row>
    <row r="133" spans="1:31" hidden="1" x14ac:dyDescent="0.3">
      <c r="A133" s="1"/>
      <c r="B133" s="18" t="s">
        <v>8</v>
      </c>
      <c r="C133" s="19"/>
      <c r="D133" s="27">
        <v>50000</v>
      </c>
      <c r="E133" s="27">
        <v>2500</v>
      </c>
      <c r="F133" s="29"/>
      <c r="G133" s="29">
        <f t="shared" si="115"/>
        <v>50000</v>
      </c>
      <c r="H133" s="29"/>
      <c r="I133" s="29">
        <f t="shared" si="116"/>
        <v>2500</v>
      </c>
      <c r="J133" s="29">
        <v>11341.8</v>
      </c>
      <c r="K133" s="29">
        <f t="shared" si="105"/>
        <v>61341.8</v>
      </c>
      <c r="L133" s="29"/>
      <c r="M133" s="29">
        <f t="shared" ref="M133:M135" si="139">I133+L133</f>
        <v>2500</v>
      </c>
      <c r="N133" s="29"/>
      <c r="O133" s="29">
        <f t="shared" ref="O133:O135" si="140">K133+N133</f>
        <v>61341.8</v>
      </c>
      <c r="P133" s="29"/>
      <c r="Q133" s="29">
        <f t="shared" ref="Q133:Q135" si="141">M133+P133</f>
        <v>2500</v>
      </c>
      <c r="R133" s="29"/>
      <c r="S133" s="29">
        <f t="shared" ref="S133:S135" si="142">O133+R133</f>
        <v>61341.8</v>
      </c>
      <c r="T133" s="29"/>
      <c r="U133" s="29">
        <f t="shared" ref="U133:U135" si="143">Q133+T133</f>
        <v>2500</v>
      </c>
      <c r="V133" s="29"/>
      <c r="W133" s="29">
        <f t="shared" ref="W133:W135" si="144">S133+V133</f>
        <v>61341.8</v>
      </c>
      <c r="X133" s="29"/>
      <c r="Y133" s="29">
        <f t="shared" ref="Y133:Y135" si="145">U133+X133</f>
        <v>2500</v>
      </c>
      <c r="Z133" s="28">
        <v>-26205.4</v>
      </c>
      <c r="AA133" s="29">
        <f t="shared" ref="AA133:AA135" si="146">W133+Z133</f>
        <v>35136.400000000001</v>
      </c>
      <c r="AB133" s="28">
        <v>-2500</v>
      </c>
      <c r="AC133" s="29">
        <f t="shared" ref="AC133:AC135" si="147">Y133+AB133</f>
        <v>0</v>
      </c>
      <c r="AD133" s="13" t="s">
        <v>35</v>
      </c>
      <c r="AE133" s="3">
        <v>0</v>
      </c>
    </row>
    <row r="134" spans="1:31" x14ac:dyDescent="0.3">
      <c r="A134" s="1"/>
      <c r="B134" s="45" t="s">
        <v>23</v>
      </c>
      <c r="C134" s="46"/>
      <c r="D134" s="27">
        <v>150000</v>
      </c>
      <c r="E134" s="27">
        <v>7500</v>
      </c>
      <c r="F134" s="29"/>
      <c r="G134" s="29">
        <f t="shared" si="115"/>
        <v>150000</v>
      </c>
      <c r="H134" s="29"/>
      <c r="I134" s="29">
        <f t="shared" si="116"/>
        <v>7500</v>
      </c>
      <c r="J134" s="29">
        <v>34025.199999999997</v>
      </c>
      <c r="K134" s="29">
        <f t="shared" si="105"/>
        <v>184025.2</v>
      </c>
      <c r="L134" s="29"/>
      <c r="M134" s="29">
        <f t="shared" si="139"/>
        <v>7500</v>
      </c>
      <c r="N134" s="29"/>
      <c r="O134" s="29">
        <f t="shared" si="140"/>
        <v>184025.2</v>
      </c>
      <c r="P134" s="29"/>
      <c r="Q134" s="29">
        <f t="shared" si="141"/>
        <v>7500</v>
      </c>
      <c r="R134" s="29"/>
      <c r="S134" s="29">
        <f t="shared" si="142"/>
        <v>184025.2</v>
      </c>
      <c r="T134" s="29"/>
      <c r="U134" s="29">
        <f t="shared" si="143"/>
        <v>7500</v>
      </c>
      <c r="V134" s="29"/>
      <c r="W134" s="29">
        <f t="shared" si="144"/>
        <v>184025.2</v>
      </c>
      <c r="X134" s="29"/>
      <c r="Y134" s="29">
        <f t="shared" si="145"/>
        <v>7500</v>
      </c>
      <c r="Z134" s="28">
        <v>-36520.199999999997</v>
      </c>
      <c r="AA134" s="29">
        <f t="shared" si="146"/>
        <v>147505</v>
      </c>
      <c r="AB134" s="28">
        <v>-7500</v>
      </c>
      <c r="AC134" s="29">
        <f t="shared" si="147"/>
        <v>0</v>
      </c>
      <c r="AD134" s="13" t="s">
        <v>145</v>
      </c>
    </row>
    <row r="135" spans="1:31" ht="56.25" x14ac:dyDescent="0.3">
      <c r="A135" s="1" t="s">
        <v>170</v>
      </c>
      <c r="B135" s="45" t="s">
        <v>29</v>
      </c>
      <c r="C135" s="45" t="s">
        <v>5</v>
      </c>
      <c r="D135" s="27">
        <f>D137+D138</f>
        <v>120000</v>
      </c>
      <c r="E135" s="27">
        <f>E137+E138</f>
        <v>0</v>
      </c>
      <c r="F135" s="29">
        <f>F137+F138</f>
        <v>0</v>
      </c>
      <c r="G135" s="29">
        <f t="shared" si="115"/>
        <v>120000</v>
      </c>
      <c r="H135" s="29">
        <f>H137+H138</f>
        <v>0</v>
      </c>
      <c r="I135" s="29">
        <f t="shared" si="116"/>
        <v>0</v>
      </c>
      <c r="J135" s="29">
        <f>J137+J138</f>
        <v>0</v>
      </c>
      <c r="K135" s="29">
        <f t="shared" si="105"/>
        <v>120000</v>
      </c>
      <c r="L135" s="29">
        <f>L137+L138</f>
        <v>0</v>
      </c>
      <c r="M135" s="29">
        <f t="shared" si="139"/>
        <v>0</v>
      </c>
      <c r="N135" s="29">
        <f>N137+N138</f>
        <v>0</v>
      </c>
      <c r="O135" s="29">
        <f t="shared" si="140"/>
        <v>120000</v>
      </c>
      <c r="P135" s="29">
        <f>P137+P138</f>
        <v>0</v>
      </c>
      <c r="Q135" s="29">
        <f t="shared" si="141"/>
        <v>0</v>
      </c>
      <c r="R135" s="29">
        <f>R137+R138</f>
        <v>0</v>
      </c>
      <c r="S135" s="29">
        <f t="shared" si="142"/>
        <v>120000</v>
      </c>
      <c r="T135" s="29">
        <f>T137+T138</f>
        <v>0</v>
      </c>
      <c r="U135" s="29">
        <f t="shared" si="143"/>
        <v>0</v>
      </c>
      <c r="V135" s="29">
        <f>V137+V138</f>
        <v>0</v>
      </c>
      <c r="W135" s="29">
        <f t="shared" si="144"/>
        <v>120000</v>
      </c>
      <c r="X135" s="29">
        <f>X137+X138</f>
        <v>0</v>
      </c>
      <c r="Y135" s="29">
        <f t="shared" si="145"/>
        <v>0</v>
      </c>
      <c r="Z135" s="28">
        <f>Z137+Z138</f>
        <v>103255.29999999999</v>
      </c>
      <c r="AA135" s="29">
        <f t="shared" si="146"/>
        <v>223255.3</v>
      </c>
      <c r="AB135" s="28">
        <f>AB137+AB138</f>
        <v>255000</v>
      </c>
      <c r="AC135" s="29">
        <f t="shared" si="147"/>
        <v>255000</v>
      </c>
    </row>
    <row r="136" spans="1:31" x14ac:dyDescent="0.3">
      <c r="A136" s="1"/>
      <c r="B136" s="45" t="s">
        <v>7</v>
      </c>
      <c r="C136" s="46"/>
      <c r="D136" s="27"/>
      <c r="E136" s="27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8"/>
      <c r="AA136" s="29"/>
      <c r="AB136" s="28"/>
      <c r="AC136" s="29"/>
    </row>
    <row r="137" spans="1:31" hidden="1" x14ac:dyDescent="0.3">
      <c r="A137" s="1"/>
      <c r="B137" s="18" t="s">
        <v>8</v>
      </c>
      <c r="C137" s="19"/>
      <c r="D137" s="27">
        <v>30000</v>
      </c>
      <c r="E137" s="27">
        <v>0</v>
      </c>
      <c r="F137" s="29"/>
      <c r="G137" s="29">
        <f t="shared" si="115"/>
        <v>30000</v>
      </c>
      <c r="H137" s="29">
        <v>0</v>
      </c>
      <c r="I137" s="29">
        <f t="shared" si="116"/>
        <v>0</v>
      </c>
      <c r="J137" s="29"/>
      <c r="K137" s="29">
        <f t="shared" si="105"/>
        <v>30000</v>
      </c>
      <c r="L137" s="29">
        <v>0</v>
      </c>
      <c r="M137" s="29">
        <f t="shared" ref="M137:M139" si="148">I137+L137</f>
        <v>0</v>
      </c>
      <c r="N137" s="29"/>
      <c r="O137" s="29">
        <f t="shared" ref="O137:O139" si="149">K137+N137</f>
        <v>30000</v>
      </c>
      <c r="P137" s="29">
        <v>0</v>
      </c>
      <c r="Q137" s="29">
        <f t="shared" ref="Q137:Q139" si="150">M137+P137</f>
        <v>0</v>
      </c>
      <c r="R137" s="29"/>
      <c r="S137" s="29">
        <f t="shared" ref="S137:S139" si="151">O137+R137</f>
        <v>30000</v>
      </c>
      <c r="T137" s="29">
        <v>0</v>
      </c>
      <c r="U137" s="29">
        <f t="shared" ref="U137:U139" si="152">Q137+T137</f>
        <v>0</v>
      </c>
      <c r="V137" s="29"/>
      <c r="W137" s="29">
        <f t="shared" ref="W137:W139" si="153">S137+V137</f>
        <v>30000</v>
      </c>
      <c r="X137" s="29">
        <v>0</v>
      </c>
      <c r="Y137" s="29">
        <f t="shared" ref="Y137:Y139" si="154">U137+X137</f>
        <v>0</v>
      </c>
      <c r="Z137" s="28">
        <v>25813.9</v>
      </c>
      <c r="AA137" s="29">
        <f t="shared" ref="AA137:AA139" si="155">W137+Z137</f>
        <v>55813.9</v>
      </c>
      <c r="AB137" s="28">
        <v>63750</v>
      </c>
      <c r="AC137" s="29">
        <f t="shared" ref="AC137:AC139" si="156">Y137+AB137</f>
        <v>63750</v>
      </c>
      <c r="AD137" s="13" t="s">
        <v>36</v>
      </c>
      <c r="AE137" s="3">
        <v>0</v>
      </c>
    </row>
    <row r="138" spans="1:31" x14ac:dyDescent="0.3">
      <c r="A138" s="1"/>
      <c r="B138" s="45" t="s">
        <v>23</v>
      </c>
      <c r="C138" s="46"/>
      <c r="D138" s="27">
        <v>90000</v>
      </c>
      <c r="E138" s="27">
        <v>0</v>
      </c>
      <c r="F138" s="29"/>
      <c r="G138" s="29">
        <f t="shared" si="115"/>
        <v>90000</v>
      </c>
      <c r="H138" s="29">
        <v>0</v>
      </c>
      <c r="I138" s="29">
        <f t="shared" si="116"/>
        <v>0</v>
      </c>
      <c r="J138" s="29"/>
      <c r="K138" s="29">
        <f t="shared" si="105"/>
        <v>90000</v>
      </c>
      <c r="L138" s="29">
        <v>0</v>
      </c>
      <c r="M138" s="29">
        <f t="shared" si="148"/>
        <v>0</v>
      </c>
      <c r="N138" s="29"/>
      <c r="O138" s="29">
        <f t="shared" si="149"/>
        <v>90000</v>
      </c>
      <c r="P138" s="29">
        <v>0</v>
      </c>
      <c r="Q138" s="29">
        <f t="shared" si="150"/>
        <v>0</v>
      </c>
      <c r="R138" s="29"/>
      <c r="S138" s="29">
        <f t="shared" si="151"/>
        <v>90000</v>
      </c>
      <c r="T138" s="29">
        <v>0</v>
      </c>
      <c r="U138" s="29">
        <f t="shared" si="152"/>
        <v>0</v>
      </c>
      <c r="V138" s="29"/>
      <c r="W138" s="29">
        <f t="shared" si="153"/>
        <v>90000</v>
      </c>
      <c r="X138" s="29">
        <v>0</v>
      </c>
      <c r="Y138" s="29">
        <f t="shared" si="154"/>
        <v>0</v>
      </c>
      <c r="Z138" s="28">
        <v>77441.399999999994</v>
      </c>
      <c r="AA138" s="29">
        <f t="shared" si="155"/>
        <v>167441.4</v>
      </c>
      <c r="AB138" s="28">
        <v>191250</v>
      </c>
      <c r="AC138" s="29">
        <f t="shared" si="156"/>
        <v>191250</v>
      </c>
      <c r="AD138" s="13" t="s">
        <v>145</v>
      </c>
    </row>
    <row r="139" spans="1:31" ht="56.25" x14ac:dyDescent="0.3">
      <c r="A139" s="1" t="s">
        <v>135</v>
      </c>
      <c r="B139" s="45" t="s">
        <v>30</v>
      </c>
      <c r="C139" s="45" t="s">
        <v>5</v>
      </c>
      <c r="D139" s="27">
        <f>D141+D142</f>
        <v>72334</v>
      </c>
      <c r="E139" s="27">
        <f>E141+E142</f>
        <v>0</v>
      </c>
      <c r="F139" s="29">
        <f>F141+F142</f>
        <v>0</v>
      </c>
      <c r="G139" s="29">
        <f t="shared" si="115"/>
        <v>72334</v>
      </c>
      <c r="H139" s="29">
        <f>H141+H142</f>
        <v>0</v>
      </c>
      <c r="I139" s="29">
        <f t="shared" si="116"/>
        <v>0</v>
      </c>
      <c r="J139" s="29">
        <f>J141+J142</f>
        <v>0</v>
      </c>
      <c r="K139" s="29">
        <f t="shared" si="105"/>
        <v>72334</v>
      </c>
      <c r="L139" s="29">
        <f>L141+L142</f>
        <v>0</v>
      </c>
      <c r="M139" s="29">
        <f t="shared" si="148"/>
        <v>0</v>
      </c>
      <c r="N139" s="29">
        <f>N141+N142</f>
        <v>0</v>
      </c>
      <c r="O139" s="29">
        <f t="shared" si="149"/>
        <v>72334</v>
      </c>
      <c r="P139" s="29">
        <f>P141+P142</f>
        <v>0</v>
      </c>
      <c r="Q139" s="29">
        <f t="shared" si="150"/>
        <v>0</v>
      </c>
      <c r="R139" s="29">
        <f>R141+R142</f>
        <v>0</v>
      </c>
      <c r="S139" s="29">
        <f t="shared" si="151"/>
        <v>72334</v>
      </c>
      <c r="T139" s="29">
        <f>T141+T142</f>
        <v>0</v>
      </c>
      <c r="U139" s="29">
        <f t="shared" si="152"/>
        <v>0</v>
      </c>
      <c r="V139" s="29">
        <f>V141+V142</f>
        <v>0</v>
      </c>
      <c r="W139" s="29">
        <f t="shared" si="153"/>
        <v>72334</v>
      </c>
      <c r="X139" s="29">
        <f>X141+X142</f>
        <v>0</v>
      </c>
      <c r="Y139" s="29">
        <f t="shared" si="154"/>
        <v>0</v>
      </c>
      <c r="Z139" s="28">
        <f>Z141+Z142</f>
        <v>0</v>
      </c>
      <c r="AA139" s="29">
        <f t="shared" si="155"/>
        <v>72334</v>
      </c>
      <c r="AB139" s="28">
        <f>AB141+AB142</f>
        <v>111425.1</v>
      </c>
      <c r="AC139" s="29">
        <f t="shared" si="156"/>
        <v>111425.1</v>
      </c>
    </row>
    <row r="140" spans="1:31" x14ac:dyDescent="0.3">
      <c r="A140" s="1"/>
      <c r="B140" s="45" t="s">
        <v>7</v>
      </c>
      <c r="C140" s="46"/>
      <c r="D140" s="27"/>
      <c r="E140" s="27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8"/>
      <c r="AA140" s="29"/>
      <c r="AB140" s="28"/>
      <c r="AC140" s="29"/>
    </row>
    <row r="141" spans="1:31" hidden="1" x14ac:dyDescent="0.3">
      <c r="A141" s="1"/>
      <c r="B141" s="18" t="s">
        <v>8</v>
      </c>
      <c r="C141" s="19"/>
      <c r="D141" s="27">
        <v>18083.5</v>
      </c>
      <c r="E141" s="27">
        <v>0</v>
      </c>
      <c r="F141" s="29"/>
      <c r="G141" s="29">
        <f t="shared" si="115"/>
        <v>18083.5</v>
      </c>
      <c r="H141" s="29"/>
      <c r="I141" s="29">
        <f t="shared" si="116"/>
        <v>0</v>
      </c>
      <c r="J141" s="29"/>
      <c r="K141" s="29">
        <f t="shared" si="105"/>
        <v>18083.5</v>
      </c>
      <c r="L141" s="29"/>
      <c r="M141" s="29">
        <f t="shared" ref="M141:M143" si="157">I141+L141</f>
        <v>0</v>
      </c>
      <c r="N141" s="29"/>
      <c r="O141" s="29">
        <f t="shared" ref="O141:O143" si="158">K141+N141</f>
        <v>18083.5</v>
      </c>
      <c r="P141" s="29"/>
      <c r="Q141" s="29">
        <f t="shared" ref="Q141:Q143" si="159">M141+P141</f>
        <v>0</v>
      </c>
      <c r="R141" s="29"/>
      <c r="S141" s="29">
        <f t="shared" ref="S141:S143" si="160">O141+R141</f>
        <v>18083.5</v>
      </c>
      <c r="T141" s="29"/>
      <c r="U141" s="29">
        <f t="shared" ref="U141:U143" si="161">Q141+T141</f>
        <v>0</v>
      </c>
      <c r="V141" s="29"/>
      <c r="W141" s="29">
        <f t="shared" ref="W141:W143" si="162">S141+V141</f>
        <v>18083.5</v>
      </c>
      <c r="X141" s="29"/>
      <c r="Y141" s="29">
        <f t="shared" ref="Y141:Y143" si="163">U141+X141</f>
        <v>0</v>
      </c>
      <c r="Z141" s="28"/>
      <c r="AA141" s="29">
        <f t="shared" ref="AA141:AA143" si="164">W141+Z141</f>
        <v>18083.5</v>
      </c>
      <c r="AB141" s="28">
        <v>27856.3</v>
      </c>
      <c r="AC141" s="29">
        <f t="shared" ref="AC141:AC143" si="165">Y141+AB141</f>
        <v>27856.3</v>
      </c>
      <c r="AD141" s="13" t="s">
        <v>37</v>
      </c>
      <c r="AE141" s="3">
        <v>0</v>
      </c>
    </row>
    <row r="142" spans="1:31" x14ac:dyDescent="0.3">
      <c r="A142" s="1"/>
      <c r="B142" s="45" t="s">
        <v>23</v>
      </c>
      <c r="C142" s="46"/>
      <c r="D142" s="27">
        <v>54250.5</v>
      </c>
      <c r="E142" s="27">
        <v>0</v>
      </c>
      <c r="F142" s="29"/>
      <c r="G142" s="29">
        <f t="shared" si="115"/>
        <v>54250.5</v>
      </c>
      <c r="H142" s="29"/>
      <c r="I142" s="29">
        <f t="shared" si="116"/>
        <v>0</v>
      </c>
      <c r="J142" s="29"/>
      <c r="K142" s="29">
        <f t="shared" si="105"/>
        <v>54250.5</v>
      </c>
      <c r="L142" s="29"/>
      <c r="M142" s="29">
        <f t="shared" si="157"/>
        <v>0</v>
      </c>
      <c r="N142" s="29"/>
      <c r="O142" s="29">
        <f t="shared" si="158"/>
        <v>54250.5</v>
      </c>
      <c r="P142" s="29"/>
      <c r="Q142" s="29">
        <f t="shared" si="159"/>
        <v>0</v>
      </c>
      <c r="R142" s="29"/>
      <c r="S142" s="29">
        <f t="shared" si="160"/>
        <v>54250.5</v>
      </c>
      <c r="T142" s="29"/>
      <c r="U142" s="29">
        <f t="shared" si="161"/>
        <v>0</v>
      </c>
      <c r="V142" s="29"/>
      <c r="W142" s="29">
        <f t="shared" si="162"/>
        <v>54250.5</v>
      </c>
      <c r="X142" s="29"/>
      <c r="Y142" s="29">
        <f t="shared" si="163"/>
        <v>0</v>
      </c>
      <c r="Z142" s="28"/>
      <c r="AA142" s="29">
        <f t="shared" si="164"/>
        <v>54250.5</v>
      </c>
      <c r="AB142" s="28">
        <v>83568.800000000003</v>
      </c>
      <c r="AC142" s="29">
        <f t="shared" si="165"/>
        <v>83568.800000000003</v>
      </c>
      <c r="AD142" s="13" t="s">
        <v>145</v>
      </c>
    </row>
    <row r="143" spans="1:31" ht="56.25" x14ac:dyDescent="0.3">
      <c r="A143" s="1" t="s">
        <v>136</v>
      </c>
      <c r="B143" s="45" t="s">
        <v>169</v>
      </c>
      <c r="C143" s="45" t="s">
        <v>5</v>
      </c>
      <c r="D143" s="27">
        <f>D145+D146</f>
        <v>192621.69999999998</v>
      </c>
      <c r="E143" s="27">
        <f>E145+E146</f>
        <v>520019.19999999995</v>
      </c>
      <c r="F143" s="29">
        <f>F145+F146</f>
        <v>0</v>
      </c>
      <c r="G143" s="29">
        <f t="shared" si="115"/>
        <v>192621.69999999998</v>
      </c>
      <c r="H143" s="29">
        <f>H145+H146</f>
        <v>0</v>
      </c>
      <c r="I143" s="29">
        <f t="shared" si="116"/>
        <v>520019.19999999995</v>
      </c>
      <c r="J143" s="29">
        <f>J145+J146</f>
        <v>0</v>
      </c>
      <c r="K143" s="29">
        <f t="shared" si="105"/>
        <v>192621.69999999998</v>
      </c>
      <c r="L143" s="29">
        <f>L145+L146</f>
        <v>0</v>
      </c>
      <c r="M143" s="29">
        <f t="shared" si="157"/>
        <v>520019.19999999995</v>
      </c>
      <c r="N143" s="29">
        <f>N145+N146</f>
        <v>0</v>
      </c>
      <c r="O143" s="29">
        <f t="shared" si="158"/>
        <v>192621.69999999998</v>
      </c>
      <c r="P143" s="29">
        <f>P145+P146</f>
        <v>0</v>
      </c>
      <c r="Q143" s="29">
        <f t="shared" si="159"/>
        <v>520019.19999999995</v>
      </c>
      <c r="R143" s="29">
        <f>R145+R146</f>
        <v>0</v>
      </c>
      <c r="S143" s="29">
        <f t="shared" si="160"/>
        <v>192621.69999999998</v>
      </c>
      <c r="T143" s="29">
        <f>T145+T146</f>
        <v>0</v>
      </c>
      <c r="U143" s="29">
        <f t="shared" si="161"/>
        <v>520019.19999999995</v>
      </c>
      <c r="V143" s="29">
        <f>V145+V146</f>
        <v>0</v>
      </c>
      <c r="W143" s="29">
        <f t="shared" si="162"/>
        <v>192621.69999999998</v>
      </c>
      <c r="X143" s="29">
        <f>X145+X146</f>
        <v>0</v>
      </c>
      <c r="Y143" s="29">
        <f t="shared" si="163"/>
        <v>520019.19999999995</v>
      </c>
      <c r="Z143" s="28">
        <f>Z145+Z146</f>
        <v>-28022.3</v>
      </c>
      <c r="AA143" s="29">
        <f t="shared" si="164"/>
        <v>164599.4</v>
      </c>
      <c r="AB143" s="28">
        <f>AB145+AB146</f>
        <v>106045.6</v>
      </c>
      <c r="AC143" s="29">
        <f t="shared" si="165"/>
        <v>626064.79999999993</v>
      </c>
    </row>
    <row r="144" spans="1:31" x14ac:dyDescent="0.3">
      <c r="A144" s="1"/>
      <c r="B144" s="45" t="s">
        <v>7</v>
      </c>
      <c r="C144" s="16"/>
      <c r="D144" s="27"/>
      <c r="E144" s="27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8"/>
      <c r="AA144" s="29"/>
      <c r="AB144" s="28"/>
      <c r="AC144" s="29"/>
    </row>
    <row r="145" spans="1:31" hidden="1" x14ac:dyDescent="0.3">
      <c r="A145" s="1"/>
      <c r="B145" s="18" t="s">
        <v>8</v>
      </c>
      <c r="C145" s="2"/>
      <c r="D145" s="30">
        <v>48155.4</v>
      </c>
      <c r="E145" s="30">
        <v>155837.6</v>
      </c>
      <c r="F145" s="32"/>
      <c r="G145" s="29">
        <f t="shared" si="115"/>
        <v>48155.4</v>
      </c>
      <c r="H145" s="32"/>
      <c r="I145" s="29">
        <f t="shared" si="116"/>
        <v>155837.6</v>
      </c>
      <c r="J145" s="32"/>
      <c r="K145" s="29">
        <f t="shared" si="105"/>
        <v>48155.4</v>
      </c>
      <c r="L145" s="32"/>
      <c r="M145" s="29">
        <f t="shared" ref="M145:M147" si="166">I145+L145</f>
        <v>155837.6</v>
      </c>
      <c r="N145" s="32"/>
      <c r="O145" s="29">
        <f t="shared" ref="O145:O147" si="167">K145+N145</f>
        <v>48155.4</v>
      </c>
      <c r="P145" s="32"/>
      <c r="Q145" s="29">
        <f t="shared" ref="Q145:Q147" si="168">M145+P145</f>
        <v>155837.6</v>
      </c>
      <c r="R145" s="32">
        <v>0.1</v>
      </c>
      <c r="S145" s="29">
        <f t="shared" ref="S145:S147" si="169">O145+R145</f>
        <v>48155.5</v>
      </c>
      <c r="T145" s="32"/>
      <c r="U145" s="29">
        <f t="shared" ref="U145:U147" si="170">Q145+T145</f>
        <v>155837.6</v>
      </c>
      <c r="V145" s="32"/>
      <c r="W145" s="29">
        <f t="shared" ref="W145:W147" si="171">S145+V145</f>
        <v>48155.5</v>
      </c>
      <c r="X145" s="32"/>
      <c r="Y145" s="29">
        <f t="shared" ref="Y145:Y147" si="172">U145+X145</f>
        <v>155837.6</v>
      </c>
      <c r="Z145" s="31"/>
      <c r="AA145" s="29">
        <f t="shared" ref="AA145:AA147" si="173">W145+Z145</f>
        <v>48155.5</v>
      </c>
      <c r="AB145" s="31">
        <v>26511.3</v>
      </c>
      <c r="AC145" s="29">
        <f t="shared" ref="AC145:AC147" si="174">Y145+AB145</f>
        <v>182348.9</v>
      </c>
      <c r="AD145" s="12" t="s">
        <v>38</v>
      </c>
      <c r="AE145" s="3">
        <v>0</v>
      </c>
    </row>
    <row r="146" spans="1:31" x14ac:dyDescent="0.3">
      <c r="A146" s="1"/>
      <c r="B146" s="45" t="s">
        <v>23</v>
      </c>
      <c r="C146" s="16"/>
      <c r="D146" s="27">
        <v>144466.29999999999</v>
      </c>
      <c r="E146" s="27">
        <v>364181.6</v>
      </c>
      <c r="F146" s="29"/>
      <c r="G146" s="29">
        <f t="shared" si="115"/>
        <v>144466.29999999999</v>
      </c>
      <c r="H146" s="29"/>
      <c r="I146" s="29">
        <f t="shared" si="116"/>
        <v>364181.6</v>
      </c>
      <c r="J146" s="29"/>
      <c r="K146" s="29">
        <f t="shared" si="105"/>
        <v>144466.29999999999</v>
      </c>
      <c r="L146" s="29"/>
      <c r="M146" s="29">
        <f t="shared" si="166"/>
        <v>364181.6</v>
      </c>
      <c r="N146" s="29"/>
      <c r="O146" s="29">
        <f t="shared" si="167"/>
        <v>144466.29999999999</v>
      </c>
      <c r="P146" s="29"/>
      <c r="Q146" s="29">
        <f t="shared" si="168"/>
        <v>364181.6</v>
      </c>
      <c r="R146" s="29">
        <v>-0.1</v>
      </c>
      <c r="S146" s="29">
        <f t="shared" si="169"/>
        <v>144466.19999999998</v>
      </c>
      <c r="T146" s="29"/>
      <c r="U146" s="29">
        <f t="shared" si="170"/>
        <v>364181.6</v>
      </c>
      <c r="V146" s="29"/>
      <c r="W146" s="29">
        <f t="shared" si="171"/>
        <v>144466.19999999998</v>
      </c>
      <c r="X146" s="29"/>
      <c r="Y146" s="29">
        <f t="shared" si="172"/>
        <v>364181.6</v>
      </c>
      <c r="Z146" s="28">
        <v>-28022.3</v>
      </c>
      <c r="AA146" s="29">
        <f t="shared" si="173"/>
        <v>116443.89999999998</v>
      </c>
      <c r="AB146" s="28">
        <v>79534.3</v>
      </c>
      <c r="AC146" s="29">
        <f t="shared" si="174"/>
        <v>443715.89999999997</v>
      </c>
      <c r="AD146" s="12" t="s">
        <v>145</v>
      </c>
    </row>
    <row r="147" spans="1:31" ht="56.25" x14ac:dyDescent="0.3">
      <c r="A147" s="1" t="s">
        <v>137</v>
      </c>
      <c r="B147" s="45" t="s">
        <v>31</v>
      </c>
      <c r="C147" s="45" t="s">
        <v>5</v>
      </c>
      <c r="D147" s="27">
        <f>D149+D150</f>
        <v>0</v>
      </c>
      <c r="E147" s="27">
        <f>E149+E150</f>
        <v>200000</v>
      </c>
      <c r="F147" s="29">
        <f>F149+F150</f>
        <v>0</v>
      </c>
      <c r="G147" s="29">
        <f t="shared" si="115"/>
        <v>0</v>
      </c>
      <c r="H147" s="29">
        <f>H149+H150</f>
        <v>0</v>
      </c>
      <c r="I147" s="29">
        <f t="shared" si="116"/>
        <v>200000</v>
      </c>
      <c r="J147" s="29">
        <f>J149+J150</f>
        <v>0</v>
      </c>
      <c r="K147" s="29">
        <f t="shared" si="105"/>
        <v>0</v>
      </c>
      <c r="L147" s="29">
        <f>L149+L150</f>
        <v>0</v>
      </c>
      <c r="M147" s="29">
        <f t="shared" si="166"/>
        <v>200000</v>
      </c>
      <c r="N147" s="29">
        <f>N149+N150</f>
        <v>0</v>
      </c>
      <c r="O147" s="29">
        <f t="shared" si="167"/>
        <v>0</v>
      </c>
      <c r="P147" s="29">
        <f>P149+P150</f>
        <v>0</v>
      </c>
      <c r="Q147" s="29">
        <f t="shared" si="168"/>
        <v>200000</v>
      </c>
      <c r="R147" s="29">
        <f>R149+R150</f>
        <v>0</v>
      </c>
      <c r="S147" s="29">
        <f t="shared" si="169"/>
        <v>0</v>
      </c>
      <c r="T147" s="29">
        <f>T149+T150</f>
        <v>0</v>
      </c>
      <c r="U147" s="29">
        <f t="shared" si="170"/>
        <v>200000</v>
      </c>
      <c r="V147" s="29">
        <f>V149+V150</f>
        <v>0</v>
      </c>
      <c r="W147" s="29">
        <f t="shared" si="171"/>
        <v>0</v>
      </c>
      <c r="X147" s="29">
        <f>X149+X150</f>
        <v>0</v>
      </c>
      <c r="Y147" s="29">
        <f t="shared" si="172"/>
        <v>200000</v>
      </c>
      <c r="Z147" s="28">
        <f>Z149+Z150</f>
        <v>21220</v>
      </c>
      <c r="AA147" s="29">
        <f t="shared" si="173"/>
        <v>21220</v>
      </c>
      <c r="AB147" s="28">
        <f>AB149+AB150</f>
        <v>363256.69999999995</v>
      </c>
      <c r="AC147" s="29">
        <f t="shared" si="174"/>
        <v>563256.69999999995</v>
      </c>
    </row>
    <row r="148" spans="1:31" x14ac:dyDescent="0.3">
      <c r="A148" s="1"/>
      <c r="B148" s="45" t="s">
        <v>7</v>
      </c>
      <c r="C148" s="16"/>
      <c r="D148" s="27"/>
      <c r="E148" s="27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8"/>
      <c r="AA148" s="29"/>
      <c r="AB148" s="28"/>
      <c r="AC148" s="29"/>
    </row>
    <row r="149" spans="1:31" hidden="1" x14ac:dyDescent="0.3">
      <c r="A149" s="1"/>
      <c r="B149" s="18" t="s">
        <v>8</v>
      </c>
      <c r="C149" s="2"/>
      <c r="D149" s="30">
        <v>0</v>
      </c>
      <c r="E149" s="30">
        <v>51080</v>
      </c>
      <c r="F149" s="32">
        <v>0</v>
      </c>
      <c r="G149" s="29">
        <f t="shared" si="115"/>
        <v>0</v>
      </c>
      <c r="H149" s="32"/>
      <c r="I149" s="29">
        <f t="shared" si="116"/>
        <v>51080</v>
      </c>
      <c r="J149" s="32">
        <v>0</v>
      </c>
      <c r="K149" s="29">
        <f t="shared" si="105"/>
        <v>0</v>
      </c>
      <c r="L149" s="32"/>
      <c r="M149" s="29">
        <f t="shared" ref="M149:M151" si="175">I149+L149</f>
        <v>51080</v>
      </c>
      <c r="N149" s="32">
        <v>0</v>
      </c>
      <c r="O149" s="29">
        <f t="shared" ref="O149:O151" si="176">K149+N149</f>
        <v>0</v>
      </c>
      <c r="P149" s="32"/>
      <c r="Q149" s="29">
        <f t="shared" ref="Q149:Q151" si="177">M149+P149</f>
        <v>51080</v>
      </c>
      <c r="R149" s="32">
        <v>0</v>
      </c>
      <c r="S149" s="29">
        <f t="shared" ref="S149:S151" si="178">O149+R149</f>
        <v>0</v>
      </c>
      <c r="T149" s="32"/>
      <c r="U149" s="29">
        <f t="shared" ref="U149:U151" si="179">Q149+T149</f>
        <v>51080</v>
      </c>
      <c r="V149" s="32">
        <v>0</v>
      </c>
      <c r="W149" s="29">
        <f t="shared" ref="W149:W151" si="180">S149+V149</f>
        <v>0</v>
      </c>
      <c r="X149" s="32"/>
      <c r="Y149" s="29">
        <f t="shared" ref="Y149:Y151" si="181">U149+X149</f>
        <v>51080</v>
      </c>
      <c r="Z149" s="31">
        <v>5305</v>
      </c>
      <c r="AA149" s="29">
        <f t="shared" ref="AA149:AA151" si="182">W149+Z149</f>
        <v>5305</v>
      </c>
      <c r="AB149" s="31">
        <v>85813.6</v>
      </c>
      <c r="AC149" s="29">
        <f t="shared" ref="AC149:AC151" si="183">Y149+AB149</f>
        <v>136893.6</v>
      </c>
      <c r="AD149" s="12" t="s">
        <v>39</v>
      </c>
      <c r="AE149" s="3">
        <v>0</v>
      </c>
    </row>
    <row r="150" spans="1:31" x14ac:dyDescent="0.3">
      <c r="A150" s="1"/>
      <c r="B150" s="45" t="s">
        <v>23</v>
      </c>
      <c r="C150" s="16"/>
      <c r="D150" s="27">
        <v>0</v>
      </c>
      <c r="E150" s="27">
        <v>148920</v>
      </c>
      <c r="F150" s="29">
        <v>0</v>
      </c>
      <c r="G150" s="29">
        <f t="shared" si="115"/>
        <v>0</v>
      </c>
      <c r="H150" s="29"/>
      <c r="I150" s="29">
        <f t="shared" si="116"/>
        <v>148920</v>
      </c>
      <c r="J150" s="29">
        <v>0</v>
      </c>
      <c r="K150" s="29">
        <f t="shared" si="105"/>
        <v>0</v>
      </c>
      <c r="L150" s="29"/>
      <c r="M150" s="29">
        <f t="shared" si="175"/>
        <v>148920</v>
      </c>
      <c r="N150" s="29">
        <v>0</v>
      </c>
      <c r="O150" s="29">
        <f t="shared" si="176"/>
        <v>0</v>
      </c>
      <c r="P150" s="29"/>
      <c r="Q150" s="29">
        <f t="shared" si="177"/>
        <v>148920</v>
      </c>
      <c r="R150" s="29">
        <v>0</v>
      </c>
      <c r="S150" s="29">
        <f t="shared" si="178"/>
        <v>0</v>
      </c>
      <c r="T150" s="29"/>
      <c r="U150" s="29">
        <f t="shared" si="179"/>
        <v>148920</v>
      </c>
      <c r="V150" s="29">
        <v>0</v>
      </c>
      <c r="W150" s="29">
        <f t="shared" si="180"/>
        <v>0</v>
      </c>
      <c r="X150" s="29"/>
      <c r="Y150" s="29">
        <f t="shared" si="181"/>
        <v>148920</v>
      </c>
      <c r="Z150" s="28">
        <v>15915</v>
      </c>
      <c r="AA150" s="29">
        <f t="shared" si="182"/>
        <v>15915</v>
      </c>
      <c r="AB150" s="28">
        <v>277443.09999999998</v>
      </c>
      <c r="AC150" s="29">
        <f t="shared" si="183"/>
        <v>426363.1</v>
      </c>
      <c r="AD150" s="12" t="s">
        <v>145</v>
      </c>
    </row>
    <row r="151" spans="1:31" ht="56.25" x14ac:dyDescent="0.3">
      <c r="A151" s="1" t="s">
        <v>138</v>
      </c>
      <c r="B151" s="45" t="s">
        <v>156</v>
      </c>
      <c r="C151" s="45" t="s">
        <v>5</v>
      </c>
      <c r="D151" s="27">
        <f>D153+D154</f>
        <v>348812</v>
      </c>
      <c r="E151" s="27">
        <f>E153+E154</f>
        <v>148812</v>
      </c>
      <c r="F151" s="29">
        <f>F153+F154</f>
        <v>0</v>
      </c>
      <c r="G151" s="29">
        <f t="shared" si="115"/>
        <v>348812</v>
      </c>
      <c r="H151" s="29">
        <f>H153+H154</f>
        <v>0</v>
      </c>
      <c r="I151" s="29">
        <f t="shared" si="116"/>
        <v>148812</v>
      </c>
      <c r="J151" s="29">
        <f>J153+J154</f>
        <v>-45367</v>
      </c>
      <c r="K151" s="29">
        <f t="shared" si="105"/>
        <v>303445</v>
      </c>
      <c r="L151" s="29">
        <f>L153+L154</f>
        <v>0</v>
      </c>
      <c r="M151" s="29">
        <f t="shared" si="175"/>
        <v>148812</v>
      </c>
      <c r="N151" s="29">
        <f>N153+N154</f>
        <v>0</v>
      </c>
      <c r="O151" s="29">
        <f t="shared" si="176"/>
        <v>303445</v>
      </c>
      <c r="P151" s="29">
        <f>P153+P154</f>
        <v>0</v>
      </c>
      <c r="Q151" s="29">
        <f t="shared" si="177"/>
        <v>148812</v>
      </c>
      <c r="R151" s="29">
        <f>R153+R154</f>
        <v>0</v>
      </c>
      <c r="S151" s="29">
        <f t="shared" si="178"/>
        <v>303445</v>
      </c>
      <c r="T151" s="29">
        <f>T153+T154</f>
        <v>0</v>
      </c>
      <c r="U151" s="29">
        <f t="shared" si="179"/>
        <v>148812</v>
      </c>
      <c r="V151" s="29">
        <f>V153+V154</f>
        <v>0</v>
      </c>
      <c r="W151" s="29">
        <f t="shared" si="180"/>
        <v>303445</v>
      </c>
      <c r="X151" s="29">
        <f>X153+X154</f>
        <v>0</v>
      </c>
      <c r="Y151" s="29">
        <f t="shared" si="181"/>
        <v>148812</v>
      </c>
      <c r="Z151" s="28">
        <f>Z153+Z154</f>
        <v>80075</v>
      </c>
      <c r="AA151" s="29">
        <f t="shared" si="182"/>
        <v>383520</v>
      </c>
      <c r="AB151" s="28">
        <f>AB153+AB154</f>
        <v>-80075</v>
      </c>
      <c r="AC151" s="29">
        <f t="shared" si="183"/>
        <v>68737</v>
      </c>
      <c r="AE151" s="8"/>
    </row>
    <row r="152" spans="1:31" x14ac:dyDescent="0.3">
      <c r="A152" s="1"/>
      <c r="B152" s="45" t="s">
        <v>7</v>
      </c>
      <c r="C152" s="16"/>
      <c r="D152" s="27"/>
      <c r="E152" s="27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8"/>
      <c r="AA152" s="29"/>
      <c r="AB152" s="28"/>
      <c r="AC152" s="29"/>
    </row>
    <row r="153" spans="1:31" hidden="1" x14ac:dyDescent="0.3">
      <c r="A153" s="1"/>
      <c r="B153" s="18" t="s">
        <v>8</v>
      </c>
      <c r="C153" s="2"/>
      <c r="D153" s="30">
        <v>87203</v>
      </c>
      <c r="E153" s="30">
        <v>37203</v>
      </c>
      <c r="F153" s="32"/>
      <c r="G153" s="29">
        <f t="shared" si="115"/>
        <v>87203</v>
      </c>
      <c r="H153" s="32"/>
      <c r="I153" s="29">
        <f t="shared" si="116"/>
        <v>37203</v>
      </c>
      <c r="J153" s="32">
        <v>-11341.8</v>
      </c>
      <c r="K153" s="29">
        <f t="shared" si="105"/>
        <v>75861.2</v>
      </c>
      <c r="L153" s="32"/>
      <c r="M153" s="29">
        <f t="shared" ref="M153:M155" si="184">I153+L153</f>
        <v>37203</v>
      </c>
      <c r="N153" s="32"/>
      <c r="O153" s="29">
        <f t="shared" ref="O153:O155" si="185">K153+N153</f>
        <v>75861.2</v>
      </c>
      <c r="P153" s="32"/>
      <c r="Q153" s="29">
        <f t="shared" ref="Q153:Q155" si="186">M153+P153</f>
        <v>37203</v>
      </c>
      <c r="R153" s="32">
        <v>0.1</v>
      </c>
      <c r="S153" s="29">
        <f t="shared" ref="S153:S155" si="187">O153+R153</f>
        <v>75861.3</v>
      </c>
      <c r="T153" s="32"/>
      <c r="U153" s="29">
        <f t="shared" ref="U153:U155" si="188">Q153+T153</f>
        <v>37203</v>
      </c>
      <c r="V153" s="32"/>
      <c r="W153" s="29">
        <f t="shared" ref="W153:W155" si="189">S153+V153</f>
        <v>75861.3</v>
      </c>
      <c r="X153" s="32"/>
      <c r="Y153" s="29">
        <f t="shared" ref="Y153:Y155" si="190">U153+X153</f>
        <v>37203</v>
      </c>
      <c r="Z153" s="31">
        <v>20018.8</v>
      </c>
      <c r="AA153" s="29">
        <f t="shared" ref="AA153:AA155" si="191">W153+Z153</f>
        <v>95880.1</v>
      </c>
      <c r="AB153" s="31">
        <v>-20018.8</v>
      </c>
      <c r="AC153" s="29">
        <f t="shared" ref="AC153:AC155" si="192">Y153+AB153</f>
        <v>17184.2</v>
      </c>
      <c r="AD153" s="12" t="s">
        <v>40</v>
      </c>
      <c r="AE153" s="3">
        <v>0</v>
      </c>
    </row>
    <row r="154" spans="1:31" x14ac:dyDescent="0.3">
      <c r="A154" s="1"/>
      <c r="B154" s="45" t="s">
        <v>23</v>
      </c>
      <c r="C154" s="16"/>
      <c r="D154" s="27">
        <v>261609</v>
      </c>
      <c r="E154" s="27">
        <v>111609</v>
      </c>
      <c r="F154" s="29"/>
      <c r="G154" s="29">
        <f t="shared" si="115"/>
        <v>261609</v>
      </c>
      <c r="H154" s="29"/>
      <c r="I154" s="29">
        <f t="shared" si="116"/>
        <v>111609</v>
      </c>
      <c r="J154" s="29">
        <v>-34025.199999999997</v>
      </c>
      <c r="K154" s="29">
        <f t="shared" si="105"/>
        <v>227583.8</v>
      </c>
      <c r="L154" s="29"/>
      <c r="M154" s="29">
        <f t="shared" si="184"/>
        <v>111609</v>
      </c>
      <c r="N154" s="29"/>
      <c r="O154" s="29">
        <f t="shared" si="185"/>
        <v>227583.8</v>
      </c>
      <c r="P154" s="29"/>
      <c r="Q154" s="29">
        <f t="shared" si="186"/>
        <v>111609</v>
      </c>
      <c r="R154" s="29">
        <v>-0.1</v>
      </c>
      <c r="S154" s="29">
        <f t="shared" si="187"/>
        <v>227583.69999999998</v>
      </c>
      <c r="T154" s="29"/>
      <c r="U154" s="29">
        <f t="shared" si="188"/>
        <v>111609</v>
      </c>
      <c r="V154" s="29"/>
      <c r="W154" s="29">
        <f t="shared" si="189"/>
        <v>227583.69999999998</v>
      </c>
      <c r="X154" s="29"/>
      <c r="Y154" s="29">
        <f t="shared" si="190"/>
        <v>111609</v>
      </c>
      <c r="Z154" s="28">
        <v>60056.2</v>
      </c>
      <c r="AA154" s="29">
        <f t="shared" si="191"/>
        <v>287639.89999999997</v>
      </c>
      <c r="AB154" s="28">
        <v>-60056.2</v>
      </c>
      <c r="AC154" s="29">
        <f t="shared" si="192"/>
        <v>51552.800000000003</v>
      </c>
      <c r="AD154" s="12" t="s">
        <v>145</v>
      </c>
    </row>
    <row r="155" spans="1:31" ht="56.25" x14ac:dyDescent="0.3">
      <c r="A155" s="1" t="s">
        <v>139</v>
      </c>
      <c r="B155" s="45" t="s">
        <v>157</v>
      </c>
      <c r="C155" s="45" t="s">
        <v>5</v>
      </c>
      <c r="D155" s="27">
        <f>D157+D158</f>
        <v>88427.4</v>
      </c>
      <c r="E155" s="27">
        <f>E157+E158</f>
        <v>0</v>
      </c>
      <c r="F155" s="29">
        <f>F157+F158</f>
        <v>0</v>
      </c>
      <c r="G155" s="29">
        <f t="shared" si="115"/>
        <v>88427.4</v>
      </c>
      <c r="H155" s="29">
        <f>H157+H158</f>
        <v>0</v>
      </c>
      <c r="I155" s="29">
        <f t="shared" si="116"/>
        <v>0</v>
      </c>
      <c r="J155" s="29">
        <f>J157+J158</f>
        <v>0</v>
      </c>
      <c r="K155" s="29">
        <f t="shared" si="105"/>
        <v>88427.4</v>
      </c>
      <c r="L155" s="29">
        <f>L157+L158</f>
        <v>0</v>
      </c>
      <c r="M155" s="29">
        <f t="shared" si="184"/>
        <v>0</v>
      </c>
      <c r="N155" s="29">
        <f>N157+N158</f>
        <v>0</v>
      </c>
      <c r="O155" s="29">
        <f t="shared" si="185"/>
        <v>88427.4</v>
      </c>
      <c r="P155" s="29">
        <f>P157+P158</f>
        <v>0</v>
      </c>
      <c r="Q155" s="29">
        <f t="shared" si="186"/>
        <v>0</v>
      </c>
      <c r="R155" s="29">
        <f>R157+R158</f>
        <v>0</v>
      </c>
      <c r="S155" s="29">
        <f t="shared" si="187"/>
        <v>88427.4</v>
      </c>
      <c r="T155" s="29">
        <f>T157+T158</f>
        <v>0</v>
      </c>
      <c r="U155" s="29">
        <f t="shared" si="188"/>
        <v>0</v>
      </c>
      <c r="V155" s="29">
        <f>V157+V158</f>
        <v>0</v>
      </c>
      <c r="W155" s="29">
        <f t="shared" si="189"/>
        <v>88427.4</v>
      </c>
      <c r="X155" s="29">
        <f>X157+X158</f>
        <v>0</v>
      </c>
      <c r="Y155" s="29">
        <f t="shared" si="190"/>
        <v>0</v>
      </c>
      <c r="Z155" s="28">
        <f>Z157+Z158</f>
        <v>-88427.4</v>
      </c>
      <c r="AA155" s="29">
        <f t="shared" si="191"/>
        <v>0</v>
      </c>
      <c r="AB155" s="28">
        <f>AB157+AB158</f>
        <v>93954.4</v>
      </c>
      <c r="AC155" s="29">
        <f t="shared" si="192"/>
        <v>93954.4</v>
      </c>
    </row>
    <row r="156" spans="1:31" x14ac:dyDescent="0.3">
      <c r="A156" s="1"/>
      <c r="B156" s="45" t="s">
        <v>7</v>
      </c>
      <c r="C156" s="45"/>
      <c r="D156" s="27"/>
      <c r="E156" s="27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8"/>
      <c r="AA156" s="29"/>
      <c r="AB156" s="28"/>
      <c r="AC156" s="29"/>
    </row>
    <row r="157" spans="1:31" hidden="1" x14ac:dyDescent="0.3">
      <c r="A157" s="1"/>
      <c r="B157" s="18" t="s">
        <v>8</v>
      </c>
      <c r="C157" s="18"/>
      <c r="D157" s="27">
        <v>22107</v>
      </c>
      <c r="E157" s="27">
        <v>0</v>
      </c>
      <c r="F157" s="29"/>
      <c r="G157" s="29">
        <f t="shared" si="115"/>
        <v>22107</v>
      </c>
      <c r="H157" s="29"/>
      <c r="I157" s="29">
        <f t="shared" si="116"/>
        <v>0</v>
      </c>
      <c r="J157" s="29"/>
      <c r="K157" s="29">
        <f t="shared" si="105"/>
        <v>22107</v>
      </c>
      <c r="L157" s="29"/>
      <c r="M157" s="29">
        <f t="shared" ref="M157:M159" si="193">I157+L157</f>
        <v>0</v>
      </c>
      <c r="N157" s="29"/>
      <c r="O157" s="29">
        <f t="shared" ref="O157:O159" si="194">K157+N157</f>
        <v>22107</v>
      </c>
      <c r="P157" s="29"/>
      <c r="Q157" s="29">
        <f t="shared" ref="Q157:Q159" si="195">M157+P157</f>
        <v>0</v>
      </c>
      <c r="R157" s="29"/>
      <c r="S157" s="29">
        <f t="shared" ref="S157:S159" si="196">O157+R157</f>
        <v>22107</v>
      </c>
      <c r="T157" s="29"/>
      <c r="U157" s="29">
        <f t="shared" ref="U157:U159" si="197">Q157+T157</f>
        <v>0</v>
      </c>
      <c r="V157" s="29"/>
      <c r="W157" s="29">
        <f t="shared" ref="W157:W159" si="198">S157+V157</f>
        <v>22107</v>
      </c>
      <c r="X157" s="29"/>
      <c r="Y157" s="29">
        <f t="shared" ref="Y157:Y159" si="199">U157+X157</f>
        <v>0</v>
      </c>
      <c r="Z157" s="28">
        <v>-22107</v>
      </c>
      <c r="AA157" s="29">
        <f t="shared" ref="AA157:AA159" si="200">W157+Z157</f>
        <v>0</v>
      </c>
      <c r="AB157" s="28">
        <v>23488.7</v>
      </c>
      <c r="AC157" s="29">
        <f t="shared" ref="AC157:AC159" si="201">Y157+AB157</f>
        <v>23488.7</v>
      </c>
      <c r="AD157" s="13" t="s">
        <v>237</v>
      </c>
      <c r="AE157" s="3">
        <v>0</v>
      </c>
    </row>
    <row r="158" spans="1:31" x14ac:dyDescent="0.3">
      <c r="A158" s="1"/>
      <c r="B158" s="45" t="s">
        <v>23</v>
      </c>
      <c r="C158" s="45"/>
      <c r="D158" s="27">
        <v>66320.399999999994</v>
      </c>
      <c r="E158" s="27">
        <v>0</v>
      </c>
      <c r="F158" s="29"/>
      <c r="G158" s="29">
        <f t="shared" si="115"/>
        <v>66320.399999999994</v>
      </c>
      <c r="H158" s="29"/>
      <c r="I158" s="29">
        <f t="shared" si="116"/>
        <v>0</v>
      </c>
      <c r="J158" s="29"/>
      <c r="K158" s="29">
        <f t="shared" si="105"/>
        <v>66320.399999999994</v>
      </c>
      <c r="L158" s="29"/>
      <c r="M158" s="29">
        <f t="shared" si="193"/>
        <v>0</v>
      </c>
      <c r="N158" s="29"/>
      <c r="O158" s="29">
        <f t="shared" si="194"/>
        <v>66320.399999999994</v>
      </c>
      <c r="P158" s="29"/>
      <c r="Q158" s="29">
        <f t="shared" si="195"/>
        <v>0</v>
      </c>
      <c r="R158" s="29"/>
      <c r="S158" s="29">
        <f t="shared" si="196"/>
        <v>66320.399999999994</v>
      </c>
      <c r="T158" s="29"/>
      <c r="U158" s="29">
        <f t="shared" si="197"/>
        <v>0</v>
      </c>
      <c r="V158" s="29"/>
      <c r="W158" s="29">
        <f t="shared" si="198"/>
        <v>66320.399999999994</v>
      </c>
      <c r="X158" s="29"/>
      <c r="Y158" s="29">
        <f t="shared" si="199"/>
        <v>0</v>
      </c>
      <c r="Z158" s="28">
        <v>-66320.399999999994</v>
      </c>
      <c r="AA158" s="29">
        <f t="shared" si="200"/>
        <v>0</v>
      </c>
      <c r="AB158" s="28">
        <v>70465.7</v>
      </c>
      <c r="AC158" s="29">
        <f t="shared" si="201"/>
        <v>70465.7</v>
      </c>
      <c r="AD158" s="13" t="s">
        <v>145</v>
      </c>
    </row>
    <row r="159" spans="1:31" ht="75" hidden="1" x14ac:dyDescent="0.3">
      <c r="A159" s="1" t="s">
        <v>137</v>
      </c>
      <c r="B159" s="37" t="s">
        <v>158</v>
      </c>
      <c r="C159" s="37" t="s">
        <v>5</v>
      </c>
      <c r="D159" s="27">
        <f>D161+D162</f>
        <v>28275.4</v>
      </c>
      <c r="E159" s="27">
        <f>E161+E162</f>
        <v>0</v>
      </c>
      <c r="F159" s="29">
        <f>F161+F162</f>
        <v>0</v>
      </c>
      <c r="G159" s="29">
        <f t="shared" si="115"/>
        <v>28275.4</v>
      </c>
      <c r="H159" s="29">
        <f>H161+H162</f>
        <v>0</v>
      </c>
      <c r="I159" s="29">
        <f t="shared" si="116"/>
        <v>0</v>
      </c>
      <c r="J159" s="29">
        <f>J161+J162</f>
        <v>0</v>
      </c>
      <c r="K159" s="29">
        <f t="shared" si="105"/>
        <v>28275.4</v>
      </c>
      <c r="L159" s="29">
        <f>L161+L162</f>
        <v>0</v>
      </c>
      <c r="M159" s="29">
        <f t="shared" si="193"/>
        <v>0</v>
      </c>
      <c r="N159" s="29">
        <f>N161+N162</f>
        <v>0</v>
      </c>
      <c r="O159" s="29">
        <f t="shared" si="194"/>
        <v>28275.4</v>
      </c>
      <c r="P159" s="29">
        <f>P161+P162</f>
        <v>0</v>
      </c>
      <c r="Q159" s="29">
        <f t="shared" si="195"/>
        <v>0</v>
      </c>
      <c r="R159" s="29">
        <f>R161+R162</f>
        <v>0</v>
      </c>
      <c r="S159" s="29">
        <f t="shared" si="196"/>
        <v>28275.4</v>
      </c>
      <c r="T159" s="29">
        <f>T161+T162</f>
        <v>0</v>
      </c>
      <c r="U159" s="29">
        <f t="shared" si="197"/>
        <v>0</v>
      </c>
      <c r="V159" s="29">
        <f>V161+V162</f>
        <v>0</v>
      </c>
      <c r="W159" s="29">
        <f t="shared" si="198"/>
        <v>28275.4</v>
      </c>
      <c r="X159" s="29">
        <f>X161+X162</f>
        <v>0</v>
      </c>
      <c r="Y159" s="29">
        <f t="shared" si="199"/>
        <v>0</v>
      </c>
      <c r="Z159" s="28">
        <f>Z161+Z162</f>
        <v>-28275.4</v>
      </c>
      <c r="AA159" s="29">
        <f t="shared" si="200"/>
        <v>0</v>
      </c>
      <c r="AB159" s="28">
        <f>AB161+AB162</f>
        <v>0</v>
      </c>
      <c r="AC159" s="29">
        <f t="shared" si="201"/>
        <v>0</v>
      </c>
      <c r="AE159" s="3">
        <v>0</v>
      </c>
    </row>
    <row r="160" spans="1:31" hidden="1" x14ac:dyDescent="0.3">
      <c r="A160" s="1"/>
      <c r="B160" s="37" t="s">
        <v>7</v>
      </c>
      <c r="C160" s="37"/>
      <c r="D160" s="27"/>
      <c r="E160" s="27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8"/>
      <c r="AA160" s="29"/>
      <c r="AB160" s="28"/>
      <c r="AC160" s="29"/>
      <c r="AE160" s="3">
        <v>0</v>
      </c>
    </row>
    <row r="161" spans="1:31" hidden="1" x14ac:dyDescent="0.3">
      <c r="A161" s="1"/>
      <c r="B161" s="18" t="s">
        <v>8</v>
      </c>
      <c r="C161" s="18"/>
      <c r="D161" s="27">
        <v>7069</v>
      </c>
      <c r="E161" s="27">
        <v>0</v>
      </c>
      <c r="F161" s="29"/>
      <c r="G161" s="29">
        <f t="shared" si="115"/>
        <v>7069</v>
      </c>
      <c r="H161" s="29">
        <v>0</v>
      </c>
      <c r="I161" s="29">
        <f t="shared" si="116"/>
        <v>0</v>
      </c>
      <c r="J161" s="29"/>
      <c r="K161" s="29">
        <f t="shared" si="105"/>
        <v>7069</v>
      </c>
      <c r="L161" s="29">
        <v>0</v>
      </c>
      <c r="M161" s="29">
        <f t="shared" ref="M161:M163" si="202">I161+L161</f>
        <v>0</v>
      </c>
      <c r="N161" s="29"/>
      <c r="O161" s="29">
        <f t="shared" ref="O161:O163" si="203">K161+N161</f>
        <v>7069</v>
      </c>
      <c r="P161" s="29">
        <v>0</v>
      </c>
      <c r="Q161" s="29">
        <f t="shared" ref="Q161:Q163" si="204">M161+P161</f>
        <v>0</v>
      </c>
      <c r="R161" s="29"/>
      <c r="S161" s="29">
        <f t="shared" ref="S161:S163" si="205">O161+R161</f>
        <v>7069</v>
      </c>
      <c r="T161" s="29">
        <v>0</v>
      </c>
      <c r="U161" s="29">
        <f t="shared" ref="U161:U163" si="206">Q161+T161</f>
        <v>0</v>
      </c>
      <c r="V161" s="29"/>
      <c r="W161" s="29">
        <f t="shared" ref="W161:W163" si="207">S161+V161</f>
        <v>7069</v>
      </c>
      <c r="X161" s="29">
        <v>0</v>
      </c>
      <c r="Y161" s="29">
        <f t="shared" ref="Y161:Y163" si="208">U161+X161</f>
        <v>0</v>
      </c>
      <c r="Z161" s="28">
        <v>-7069</v>
      </c>
      <c r="AA161" s="29">
        <f t="shared" ref="AA161:AA163" si="209">W161+Z161</f>
        <v>0</v>
      </c>
      <c r="AB161" s="28">
        <v>0</v>
      </c>
      <c r="AC161" s="29">
        <f t="shared" ref="AC161:AC163" si="210">Y161+AB161</f>
        <v>0</v>
      </c>
      <c r="AD161" s="13" t="s">
        <v>41</v>
      </c>
      <c r="AE161" s="3">
        <v>0</v>
      </c>
    </row>
    <row r="162" spans="1:31" hidden="1" x14ac:dyDescent="0.3">
      <c r="A162" s="1"/>
      <c r="B162" s="37" t="s">
        <v>23</v>
      </c>
      <c r="C162" s="37"/>
      <c r="D162" s="27">
        <v>21206.400000000001</v>
      </c>
      <c r="E162" s="27">
        <v>0</v>
      </c>
      <c r="F162" s="29"/>
      <c r="G162" s="29">
        <f t="shared" si="115"/>
        <v>21206.400000000001</v>
      </c>
      <c r="H162" s="29">
        <v>0</v>
      </c>
      <c r="I162" s="29">
        <f t="shared" si="116"/>
        <v>0</v>
      </c>
      <c r="J162" s="29"/>
      <c r="K162" s="29">
        <f t="shared" si="105"/>
        <v>21206.400000000001</v>
      </c>
      <c r="L162" s="29">
        <v>0</v>
      </c>
      <c r="M162" s="29">
        <f t="shared" si="202"/>
        <v>0</v>
      </c>
      <c r="N162" s="29"/>
      <c r="O162" s="29">
        <f t="shared" si="203"/>
        <v>21206.400000000001</v>
      </c>
      <c r="P162" s="29">
        <v>0</v>
      </c>
      <c r="Q162" s="29">
        <f t="shared" si="204"/>
        <v>0</v>
      </c>
      <c r="R162" s="29"/>
      <c r="S162" s="29">
        <f t="shared" si="205"/>
        <v>21206.400000000001</v>
      </c>
      <c r="T162" s="29">
        <v>0</v>
      </c>
      <c r="U162" s="29">
        <f t="shared" si="206"/>
        <v>0</v>
      </c>
      <c r="V162" s="29"/>
      <c r="W162" s="29">
        <f t="shared" si="207"/>
        <v>21206.400000000001</v>
      </c>
      <c r="X162" s="29">
        <v>0</v>
      </c>
      <c r="Y162" s="29">
        <f t="shared" si="208"/>
        <v>0</v>
      </c>
      <c r="Z162" s="28">
        <v>-21206.400000000001</v>
      </c>
      <c r="AA162" s="29">
        <f>W162+Z162</f>
        <v>0</v>
      </c>
      <c r="AB162" s="28">
        <v>0</v>
      </c>
      <c r="AC162" s="29">
        <f t="shared" si="210"/>
        <v>0</v>
      </c>
      <c r="AD162" s="13" t="s">
        <v>145</v>
      </c>
      <c r="AE162" s="3">
        <v>0</v>
      </c>
    </row>
    <row r="163" spans="1:31" ht="56.25" x14ac:dyDescent="0.3">
      <c r="A163" s="1" t="s">
        <v>140</v>
      </c>
      <c r="B163" s="45" t="s">
        <v>159</v>
      </c>
      <c r="C163" s="45" t="s">
        <v>5</v>
      </c>
      <c r="D163" s="27">
        <f>D165+D166</f>
        <v>230075</v>
      </c>
      <c r="E163" s="27">
        <f>E165+E166</f>
        <v>369925</v>
      </c>
      <c r="F163" s="29">
        <f>F165+F166</f>
        <v>0</v>
      </c>
      <c r="G163" s="29">
        <f t="shared" si="115"/>
        <v>230075</v>
      </c>
      <c r="H163" s="29">
        <f>H165+H166</f>
        <v>0</v>
      </c>
      <c r="I163" s="29">
        <f t="shared" si="116"/>
        <v>369925</v>
      </c>
      <c r="J163" s="29">
        <f>J165+J166</f>
        <v>0</v>
      </c>
      <c r="K163" s="29">
        <f t="shared" si="105"/>
        <v>230075</v>
      </c>
      <c r="L163" s="29">
        <f>L165+L166</f>
        <v>0</v>
      </c>
      <c r="M163" s="29">
        <f t="shared" si="202"/>
        <v>369925</v>
      </c>
      <c r="N163" s="29">
        <f>N165+N166</f>
        <v>0</v>
      </c>
      <c r="O163" s="29">
        <f t="shared" si="203"/>
        <v>230075</v>
      </c>
      <c r="P163" s="29">
        <f>P165+P166</f>
        <v>0</v>
      </c>
      <c r="Q163" s="29">
        <f t="shared" si="204"/>
        <v>369925</v>
      </c>
      <c r="R163" s="29">
        <f>R165+R166</f>
        <v>0</v>
      </c>
      <c r="S163" s="29">
        <f t="shared" si="205"/>
        <v>230075</v>
      </c>
      <c r="T163" s="29">
        <f>T165+T166</f>
        <v>0</v>
      </c>
      <c r="U163" s="29">
        <f t="shared" si="206"/>
        <v>369925</v>
      </c>
      <c r="V163" s="29">
        <f>V165+V166</f>
        <v>0</v>
      </c>
      <c r="W163" s="29">
        <f t="shared" si="207"/>
        <v>230075</v>
      </c>
      <c r="X163" s="29">
        <f>X165+X166</f>
        <v>0</v>
      </c>
      <c r="Y163" s="29">
        <f t="shared" si="208"/>
        <v>369925</v>
      </c>
      <c r="Z163" s="28">
        <f>Z165+Z166</f>
        <v>-230075</v>
      </c>
      <c r="AA163" s="29">
        <f t="shared" si="209"/>
        <v>0</v>
      </c>
      <c r="AB163" s="28">
        <f>AB165+AB166</f>
        <v>-269925</v>
      </c>
      <c r="AC163" s="29">
        <f t="shared" si="210"/>
        <v>100000</v>
      </c>
    </row>
    <row r="164" spans="1:31" x14ac:dyDescent="0.3">
      <c r="A164" s="1"/>
      <c r="B164" s="45" t="s">
        <v>7</v>
      </c>
      <c r="C164" s="45"/>
      <c r="D164" s="27"/>
      <c r="E164" s="27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8"/>
      <c r="AA164" s="29"/>
      <c r="AB164" s="28"/>
      <c r="AC164" s="29"/>
    </row>
    <row r="165" spans="1:31" hidden="1" x14ac:dyDescent="0.3">
      <c r="A165" s="1"/>
      <c r="B165" s="18" t="s">
        <v>8</v>
      </c>
      <c r="C165" s="18"/>
      <c r="D165" s="27">
        <v>57518.8</v>
      </c>
      <c r="E165" s="27">
        <v>94486</v>
      </c>
      <c r="F165" s="29"/>
      <c r="G165" s="29">
        <f t="shared" si="115"/>
        <v>57518.8</v>
      </c>
      <c r="H165" s="29"/>
      <c r="I165" s="29">
        <f t="shared" si="116"/>
        <v>94486</v>
      </c>
      <c r="J165" s="29"/>
      <c r="K165" s="29">
        <f t="shared" si="105"/>
        <v>57518.8</v>
      </c>
      <c r="L165" s="29"/>
      <c r="M165" s="29">
        <f t="shared" ref="M165:M167" si="211">I165+L165</f>
        <v>94486</v>
      </c>
      <c r="N165" s="29"/>
      <c r="O165" s="29">
        <f t="shared" ref="O165:O167" si="212">K165+N165</f>
        <v>57518.8</v>
      </c>
      <c r="P165" s="29"/>
      <c r="Q165" s="29">
        <f t="shared" ref="Q165:Q167" si="213">M165+P165</f>
        <v>94486</v>
      </c>
      <c r="R165" s="29"/>
      <c r="S165" s="29">
        <f t="shared" ref="S165:S167" si="214">O165+R165</f>
        <v>57518.8</v>
      </c>
      <c r="T165" s="29"/>
      <c r="U165" s="29">
        <f t="shared" ref="U165:U167" si="215">Q165+T165</f>
        <v>94486</v>
      </c>
      <c r="V165" s="29"/>
      <c r="W165" s="29">
        <f t="shared" ref="W165:W167" si="216">S165+V165</f>
        <v>57518.8</v>
      </c>
      <c r="X165" s="29"/>
      <c r="Y165" s="29">
        <f t="shared" ref="Y165:Y167" si="217">U165+X165</f>
        <v>94486</v>
      </c>
      <c r="Z165" s="28">
        <v>-57518.8</v>
      </c>
      <c r="AA165" s="29">
        <f t="shared" ref="AA165:AA167" si="218">W165+Z165</f>
        <v>0</v>
      </c>
      <c r="AB165" s="28">
        <v>-69486</v>
      </c>
      <c r="AC165" s="29">
        <f t="shared" ref="AC165:AC167" si="219">Y165+AB165</f>
        <v>25000</v>
      </c>
      <c r="AD165" s="13" t="s">
        <v>42</v>
      </c>
      <c r="AE165" s="3">
        <v>0</v>
      </c>
    </row>
    <row r="166" spans="1:31" x14ac:dyDescent="0.3">
      <c r="A166" s="1"/>
      <c r="B166" s="45" t="s">
        <v>23</v>
      </c>
      <c r="C166" s="45"/>
      <c r="D166" s="27">
        <v>172556.2</v>
      </c>
      <c r="E166" s="27">
        <v>275439</v>
      </c>
      <c r="F166" s="29"/>
      <c r="G166" s="29">
        <f t="shared" si="115"/>
        <v>172556.2</v>
      </c>
      <c r="H166" s="29"/>
      <c r="I166" s="29">
        <f t="shared" si="116"/>
        <v>275439</v>
      </c>
      <c r="J166" s="29"/>
      <c r="K166" s="29">
        <f t="shared" si="105"/>
        <v>172556.2</v>
      </c>
      <c r="L166" s="29"/>
      <c r="M166" s="29">
        <f t="shared" si="211"/>
        <v>275439</v>
      </c>
      <c r="N166" s="29"/>
      <c r="O166" s="29">
        <f t="shared" si="212"/>
        <v>172556.2</v>
      </c>
      <c r="P166" s="29"/>
      <c r="Q166" s="29">
        <f t="shared" si="213"/>
        <v>275439</v>
      </c>
      <c r="R166" s="29"/>
      <c r="S166" s="29">
        <f t="shared" si="214"/>
        <v>172556.2</v>
      </c>
      <c r="T166" s="29"/>
      <c r="U166" s="29">
        <f t="shared" si="215"/>
        <v>275439</v>
      </c>
      <c r="V166" s="29"/>
      <c r="W166" s="29">
        <f t="shared" si="216"/>
        <v>172556.2</v>
      </c>
      <c r="X166" s="29"/>
      <c r="Y166" s="29">
        <f t="shared" si="217"/>
        <v>275439</v>
      </c>
      <c r="Z166" s="28">
        <v>-172556.2</v>
      </c>
      <c r="AA166" s="29">
        <f t="shared" si="218"/>
        <v>0</v>
      </c>
      <c r="AB166" s="28">
        <v>-200439</v>
      </c>
      <c r="AC166" s="29">
        <f t="shared" si="219"/>
        <v>75000</v>
      </c>
      <c r="AD166" s="13" t="s">
        <v>145</v>
      </c>
    </row>
    <row r="167" spans="1:31" ht="56.25" x14ac:dyDescent="0.3">
      <c r="A167" s="1" t="s">
        <v>141</v>
      </c>
      <c r="B167" s="45" t="s">
        <v>160</v>
      </c>
      <c r="C167" s="45" t="s">
        <v>5</v>
      </c>
      <c r="D167" s="27">
        <f>D169+D170</f>
        <v>46879.5</v>
      </c>
      <c r="E167" s="27">
        <f>E169+E170</f>
        <v>0</v>
      </c>
      <c r="F167" s="29">
        <f>F169+F170</f>
        <v>0</v>
      </c>
      <c r="G167" s="29">
        <f t="shared" si="115"/>
        <v>46879.5</v>
      </c>
      <c r="H167" s="29">
        <f>H169+H170</f>
        <v>0</v>
      </c>
      <c r="I167" s="29">
        <f t="shared" si="116"/>
        <v>0</v>
      </c>
      <c r="J167" s="29">
        <f>J169+J170</f>
        <v>0</v>
      </c>
      <c r="K167" s="29">
        <f t="shared" si="105"/>
        <v>46879.5</v>
      </c>
      <c r="L167" s="29">
        <f>L169+L170</f>
        <v>0</v>
      </c>
      <c r="M167" s="29">
        <f t="shared" si="211"/>
        <v>0</v>
      </c>
      <c r="N167" s="29">
        <f>N169+N170</f>
        <v>0</v>
      </c>
      <c r="O167" s="29">
        <f t="shared" si="212"/>
        <v>46879.5</v>
      </c>
      <c r="P167" s="29">
        <f>P169+P170</f>
        <v>0</v>
      </c>
      <c r="Q167" s="29">
        <f t="shared" si="213"/>
        <v>0</v>
      </c>
      <c r="R167" s="29">
        <f>R169+R170</f>
        <v>0</v>
      </c>
      <c r="S167" s="29">
        <f t="shared" si="214"/>
        <v>46879.5</v>
      </c>
      <c r="T167" s="29">
        <f>T169+T170</f>
        <v>0</v>
      </c>
      <c r="U167" s="29">
        <f t="shared" si="215"/>
        <v>0</v>
      </c>
      <c r="V167" s="29">
        <f>V169+V170</f>
        <v>0</v>
      </c>
      <c r="W167" s="29">
        <f t="shared" si="216"/>
        <v>46879.5</v>
      </c>
      <c r="X167" s="29">
        <f>X169+X170</f>
        <v>0</v>
      </c>
      <c r="Y167" s="29">
        <f t="shared" si="217"/>
        <v>0</v>
      </c>
      <c r="Z167" s="28">
        <f>Z169+Z170</f>
        <v>0</v>
      </c>
      <c r="AA167" s="29">
        <f t="shared" si="218"/>
        <v>46879.5</v>
      </c>
      <c r="AB167" s="28">
        <f>AB169+AB170</f>
        <v>0</v>
      </c>
      <c r="AC167" s="29">
        <f t="shared" si="219"/>
        <v>0</v>
      </c>
    </row>
    <row r="168" spans="1:31" x14ac:dyDescent="0.3">
      <c r="A168" s="1"/>
      <c r="B168" s="45" t="s">
        <v>7</v>
      </c>
      <c r="C168" s="45"/>
      <c r="D168" s="27"/>
      <c r="E168" s="27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8"/>
      <c r="AA168" s="29"/>
      <c r="AB168" s="28"/>
      <c r="AC168" s="29"/>
    </row>
    <row r="169" spans="1:31" hidden="1" x14ac:dyDescent="0.3">
      <c r="A169" s="1"/>
      <c r="B169" s="18" t="s">
        <v>8</v>
      </c>
      <c r="C169" s="18"/>
      <c r="D169" s="27">
        <v>11720</v>
      </c>
      <c r="E169" s="27">
        <v>0</v>
      </c>
      <c r="F169" s="29"/>
      <c r="G169" s="29">
        <f t="shared" si="115"/>
        <v>11720</v>
      </c>
      <c r="H169" s="29">
        <v>0</v>
      </c>
      <c r="I169" s="29">
        <f t="shared" si="116"/>
        <v>0</v>
      </c>
      <c r="J169" s="29"/>
      <c r="K169" s="29">
        <f t="shared" si="105"/>
        <v>11720</v>
      </c>
      <c r="L169" s="29">
        <v>0</v>
      </c>
      <c r="M169" s="29">
        <f t="shared" ref="M169:M203" si="220">I169+L169</f>
        <v>0</v>
      </c>
      <c r="N169" s="29"/>
      <c r="O169" s="29">
        <f t="shared" ref="O169:O203" si="221">K169+N169</f>
        <v>11720</v>
      </c>
      <c r="P169" s="29">
        <v>0</v>
      </c>
      <c r="Q169" s="29">
        <f t="shared" ref="Q169:Q203" si="222">M169+P169</f>
        <v>0</v>
      </c>
      <c r="R169" s="29"/>
      <c r="S169" s="29">
        <f t="shared" ref="S169:S203" si="223">O169+R169</f>
        <v>11720</v>
      </c>
      <c r="T169" s="29">
        <v>0</v>
      </c>
      <c r="U169" s="29">
        <f t="shared" ref="U169:U203" si="224">Q169+T169</f>
        <v>0</v>
      </c>
      <c r="V169" s="29"/>
      <c r="W169" s="29">
        <f t="shared" ref="W169:W171" si="225">S169+V169</f>
        <v>11720</v>
      </c>
      <c r="X169" s="29">
        <v>0</v>
      </c>
      <c r="Y169" s="29">
        <f t="shared" ref="Y169:Y171" si="226">U169+X169</f>
        <v>0</v>
      </c>
      <c r="Z169" s="28"/>
      <c r="AA169" s="29">
        <f t="shared" ref="AA169:AA171" si="227">W169+Z169</f>
        <v>11720</v>
      </c>
      <c r="AB169" s="28">
        <v>0</v>
      </c>
      <c r="AC169" s="29">
        <f t="shared" ref="AC169:AC171" si="228">Y169+AB169</f>
        <v>0</v>
      </c>
      <c r="AD169" s="13" t="s">
        <v>43</v>
      </c>
      <c r="AE169" s="3">
        <v>0</v>
      </c>
    </row>
    <row r="170" spans="1:31" x14ac:dyDescent="0.3">
      <c r="A170" s="1"/>
      <c r="B170" s="45" t="s">
        <v>23</v>
      </c>
      <c r="C170" s="45"/>
      <c r="D170" s="27">
        <v>35159.5</v>
      </c>
      <c r="E170" s="27">
        <v>0</v>
      </c>
      <c r="F170" s="29"/>
      <c r="G170" s="29">
        <f t="shared" si="115"/>
        <v>35159.5</v>
      </c>
      <c r="H170" s="29">
        <v>0</v>
      </c>
      <c r="I170" s="29">
        <f t="shared" si="116"/>
        <v>0</v>
      </c>
      <c r="J170" s="29"/>
      <c r="K170" s="29">
        <f t="shared" si="105"/>
        <v>35159.5</v>
      </c>
      <c r="L170" s="29">
        <v>0</v>
      </c>
      <c r="M170" s="29">
        <f t="shared" si="220"/>
        <v>0</v>
      </c>
      <c r="N170" s="29"/>
      <c r="O170" s="29">
        <f t="shared" si="221"/>
        <v>35159.5</v>
      </c>
      <c r="P170" s="29">
        <v>0</v>
      </c>
      <c r="Q170" s="29">
        <f t="shared" si="222"/>
        <v>0</v>
      </c>
      <c r="R170" s="29"/>
      <c r="S170" s="29">
        <f t="shared" si="223"/>
        <v>35159.5</v>
      </c>
      <c r="T170" s="29">
        <v>0</v>
      </c>
      <c r="U170" s="29">
        <f t="shared" si="224"/>
        <v>0</v>
      </c>
      <c r="V170" s="29"/>
      <c r="W170" s="29">
        <f t="shared" si="225"/>
        <v>35159.5</v>
      </c>
      <c r="X170" s="29">
        <v>0</v>
      </c>
      <c r="Y170" s="29">
        <f t="shared" si="226"/>
        <v>0</v>
      </c>
      <c r="Z170" s="28"/>
      <c r="AA170" s="29">
        <f t="shared" si="227"/>
        <v>35159.5</v>
      </c>
      <c r="AB170" s="28">
        <v>0</v>
      </c>
      <c r="AC170" s="29">
        <f t="shared" si="228"/>
        <v>0</v>
      </c>
      <c r="AD170" s="13" t="s">
        <v>145</v>
      </c>
    </row>
    <row r="171" spans="1:31" ht="56.25" x14ac:dyDescent="0.3">
      <c r="A171" s="1" t="s">
        <v>142</v>
      </c>
      <c r="B171" s="45" t="s">
        <v>204</v>
      </c>
      <c r="C171" s="45" t="s">
        <v>5</v>
      </c>
      <c r="D171" s="27"/>
      <c r="E171" s="27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>
        <f>R173+R174</f>
        <v>283733.40000000002</v>
      </c>
      <c r="S171" s="29">
        <f t="shared" si="223"/>
        <v>283733.40000000002</v>
      </c>
      <c r="T171" s="29"/>
      <c r="U171" s="29">
        <f t="shared" si="224"/>
        <v>0</v>
      </c>
      <c r="V171" s="29">
        <f>V173+V174</f>
        <v>0</v>
      </c>
      <c r="W171" s="29">
        <f t="shared" si="225"/>
        <v>283733.40000000002</v>
      </c>
      <c r="X171" s="29"/>
      <c r="Y171" s="29">
        <f t="shared" si="226"/>
        <v>0</v>
      </c>
      <c r="Z171" s="28">
        <f>Z173+Z174</f>
        <v>0</v>
      </c>
      <c r="AA171" s="29">
        <f t="shared" si="227"/>
        <v>283733.40000000002</v>
      </c>
      <c r="AB171" s="28"/>
      <c r="AC171" s="29">
        <f t="shared" si="228"/>
        <v>0</v>
      </c>
    </row>
    <row r="172" spans="1:31" x14ac:dyDescent="0.3">
      <c r="A172" s="1"/>
      <c r="B172" s="45" t="s">
        <v>7</v>
      </c>
      <c r="C172" s="45"/>
      <c r="D172" s="27"/>
      <c r="E172" s="27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8"/>
      <c r="AA172" s="29"/>
      <c r="AB172" s="28"/>
      <c r="AC172" s="29"/>
    </row>
    <row r="173" spans="1:31" hidden="1" x14ac:dyDescent="0.3">
      <c r="A173" s="1"/>
      <c r="B173" s="35" t="s">
        <v>8</v>
      </c>
      <c r="C173" s="35"/>
      <c r="D173" s="27"/>
      <c r="E173" s="27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>
        <v>70933.399999999994</v>
      </c>
      <c r="S173" s="29">
        <f t="shared" si="223"/>
        <v>70933.399999999994</v>
      </c>
      <c r="T173" s="29"/>
      <c r="U173" s="29">
        <f t="shared" si="224"/>
        <v>0</v>
      </c>
      <c r="V173" s="29"/>
      <c r="W173" s="29">
        <f t="shared" ref="W173:W175" si="229">S173+V173</f>
        <v>70933.399999999994</v>
      </c>
      <c r="X173" s="29"/>
      <c r="Y173" s="29">
        <f t="shared" ref="Y173:Y175" si="230">U173+X173</f>
        <v>0</v>
      </c>
      <c r="Z173" s="28"/>
      <c r="AA173" s="29">
        <f t="shared" ref="AA173:AA175" si="231">W173+Z173</f>
        <v>70933.399999999994</v>
      </c>
      <c r="AB173" s="28"/>
      <c r="AC173" s="29">
        <f t="shared" ref="AC173:AC175" si="232">Y173+AB173</f>
        <v>0</v>
      </c>
      <c r="AD173" s="12" t="s">
        <v>205</v>
      </c>
      <c r="AE173" s="3">
        <v>0</v>
      </c>
    </row>
    <row r="174" spans="1:31" x14ac:dyDescent="0.3">
      <c r="A174" s="1"/>
      <c r="B174" s="45" t="s">
        <v>23</v>
      </c>
      <c r="C174" s="45"/>
      <c r="D174" s="27"/>
      <c r="E174" s="27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>
        <v>212800</v>
      </c>
      <c r="S174" s="29">
        <f t="shared" si="223"/>
        <v>212800</v>
      </c>
      <c r="T174" s="29"/>
      <c r="U174" s="29">
        <f t="shared" si="224"/>
        <v>0</v>
      </c>
      <c r="V174" s="29"/>
      <c r="W174" s="29">
        <f t="shared" si="229"/>
        <v>212800</v>
      </c>
      <c r="X174" s="29"/>
      <c r="Y174" s="29">
        <f t="shared" si="230"/>
        <v>0</v>
      </c>
      <c r="Z174" s="28"/>
      <c r="AA174" s="29">
        <f t="shared" si="231"/>
        <v>212800</v>
      </c>
      <c r="AB174" s="28"/>
      <c r="AC174" s="29">
        <f t="shared" si="232"/>
        <v>0</v>
      </c>
      <c r="AD174" s="12" t="s">
        <v>205</v>
      </c>
    </row>
    <row r="175" spans="1:31" ht="56.25" x14ac:dyDescent="0.3">
      <c r="A175" s="1" t="s">
        <v>143</v>
      </c>
      <c r="B175" s="45" t="s">
        <v>206</v>
      </c>
      <c r="C175" s="45" t="s">
        <v>5</v>
      </c>
      <c r="D175" s="27"/>
      <c r="E175" s="27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>
        <f>R177+R178</f>
        <v>85032.299999999988</v>
      </c>
      <c r="S175" s="29">
        <f t="shared" si="223"/>
        <v>85032.299999999988</v>
      </c>
      <c r="T175" s="29">
        <f>T177+T178</f>
        <v>0</v>
      </c>
      <c r="U175" s="29">
        <f t="shared" si="224"/>
        <v>0</v>
      </c>
      <c r="V175" s="29">
        <f>V177+V178</f>
        <v>0</v>
      </c>
      <c r="W175" s="29">
        <f t="shared" si="229"/>
        <v>85032.299999999988</v>
      </c>
      <c r="X175" s="29">
        <f>X177+X178</f>
        <v>0</v>
      </c>
      <c r="Y175" s="29">
        <f t="shared" si="230"/>
        <v>0</v>
      </c>
      <c r="Z175" s="28">
        <f>Z177+Z178</f>
        <v>0</v>
      </c>
      <c r="AA175" s="29">
        <f t="shared" si="231"/>
        <v>85032.299999999988</v>
      </c>
      <c r="AB175" s="28">
        <f>AB177+AB178</f>
        <v>0</v>
      </c>
      <c r="AC175" s="29">
        <f t="shared" si="232"/>
        <v>0</v>
      </c>
      <c r="AD175" s="12"/>
    </row>
    <row r="176" spans="1:31" x14ac:dyDescent="0.3">
      <c r="A176" s="1"/>
      <c r="B176" s="45" t="s">
        <v>7</v>
      </c>
      <c r="C176" s="45"/>
      <c r="D176" s="27"/>
      <c r="E176" s="27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8"/>
      <c r="AA176" s="29"/>
      <c r="AB176" s="28"/>
      <c r="AC176" s="29"/>
      <c r="AD176" s="12"/>
    </row>
    <row r="177" spans="1:31" hidden="1" x14ac:dyDescent="0.3">
      <c r="A177" s="1"/>
      <c r="B177" s="36" t="s">
        <v>8</v>
      </c>
      <c r="C177" s="36"/>
      <c r="D177" s="27"/>
      <c r="E177" s="27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>
        <v>21258.1</v>
      </c>
      <c r="S177" s="29">
        <f t="shared" si="223"/>
        <v>21258.1</v>
      </c>
      <c r="T177" s="29"/>
      <c r="U177" s="29">
        <f t="shared" si="224"/>
        <v>0</v>
      </c>
      <c r="V177" s="29"/>
      <c r="W177" s="29">
        <f t="shared" ref="W177:W203" si="233">S177+V177</f>
        <v>21258.1</v>
      </c>
      <c r="X177" s="29"/>
      <c r="Y177" s="29">
        <f t="shared" ref="Y177:Y203" si="234">U177+X177</f>
        <v>0</v>
      </c>
      <c r="Z177" s="28"/>
      <c r="AA177" s="29">
        <f t="shared" ref="AA177:AA203" si="235">W177+Z177</f>
        <v>21258.1</v>
      </c>
      <c r="AB177" s="28"/>
      <c r="AC177" s="29">
        <f t="shared" ref="AC177:AC203" si="236">Y177+AB177</f>
        <v>0</v>
      </c>
      <c r="AD177" s="12" t="s">
        <v>207</v>
      </c>
      <c r="AE177" s="3">
        <v>0</v>
      </c>
    </row>
    <row r="178" spans="1:31" x14ac:dyDescent="0.3">
      <c r="A178" s="1"/>
      <c r="B178" s="45" t="s">
        <v>23</v>
      </c>
      <c r="C178" s="45"/>
      <c r="D178" s="27"/>
      <c r="E178" s="27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>
        <v>63774.2</v>
      </c>
      <c r="S178" s="29">
        <f t="shared" si="223"/>
        <v>63774.2</v>
      </c>
      <c r="T178" s="29"/>
      <c r="U178" s="29">
        <f t="shared" si="224"/>
        <v>0</v>
      </c>
      <c r="V178" s="29"/>
      <c r="W178" s="29">
        <f t="shared" si="233"/>
        <v>63774.2</v>
      </c>
      <c r="X178" s="29"/>
      <c r="Y178" s="29">
        <f t="shared" si="234"/>
        <v>0</v>
      </c>
      <c r="Z178" s="28"/>
      <c r="AA178" s="29">
        <f t="shared" si="235"/>
        <v>63774.2</v>
      </c>
      <c r="AB178" s="28"/>
      <c r="AC178" s="29">
        <f t="shared" si="236"/>
        <v>0</v>
      </c>
      <c r="AD178" s="13" t="s">
        <v>145</v>
      </c>
    </row>
    <row r="179" spans="1:31" ht="56.25" x14ac:dyDescent="0.3">
      <c r="A179" s="1" t="s">
        <v>184</v>
      </c>
      <c r="B179" s="45" t="s">
        <v>231</v>
      </c>
      <c r="C179" s="45" t="s">
        <v>5</v>
      </c>
      <c r="D179" s="27"/>
      <c r="E179" s="27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8">
        <v>8000</v>
      </c>
      <c r="AA179" s="29">
        <f t="shared" si="235"/>
        <v>8000</v>
      </c>
      <c r="AB179" s="28">
        <v>39873.745000000003</v>
      </c>
      <c r="AC179" s="29">
        <f t="shared" si="236"/>
        <v>39873.745000000003</v>
      </c>
      <c r="AD179" s="13" t="s">
        <v>232</v>
      </c>
    </row>
    <row r="180" spans="1:31" ht="56.25" x14ac:dyDescent="0.3">
      <c r="A180" s="1" t="s">
        <v>185</v>
      </c>
      <c r="B180" s="45" t="s">
        <v>238</v>
      </c>
      <c r="C180" s="45" t="s">
        <v>5</v>
      </c>
      <c r="D180" s="27"/>
      <c r="E180" s="27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8">
        <f>Z182+Z183</f>
        <v>55250.1</v>
      </c>
      <c r="AA180" s="29">
        <f t="shared" si="235"/>
        <v>55250.1</v>
      </c>
      <c r="AB180" s="28">
        <f>AB182+AB183</f>
        <v>0</v>
      </c>
      <c r="AC180" s="29">
        <f t="shared" si="236"/>
        <v>0</v>
      </c>
    </row>
    <row r="181" spans="1:31" x14ac:dyDescent="0.3">
      <c r="A181" s="1"/>
      <c r="B181" s="45" t="s">
        <v>7</v>
      </c>
      <c r="C181" s="45"/>
      <c r="D181" s="27"/>
      <c r="E181" s="27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8"/>
      <c r="AA181" s="29"/>
      <c r="AB181" s="28"/>
      <c r="AC181" s="29"/>
    </row>
    <row r="182" spans="1:31" hidden="1" x14ac:dyDescent="0.3">
      <c r="A182" s="1"/>
      <c r="B182" s="44" t="s">
        <v>8</v>
      </c>
      <c r="C182" s="44"/>
      <c r="D182" s="27"/>
      <c r="E182" s="27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8">
        <v>13812.6</v>
      </c>
      <c r="AA182" s="29">
        <f t="shared" si="235"/>
        <v>13812.6</v>
      </c>
      <c r="AB182" s="28"/>
      <c r="AC182" s="29">
        <f t="shared" si="236"/>
        <v>0</v>
      </c>
      <c r="AD182" s="13" t="s">
        <v>239</v>
      </c>
      <c r="AE182" s="3">
        <v>0</v>
      </c>
    </row>
    <row r="183" spans="1:31" x14ac:dyDescent="0.3">
      <c r="A183" s="1"/>
      <c r="B183" s="45" t="s">
        <v>23</v>
      </c>
      <c r="C183" s="45"/>
      <c r="D183" s="27"/>
      <c r="E183" s="27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8">
        <v>41437.5</v>
      </c>
      <c r="AA183" s="29">
        <f t="shared" si="235"/>
        <v>41437.5</v>
      </c>
      <c r="AB183" s="28"/>
      <c r="AC183" s="29">
        <f t="shared" si="236"/>
        <v>0</v>
      </c>
      <c r="AD183" s="13" t="s">
        <v>145</v>
      </c>
    </row>
    <row r="184" spans="1:31" ht="56.25" x14ac:dyDescent="0.3">
      <c r="A184" s="1" t="s">
        <v>186</v>
      </c>
      <c r="B184" s="45" t="s">
        <v>240</v>
      </c>
      <c r="C184" s="45" t="s">
        <v>5</v>
      </c>
      <c r="D184" s="27"/>
      <c r="E184" s="27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8">
        <f>Z186+Z187</f>
        <v>18636</v>
      </c>
      <c r="AA184" s="29">
        <f t="shared" si="235"/>
        <v>18636</v>
      </c>
      <c r="AB184" s="28">
        <f>AB186+AB187</f>
        <v>0</v>
      </c>
      <c r="AC184" s="29">
        <f t="shared" si="236"/>
        <v>0</v>
      </c>
    </row>
    <row r="185" spans="1:31" x14ac:dyDescent="0.3">
      <c r="A185" s="1"/>
      <c r="B185" s="45" t="s">
        <v>7</v>
      </c>
      <c r="C185" s="45"/>
      <c r="D185" s="27"/>
      <c r="E185" s="27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8"/>
      <c r="AA185" s="29"/>
      <c r="AB185" s="28"/>
      <c r="AC185" s="29"/>
    </row>
    <row r="186" spans="1:31" hidden="1" x14ac:dyDescent="0.3">
      <c r="A186" s="1"/>
      <c r="B186" s="44" t="s">
        <v>8</v>
      </c>
      <c r="C186" s="44"/>
      <c r="D186" s="27"/>
      <c r="E186" s="27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8">
        <v>4659</v>
      </c>
      <c r="AA186" s="29">
        <f t="shared" si="235"/>
        <v>4659</v>
      </c>
      <c r="AB186" s="28"/>
      <c r="AC186" s="29">
        <f t="shared" si="236"/>
        <v>0</v>
      </c>
      <c r="AD186" s="13" t="s">
        <v>241</v>
      </c>
      <c r="AE186" s="3">
        <v>0</v>
      </c>
    </row>
    <row r="187" spans="1:31" x14ac:dyDescent="0.3">
      <c r="A187" s="1"/>
      <c r="B187" s="45" t="s">
        <v>23</v>
      </c>
      <c r="C187" s="45"/>
      <c r="D187" s="27"/>
      <c r="E187" s="27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8">
        <v>13977</v>
      </c>
      <c r="AA187" s="29">
        <f t="shared" si="235"/>
        <v>13977</v>
      </c>
      <c r="AB187" s="28"/>
      <c r="AC187" s="29">
        <f t="shared" si="236"/>
        <v>0</v>
      </c>
      <c r="AD187" s="13" t="s">
        <v>145</v>
      </c>
    </row>
    <row r="188" spans="1:31" x14ac:dyDescent="0.3">
      <c r="A188" s="1"/>
      <c r="B188" s="45" t="s">
        <v>25</v>
      </c>
      <c r="C188" s="16"/>
      <c r="D188" s="26">
        <f>D189+D190</f>
        <v>200000</v>
      </c>
      <c r="E188" s="26">
        <f>E189+E190</f>
        <v>321000</v>
      </c>
      <c r="F188" s="26">
        <f>F189+F190</f>
        <v>0</v>
      </c>
      <c r="G188" s="26">
        <f t="shared" si="115"/>
        <v>200000</v>
      </c>
      <c r="H188" s="26">
        <f>H189+H190</f>
        <v>0</v>
      </c>
      <c r="I188" s="26">
        <f t="shared" si="116"/>
        <v>321000</v>
      </c>
      <c r="J188" s="26">
        <f>J189+J190</f>
        <v>0</v>
      </c>
      <c r="K188" s="26">
        <f t="shared" si="105"/>
        <v>200000</v>
      </c>
      <c r="L188" s="26">
        <f>L189+L190</f>
        <v>-11499.041999999999</v>
      </c>
      <c r="M188" s="26">
        <f t="shared" si="220"/>
        <v>309500.95799999998</v>
      </c>
      <c r="N188" s="26">
        <f>N189+N190</f>
        <v>0</v>
      </c>
      <c r="O188" s="26">
        <f t="shared" si="221"/>
        <v>200000</v>
      </c>
      <c r="P188" s="26">
        <f>P189+P190</f>
        <v>0</v>
      </c>
      <c r="Q188" s="26">
        <f t="shared" si="222"/>
        <v>309500.95799999998</v>
      </c>
      <c r="R188" s="26">
        <f>R189+R190</f>
        <v>-100000</v>
      </c>
      <c r="S188" s="26">
        <f t="shared" si="223"/>
        <v>100000</v>
      </c>
      <c r="T188" s="26">
        <f>T189+T190</f>
        <v>-100000</v>
      </c>
      <c r="U188" s="26">
        <f t="shared" si="224"/>
        <v>209500.95799999998</v>
      </c>
      <c r="V188" s="26">
        <f>V189+V190</f>
        <v>0</v>
      </c>
      <c r="W188" s="26">
        <f t="shared" si="233"/>
        <v>100000</v>
      </c>
      <c r="X188" s="26">
        <f>X189+X190</f>
        <v>0</v>
      </c>
      <c r="Y188" s="26">
        <f t="shared" si="234"/>
        <v>209500.95799999998</v>
      </c>
      <c r="Z188" s="26">
        <f>Z189+Z190</f>
        <v>0</v>
      </c>
      <c r="AA188" s="29">
        <f t="shared" si="235"/>
        <v>100000</v>
      </c>
      <c r="AB188" s="26">
        <f>AB189+AB190</f>
        <v>0</v>
      </c>
      <c r="AC188" s="29">
        <f t="shared" si="236"/>
        <v>209500.95799999998</v>
      </c>
    </row>
    <row r="189" spans="1:31" ht="56.25" x14ac:dyDescent="0.3">
      <c r="A189" s="1" t="s">
        <v>198</v>
      </c>
      <c r="B189" s="45" t="s">
        <v>57</v>
      </c>
      <c r="C189" s="7" t="s">
        <v>45</v>
      </c>
      <c r="D189" s="29">
        <v>100000</v>
      </c>
      <c r="E189" s="29">
        <v>221000</v>
      </c>
      <c r="F189" s="29"/>
      <c r="G189" s="29">
        <f t="shared" si="115"/>
        <v>100000</v>
      </c>
      <c r="H189" s="29"/>
      <c r="I189" s="29">
        <f t="shared" si="116"/>
        <v>221000</v>
      </c>
      <c r="J189" s="29"/>
      <c r="K189" s="29">
        <f t="shared" si="105"/>
        <v>100000</v>
      </c>
      <c r="L189" s="29">
        <v>-11499.041999999999</v>
      </c>
      <c r="M189" s="29">
        <f t="shared" si="220"/>
        <v>209500.95800000001</v>
      </c>
      <c r="N189" s="29"/>
      <c r="O189" s="29">
        <f t="shared" si="221"/>
        <v>100000</v>
      </c>
      <c r="P189" s="29"/>
      <c r="Q189" s="29">
        <f t="shared" si="222"/>
        <v>209500.95800000001</v>
      </c>
      <c r="R189" s="29"/>
      <c r="S189" s="29">
        <f t="shared" si="223"/>
        <v>100000</v>
      </c>
      <c r="T189" s="29"/>
      <c r="U189" s="29">
        <f t="shared" si="224"/>
        <v>209500.95800000001</v>
      </c>
      <c r="V189" s="29"/>
      <c r="W189" s="29">
        <f t="shared" si="233"/>
        <v>100000</v>
      </c>
      <c r="X189" s="29"/>
      <c r="Y189" s="29">
        <f t="shared" si="234"/>
        <v>209500.95800000001</v>
      </c>
      <c r="Z189" s="28"/>
      <c r="AA189" s="29">
        <f t="shared" si="235"/>
        <v>100000</v>
      </c>
      <c r="AB189" s="28"/>
      <c r="AC189" s="29">
        <f t="shared" si="236"/>
        <v>209500.95800000001</v>
      </c>
      <c r="AD189" s="12" t="s">
        <v>58</v>
      </c>
    </row>
    <row r="190" spans="1:31" ht="56.25" hidden="1" x14ac:dyDescent="0.3">
      <c r="A190" s="1" t="s">
        <v>139</v>
      </c>
      <c r="B190" s="34" t="s">
        <v>59</v>
      </c>
      <c r="C190" s="7" t="s">
        <v>45</v>
      </c>
      <c r="D190" s="27">
        <v>100000</v>
      </c>
      <c r="E190" s="27">
        <v>100000</v>
      </c>
      <c r="F190" s="29"/>
      <c r="G190" s="29">
        <f t="shared" si="115"/>
        <v>100000</v>
      </c>
      <c r="H190" s="29"/>
      <c r="I190" s="29">
        <f t="shared" si="116"/>
        <v>100000</v>
      </c>
      <c r="J190" s="29"/>
      <c r="K190" s="29">
        <f t="shared" ref="K190:K213" si="237">G190+J190</f>
        <v>100000</v>
      </c>
      <c r="L190" s="29"/>
      <c r="M190" s="29">
        <f t="shared" si="220"/>
        <v>100000</v>
      </c>
      <c r="N190" s="29"/>
      <c r="O190" s="29">
        <f t="shared" si="221"/>
        <v>100000</v>
      </c>
      <c r="P190" s="29"/>
      <c r="Q190" s="29">
        <f t="shared" si="222"/>
        <v>100000</v>
      </c>
      <c r="R190" s="29">
        <v>-100000</v>
      </c>
      <c r="S190" s="29">
        <f t="shared" si="223"/>
        <v>0</v>
      </c>
      <c r="T190" s="29">
        <v>-100000</v>
      </c>
      <c r="U190" s="29">
        <f t="shared" si="224"/>
        <v>0</v>
      </c>
      <c r="V190" s="29"/>
      <c r="W190" s="29">
        <f t="shared" si="233"/>
        <v>0</v>
      </c>
      <c r="X190" s="29"/>
      <c r="Y190" s="29">
        <f t="shared" si="234"/>
        <v>0</v>
      </c>
      <c r="Z190" s="28"/>
      <c r="AA190" s="29">
        <f t="shared" si="235"/>
        <v>0</v>
      </c>
      <c r="AB190" s="28"/>
      <c r="AC190" s="29">
        <f t="shared" si="236"/>
        <v>0</v>
      </c>
      <c r="AD190" s="12" t="s">
        <v>60</v>
      </c>
      <c r="AE190" s="3">
        <v>0</v>
      </c>
    </row>
    <row r="191" spans="1:31" x14ac:dyDescent="0.3">
      <c r="A191" s="1"/>
      <c r="B191" s="51" t="s">
        <v>9</v>
      </c>
      <c r="C191" s="51"/>
      <c r="D191" s="26">
        <f>D195+D192+D193+D194+D196+D197</f>
        <v>244219.59999999998</v>
      </c>
      <c r="E191" s="26">
        <f>E195+E192+E193+E194+E196+E197</f>
        <v>103373.5</v>
      </c>
      <c r="F191" s="26">
        <f>F195+F192+F193+F194+F196+F197</f>
        <v>0</v>
      </c>
      <c r="G191" s="26">
        <f t="shared" si="115"/>
        <v>244219.59999999998</v>
      </c>
      <c r="H191" s="26">
        <f>H195+H192+H193+H194+H196+H197</f>
        <v>0</v>
      </c>
      <c r="I191" s="26">
        <f t="shared" si="116"/>
        <v>103373.5</v>
      </c>
      <c r="J191" s="26">
        <f>J195+J192+J193+J194+J196+J197</f>
        <v>13138.425999999999</v>
      </c>
      <c r="K191" s="26">
        <f t="shared" si="237"/>
        <v>257358.02599999998</v>
      </c>
      <c r="L191" s="26">
        <f>L195+L192+L193+L194+L196+L197</f>
        <v>0</v>
      </c>
      <c r="M191" s="26">
        <f t="shared" si="220"/>
        <v>103373.5</v>
      </c>
      <c r="N191" s="26">
        <f>N195+N192+N193+N194+N196+N197</f>
        <v>0</v>
      </c>
      <c r="O191" s="26">
        <f t="shared" si="221"/>
        <v>257358.02599999998</v>
      </c>
      <c r="P191" s="26">
        <f>P195+P192+P193+P194+P196+P197</f>
        <v>0</v>
      </c>
      <c r="Q191" s="26">
        <f t="shared" si="222"/>
        <v>103373.5</v>
      </c>
      <c r="R191" s="26">
        <f>R195+R192+R193+R194+R196+R197</f>
        <v>-3874</v>
      </c>
      <c r="S191" s="26">
        <f t="shared" si="223"/>
        <v>253484.02599999998</v>
      </c>
      <c r="T191" s="26">
        <f>T195+T192+T193+T194+T196+T197</f>
        <v>0</v>
      </c>
      <c r="U191" s="26">
        <f t="shared" si="224"/>
        <v>103373.5</v>
      </c>
      <c r="V191" s="26">
        <f>V195+V192+V193+V194+V196+V197</f>
        <v>0</v>
      </c>
      <c r="W191" s="26">
        <f t="shared" si="233"/>
        <v>253484.02599999998</v>
      </c>
      <c r="X191" s="26">
        <f>X195+X192+X193+X194+X196+X197</f>
        <v>0</v>
      </c>
      <c r="Y191" s="26">
        <f t="shared" si="234"/>
        <v>103373.5</v>
      </c>
      <c r="Z191" s="26">
        <f>Z195+Z192+Z193+Z194+Z196+Z197</f>
        <v>177598.50900000002</v>
      </c>
      <c r="AA191" s="29">
        <f t="shared" si="235"/>
        <v>431082.53500000003</v>
      </c>
      <c r="AB191" s="26">
        <f>AB195+AB192+AB193+AB194+AB196+AB197</f>
        <v>295818.09100000001</v>
      </c>
      <c r="AC191" s="29">
        <f t="shared" si="236"/>
        <v>399191.59100000001</v>
      </c>
    </row>
    <row r="192" spans="1:31" ht="56.25" x14ac:dyDescent="0.3">
      <c r="A192" s="1" t="s">
        <v>210</v>
      </c>
      <c r="B192" s="45" t="s">
        <v>63</v>
      </c>
      <c r="C192" s="7" t="s">
        <v>45</v>
      </c>
      <c r="D192" s="29">
        <v>29976.799999999999</v>
      </c>
      <c r="E192" s="29">
        <v>0</v>
      </c>
      <c r="F192" s="29"/>
      <c r="G192" s="29">
        <f t="shared" si="115"/>
        <v>29976.799999999999</v>
      </c>
      <c r="H192" s="29">
        <v>0</v>
      </c>
      <c r="I192" s="29">
        <f t="shared" si="116"/>
        <v>0</v>
      </c>
      <c r="J192" s="29">
        <v>13138.425999999999</v>
      </c>
      <c r="K192" s="29">
        <f t="shared" si="237"/>
        <v>43115.225999999995</v>
      </c>
      <c r="L192" s="29">
        <v>0</v>
      </c>
      <c r="M192" s="29">
        <f t="shared" si="220"/>
        <v>0</v>
      </c>
      <c r="N192" s="29"/>
      <c r="O192" s="29">
        <f t="shared" si="221"/>
        <v>43115.225999999995</v>
      </c>
      <c r="P192" s="29">
        <v>0</v>
      </c>
      <c r="Q192" s="29">
        <f t="shared" si="222"/>
        <v>0</v>
      </c>
      <c r="R192" s="29"/>
      <c r="S192" s="29">
        <f t="shared" si="223"/>
        <v>43115.225999999995</v>
      </c>
      <c r="T192" s="29">
        <v>0</v>
      </c>
      <c r="U192" s="29">
        <f t="shared" si="224"/>
        <v>0</v>
      </c>
      <c r="V192" s="29"/>
      <c r="W192" s="29">
        <f t="shared" si="233"/>
        <v>43115.225999999995</v>
      </c>
      <c r="X192" s="29">
        <v>0</v>
      </c>
      <c r="Y192" s="29">
        <f t="shared" si="234"/>
        <v>0</v>
      </c>
      <c r="Z192" s="28"/>
      <c r="AA192" s="29">
        <f t="shared" si="235"/>
        <v>43115.225999999995</v>
      </c>
      <c r="AB192" s="28">
        <v>0</v>
      </c>
      <c r="AC192" s="29">
        <f t="shared" si="236"/>
        <v>0</v>
      </c>
      <c r="AD192" s="12" t="s">
        <v>153</v>
      </c>
    </row>
    <row r="193" spans="1:31" ht="56.25" x14ac:dyDescent="0.3">
      <c r="A193" s="1" t="s">
        <v>211</v>
      </c>
      <c r="B193" s="45" t="s">
        <v>64</v>
      </c>
      <c r="C193" s="7" t="s">
        <v>45</v>
      </c>
      <c r="D193" s="29">
        <v>95000</v>
      </c>
      <c r="E193" s="29">
        <v>103373.5</v>
      </c>
      <c r="F193" s="29"/>
      <c r="G193" s="29">
        <f t="shared" si="115"/>
        <v>95000</v>
      </c>
      <c r="H193" s="29"/>
      <c r="I193" s="29">
        <f t="shared" si="116"/>
        <v>103373.5</v>
      </c>
      <c r="J193" s="29"/>
      <c r="K193" s="29">
        <f t="shared" si="237"/>
        <v>95000</v>
      </c>
      <c r="L193" s="29"/>
      <c r="M193" s="29">
        <f t="shared" si="220"/>
        <v>103373.5</v>
      </c>
      <c r="N193" s="29"/>
      <c r="O193" s="29">
        <f t="shared" si="221"/>
        <v>95000</v>
      </c>
      <c r="P193" s="29"/>
      <c r="Q193" s="29">
        <f t="shared" si="222"/>
        <v>103373.5</v>
      </c>
      <c r="R193" s="29"/>
      <c r="S193" s="29">
        <f t="shared" si="223"/>
        <v>95000</v>
      </c>
      <c r="T193" s="29"/>
      <c r="U193" s="29">
        <f t="shared" si="224"/>
        <v>103373.5</v>
      </c>
      <c r="V193" s="29"/>
      <c r="W193" s="29">
        <f t="shared" si="233"/>
        <v>95000</v>
      </c>
      <c r="X193" s="29"/>
      <c r="Y193" s="29">
        <f t="shared" si="234"/>
        <v>103373.5</v>
      </c>
      <c r="Z193" s="28"/>
      <c r="AA193" s="29">
        <f t="shared" si="235"/>
        <v>95000</v>
      </c>
      <c r="AB193" s="28"/>
      <c r="AC193" s="29">
        <f t="shared" si="236"/>
        <v>103373.5</v>
      </c>
      <c r="AD193" s="12" t="s">
        <v>152</v>
      </c>
    </row>
    <row r="194" spans="1:31" ht="56.25" x14ac:dyDescent="0.3">
      <c r="A194" s="1" t="s">
        <v>242</v>
      </c>
      <c r="B194" s="45" t="s">
        <v>65</v>
      </c>
      <c r="C194" s="7" t="s">
        <v>45</v>
      </c>
      <c r="D194" s="29">
        <v>98373.5</v>
      </c>
      <c r="E194" s="29">
        <v>0</v>
      </c>
      <c r="F194" s="29"/>
      <c r="G194" s="29">
        <f t="shared" si="115"/>
        <v>98373.5</v>
      </c>
      <c r="H194" s="29"/>
      <c r="I194" s="29">
        <f t="shared" si="116"/>
        <v>0</v>
      </c>
      <c r="J194" s="29"/>
      <c r="K194" s="29">
        <f t="shared" si="237"/>
        <v>98373.5</v>
      </c>
      <c r="L194" s="29"/>
      <c r="M194" s="29">
        <f t="shared" si="220"/>
        <v>0</v>
      </c>
      <c r="N194" s="29"/>
      <c r="O194" s="29">
        <f t="shared" si="221"/>
        <v>98373.5</v>
      </c>
      <c r="P194" s="29"/>
      <c r="Q194" s="29">
        <f t="shared" si="222"/>
        <v>0</v>
      </c>
      <c r="R194" s="29"/>
      <c r="S194" s="29">
        <f t="shared" si="223"/>
        <v>98373.5</v>
      </c>
      <c r="T194" s="29"/>
      <c r="U194" s="29">
        <f t="shared" si="224"/>
        <v>0</v>
      </c>
      <c r="V194" s="29"/>
      <c r="W194" s="29">
        <f t="shared" si="233"/>
        <v>98373.5</v>
      </c>
      <c r="X194" s="29"/>
      <c r="Y194" s="29">
        <f t="shared" si="234"/>
        <v>0</v>
      </c>
      <c r="Z194" s="28"/>
      <c r="AA194" s="29">
        <f t="shared" si="235"/>
        <v>98373.5</v>
      </c>
      <c r="AB194" s="28"/>
      <c r="AC194" s="29">
        <f t="shared" si="236"/>
        <v>0</v>
      </c>
      <c r="AD194" s="12" t="s">
        <v>151</v>
      </c>
    </row>
    <row r="195" spans="1:31" ht="56.25" hidden="1" x14ac:dyDescent="0.3">
      <c r="A195" s="1" t="s">
        <v>186</v>
      </c>
      <c r="B195" s="34" t="s">
        <v>181</v>
      </c>
      <c r="C195" s="7" t="s">
        <v>45</v>
      </c>
      <c r="D195" s="29">
        <v>3874</v>
      </c>
      <c r="E195" s="29">
        <v>0</v>
      </c>
      <c r="F195" s="29"/>
      <c r="G195" s="29">
        <f t="shared" si="115"/>
        <v>3874</v>
      </c>
      <c r="H195" s="29">
        <v>0</v>
      </c>
      <c r="I195" s="29">
        <f t="shared" si="116"/>
        <v>0</v>
      </c>
      <c r="J195" s="29"/>
      <c r="K195" s="29">
        <f t="shared" si="237"/>
        <v>3874</v>
      </c>
      <c r="L195" s="29">
        <v>0</v>
      </c>
      <c r="M195" s="29">
        <f t="shared" si="220"/>
        <v>0</v>
      </c>
      <c r="N195" s="29"/>
      <c r="O195" s="29">
        <f t="shared" si="221"/>
        <v>3874</v>
      </c>
      <c r="P195" s="29">
        <v>0</v>
      </c>
      <c r="Q195" s="29">
        <f t="shared" si="222"/>
        <v>0</v>
      </c>
      <c r="R195" s="29">
        <v>-3874</v>
      </c>
      <c r="S195" s="29">
        <f t="shared" si="223"/>
        <v>0</v>
      </c>
      <c r="T195" s="29">
        <v>0</v>
      </c>
      <c r="U195" s="29">
        <f t="shared" si="224"/>
        <v>0</v>
      </c>
      <c r="V195" s="29"/>
      <c r="W195" s="29">
        <f t="shared" si="233"/>
        <v>0</v>
      </c>
      <c r="X195" s="29">
        <v>0</v>
      </c>
      <c r="Y195" s="29">
        <f t="shared" si="234"/>
        <v>0</v>
      </c>
      <c r="Z195" s="28"/>
      <c r="AA195" s="29">
        <f t="shared" si="235"/>
        <v>0</v>
      </c>
      <c r="AB195" s="28">
        <v>0</v>
      </c>
      <c r="AC195" s="29">
        <f t="shared" si="236"/>
        <v>0</v>
      </c>
      <c r="AD195" s="13" t="s">
        <v>150</v>
      </c>
      <c r="AE195" s="3">
        <v>0</v>
      </c>
    </row>
    <row r="196" spans="1:31" ht="56.25" x14ac:dyDescent="0.3">
      <c r="A196" s="1" t="s">
        <v>243</v>
      </c>
      <c r="B196" s="45" t="s">
        <v>167</v>
      </c>
      <c r="C196" s="7" t="s">
        <v>45</v>
      </c>
      <c r="D196" s="29">
        <v>3538.9</v>
      </c>
      <c r="E196" s="29">
        <v>0</v>
      </c>
      <c r="F196" s="29"/>
      <c r="G196" s="29">
        <f t="shared" si="115"/>
        <v>3538.9</v>
      </c>
      <c r="H196" s="29"/>
      <c r="I196" s="29">
        <f t="shared" si="116"/>
        <v>0</v>
      </c>
      <c r="J196" s="29"/>
      <c r="K196" s="29">
        <f t="shared" si="237"/>
        <v>3538.9</v>
      </c>
      <c r="L196" s="29"/>
      <c r="M196" s="29">
        <f t="shared" si="220"/>
        <v>0</v>
      </c>
      <c r="N196" s="29"/>
      <c r="O196" s="29">
        <f t="shared" si="221"/>
        <v>3538.9</v>
      </c>
      <c r="P196" s="29"/>
      <c r="Q196" s="29">
        <f t="shared" si="222"/>
        <v>0</v>
      </c>
      <c r="R196" s="29"/>
      <c r="S196" s="29">
        <f t="shared" si="223"/>
        <v>3538.9</v>
      </c>
      <c r="T196" s="29"/>
      <c r="U196" s="29">
        <f t="shared" si="224"/>
        <v>0</v>
      </c>
      <c r="V196" s="29"/>
      <c r="W196" s="29">
        <f t="shared" si="233"/>
        <v>3538.9</v>
      </c>
      <c r="X196" s="29"/>
      <c r="Y196" s="29">
        <f t="shared" si="234"/>
        <v>0</v>
      </c>
      <c r="Z196" s="28">
        <v>10261.1</v>
      </c>
      <c r="AA196" s="29">
        <f t="shared" si="235"/>
        <v>13800</v>
      </c>
      <c r="AB196" s="28">
        <v>193756.6</v>
      </c>
      <c r="AC196" s="29">
        <f t="shared" si="236"/>
        <v>193756.6</v>
      </c>
      <c r="AD196" s="13" t="s">
        <v>154</v>
      </c>
    </row>
    <row r="197" spans="1:31" ht="56.25" x14ac:dyDescent="0.3">
      <c r="A197" s="1" t="s">
        <v>244</v>
      </c>
      <c r="B197" s="45" t="s">
        <v>82</v>
      </c>
      <c r="C197" s="7" t="s">
        <v>45</v>
      </c>
      <c r="D197" s="29">
        <v>13456.4</v>
      </c>
      <c r="E197" s="29">
        <v>0</v>
      </c>
      <c r="F197" s="29"/>
      <c r="G197" s="29">
        <f t="shared" si="115"/>
        <v>13456.4</v>
      </c>
      <c r="H197" s="29"/>
      <c r="I197" s="29">
        <f t="shared" si="116"/>
        <v>0</v>
      </c>
      <c r="J197" s="29"/>
      <c r="K197" s="29">
        <f t="shared" si="237"/>
        <v>13456.4</v>
      </c>
      <c r="L197" s="29"/>
      <c r="M197" s="29">
        <f t="shared" si="220"/>
        <v>0</v>
      </c>
      <c r="N197" s="29"/>
      <c r="O197" s="29">
        <f t="shared" si="221"/>
        <v>13456.4</v>
      </c>
      <c r="P197" s="29"/>
      <c r="Q197" s="29">
        <f t="shared" si="222"/>
        <v>0</v>
      </c>
      <c r="R197" s="29"/>
      <c r="S197" s="29">
        <f t="shared" si="223"/>
        <v>13456.4</v>
      </c>
      <c r="T197" s="29"/>
      <c r="U197" s="29">
        <f t="shared" si="224"/>
        <v>0</v>
      </c>
      <c r="V197" s="29"/>
      <c r="W197" s="29">
        <f t="shared" si="233"/>
        <v>13456.4</v>
      </c>
      <c r="X197" s="29"/>
      <c r="Y197" s="29">
        <f t="shared" si="234"/>
        <v>0</v>
      </c>
      <c r="Z197" s="28">
        <v>167337.40900000001</v>
      </c>
      <c r="AA197" s="29">
        <f t="shared" si="235"/>
        <v>180793.80900000001</v>
      </c>
      <c r="AB197" s="28">
        <v>102061.49099999999</v>
      </c>
      <c r="AC197" s="29">
        <f t="shared" si="236"/>
        <v>102061.49099999999</v>
      </c>
      <c r="AD197" s="13" t="s">
        <v>147</v>
      </c>
    </row>
    <row r="198" spans="1:31" x14ac:dyDescent="0.3">
      <c r="A198" s="1"/>
      <c r="B198" s="45" t="s">
        <v>17</v>
      </c>
      <c r="C198" s="16"/>
      <c r="D198" s="26">
        <f>D199</f>
        <v>12180.7</v>
      </c>
      <c r="E198" s="26">
        <f>E199</f>
        <v>10000</v>
      </c>
      <c r="F198" s="26">
        <f>F199</f>
        <v>0</v>
      </c>
      <c r="G198" s="26">
        <f t="shared" si="115"/>
        <v>12180.7</v>
      </c>
      <c r="H198" s="26">
        <f>H199</f>
        <v>0</v>
      </c>
      <c r="I198" s="26">
        <f t="shared" si="116"/>
        <v>10000</v>
      </c>
      <c r="J198" s="26">
        <f>J199</f>
        <v>0</v>
      </c>
      <c r="K198" s="26">
        <f t="shared" si="237"/>
        <v>12180.7</v>
      </c>
      <c r="L198" s="26">
        <f>L199</f>
        <v>0</v>
      </c>
      <c r="M198" s="26">
        <f t="shared" si="220"/>
        <v>10000</v>
      </c>
      <c r="N198" s="26">
        <f>N199</f>
        <v>0</v>
      </c>
      <c r="O198" s="26">
        <f t="shared" si="221"/>
        <v>12180.7</v>
      </c>
      <c r="P198" s="26">
        <f>P199</f>
        <v>0</v>
      </c>
      <c r="Q198" s="26">
        <f t="shared" si="222"/>
        <v>10000</v>
      </c>
      <c r="R198" s="26">
        <f>R199</f>
        <v>0</v>
      </c>
      <c r="S198" s="26">
        <f t="shared" si="223"/>
        <v>12180.7</v>
      </c>
      <c r="T198" s="26">
        <f>T199</f>
        <v>0</v>
      </c>
      <c r="U198" s="26">
        <f t="shared" si="224"/>
        <v>10000</v>
      </c>
      <c r="V198" s="26">
        <f>V199</f>
        <v>0</v>
      </c>
      <c r="W198" s="26">
        <f t="shared" si="233"/>
        <v>12180.7</v>
      </c>
      <c r="X198" s="26">
        <f>X199</f>
        <v>0</v>
      </c>
      <c r="Y198" s="26">
        <f t="shared" si="234"/>
        <v>10000</v>
      </c>
      <c r="Z198" s="26">
        <f>Z199+Z200</f>
        <v>30000</v>
      </c>
      <c r="AA198" s="29">
        <f t="shared" si="235"/>
        <v>42180.7</v>
      </c>
      <c r="AB198" s="26">
        <f>AB199+AB200</f>
        <v>30000</v>
      </c>
      <c r="AC198" s="29">
        <f t="shared" si="236"/>
        <v>40000</v>
      </c>
    </row>
    <row r="199" spans="1:31" ht="56.25" x14ac:dyDescent="0.3">
      <c r="A199" s="1" t="s">
        <v>245</v>
      </c>
      <c r="B199" s="45" t="s">
        <v>61</v>
      </c>
      <c r="C199" s="7" t="s">
        <v>45</v>
      </c>
      <c r="D199" s="29">
        <v>12180.7</v>
      </c>
      <c r="E199" s="29">
        <v>10000</v>
      </c>
      <c r="F199" s="29"/>
      <c r="G199" s="29">
        <f t="shared" si="115"/>
        <v>12180.7</v>
      </c>
      <c r="H199" s="29"/>
      <c r="I199" s="29">
        <f t="shared" si="116"/>
        <v>10000</v>
      </c>
      <c r="J199" s="29"/>
      <c r="K199" s="29">
        <f t="shared" si="237"/>
        <v>12180.7</v>
      </c>
      <c r="L199" s="29"/>
      <c r="M199" s="29">
        <f t="shared" si="220"/>
        <v>10000</v>
      </c>
      <c r="N199" s="29"/>
      <c r="O199" s="29">
        <f t="shared" si="221"/>
        <v>12180.7</v>
      </c>
      <c r="P199" s="29"/>
      <c r="Q199" s="29">
        <f t="shared" si="222"/>
        <v>10000</v>
      </c>
      <c r="R199" s="29"/>
      <c r="S199" s="29">
        <f t="shared" si="223"/>
        <v>12180.7</v>
      </c>
      <c r="T199" s="29"/>
      <c r="U199" s="29">
        <f t="shared" si="224"/>
        <v>10000</v>
      </c>
      <c r="V199" s="29"/>
      <c r="W199" s="29">
        <f t="shared" si="233"/>
        <v>12180.7</v>
      </c>
      <c r="X199" s="29"/>
      <c r="Y199" s="29">
        <f t="shared" si="234"/>
        <v>10000</v>
      </c>
      <c r="Z199" s="28"/>
      <c r="AA199" s="29">
        <f t="shared" si="235"/>
        <v>12180.7</v>
      </c>
      <c r="AB199" s="28"/>
      <c r="AC199" s="29">
        <f t="shared" si="236"/>
        <v>10000</v>
      </c>
      <c r="AD199" s="13" t="s">
        <v>62</v>
      </c>
    </row>
    <row r="200" spans="1:31" ht="56.25" x14ac:dyDescent="0.3">
      <c r="A200" s="1" t="s">
        <v>246</v>
      </c>
      <c r="B200" s="45" t="s">
        <v>227</v>
      </c>
      <c r="C200" s="7" t="s">
        <v>45</v>
      </c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8">
        <v>30000</v>
      </c>
      <c r="AA200" s="29">
        <f t="shared" si="235"/>
        <v>30000</v>
      </c>
      <c r="AB200" s="28">
        <v>30000</v>
      </c>
      <c r="AC200" s="29">
        <f t="shared" si="236"/>
        <v>30000</v>
      </c>
      <c r="AD200" s="13" t="s">
        <v>228</v>
      </c>
    </row>
    <row r="201" spans="1:31" x14ac:dyDescent="0.3">
      <c r="A201" s="1"/>
      <c r="B201" s="45" t="s">
        <v>24</v>
      </c>
      <c r="C201" s="16"/>
      <c r="D201" s="26">
        <f>D202</f>
        <v>18208.7</v>
      </c>
      <c r="E201" s="26">
        <f>E202</f>
        <v>0</v>
      </c>
      <c r="F201" s="26">
        <f>F202</f>
        <v>0</v>
      </c>
      <c r="G201" s="26">
        <f t="shared" si="115"/>
        <v>18208.7</v>
      </c>
      <c r="H201" s="26">
        <f>H202</f>
        <v>0</v>
      </c>
      <c r="I201" s="26">
        <f t="shared" si="116"/>
        <v>0</v>
      </c>
      <c r="J201" s="26">
        <f>J202</f>
        <v>9363.1929999999993</v>
      </c>
      <c r="K201" s="26">
        <f t="shared" si="237"/>
        <v>27571.893</v>
      </c>
      <c r="L201" s="26">
        <f>L202</f>
        <v>0</v>
      </c>
      <c r="M201" s="26">
        <f t="shared" si="220"/>
        <v>0</v>
      </c>
      <c r="N201" s="26">
        <f>N202</f>
        <v>0</v>
      </c>
      <c r="O201" s="26">
        <f t="shared" si="221"/>
        <v>27571.893</v>
      </c>
      <c r="P201" s="26">
        <f>P202</f>
        <v>0</v>
      </c>
      <c r="Q201" s="26">
        <f t="shared" si="222"/>
        <v>0</v>
      </c>
      <c r="R201" s="26">
        <f>R202</f>
        <v>0</v>
      </c>
      <c r="S201" s="26">
        <f t="shared" si="223"/>
        <v>27571.893</v>
      </c>
      <c r="T201" s="26">
        <f>T202</f>
        <v>0</v>
      </c>
      <c r="U201" s="26">
        <f t="shared" si="224"/>
        <v>0</v>
      </c>
      <c r="V201" s="26">
        <f>V202</f>
        <v>0</v>
      </c>
      <c r="W201" s="26">
        <f t="shared" si="233"/>
        <v>27571.893</v>
      </c>
      <c r="X201" s="26">
        <f>X202</f>
        <v>0</v>
      </c>
      <c r="Y201" s="26">
        <f t="shared" si="234"/>
        <v>0</v>
      </c>
      <c r="Z201" s="26">
        <f>Z202</f>
        <v>-1894.2840000000001</v>
      </c>
      <c r="AA201" s="29">
        <f t="shared" si="235"/>
        <v>25677.609</v>
      </c>
      <c r="AB201" s="26">
        <f>AB202</f>
        <v>0</v>
      </c>
      <c r="AC201" s="29">
        <f t="shared" si="236"/>
        <v>0</v>
      </c>
    </row>
    <row r="202" spans="1:31" ht="56.25" x14ac:dyDescent="0.3">
      <c r="A202" s="1" t="s">
        <v>247</v>
      </c>
      <c r="B202" s="45" t="s">
        <v>166</v>
      </c>
      <c r="C202" s="7" t="s">
        <v>45</v>
      </c>
      <c r="D202" s="29">
        <v>18208.7</v>
      </c>
      <c r="E202" s="29">
        <v>0</v>
      </c>
      <c r="F202" s="29"/>
      <c r="G202" s="29">
        <f t="shared" si="115"/>
        <v>18208.7</v>
      </c>
      <c r="H202" s="29">
        <v>0</v>
      </c>
      <c r="I202" s="29">
        <f t="shared" si="116"/>
        <v>0</v>
      </c>
      <c r="J202" s="29">
        <v>9363.1929999999993</v>
      </c>
      <c r="K202" s="29">
        <f t="shared" si="237"/>
        <v>27571.893</v>
      </c>
      <c r="L202" s="29">
        <v>0</v>
      </c>
      <c r="M202" s="29">
        <f t="shared" si="220"/>
        <v>0</v>
      </c>
      <c r="N202" s="29"/>
      <c r="O202" s="29">
        <f t="shared" si="221"/>
        <v>27571.893</v>
      </c>
      <c r="P202" s="29">
        <v>0</v>
      </c>
      <c r="Q202" s="29">
        <f t="shared" si="222"/>
        <v>0</v>
      </c>
      <c r="R202" s="29"/>
      <c r="S202" s="29">
        <f t="shared" si="223"/>
        <v>27571.893</v>
      </c>
      <c r="T202" s="29">
        <v>0</v>
      </c>
      <c r="U202" s="29">
        <f t="shared" si="224"/>
        <v>0</v>
      </c>
      <c r="V202" s="29"/>
      <c r="W202" s="29">
        <f t="shared" si="233"/>
        <v>27571.893</v>
      </c>
      <c r="X202" s="29">
        <v>0</v>
      </c>
      <c r="Y202" s="29">
        <f t="shared" si="234"/>
        <v>0</v>
      </c>
      <c r="Z202" s="28">
        <v>-1894.2840000000001</v>
      </c>
      <c r="AA202" s="29">
        <f t="shared" si="235"/>
        <v>25677.609</v>
      </c>
      <c r="AB202" s="28">
        <v>0</v>
      </c>
      <c r="AC202" s="29">
        <f t="shared" si="236"/>
        <v>0</v>
      </c>
      <c r="AD202" s="12" t="s">
        <v>192</v>
      </c>
    </row>
    <row r="203" spans="1:31" x14ac:dyDescent="0.3">
      <c r="A203" s="47"/>
      <c r="B203" s="64" t="s">
        <v>10</v>
      </c>
      <c r="C203" s="64"/>
      <c r="D203" s="29">
        <f>D16+D72+D110+D123+D191+D201+D188+D198</f>
        <v>5368497.6999999993</v>
      </c>
      <c r="E203" s="29">
        <f>E16+E72+E110+E123+E191+E201+E188+E198</f>
        <v>3917463.1999999997</v>
      </c>
      <c r="F203" s="29">
        <f>F16+F72+F110+F123+F191+F201+F188+F198</f>
        <v>80762.600000000006</v>
      </c>
      <c r="G203" s="29">
        <f t="shared" ref="G203:G213" si="238">D203+F203</f>
        <v>5449260.2999999989</v>
      </c>
      <c r="H203" s="29">
        <f>H16+H72+H110+H123+H191+H201+H188+H198</f>
        <v>380874.5</v>
      </c>
      <c r="I203" s="29">
        <f t="shared" ref="I203:I213" si="239">E203+H203</f>
        <v>4298337.6999999993</v>
      </c>
      <c r="J203" s="29">
        <f>J16+J72+J110+J123+J191+J201+J188+J198</f>
        <v>130549.73300000001</v>
      </c>
      <c r="K203" s="29">
        <f t="shared" si="237"/>
        <v>5579810.0329999989</v>
      </c>
      <c r="L203" s="29">
        <f>L16+L72+L110+L123+L191+L201+L188+L198</f>
        <v>39449.546999999999</v>
      </c>
      <c r="M203" s="29">
        <f t="shared" si="220"/>
        <v>4337787.2469999995</v>
      </c>
      <c r="N203" s="29">
        <f>N16+N72+N110+N123+N191+N201+N188+N198</f>
        <v>0</v>
      </c>
      <c r="O203" s="29">
        <f t="shared" si="221"/>
        <v>5579810.0329999989</v>
      </c>
      <c r="P203" s="29">
        <f>P16+P72+P110+P123+P191+P201+P188+P198</f>
        <v>-39449.546999999999</v>
      </c>
      <c r="Q203" s="29">
        <f t="shared" si="222"/>
        <v>4298337.6999999993</v>
      </c>
      <c r="R203" s="29">
        <f>R16+R72+R110+R123+R191+R201+R188+R198</f>
        <v>610621.83400000003</v>
      </c>
      <c r="S203" s="29">
        <f t="shared" si="223"/>
        <v>6190431.8669999987</v>
      </c>
      <c r="T203" s="29">
        <f>T16+T72+T110+T123+T191+T201+T188+T198</f>
        <v>3580.3999999999942</v>
      </c>
      <c r="U203" s="29">
        <f t="shared" si="224"/>
        <v>4301918.0999999996</v>
      </c>
      <c r="V203" s="29">
        <f>V16+V72+V110+V123+V191+V201+V188+V198</f>
        <v>23185.34</v>
      </c>
      <c r="W203" s="29">
        <f t="shared" si="233"/>
        <v>6213617.2069999985</v>
      </c>
      <c r="X203" s="29">
        <f>X16+X72+X110+X123+X191+X201+X188+X198</f>
        <v>0</v>
      </c>
      <c r="Y203" s="29">
        <f t="shared" si="234"/>
        <v>4301918.0999999996</v>
      </c>
      <c r="Z203" s="28">
        <f>Z16+Z72+Z110+Z123+Z191+Z201+Z188+Z198</f>
        <v>360987.21299999999</v>
      </c>
      <c r="AA203" s="29">
        <f t="shared" si="235"/>
        <v>6574604.4199999981</v>
      </c>
      <c r="AB203" s="28">
        <f>AB16+AB72+AB110+AB123+AB191+AB201+AB188+AB198</f>
        <v>1436242.6439999999</v>
      </c>
      <c r="AC203" s="29">
        <f t="shared" si="236"/>
        <v>5738160.743999999</v>
      </c>
    </row>
    <row r="204" spans="1:31" x14ac:dyDescent="0.3">
      <c r="A204" s="47"/>
      <c r="B204" s="70" t="s">
        <v>11</v>
      </c>
      <c r="C204" s="71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8"/>
      <c r="AA204" s="29"/>
      <c r="AB204" s="28"/>
      <c r="AC204" s="29"/>
    </row>
    <row r="205" spans="1:31" x14ac:dyDescent="0.3">
      <c r="A205" s="47"/>
      <c r="B205" s="70" t="s">
        <v>23</v>
      </c>
      <c r="C205" s="72"/>
      <c r="D205" s="29">
        <f>D126</f>
        <v>1455404.7999999998</v>
      </c>
      <c r="E205" s="29">
        <f>E126</f>
        <v>1105577.3999999999</v>
      </c>
      <c r="F205" s="29">
        <f>F126</f>
        <v>0</v>
      </c>
      <c r="G205" s="29">
        <f t="shared" si="238"/>
        <v>1455404.7999999998</v>
      </c>
      <c r="H205" s="29">
        <f>H126</f>
        <v>0</v>
      </c>
      <c r="I205" s="29">
        <f t="shared" si="239"/>
        <v>1105577.3999999999</v>
      </c>
      <c r="J205" s="29">
        <f>J126</f>
        <v>0</v>
      </c>
      <c r="K205" s="29">
        <f t="shared" si="237"/>
        <v>1455404.7999999998</v>
      </c>
      <c r="L205" s="29">
        <f>L126</f>
        <v>0</v>
      </c>
      <c r="M205" s="29">
        <f t="shared" ref="M205:M207" si="240">I205+L205</f>
        <v>1105577.3999999999</v>
      </c>
      <c r="N205" s="29">
        <f>N126</f>
        <v>0</v>
      </c>
      <c r="O205" s="29">
        <f t="shared" ref="O205:O207" si="241">K205+N205</f>
        <v>1455404.7999999998</v>
      </c>
      <c r="P205" s="29">
        <f>P126</f>
        <v>0</v>
      </c>
      <c r="Q205" s="29">
        <f t="shared" ref="Q205:Q207" si="242">M205+P205</f>
        <v>1105577.3999999999</v>
      </c>
      <c r="R205" s="29">
        <f>R126</f>
        <v>320329.5</v>
      </c>
      <c r="S205" s="29">
        <f t="shared" ref="S205:S206" si="243">O205+R205</f>
        <v>1775734.2999999998</v>
      </c>
      <c r="T205" s="29">
        <f>T126</f>
        <v>0</v>
      </c>
      <c r="U205" s="29">
        <f t="shared" ref="U205:U206" si="244">Q205+T205</f>
        <v>1105577.3999999999</v>
      </c>
      <c r="V205" s="29">
        <f>V126</f>
        <v>0</v>
      </c>
      <c r="W205" s="29">
        <f t="shared" ref="W205:W206" si="245">S205+V205</f>
        <v>1775734.2999999998</v>
      </c>
      <c r="X205" s="29">
        <f>X126</f>
        <v>0</v>
      </c>
      <c r="Y205" s="29">
        <f t="shared" ref="Y205:Y206" si="246">U205+X205</f>
        <v>1105577.3999999999</v>
      </c>
      <c r="Z205" s="28">
        <f>Z126</f>
        <v>-130943</v>
      </c>
      <c r="AA205" s="29">
        <f t="shared" ref="AA205" si="247">W205+Z205</f>
        <v>1644791.2999999998</v>
      </c>
      <c r="AB205" s="28">
        <f>AB126</f>
        <v>407796.5</v>
      </c>
      <c r="AC205" s="29">
        <f t="shared" ref="AC205:AC206" si="248">Y205+AB205</f>
        <v>1513373.9</v>
      </c>
    </row>
    <row r="206" spans="1:31" x14ac:dyDescent="0.3">
      <c r="A206" s="47"/>
      <c r="B206" s="48" t="s">
        <v>14</v>
      </c>
      <c r="C206" s="49"/>
      <c r="D206" s="29">
        <f>D19+D75</f>
        <v>1025528.1000000001</v>
      </c>
      <c r="E206" s="29">
        <f>E19+E75</f>
        <v>436731.8</v>
      </c>
      <c r="F206" s="29">
        <f>F19+F75</f>
        <v>37908.500000000015</v>
      </c>
      <c r="G206" s="29">
        <f t="shared" si="238"/>
        <v>1063436.6000000001</v>
      </c>
      <c r="H206" s="29">
        <f>H19+H75</f>
        <v>331798.09999999998</v>
      </c>
      <c r="I206" s="29">
        <f t="shared" si="239"/>
        <v>768529.89999999991</v>
      </c>
      <c r="J206" s="29">
        <f>J19+J75</f>
        <v>0</v>
      </c>
      <c r="K206" s="29">
        <f t="shared" si="237"/>
        <v>1063436.6000000001</v>
      </c>
      <c r="L206" s="29">
        <f>L19+L75</f>
        <v>0</v>
      </c>
      <c r="M206" s="29">
        <f t="shared" si="240"/>
        <v>768529.89999999991</v>
      </c>
      <c r="N206" s="29">
        <f>N19+N75</f>
        <v>0</v>
      </c>
      <c r="O206" s="29">
        <f t="shared" si="241"/>
        <v>1063436.6000000001</v>
      </c>
      <c r="P206" s="29">
        <f>P19+P75</f>
        <v>0</v>
      </c>
      <c r="Q206" s="29">
        <f t="shared" si="242"/>
        <v>768529.89999999991</v>
      </c>
      <c r="R206" s="29">
        <f>R19+R75</f>
        <v>105494.49999999999</v>
      </c>
      <c r="S206" s="29">
        <f t="shared" si="243"/>
        <v>1168931.1000000001</v>
      </c>
      <c r="T206" s="29">
        <f>T19+T75</f>
        <v>103580.40000000001</v>
      </c>
      <c r="U206" s="29">
        <f t="shared" si="244"/>
        <v>872110.29999999993</v>
      </c>
      <c r="V206" s="29">
        <f>V19+V75</f>
        <v>0</v>
      </c>
      <c r="W206" s="29">
        <f t="shared" si="245"/>
        <v>1168931.1000000001</v>
      </c>
      <c r="X206" s="29">
        <f>X19+X75</f>
        <v>0</v>
      </c>
      <c r="Y206" s="29">
        <f t="shared" si="246"/>
        <v>872110.29999999993</v>
      </c>
      <c r="Z206" s="28">
        <f>Z19+Z75</f>
        <v>-249341.21899999998</v>
      </c>
      <c r="AA206" s="29">
        <f>W206+Z206</f>
        <v>919589.88100000005</v>
      </c>
      <c r="AB206" s="28">
        <f>AB19+AB75</f>
        <v>42649.756000000001</v>
      </c>
      <c r="AC206" s="29">
        <f t="shared" si="248"/>
        <v>914760.05599999998</v>
      </c>
    </row>
    <row r="207" spans="1:31" x14ac:dyDescent="0.3">
      <c r="A207" s="47"/>
      <c r="B207" s="48" t="s">
        <v>22</v>
      </c>
      <c r="C207" s="49"/>
      <c r="D207" s="29"/>
      <c r="E207" s="29"/>
      <c r="F207" s="29">
        <f>F76</f>
        <v>136854.1</v>
      </c>
      <c r="G207" s="29">
        <f t="shared" si="238"/>
        <v>136854.1</v>
      </c>
      <c r="H207" s="29">
        <f>H76</f>
        <v>136854.1</v>
      </c>
      <c r="I207" s="29">
        <f t="shared" si="239"/>
        <v>136854.1</v>
      </c>
      <c r="J207" s="29">
        <f>J76</f>
        <v>0</v>
      </c>
      <c r="K207" s="29">
        <f t="shared" si="237"/>
        <v>136854.1</v>
      </c>
      <c r="L207" s="29">
        <f>L76</f>
        <v>0</v>
      </c>
      <c r="M207" s="29">
        <f t="shared" si="240"/>
        <v>136854.1</v>
      </c>
      <c r="N207" s="29">
        <f>N76</f>
        <v>0</v>
      </c>
      <c r="O207" s="29">
        <f t="shared" si="241"/>
        <v>136854.1</v>
      </c>
      <c r="P207" s="29">
        <f>P76</f>
        <v>0</v>
      </c>
      <c r="Q207" s="29">
        <f t="shared" si="242"/>
        <v>136854.1</v>
      </c>
      <c r="R207" s="29">
        <f>R76</f>
        <v>0</v>
      </c>
      <c r="S207" s="29">
        <f>O207+R207+S20</f>
        <v>444158.1</v>
      </c>
      <c r="T207" s="29">
        <f>T76</f>
        <v>0</v>
      </c>
      <c r="U207" s="29">
        <f>Q207+T207+U20</f>
        <v>136854.1</v>
      </c>
      <c r="V207" s="29">
        <f>V76</f>
        <v>0</v>
      </c>
      <c r="W207" s="29">
        <f>S207+V207</f>
        <v>444158.1</v>
      </c>
      <c r="X207" s="29">
        <f>X76</f>
        <v>0</v>
      </c>
      <c r="Y207" s="29">
        <f>U207+X207</f>
        <v>136854.1</v>
      </c>
      <c r="Z207" s="28">
        <f>Z76+Z20</f>
        <v>0</v>
      </c>
      <c r="AA207" s="29">
        <f>W207+Z207</f>
        <v>444158.1</v>
      </c>
      <c r="AB207" s="28">
        <f>AB76+AB20</f>
        <v>0</v>
      </c>
      <c r="AC207" s="29">
        <f>Y207+AB207+AC20</f>
        <v>136854.1</v>
      </c>
    </row>
    <row r="208" spans="1:31" x14ac:dyDescent="0.3">
      <c r="A208" s="47"/>
      <c r="B208" s="70" t="s">
        <v>229</v>
      </c>
      <c r="C208" s="76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8">
        <f>Z77</f>
        <v>809408.66399999999</v>
      </c>
      <c r="AA208" s="29">
        <f>W208+Z208</f>
        <v>809408.66399999999</v>
      </c>
      <c r="AB208" s="28">
        <f>AB77</f>
        <v>810345.35199999996</v>
      </c>
      <c r="AC208" s="29">
        <f>Y208+AB208+AC21</f>
        <v>810345.35199999996</v>
      </c>
    </row>
    <row r="209" spans="1:29" x14ac:dyDescent="0.3">
      <c r="A209" s="47"/>
      <c r="B209" s="64" t="s">
        <v>12</v>
      </c>
      <c r="C209" s="64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8"/>
      <c r="AA209" s="29"/>
      <c r="AB209" s="28"/>
      <c r="AC209" s="29"/>
    </row>
    <row r="210" spans="1:29" x14ac:dyDescent="0.3">
      <c r="A210" s="47"/>
      <c r="B210" s="64" t="s">
        <v>13</v>
      </c>
      <c r="C210" s="65"/>
      <c r="D210" s="29">
        <f>D50+D51+D52+D53+D55</f>
        <v>21508.400000000001</v>
      </c>
      <c r="E210" s="29">
        <f>E50+E51+E52+E53+E55</f>
        <v>32000</v>
      </c>
      <c r="F210" s="29">
        <f>F50+F51+F52+F53+F55</f>
        <v>0</v>
      </c>
      <c r="G210" s="29">
        <f t="shared" si="238"/>
        <v>21508.400000000001</v>
      </c>
      <c r="H210" s="29">
        <f>H50+H51+H52+H53+H55</f>
        <v>0</v>
      </c>
      <c r="I210" s="29">
        <f t="shared" si="239"/>
        <v>32000</v>
      </c>
      <c r="J210" s="29">
        <f>J50+J51+J52+J53+J55</f>
        <v>0</v>
      </c>
      <c r="K210" s="29">
        <f t="shared" si="237"/>
        <v>21508.400000000001</v>
      </c>
      <c r="L210" s="29">
        <f>L50+L51+L52+L53+L55</f>
        <v>0</v>
      </c>
      <c r="M210" s="29">
        <f t="shared" ref="M210:M213" si="249">I210+L210</f>
        <v>32000</v>
      </c>
      <c r="N210" s="29">
        <f>N50+N51+N52+N53+N55</f>
        <v>0</v>
      </c>
      <c r="O210" s="29">
        <f t="shared" ref="O210:O213" si="250">K210+N210</f>
        <v>21508.400000000001</v>
      </c>
      <c r="P210" s="29">
        <f>P50+P51+P52+P53+P55</f>
        <v>0</v>
      </c>
      <c r="Q210" s="29">
        <f t="shared" ref="Q210:Q213" si="251">M210+P210</f>
        <v>32000</v>
      </c>
      <c r="R210" s="29">
        <f>R50+R51+R52+R53+R55+R57</f>
        <v>20807.867999999999</v>
      </c>
      <c r="S210" s="29">
        <f t="shared" ref="S210:S213" si="252">O210+R210</f>
        <v>42316.267999999996</v>
      </c>
      <c r="T210" s="29">
        <f>T50+T51+T52+T53+T55+T57</f>
        <v>-16000</v>
      </c>
      <c r="U210" s="29">
        <f t="shared" ref="U210:U213" si="253">Q210+T210</f>
        <v>16000</v>
      </c>
      <c r="V210" s="29">
        <f>V50+V51+V52+V53+V55+V57</f>
        <v>0</v>
      </c>
      <c r="W210" s="29">
        <f t="shared" ref="W210:W213" si="254">S210+V210</f>
        <v>42316.267999999996</v>
      </c>
      <c r="X210" s="29">
        <f>X50+X51+X52+X53+X55+X57</f>
        <v>0</v>
      </c>
      <c r="Y210" s="29">
        <f t="shared" ref="Y210:Y213" si="255">U210+X210</f>
        <v>16000</v>
      </c>
      <c r="Z210" s="28">
        <f>Z50+Z51+Z52+Z53+Z55+Z57</f>
        <v>-5508.4</v>
      </c>
      <c r="AA210" s="29">
        <f t="shared" ref="AA210:AA213" si="256">W210+Z210</f>
        <v>36807.867999999995</v>
      </c>
      <c r="AB210" s="28">
        <f>AB50+AB51+AB52+AB53+AB55+AB57</f>
        <v>0</v>
      </c>
      <c r="AC210" s="29">
        <f t="shared" ref="AC210:AC213" si="257">Y210+AB210</f>
        <v>16000</v>
      </c>
    </row>
    <row r="211" spans="1:29" x14ac:dyDescent="0.3">
      <c r="A211" s="47"/>
      <c r="B211" s="73" t="s">
        <v>16</v>
      </c>
      <c r="C211" s="73"/>
      <c r="D211" s="29">
        <f>D78+D79+D80+D81+D82+D83+D84+D85+D86+D87+D88+D89+D90+D192+D193+D194+D195+D199+D202+D189+D190+D21+D26+D31+D36+D37+D41+D45+D46+D196+D197</f>
        <v>1988272.5999999999</v>
      </c>
      <c r="E211" s="29">
        <f>E78+E79+E80+E81+E82+E83+E84+E85+E86+E87+E88+E89+E90+E192+E193+E194+E195+E199+E202+E189+E190+E21+E26+E31+E36+E37+E41+E45+E46</f>
        <v>1679215.8000000003</v>
      </c>
      <c r="F211" s="29">
        <f>F78+F79+F80+F81+F82+F83+F84+F85+F86+F87+F88+F89+F90+F192+F193+F194+F195+F199+F202+F189+F190+F21+F26+F31+F36+F37+F41+F45+F46+F196+F197+F104+F105+F106+F107+F108+F109</f>
        <v>38619.200000000004</v>
      </c>
      <c r="G211" s="29">
        <f t="shared" si="238"/>
        <v>2026891.7999999998</v>
      </c>
      <c r="H211" s="29">
        <f>H78+H79+H80+H81+H82+H83+H84+H85+H86+H87+H88+H89+H90+H192+H193+H194+H195+H199+H202+H189+H190+H21+H26+H31+H36+H37+H41+H45+H46+H196+H197+H104+H105+H106+H107+H108+H109</f>
        <v>150731.09999999998</v>
      </c>
      <c r="I211" s="29">
        <f t="shared" si="239"/>
        <v>1829946.9000000004</v>
      </c>
      <c r="J211" s="29">
        <f>J78+J79+J80+J81+J82+J83+J84+J85+J86+J87+J88+J89+J90+J192+J193+J194+J195+J199+J202+J189+J190+J21+J26+J31+J36+J37+J41+J45+J46+J196+J197+J104+J105+J106+J107+J108+J109</f>
        <v>97580.934000000008</v>
      </c>
      <c r="K211" s="29">
        <f t="shared" si="237"/>
        <v>2124472.7339999997</v>
      </c>
      <c r="L211" s="29">
        <f>L78+L79+L80+L81+L82+L83+L84+L85+L86+L87+L88+L89+L90+L192+L193+L194+L195+L199+L202+L189+L190+L21+L26+L31+L36+L37+L41+L45+L46+L196+L197+L104+L105+L106+L107+L108+L109</f>
        <v>39449.546999999999</v>
      </c>
      <c r="M211" s="29">
        <f t="shared" si="249"/>
        <v>1869396.4470000004</v>
      </c>
      <c r="N211" s="29">
        <f>N78+N79+N80+N81+N82+N83+N84+N85+N86+N87+N88+N89+N90+N192+N193+N194+N195+N199+N202+N189+N190+N21+N26+N31+N36+N37+N41+N45+N46+N196+N197+N104+N105+N106+N107+N108+N109</f>
        <v>0</v>
      </c>
      <c r="O211" s="29">
        <f t="shared" si="250"/>
        <v>2124472.7339999997</v>
      </c>
      <c r="P211" s="29">
        <f>P78+P79+P80+P81+P82+P83+P84+P85+P86+P87+P88+P89+P90+P192+P193+P194+P195+P199+P202+P189+P190+P21+P26+P31+P36+P37+P41+P45+P46+P196+P197+P104+P105+P106+P107+P108+P109</f>
        <v>-39449.546999999999</v>
      </c>
      <c r="Q211" s="29">
        <f t="shared" si="251"/>
        <v>1829946.9000000004</v>
      </c>
      <c r="R211" s="29">
        <f>R78+R79+R80+R81+R82+R83+R84+R85+R86+R87+R88+R89+R90+R192+R193+R194+R195+R199+R202+R189+R190+R21+R26+R31+R36+R37+R41+R45+R46+R196+R197+R104+R105+R106+R107+R108+R109+R58+R64+R69</f>
        <v>185644.20600000001</v>
      </c>
      <c r="S211" s="29">
        <f t="shared" si="252"/>
        <v>2310116.9399999995</v>
      </c>
      <c r="T211" s="29">
        <f>T78+T79+T80+T81+T82+T83+T84+T85+T86+T87+T88+T89+T90+T192+T193+T194+T195+T199+T202+T189+T190+T21+T26+T31+T36+T37+T41+T45+T46+T196+T197+T104+T105+T106+T107+T108+T109+T58+T64+T69</f>
        <v>19580.39999999998</v>
      </c>
      <c r="U211" s="29">
        <f t="shared" si="253"/>
        <v>1849527.3000000003</v>
      </c>
      <c r="V211" s="29">
        <f>V78+V79+V80+V81+V82+V83+V84+V85+V86+V87+V88+V89+V90+V192+V193+V194+V195+V199+V202+V189+V190+V21+V26+V31+V36+V37+V41+V45+V46+V196+V197+V104+V105+V106+V107+V108+V109+V58+V64+V69</f>
        <v>23185.34</v>
      </c>
      <c r="W211" s="29">
        <f t="shared" si="254"/>
        <v>2333302.2799999993</v>
      </c>
      <c r="X211" s="29">
        <f>X78+X79+X80+X81+X82+X83+X84+X85+X86+X87+X88+X89+X90+X192+X193+X194+X195+X199+X202+X189+X190+X21+X26+X31+X36+X37+X41+X45+X46+X196+X197+X104+X105+X106+X107+X108+X109+X58+X64+X69</f>
        <v>0</v>
      </c>
      <c r="Y211" s="29">
        <f t="shared" si="255"/>
        <v>1849527.3000000003</v>
      </c>
      <c r="Z211" s="28">
        <f>Z78+Z79+Z80+Z81+Z82+Z83+Z84+Z85+Z86+Z87+Z88+Z89+Z90+Z192+Z193+Z194+Z195+Z199+Z202+Z189+Z190+Z21+Z26+Z31+Z36+Z37+Z41+Z45+Z46+Z196+Z197+Z104+Z105+Z106+Z107+Z108+Z109+Z58+Z64+Z69+Z54+Z56+Z200+Z70+Z71</f>
        <v>204213.47600000002</v>
      </c>
      <c r="AA211" s="29">
        <f t="shared" si="256"/>
        <v>2537515.7559999991</v>
      </c>
      <c r="AB211" s="28">
        <f>AB78+AB79+AB80+AB81+AB82+AB83+AB84+AB85+AB86+AB87+AB88+AB89+AB90+AB192+AB193+AB194+AB195+AB199+AB202+AB189+AB190+AB21+AB26+AB31+AB36+AB37+AB41+AB45+AB46+AB196+AB197+AB104+AB105+AB106+AB107+AB108+AB109+AB58+AB64+AB69+AB54+AB56+AB200+AB70+AB71</f>
        <v>393644.89100000006</v>
      </c>
      <c r="AC211" s="29">
        <f t="shared" si="257"/>
        <v>2243172.1910000006</v>
      </c>
    </row>
    <row r="212" spans="1:29" x14ac:dyDescent="0.3">
      <c r="A212" s="47"/>
      <c r="B212" s="66" t="s">
        <v>3</v>
      </c>
      <c r="C212" s="65"/>
      <c r="D212" s="29">
        <f>D91+D97+D100</f>
        <v>1227676.3</v>
      </c>
      <c r="E212" s="29">
        <f>E91+E97+E100</f>
        <v>554800.5</v>
      </c>
      <c r="F212" s="29">
        <f>F91+F97+F100</f>
        <v>42143.399999999994</v>
      </c>
      <c r="G212" s="29">
        <f t="shared" si="238"/>
        <v>1269819.7</v>
      </c>
      <c r="H212" s="29">
        <f>H91+H97+H100</f>
        <v>230143.4</v>
      </c>
      <c r="I212" s="29">
        <f t="shared" si="239"/>
        <v>784943.9</v>
      </c>
      <c r="J212" s="29">
        <f>J91+J97+J100</f>
        <v>0</v>
      </c>
      <c r="K212" s="29">
        <f t="shared" si="237"/>
        <v>1269819.7</v>
      </c>
      <c r="L212" s="29">
        <f>L91+L97+L100</f>
        <v>0</v>
      </c>
      <c r="M212" s="29">
        <f t="shared" si="249"/>
        <v>784943.9</v>
      </c>
      <c r="N212" s="29">
        <f>N91+N97+N100</f>
        <v>0</v>
      </c>
      <c r="O212" s="29">
        <f t="shared" si="250"/>
        <v>1269819.7</v>
      </c>
      <c r="P212" s="29">
        <f>P91+P97+P100</f>
        <v>0</v>
      </c>
      <c r="Q212" s="29">
        <f t="shared" si="251"/>
        <v>784943.9</v>
      </c>
      <c r="R212" s="29">
        <f>R91+R97+R100</f>
        <v>0</v>
      </c>
      <c r="S212" s="29">
        <f t="shared" si="252"/>
        <v>1269819.7</v>
      </c>
      <c r="T212" s="29">
        <f>T91+T97+T100</f>
        <v>0</v>
      </c>
      <c r="U212" s="29">
        <f t="shared" si="253"/>
        <v>784943.9</v>
      </c>
      <c r="V212" s="29">
        <f>V91+V97+V100</f>
        <v>0</v>
      </c>
      <c r="W212" s="29">
        <f t="shared" si="254"/>
        <v>1269819.7</v>
      </c>
      <c r="X212" s="29">
        <f>X91+X97+X100</f>
        <v>0</v>
      </c>
      <c r="Y212" s="29">
        <f t="shared" si="255"/>
        <v>784943.9</v>
      </c>
      <c r="Z212" s="28">
        <f>Z91+Z97+Z100</f>
        <v>202654.14</v>
      </c>
      <c r="AA212" s="29">
        <f t="shared" si="256"/>
        <v>1472473.8399999999</v>
      </c>
      <c r="AB212" s="28">
        <f>AB91+AB97+AB100</f>
        <v>458995.10799999995</v>
      </c>
      <c r="AC212" s="29">
        <f t="shared" si="257"/>
        <v>1243939.0079999999</v>
      </c>
    </row>
    <row r="213" spans="1:29" x14ac:dyDescent="0.3">
      <c r="A213" s="47"/>
      <c r="B213" s="64" t="s">
        <v>5</v>
      </c>
      <c r="C213" s="65"/>
      <c r="D213" s="29">
        <f>D111+D112+D113+D114+D115+D116+D120+D127+D131+D135+D139+D143+D147+D151+D155+D159+D163+D167</f>
        <v>2131040.3999999994</v>
      </c>
      <c r="E213" s="29">
        <f>E111+E112+E113+E114+E115+E116+E120+E127+E131+E135+E139+E143+E147+E151+E155+E159+E163+E167</f>
        <v>1651446.9</v>
      </c>
      <c r="F213" s="29">
        <f>F111+F112+F113+F114+F115+F116+F120+F127+F131+F135+F139+F143+F147+F151+F155+F159+F163+F167</f>
        <v>0</v>
      </c>
      <c r="G213" s="29">
        <f t="shared" si="238"/>
        <v>2131040.3999999994</v>
      </c>
      <c r="H213" s="29">
        <f>H111+H112+H113+H114+H115+H116+H120+H127+H131+H135+H139+H143+H147+H151+H155+H159+H163+H167</f>
        <v>0</v>
      </c>
      <c r="I213" s="29">
        <f t="shared" si="239"/>
        <v>1651446.9</v>
      </c>
      <c r="J213" s="29">
        <f>J111+J112+J113+J114+J115+J116+J120+J127+J131+J135+J139+J143+J147+J151+J155+J159+J163+J167+J121</f>
        <v>32968.798999999999</v>
      </c>
      <c r="K213" s="29">
        <f t="shared" si="237"/>
        <v>2164009.1989999996</v>
      </c>
      <c r="L213" s="29">
        <f>L111+L112+L113+L114+L115+L116+L120+L127+L131+L135+L139+L143+L147+L151+L155+L159+L163+L167+L121</f>
        <v>0</v>
      </c>
      <c r="M213" s="29">
        <f t="shared" si="249"/>
        <v>1651446.9</v>
      </c>
      <c r="N213" s="29">
        <f>N111+N112+N113+N114+N115+N116+N120+N127+N131+N135+N139+N143+N147+N151+N155+N159+N163+N167+N121</f>
        <v>0</v>
      </c>
      <c r="O213" s="29">
        <f t="shared" si="250"/>
        <v>2164009.1989999996</v>
      </c>
      <c r="P213" s="29">
        <f>P111+P112+P113+P114+P115+P116+P120+P127+P131+P135+P139+P143+P147+P151+P155+P159+P163+P167+P121</f>
        <v>0</v>
      </c>
      <c r="Q213" s="29">
        <f t="shared" si="251"/>
        <v>1651446.9</v>
      </c>
      <c r="R213" s="29">
        <f>R111+R112+R113+R114+R115+R116+R120+R127+R131+R135+R139+R143+R147+R151+R155+R159+R163+R167+R121+R171+R175</f>
        <v>404169.76</v>
      </c>
      <c r="S213" s="29">
        <f t="shared" si="252"/>
        <v>2568178.9589999998</v>
      </c>
      <c r="T213" s="29">
        <f>T111+T112+T113+T114+T115+T116+T120+T127+T131+T135+T139+T143+T147+T151+T155+T159+T163+T167+T121+T171+T175</f>
        <v>0</v>
      </c>
      <c r="U213" s="29">
        <f t="shared" si="253"/>
        <v>1651446.9</v>
      </c>
      <c r="V213" s="29">
        <f>V111+V112+V113+V114+V115+V116+V120+V127+V131+V135+V139+V143+V147+V151+V155+V159+V163+V167+V121+V171+V175</f>
        <v>0</v>
      </c>
      <c r="W213" s="29">
        <f t="shared" si="254"/>
        <v>2568178.9589999998</v>
      </c>
      <c r="X213" s="29">
        <f>X111+X112+X113+X114+X115+X116+X120+X127+X131+X135+X139+X143+X147+X151+X155+X159+X163+X167+X121+X171+X175</f>
        <v>0</v>
      </c>
      <c r="Y213" s="29">
        <f t="shared" si="255"/>
        <v>1651446.9</v>
      </c>
      <c r="Z213" s="28">
        <f>Z111+Z112+Z113+Z114+Z115+Z116+Z120+Z127+Z131+Z135+Z139+Z143+Z147+Z151+Z155+Z159+Z163+Z167+Z121+Z171+Z175+Z179+Z122+Z180+Z184</f>
        <v>-40372.003000000004</v>
      </c>
      <c r="AA213" s="29">
        <f t="shared" si="256"/>
        <v>2527806.9559999998</v>
      </c>
      <c r="AB213" s="28">
        <f>AB111+AB112+AB113+AB114+AB115+AB116+AB120+AB127+AB131+AB135+AB139+AB143+AB147+AB151+AB155+AB159+AB163+AB167+AB121+AB171+AB175+AB179+AB122+AB180+AB184</f>
        <v>583602.64500000002</v>
      </c>
      <c r="AC213" s="29">
        <f t="shared" si="257"/>
        <v>2235049.5449999999</v>
      </c>
    </row>
    <row r="216" spans="1:29" x14ac:dyDescent="0.3"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3"/>
      <c r="AA216" s="21"/>
      <c r="AB216" s="23"/>
      <c r="AC216" s="21"/>
    </row>
    <row r="325" spans="43:43" x14ac:dyDescent="0.3">
      <c r="AQ325" s="3">
        <f>12342.6</f>
        <v>12342.6</v>
      </c>
    </row>
  </sheetData>
  <autoFilter ref="A15:AE213">
    <filterColumn colId="30">
      <filters blank="1"/>
    </filterColumn>
  </autoFilter>
  <mergeCells count="41">
    <mergeCell ref="S14:S15"/>
    <mergeCell ref="T14:T15"/>
    <mergeCell ref="U14:U15"/>
    <mergeCell ref="E14:E15"/>
    <mergeCell ref="H14:H15"/>
    <mergeCell ref="I14:I15"/>
    <mergeCell ref="F14:F15"/>
    <mergeCell ref="G14:G15"/>
    <mergeCell ref="Q14:Q15"/>
    <mergeCell ref="L14:L15"/>
    <mergeCell ref="M14:M15"/>
    <mergeCell ref="R14:R15"/>
    <mergeCell ref="B213:C213"/>
    <mergeCell ref="B212:C212"/>
    <mergeCell ref="A14:A15"/>
    <mergeCell ref="B14:B15"/>
    <mergeCell ref="C14:C15"/>
    <mergeCell ref="B209:C209"/>
    <mergeCell ref="B203:C203"/>
    <mergeCell ref="B204:C204"/>
    <mergeCell ref="B205:C205"/>
    <mergeCell ref="B210:C210"/>
    <mergeCell ref="B211:C211"/>
    <mergeCell ref="A57:A58"/>
    <mergeCell ref="B208:C208"/>
    <mergeCell ref="Z14:Z15"/>
    <mergeCell ref="AA14:AA15"/>
    <mergeCell ref="AB14:AB15"/>
    <mergeCell ref="AC14:AC15"/>
    <mergeCell ref="A10:AC10"/>
    <mergeCell ref="A11:AC12"/>
    <mergeCell ref="V14:V15"/>
    <mergeCell ref="W14:W15"/>
    <mergeCell ref="X14:X15"/>
    <mergeCell ref="Y14:Y15"/>
    <mergeCell ref="D14:D15"/>
    <mergeCell ref="J14:J15"/>
    <mergeCell ref="K14:K15"/>
    <mergeCell ref="N14:N15"/>
    <mergeCell ref="O14:O15"/>
    <mergeCell ref="P14:P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2020-2021</vt:lpstr>
      <vt:lpstr>'2020-2021'!Заголовки_для_печати</vt:lpstr>
      <vt:lpstr>'2020-2021'!Область_печати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2019-06-04T10:52:13Z</cp:lastPrinted>
  <dcterms:created xsi:type="dcterms:W3CDTF">2014-02-04T08:37:28Z</dcterms:created>
  <dcterms:modified xsi:type="dcterms:W3CDTF">2019-06-04T10:52:55Z</dcterms:modified>
</cp:coreProperties>
</file>