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9 год\Август\"/>
    </mc:Choice>
  </mc:AlternateContent>
  <bookViews>
    <workbookView xWindow="0" yWindow="0" windowWidth="28800" windowHeight="11835"/>
  </bookViews>
  <sheets>
    <sheet name="2020-2021" sheetId="1" r:id="rId1"/>
  </sheets>
  <definedNames>
    <definedName name="_xlnm._FilterDatabase" localSheetId="0" hidden="1">'2020-2021'!$A$15:$AM$222</definedName>
    <definedName name="_xlnm.Print_Titles" localSheetId="0">'2020-2021'!$14:$15</definedName>
    <definedName name="_xlnm.Print_Area" localSheetId="0">'2020-2021'!$A$1:$AK$222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19" i="1" l="1"/>
  <c r="AH219" i="1"/>
  <c r="AJ18" i="1"/>
  <c r="AH18" i="1"/>
  <c r="AK72" i="1"/>
  <c r="AK73" i="1"/>
  <c r="AK74" i="1"/>
  <c r="AI72" i="1"/>
  <c r="AI73" i="1"/>
  <c r="AI74" i="1"/>
  <c r="AI211" i="1" l="1"/>
  <c r="AJ210" i="1"/>
  <c r="AK210" i="1" s="1"/>
  <c r="AH210" i="1"/>
  <c r="AI210" i="1" s="1"/>
  <c r="AK211" i="1"/>
  <c r="AJ128" i="1" l="1"/>
  <c r="AH128" i="1"/>
  <c r="AK192" i="1"/>
  <c r="AK193" i="1"/>
  <c r="AK194" i="1"/>
  <c r="AI192" i="1"/>
  <c r="AI193" i="1"/>
  <c r="AI194" i="1"/>
  <c r="AK191" i="1" l="1"/>
  <c r="AI191" i="1"/>
  <c r="AJ208" i="1" l="1"/>
  <c r="AH208" i="1"/>
  <c r="AJ205" i="1"/>
  <c r="AH205" i="1"/>
  <c r="AJ198" i="1"/>
  <c r="AH198" i="1"/>
  <c r="AJ195" i="1"/>
  <c r="AH195" i="1"/>
  <c r="AJ187" i="1"/>
  <c r="AH187" i="1"/>
  <c r="AJ183" i="1"/>
  <c r="AH183" i="1"/>
  <c r="AJ178" i="1"/>
  <c r="AH178" i="1"/>
  <c r="AH174" i="1"/>
  <c r="AJ170" i="1"/>
  <c r="AH170" i="1"/>
  <c r="AJ166" i="1"/>
  <c r="AH166" i="1"/>
  <c r="AJ162" i="1"/>
  <c r="AH162" i="1"/>
  <c r="AJ158" i="1"/>
  <c r="AH158" i="1"/>
  <c r="AJ154" i="1"/>
  <c r="AH154" i="1"/>
  <c r="AJ150" i="1"/>
  <c r="AH150" i="1"/>
  <c r="AJ146" i="1"/>
  <c r="AH146" i="1"/>
  <c r="AJ142" i="1"/>
  <c r="AH142" i="1"/>
  <c r="AJ138" i="1"/>
  <c r="AH138" i="1"/>
  <c r="AJ134" i="1"/>
  <c r="AH134" i="1"/>
  <c r="AJ130" i="1"/>
  <c r="AH130" i="1"/>
  <c r="AJ129" i="1"/>
  <c r="AH129" i="1"/>
  <c r="AJ119" i="1"/>
  <c r="AH119" i="1"/>
  <c r="AH113" i="1" s="1"/>
  <c r="AJ103" i="1"/>
  <c r="AH103" i="1"/>
  <c r="AJ100" i="1"/>
  <c r="AH100" i="1"/>
  <c r="AJ94" i="1"/>
  <c r="AH94" i="1"/>
  <c r="AJ80" i="1"/>
  <c r="AJ217" i="1" s="1"/>
  <c r="AH80" i="1"/>
  <c r="AJ79" i="1"/>
  <c r="AH79" i="1"/>
  <c r="AJ78" i="1"/>
  <c r="AH78" i="1"/>
  <c r="AJ77" i="1"/>
  <c r="AH77" i="1"/>
  <c r="AJ64" i="1"/>
  <c r="AH64" i="1"/>
  <c r="AJ58" i="1"/>
  <c r="AH58" i="1"/>
  <c r="AJ46" i="1"/>
  <c r="AH46" i="1"/>
  <c r="AJ41" i="1"/>
  <c r="AH41" i="1"/>
  <c r="AJ37" i="1"/>
  <c r="AH37" i="1"/>
  <c r="AJ31" i="1"/>
  <c r="AH31" i="1"/>
  <c r="AJ26" i="1"/>
  <c r="AH26" i="1"/>
  <c r="AJ21" i="1"/>
  <c r="AH21" i="1"/>
  <c r="AH220" i="1" s="1"/>
  <c r="AJ20" i="1"/>
  <c r="AH20" i="1"/>
  <c r="AJ19" i="1"/>
  <c r="AH19" i="1"/>
  <c r="AJ220" i="1" l="1"/>
  <c r="AH222" i="1"/>
  <c r="AH215" i="1"/>
  <c r="AJ113" i="1"/>
  <c r="AJ222" i="1"/>
  <c r="AJ215" i="1"/>
  <c r="AJ75" i="1"/>
  <c r="AJ216" i="1"/>
  <c r="AJ214" i="1"/>
  <c r="AJ126" i="1"/>
  <c r="AH16" i="1"/>
  <c r="AJ16" i="1"/>
  <c r="AH75" i="1"/>
  <c r="AJ221" i="1"/>
  <c r="AH221" i="1"/>
  <c r="AH126" i="1"/>
  <c r="AH214" i="1"/>
  <c r="AH216" i="1"/>
  <c r="AH217" i="1"/>
  <c r="AF219" i="1"/>
  <c r="AD219" i="1"/>
  <c r="AF208" i="1"/>
  <c r="AD208" i="1"/>
  <c r="AF205" i="1"/>
  <c r="AD205" i="1"/>
  <c r="AF198" i="1"/>
  <c r="AD198" i="1"/>
  <c r="AF195" i="1"/>
  <c r="AD195" i="1"/>
  <c r="AF187" i="1"/>
  <c r="AD187" i="1"/>
  <c r="AF183" i="1"/>
  <c r="AD183" i="1"/>
  <c r="AF178" i="1"/>
  <c r="AD178" i="1"/>
  <c r="AD174" i="1"/>
  <c r="AF170" i="1"/>
  <c r="AD170" i="1"/>
  <c r="AF166" i="1"/>
  <c r="AD166" i="1"/>
  <c r="AF162" i="1"/>
  <c r="AD162" i="1"/>
  <c r="AF158" i="1"/>
  <c r="AD158" i="1"/>
  <c r="AF154" i="1"/>
  <c r="AD154" i="1"/>
  <c r="AF150" i="1"/>
  <c r="AD150" i="1"/>
  <c r="AF146" i="1"/>
  <c r="AD146" i="1"/>
  <c r="AF142" i="1"/>
  <c r="AD142" i="1"/>
  <c r="AF138" i="1"/>
  <c r="AD138" i="1"/>
  <c r="AF134" i="1"/>
  <c r="AD134" i="1"/>
  <c r="AF130" i="1"/>
  <c r="AD130" i="1"/>
  <c r="AF129" i="1"/>
  <c r="AF214" i="1" s="1"/>
  <c r="AD129" i="1"/>
  <c r="AF128" i="1"/>
  <c r="AD128" i="1"/>
  <c r="AF119" i="1"/>
  <c r="AF113" i="1" s="1"/>
  <c r="AD119" i="1"/>
  <c r="AF103" i="1"/>
  <c r="AD103" i="1"/>
  <c r="AF100" i="1"/>
  <c r="AD100" i="1"/>
  <c r="AD78" i="1"/>
  <c r="AD94" i="1"/>
  <c r="AF94" i="1"/>
  <c r="AF80" i="1"/>
  <c r="AF217" i="1" s="1"/>
  <c r="AD80" i="1"/>
  <c r="AF79" i="1"/>
  <c r="AD79" i="1"/>
  <c r="AF78" i="1"/>
  <c r="AF77" i="1"/>
  <c r="AF64" i="1"/>
  <c r="AD64" i="1"/>
  <c r="AF58" i="1"/>
  <c r="AD58" i="1"/>
  <c r="AF46" i="1"/>
  <c r="AD46" i="1"/>
  <c r="AF41" i="1"/>
  <c r="AD41" i="1"/>
  <c r="AF37" i="1"/>
  <c r="AD37" i="1"/>
  <c r="AF31" i="1"/>
  <c r="AD31" i="1"/>
  <c r="AF26" i="1"/>
  <c r="AD26" i="1"/>
  <c r="AF21" i="1"/>
  <c r="AD21" i="1"/>
  <c r="AF20" i="1"/>
  <c r="AD20" i="1"/>
  <c r="AF19" i="1"/>
  <c r="AD19" i="1"/>
  <c r="AF18" i="1"/>
  <c r="AD18" i="1"/>
  <c r="AD16" i="1" l="1"/>
  <c r="AH212" i="1"/>
  <c r="AJ212" i="1"/>
  <c r="AF216" i="1"/>
  <c r="AF75" i="1"/>
  <c r="AF126" i="1"/>
  <c r="AD214" i="1"/>
  <c r="AD126" i="1"/>
  <c r="AD113" i="1"/>
  <c r="AD222" i="1"/>
  <c r="AD217" i="1"/>
  <c r="AD221" i="1"/>
  <c r="AD215" i="1"/>
  <c r="AD216" i="1"/>
  <c r="AD220" i="1"/>
  <c r="AD77" i="1"/>
  <c r="AF215" i="1"/>
  <c r="AF220" i="1"/>
  <c r="AF221" i="1"/>
  <c r="AF222" i="1"/>
  <c r="AF16" i="1"/>
  <c r="AB129" i="1"/>
  <c r="AB128" i="1"/>
  <c r="Z129" i="1"/>
  <c r="Z128" i="1"/>
  <c r="AD75" i="1" l="1"/>
  <c r="AF212" i="1"/>
  <c r="AB80" i="1"/>
  <c r="AB217" i="1" s="1"/>
  <c r="Z80" i="1"/>
  <c r="AD212" i="1" l="1"/>
  <c r="AA80" i="1"/>
  <c r="AE80" i="1" s="1"/>
  <c r="AI80" i="1" s="1"/>
  <c r="Z217" i="1"/>
  <c r="AA217" i="1" s="1"/>
  <c r="AE217" i="1" s="1"/>
  <c r="AI217" i="1" s="1"/>
  <c r="AC80" i="1"/>
  <c r="AG80" i="1" s="1"/>
  <c r="AK80" i="1" s="1"/>
  <c r="AC189" i="1"/>
  <c r="AG189" i="1" s="1"/>
  <c r="AK189" i="1" s="1"/>
  <c r="AC190" i="1"/>
  <c r="AG190" i="1" s="1"/>
  <c r="AK190" i="1" s="1"/>
  <c r="AA189" i="1"/>
  <c r="AE189" i="1" s="1"/>
  <c r="AI189" i="1" s="1"/>
  <c r="AA190" i="1"/>
  <c r="AE190" i="1" s="1"/>
  <c r="AI190" i="1" s="1"/>
  <c r="AB187" i="1"/>
  <c r="AC187" i="1" s="1"/>
  <c r="AG187" i="1" s="1"/>
  <c r="AK187" i="1" s="1"/>
  <c r="Z187" i="1"/>
  <c r="AA187" i="1" s="1"/>
  <c r="AE187" i="1" s="1"/>
  <c r="AI187" i="1" s="1"/>
  <c r="AC185" i="1" l="1"/>
  <c r="AG185" i="1" s="1"/>
  <c r="AK185" i="1" s="1"/>
  <c r="AC186" i="1"/>
  <c r="AG186" i="1" s="1"/>
  <c r="AK186" i="1" s="1"/>
  <c r="AA185" i="1"/>
  <c r="AE185" i="1" s="1"/>
  <c r="AI185" i="1" s="1"/>
  <c r="AA186" i="1"/>
  <c r="AE186" i="1" s="1"/>
  <c r="AI186" i="1" s="1"/>
  <c r="AB183" i="1"/>
  <c r="AC183" i="1" s="1"/>
  <c r="AG183" i="1" s="1"/>
  <c r="AK183" i="1" s="1"/>
  <c r="Z183" i="1"/>
  <c r="AA183" i="1" s="1"/>
  <c r="AE183" i="1" s="1"/>
  <c r="AI183" i="1" s="1"/>
  <c r="AB18" i="1" l="1"/>
  <c r="Z18" i="1"/>
  <c r="AA70" i="1"/>
  <c r="AE70" i="1" s="1"/>
  <c r="AI70" i="1" s="1"/>
  <c r="AA71" i="1"/>
  <c r="AE71" i="1" s="1"/>
  <c r="AI71" i="1" s="1"/>
  <c r="AC70" i="1"/>
  <c r="AG70" i="1" s="1"/>
  <c r="AK70" i="1" s="1"/>
  <c r="AC71" i="1"/>
  <c r="AG71" i="1" s="1"/>
  <c r="AK71" i="1" s="1"/>
  <c r="AC125" i="1"/>
  <c r="AG125" i="1" s="1"/>
  <c r="AK125" i="1" s="1"/>
  <c r="AA125" i="1"/>
  <c r="AE125" i="1" s="1"/>
  <c r="AI125" i="1" s="1"/>
  <c r="AC182" i="1"/>
  <c r="AG182" i="1" s="1"/>
  <c r="AK182" i="1" s="1"/>
  <c r="AA182" i="1"/>
  <c r="AE182" i="1" s="1"/>
  <c r="AI182" i="1" s="1"/>
  <c r="Z97" i="1"/>
  <c r="AC99" i="1"/>
  <c r="AG99" i="1" s="1"/>
  <c r="AK99" i="1" s="1"/>
  <c r="AA99" i="1"/>
  <c r="AE99" i="1" s="1"/>
  <c r="AI99" i="1" s="1"/>
  <c r="AB94" i="1"/>
  <c r="Z94" i="1"/>
  <c r="AB96" i="1"/>
  <c r="Z96" i="1"/>
  <c r="AB205" i="1" l="1"/>
  <c r="Z205" i="1"/>
  <c r="AC207" i="1"/>
  <c r="AG207" i="1" s="1"/>
  <c r="AK207" i="1" s="1"/>
  <c r="AA207" i="1"/>
  <c r="AE207" i="1" s="1"/>
  <c r="AI207" i="1" s="1"/>
  <c r="AC56" i="1" l="1"/>
  <c r="AG56" i="1" s="1"/>
  <c r="AK56" i="1" s="1"/>
  <c r="AA56" i="1"/>
  <c r="AE56" i="1" s="1"/>
  <c r="AI56" i="1" s="1"/>
  <c r="AC54" i="1"/>
  <c r="AG54" i="1" s="1"/>
  <c r="AK54" i="1" s="1"/>
  <c r="AA54" i="1"/>
  <c r="AE54" i="1" s="1"/>
  <c r="AI54" i="1" s="1"/>
  <c r="AB219" i="1" l="1"/>
  <c r="Z219" i="1"/>
  <c r="AB208" i="1"/>
  <c r="Z208" i="1"/>
  <c r="AB198" i="1"/>
  <c r="Z198" i="1"/>
  <c r="AB195" i="1"/>
  <c r="Z195" i="1"/>
  <c r="AB178" i="1"/>
  <c r="Z178" i="1"/>
  <c r="Z174" i="1"/>
  <c r="AB170" i="1"/>
  <c r="Z170" i="1"/>
  <c r="AB166" i="1"/>
  <c r="Z166" i="1"/>
  <c r="AB162" i="1"/>
  <c r="Z162" i="1"/>
  <c r="AB158" i="1"/>
  <c r="Z158" i="1"/>
  <c r="AB154" i="1"/>
  <c r="Z154" i="1"/>
  <c r="AB150" i="1"/>
  <c r="Z150" i="1"/>
  <c r="AB146" i="1"/>
  <c r="Z146" i="1"/>
  <c r="AB142" i="1"/>
  <c r="Z142" i="1"/>
  <c r="AB138" i="1"/>
  <c r="Z138" i="1"/>
  <c r="AB134" i="1"/>
  <c r="Z134" i="1"/>
  <c r="AB130" i="1"/>
  <c r="Z130" i="1"/>
  <c r="AB214" i="1"/>
  <c r="AB119" i="1"/>
  <c r="Z119" i="1"/>
  <c r="AB103" i="1"/>
  <c r="Z103" i="1"/>
  <c r="AB100" i="1"/>
  <c r="Z100" i="1"/>
  <c r="AB79" i="1"/>
  <c r="Z79" i="1"/>
  <c r="AB78" i="1"/>
  <c r="Z78" i="1"/>
  <c r="AB77" i="1"/>
  <c r="Z77" i="1"/>
  <c r="AB64" i="1"/>
  <c r="Z64" i="1"/>
  <c r="AB58" i="1"/>
  <c r="Z58" i="1"/>
  <c r="AB46" i="1"/>
  <c r="Z46" i="1"/>
  <c r="AB41" i="1"/>
  <c r="Z41" i="1"/>
  <c r="AB37" i="1"/>
  <c r="Z37" i="1"/>
  <c r="AB31" i="1"/>
  <c r="Z31" i="1"/>
  <c r="AB26" i="1"/>
  <c r="Z26" i="1"/>
  <c r="AB21" i="1"/>
  <c r="Z21" i="1"/>
  <c r="AB20" i="1"/>
  <c r="Z20" i="1"/>
  <c r="AB19" i="1"/>
  <c r="Z19" i="1"/>
  <c r="Z222" i="1" l="1"/>
  <c r="AB222" i="1"/>
  <c r="Z75" i="1"/>
  <c r="AB75" i="1"/>
  <c r="AB113" i="1"/>
  <c r="Z221" i="1"/>
  <c r="AB220" i="1"/>
  <c r="Z220" i="1"/>
  <c r="Z113" i="1"/>
  <c r="Z215" i="1"/>
  <c r="AB221" i="1"/>
  <c r="AB126" i="1"/>
  <c r="AB216" i="1"/>
  <c r="Z126" i="1"/>
  <c r="Z216" i="1"/>
  <c r="Z214" i="1"/>
  <c r="Z16" i="1"/>
  <c r="AB215" i="1"/>
  <c r="AB16" i="1"/>
  <c r="V41" i="1"/>
  <c r="X219" i="1"/>
  <c r="V219" i="1"/>
  <c r="X208" i="1"/>
  <c r="V208" i="1"/>
  <c r="X205" i="1"/>
  <c r="V205" i="1"/>
  <c r="X198" i="1"/>
  <c r="V198" i="1"/>
  <c r="X195" i="1"/>
  <c r="V195" i="1"/>
  <c r="X178" i="1"/>
  <c r="V178" i="1"/>
  <c r="V174" i="1"/>
  <c r="X170" i="1"/>
  <c r="V170" i="1"/>
  <c r="X166" i="1"/>
  <c r="V166" i="1"/>
  <c r="X162" i="1"/>
  <c r="V162" i="1"/>
  <c r="X158" i="1"/>
  <c r="V158" i="1"/>
  <c r="X154" i="1"/>
  <c r="V154" i="1"/>
  <c r="X150" i="1"/>
  <c r="V150" i="1"/>
  <c r="X146" i="1"/>
  <c r="V146" i="1"/>
  <c r="X142" i="1"/>
  <c r="V142" i="1"/>
  <c r="X138" i="1"/>
  <c r="V138" i="1"/>
  <c r="X134" i="1"/>
  <c r="V134" i="1"/>
  <c r="X130" i="1"/>
  <c r="V130" i="1"/>
  <c r="X129" i="1"/>
  <c r="X214" i="1" s="1"/>
  <c r="V129" i="1"/>
  <c r="V214" i="1" s="1"/>
  <c r="X128" i="1"/>
  <c r="V128" i="1"/>
  <c r="X119" i="1"/>
  <c r="X113" i="1" s="1"/>
  <c r="V119" i="1"/>
  <c r="V113" i="1" s="1"/>
  <c r="X103" i="1"/>
  <c r="V103" i="1"/>
  <c r="X100" i="1"/>
  <c r="V100" i="1"/>
  <c r="X94" i="1"/>
  <c r="V94" i="1"/>
  <c r="X79" i="1"/>
  <c r="X216" i="1" s="1"/>
  <c r="V79" i="1"/>
  <c r="V216" i="1" s="1"/>
  <c r="X78" i="1"/>
  <c r="V78" i="1"/>
  <c r="X77" i="1"/>
  <c r="V77" i="1"/>
  <c r="X64" i="1"/>
  <c r="V64" i="1"/>
  <c r="X58" i="1"/>
  <c r="X46" i="1"/>
  <c r="V46" i="1"/>
  <c r="X41" i="1"/>
  <c r="X19" i="1"/>
  <c r="X18" i="1"/>
  <c r="V37" i="1"/>
  <c r="X31" i="1"/>
  <c r="V31" i="1"/>
  <c r="V26" i="1"/>
  <c r="X26" i="1"/>
  <c r="X21" i="1"/>
  <c r="X20" i="1"/>
  <c r="V20" i="1"/>
  <c r="V19" i="1"/>
  <c r="V18" i="1"/>
  <c r="X75" i="1" l="1"/>
  <c r="AB212" i="1"/>
  <c r="X126" i="1"/>
  <c r="Z212" i="1"/>
  <c r="X221" i="1"/>
  <c r="V221" i="1"/>
  <c r="X222" i="1"/>
  <c r="V126" i="1"/>
  <c r="V222" i="1"/>
  <c r="V75" i="1"/>
  <c r="X16" i="1"/>
  <c r="X215" i="1"/>
  <c r="V21" i="1"/>
  <c r="V16" i="1"/>
  <c r="V215" i="1"/>
  <c r="V58" i="1"/>
  <c r="X37" i="1"/>
  <c r="U30" i="1"/>
  <c r="Y30" i="1" s="1"/>
  <c r="AC30" i="1" s="1"/>
  <c r="AG30" i="1" s="1"/>
  <c r="AK30" i="1" s="1"/>
  <c r="S30" i="1"/>
  <c r="W30" i="1" s="1"/>
  <c r="AA30" i="1" s="1"/>
  <c r="AE30" i="1" s="1"/>
  <c r="AI30" i="1" s="1"/>
  <c r="V220" i="1" l="1"/>
  <c r="V212" i="1"/>
  <c r="X212" i="1"/>
  <c r="X220" i="1"/>
  <c r="T43" i="1"/>
  <c r="T219" i="1"/>
  <c r="R219" i="1"/>
  <c r="U57" i="1"/>
  <c r="Y57" i="1" s="1"/>
  <c r="AC57" i="1" s="1"/>
  <c r="AG57" i="1" s="1"/>
  <c r="AK57" i="1" s="1"/>
  <c r="S57" i="1"/>
  <c r="W57" i="1" s="1"/>
  <c r="AA57" i="1" s="1"/>
  <c r="AE57" i="1" s="1"/>
  <c r="AI57" i="1" s="1"/>
  <c r="T20" i="1"/>
  <c r="U20" i="1" s="1"/>
  <c r="Y20" i="1" s="1"/>
  <c r="AC20" i="1" s="1"/>
  <c r="AG20" i="1" s="1"/>
  <c r="AK20" i="1" s="1"/>
  <c r="R20" i="1"/>
  <c r="S20" i="1" s="1"/>
  <c r="W20" i="1" s="1"/>
  <c r="AA20" i="1" s="1"/>
  <c r="AE20" i="1" s="1"/>
  <c r="AI20" i="1" s="1"/>
  <c r="U69" i="1"/>
  <c r="Y69" i="1" s="1"/>
  <c r="AC69" i="1" s="1"/>
  <c r="AG69" i="1" s="1"/>
  <c r="AK69" i="1" s="1"/>
  <c r="S69" i="1"/>
  <c r="W69" i="1" s="1"/>
  <c r="AA69" i="1" s="1"/>
  <c r="AE69" i="1" s="1"/>
  <c r="AI69" i="1" s="1"/>
  <c r="R60" i="1"/>
  <c r="U63" i="1"/>
  <c r="Y63" i="1" s="1"/>
  <c r="AC63" i="1" s="1"/>
  <c r="AG63" i="1" s="1"/>
  <c r="AK63" i="1" s="1"/>
  <c r="S63" i="1"/>
  <c r="W63" i="1" s="1"/>
  <c r="AA63" i="1" s="1"/>
  <c r="AE63" i="1" s="1"/>
  <c r="AI63" i="1" s="1"/>
  <c r="R61" i="1"/>
  <c r="S61" i="1" s="1"/>
  <c r="W61" i="1" s="1"/>
  <c r="AA61" i="1" s="1"/>
  <c r="AE61" i="1" s="1"/>
  <c r="AI61" i="1" s="1"/>
  <c r="U60" i="1"/>
  <c r="Y60" i="1" s="1"/>
  <c r="AC60" i="1" s="1"/>
  <c r="AG60" i="1" s="1"/>
  <c r="AK60" i="1" s="1"/>
  <c r="U61" i="1"/>
  <c r="Y61" i="1" s="1"/>
  <c r="AC61" i="1" s="1"/>
  <c r="AG61" i="1" s="1"/>
  <c r="AK61" i="1" s="1"/>
  <c r="U62" i="1"/>
  <c r="Y62" i="1" s="1"/>
  <c r="AC62" i="1" s="1"/>
  <c r="AG62" i="1" s="1"/>
  <c r="AK62" i="1" s="1"/>
  <c r="S60" i="1"/>
  <c r="W60" i="1" s="1"/>
  <c r="AA60" i="1" s="1"/>
  <c r="AE60" i="1" s="1"/>
  <c r="AI60" i="1" s="1"/>
  <c r="S62" i="1"/>
  <c r="W62" i="1" s="1"/>
  <c r="AA62" i="1" s="1"/>
  <c r="AE62" i="1" s="1"/>
  <c r="AI62" i="1" s="1"/>
  <c r="T58" i="1"/>
  <c r="R58" i="1"/>
  <c r="T44" i="1"/>
  <c r="T19" i="1" s="1"/>
  <c r="T40" i="1"/>
  <c r="T39" i="1"/>
  <c r="R39" i="1"/>
  <c r="R40" i="1"/>
  <c r="R33" i="1"/>
  <c r="R31" i="1" s="1"/>
  <c r="U34" i="1"/>
  <c r="Y34" i="1" s="1"/>
  <c r="AC34" i="1" s="1"/>
  <c r="AG34" i="1" s="1"/>
  <c r="AK34" i="1" s="1"/>
  <c r="U35" i="1"/>
  <c r="Y35" i="1" s="1"/>
  <c r="AC35" i="1" s="1"/>
  <c r="AG35" i="1" s="1"/>
  <c r="AK35" i="1" s="1"/>
  <c r="S34" i="1"/>
  <c r="W34" i="1" s="1"/>
  <c r="AA34" i="1" s="1"/>
  <c r="AE34" i="1" s="1"/>
  <c r="AI34" i="1" s="1"/>
  <c r="S35" i="1"/>
  <c r="W35" i="1" s="1"/>
  <c r="AA35" i="1" s="1"/>
  <c r="AE35" i="1" s="1"/>
  <c r="AI35" i="1" s="1"/>
  <c r="T31" i="1"/>
  <c r="I33" i="1"/>
  <c r="M33" i="1" s="1"/>
  <c r="Q33" i="1" s="1"/>
  <c r="U33" i="1" s="1"/>
  <c r="Y33" i="1" s="1"/>
  <c r="AC33" i="1" s="1"/>
  <c r="AG33" i="1" s="1"/>
  <c r="AK33" i="1" s="1"/>
  <c r="G33" i="1"/>
  <c r="K33" i="1" s="1"/>
  <c r="O33" i="1" s="1"/>
  <c r="S33" i="1" s="1"/>
  <c r="W33" i="1" s="1"/>
  <c r="AA33" i="1" s="1"/>
  <c r="AE33" i="1" s="1"/>
  <c r="AI33" i="1" s="1"/>
  <c r="R66" i="1"/>
  <c r="S66" i="1" s="1"/>
  <c r="W66" i="1" s="1"/>
  <c r="AA66" i="1" s="1"/>
  <c r="AE66" i="1" s="1"/>
  <c r="AI66" i="1" s="1"/>
  <c r="U66" i="1"/>
  <c r="Y66" i="1" s="1"/>
  <c r="AC66" i="1" s="1"/>
  <c r="AG66" i="1" s="1"/>
  <c r="AK66" i="1" s="1"/>
  <c r="U67" i="1"/>
  <c r="Y67" i="1" s="1"/>
  <c r="AC67" i="1" s="1"/>
  <c r="AG67" i="1" s="1"/>
  <c r="AK67" i="1" s="1"/>
  <c r="U68" i="1"/>
  <c r="Y68" i="1" s="1"/>
  <c r="AC68" i="1" s="1"/>
  <c r="AG68" i="1" s="1"/>
  <c r="AK68" i="1" s="1"/>
  <c r="S67" i="1"/>
  <c r="W67" i="1" s="1"/>
  <c r="AA67" i="1" s="1"/>
  <c r="AE67" i="1" s="1"/>
  <c r="AI67" i="1" s="1"/>
  <c r="S68" i="1"/>
  <c r="W68" i="1" s="1"/>
  <c r="AA68" i="1" s="1"/>
  <c r="AE68" i="1" s="1"/>
  <c r="AI68" i="1" s="1"/>
  <c r="T64" i="1"/>
  <c r="U64" i="1" s="1"/>
  <c r="Y64" i="1" s="1"/>
  <c r="AC64" i="1" s="1"/>
  <c r="AG64" i="1" s="1"/>
  <c r="AK64" i="1" s="1"/>
  <c r="T28" i="1"/>
  <c r="T26" i="1" s="1"/>
  <c r="T21" i="1"/>
  <c r="R29" i="1"/>
  <c r="R28" i="1"/>
  <c r="U25" i="1"/>
  <c r="Y25" i="1" s="1"/>
  <c r="AC25" i="1" s="1"/>
  <c r="AG25" i="1" s="1"/>
  <c r="AK25" i="1" s="1"/>
  <c r="S25" i="1"/>
  <c r="W25" i="1" s="1"/>
  <c r="AA25" i="1" s="1"/>
  <c r="AE25" i="1" s="1"/>
  <c r="AI25" i="1" s="1"/>
  <c r="R24" i="1"/>
  <c r="R23" i="1"/>
  <c r="R18" i="1" s="1"/>
  <c r="R21" i="1" l="1"/>
  <c r="R19" i="1"/>
  <c r="R16" i="1" s="1"/>
  <c r="R26" i="1"/>
  <c r="T18" i="1"/>
  <c r="T16" i="1" s="1"/>
  <c r="R64" i="1"/>
  <c r="S64" i="1" s="1"/>
  <c r="W64" i="1" s="1"/>
  <c r="AA64" i="1" s="1"/>
  <c r="AE64" i="1" s="1"/>
  <c r="AI64" i="1" s="1"/>
  <c r="U58" i="1"/>
  <c r="Y58" i="1" s="1"/>
  <c r="AC58" i="1" s="1"/>
  <c r="AG58" i="1" s="1"/>
  <c r="AK58" i="1" s="1"/>
  <c r="S58" i="1"/>
  <c r="W58" i="1" s="1"/>
  <c r="AA58" i="1" s="1"/>
  <c r="AE58" i="1" s="1"/>
  <c r="AI58" i="1" s="1"/>
  <c r="T129" i="1" l="1"/>
  <c r="T128" i="1"/>
  <c r="R129" i="1"/>
  <c r="R128" i="1"/>
  <c r="T178" i="1"/>
  <c r="U178" i="1" s="1"/>
  <c r="Y178" i="1" s="1"/>
  <c r="AC178" i="1" s="1"/>
  <c r="AG178" i="1" s="1"/>
  <c r="AK178" i="1" s="1"/>
  <c r="R178" i="1"/>
  <c r="S178" i="1" s="1"/>
  <c r="W178" i="1" s="1"/>
  <c r="AA178" i="1" s="1"/>
  <c r="AE178" i="1" s="1"/>
  <c r="AI178" i="1" s="1"/>
  <c r="U180" i="1"/>
  <c r="Y180" i="1" s="1"/>
  <c r="AC180" i="1" s="1"/>
  <c r="AG180" i="1" s="1"/>
  <c r="AK180" i="1" s="1"/>
  <c r="U181" i="1"/>
  <c r="Y181" i="1" s="1"/>
  <c r="AC181" i="1" s="1"/>
  <c r="AG181" i="1" s="1"/>
  <c r="AK181" i="1" s="1"/>
  <c r="S180" i="1"/>
  <c r="W180" i="1" s="1"/>
  <c r="AA180" i="1" s="1"/>
  <c r="AE180" i="1" s="1"/>
  <c r="AI180" i="1" s="1"/>
  <c r="S181" i="1"/>
  <c r="W181" i="1" s="1"/>
  <c r="AA181" i="1" s="1"/>
  <c r="AE181" i="1" s="1"/>
  <c r="AI181" i="1" s="1"/>
  <c r="U174" i="1" l="1"/>
  <c r="Y174" i="1" s="1"/>
  <c r="AC174" i="1" s="1"/>
  <c r="AG174" i="1" s="1"/>
  <c r="AK174" i="1" s="1"/>
  <c r="U176" i="1"/>
  <c r="Y176" i="1" s="1"/>
  <c r="AC176" i="1" s="1"/>
  <c r="AG176" i="1" s="1"/>
  <c r="AK176" i="1" s="1"/>
  <c r="U177" i="1"/>
  <c r="Y177" i="1" s="1"/>
  <c r="AC177" i="1" s="1"/>
  <c r="AG177" i="1" s="1"/>
  <c r="AK177" i="1" s="1"/>
  <c r="S176" i="1"/>
  <c r="W176" i="1" s="1"/>
  <c r="AA176" i="1" s="1"/>
  <c r="AE176" i="1" s="1"/>
  <c r="AI176" i="1" s="1"/>
  <c r="S177" i="1"/>
  <c r="W177" i="1" s="1"/>
  <c r="AA177" i="1" s="1"/>
  <c r="AE177" i="1" s="1"/>
  <c r="AI177" i="1" s="1"/>
  <c r="R174" i="1"/>
  <c r="S174" i="1" s="1"/>
  <c r="W174" i="1" s="1"/>
  <c r="AA174" i="1" s="1"/>
  <c r="AE174" i="1" s="1"/>
  <c r="AI174" i="1" s="1"/>
  <c r="T208" i="1" l="1"/>
  <c r="R208" i="1"/>
  <c r="T205" i="1"/>
  <c r="R205" i="1"/>
  <c r="T198" i="1"/>
  <c r="R198" i="1"/>
  <c r="T195" i="1"/>
  <c r="R195" i="1"/>
  <c r="T170" i="1"/>
  <c r="R170" i="1"/>
  <c r="T166" i="1"/>
  <c r="R166" i="1"/>
  <c r="T162" i="1"/>
  <c r="R162" i="1"/>
  <c r="T158" i="1"/>
  <c r="R158" i="1"/>
  <c r="T154" i="1"/>
  <c r="R154" i="1"/>
  <c r="T150" i="1"/>
  <c r="R150" i="1"/>
  <c r="T146" i="1"/>
  <c r="R146" i="1"/>
  <c r="T142" i="1"/>
  <c r="R142" i="1"/>
  <c r="T138" i="1"/>
  <c r="R138" i="1"/>
  <c r="T134" i="1"/>
  <c r="R134" i="1"/>
  <c r="T130" i="1"/>
  <c r="R130" i="1"/>
  <c r="R214" i="1"/>
  <c r="R126" i="1"/>
  <c r="T119" i="1"/>
  <c r="R119" i="1"/>
  <c r="T103" i="1"/>
  <c r="R103" i="1"/>
  <c r="T100" i="1"/>
  <c r="R100" i="1"/>
  <c r="T94" i="1"/>
  <c r="R94" i="1"/>
  <c r="T79" i="1"/>
  <c r="R79" i="1"/>
  <c r="R216" i="1" s="1"/>
  <c r="T78" i="1"/>
  <c r="R78" i="1"/>
  <c r="T77" i="1"/>
  <c r="R77" i="1"/>
  <c r="T46" i="1"/>
  <c r="R46" i="1"/>
  <c r="T41" i="1"/>
  <c r="R41" i="1"/>
  <c r="T37" i="1"/>
  <c r="R37" i="1"/>
  <c r="R220" i="1" l="1"/>
  <c r="T220" i="1"/>
  <c r="T221" i="1"/>
  <c r="R113" i="1"/>
  <c r="R222" i="1"/>
  <c r="T222" i="1"/>
  <c r="R215" i="1"/>
  <c r="R75" i="1"/>
  <c r="T126" i="1"/>
  <c r="T113" i="1"/>
  <c r="R221" i="1"/>
  <c r="T214" i="1"/>
  <c r="T215" i="1"/>
  <c r="T216" i="1"/>
  <c r="T75" i="1"/>
  <c r="R212" i="1" l="1"/>
  <c r="T212" i="1"/>
  <c r="P219" i="1"/>
  <c r="N219" i="1"/>
  <c r="P208" i="1"/>
  <c r="N208" i="1"/>
  <c r="P205" i="1"/>
  <c r="N205" i="1"/>
  <c r="P198" i="1"/>
  <c r="N198" i="1"/>
  <c r="P195" i="1"/>
  <c r="N195" i="1"/>
  <c r="P170" i="1"/>
  <c r="N170" i="1"/>
  <c r="P166" i="1"/>
  <c r="N166" i="1"/>
  <c r="P162" i="1"/>
  <c r="N162" i="1"/>
  <c r="P158" i="1"/>
  <c r="N158" i="1"/>
  <c r="P154" i="1"/>
  <c r="N154" i="1"/>
  <c r="P150" i="1"/>
  <c r="N150" i="1"/>
  <c r="P146" i="1"/>
  <c r="N146" i="1"/>
  <c r="P142" i="1"/>
  <c r="N142" i="1"/>
  <c r="P138" i="1"/>
  <c r="N138" i="1"/>
  <c r="P134" i="1"/>
  <c r="N134" i="1"/>
  <c r="P130" i="1"/>
  <c r="N130" i="1"/>
  <c r="P129" i="1"/>
  <c r="N129" i="1"/>
  <c r="N214" i="1" s="1"/>
  <c r="P128" i="1"/>
  <c r="N128" i="1"/>
  <c r="P119" i="1"/>
  <c r="P113" i="1" s="1"/>
  <c r="N119" i="1"/>
  <c r="N113" i="1" s="1"/>
  <c r="P103" i="1"/>
  <c r="N103" i="1"/>
  <c r="P100" i="1"/>
  <c r="N100" i="1"/>
  <c r="P94" i="1"/>
  <c r="N94" i="1"/>
  <c r="P79" i="1"/>
  <c r="N79" i="1"/>
  <c r="N216" i="1" s="1"/>
  <c r="P78" i="1"/>
  <c r="N78" i="1"/>
  <c r="P77" i="1"/>
  <c r="N77" i="1"/>
  <c r="P46" i="1"/>
  <c r="N46" i="1"/>
  <c r="P41" i="1"/>
  <c r="N41" i="1"/>
  <c r="P37" i="1"/>
  <c r="N37" i="1"/>
  <c r="P26" i="1"/>
  <c r="N26" i="1"/>
  <c r="P21" i="1"/>
  <c r="N21" i="1"/>
  <c r="P19" i="1"/>
  <c r="N19" i="1"/>
  <c r="P18" i="1"/>
  <c r="N18" i="1"/>
  <c r="N215" i="1" l="1"/>
  <c r="N16" i="1"/>
  <c r="N220" i="1"/>
  <c r="N75" i="1"/>
  <c r="P221" i="1"/>
  <c r="P126" i="1"/>
  <c r="N222" i="1"/>
  <c r="N126" i="1"/>
  <c r="N221" i="1"/>
  <c r="P75" i="1"/>
  <c r="P214" i="1"/>
  <c r="P215" i="1"/>
  <c r="P216" i="1"/>
  <c r="P220" i="1"/>
  <c r="P222" i="1"/>
  <c r="P16" i="1"/>
  <c r="M124" i="1"/>
  <c r="Q124" i="1" s="1"/>
  <c r="U124" i="1" s="1"/>
  <c r="Y124" i="1" s="1"/>
  <c r="AC124" i="1" s="1"/>
  <c r="AG124" i="1" s="1"/>
  <c r="AK124" i="1" s="1"/>
  <c r="K124" i="1"/>
  <c r="O124" i="1" s="1"/>
  <c r="S124" i="1" s="1"/>
  <c r="W124" i="1" s="1"/>
  <c r="AA124" i="1" s="1"/>
  <c r="AE124" i="1" s="1"/>
  <c r="AI124" i="1" s="1"/>
  <c r="N212" i="1" l="1"/>
  <c r="P212" i="1"/>
  <c r="L41" i="1"/>
  <c r="L219" i="1"/>
  <c r="J219" i="1"/>
  <c r="L208" i="1"/>
  <c r="J208" i="1"/>
  <c r="L205" i="1"/>
  <c r="J205" i="1"/>
  <c r="L198" i="1"/>
  <c r="J198" i="1"/>
  <c r="L195" i="1"/>
  <c r="J195" i="1"/>
  <c r="L170" i="1"/>
  <c r="J170" i="1"/>
  <c r="L166" i="1"/>
  <c r="J166" i="1"/>
  <c r="L162" i="1"/>
  <c r="J162" i="1"/>
  <c r="L158" i="1"/>
  <c r="J158" i="1"/>
  <c r="L154" i="1"/>
  <c r="J154" i="1"/>
  <c r="L150" i="1"/>
  <c r="J150" i="1"/>
  <c r="L146" i="1"/>
  <c r="J146" i="1"/>
  <c r="L142" i="1"/>
  <c r="J142" i="1"/>
  <c r="L138" i="1"/>
  <c r="J138" i="1"/>
  <c r="L134" i="1"/>
  <c r="J134" i="1"/>
  <c r="L130" i="1"/>
  <c r="J130" i="1"/>
  <c r="L129" i="1"/>
  <c r="J129" i="1"/>
  <c r="L128" i="1"/>
  <c r="J128" i="1"/>
  <c r="L119" i="1"/>
  <c r="J119" i="1"/>
  <c r="L103" i="1"/>
  <c r="J103" i="1"/>
  <c r="L100" i="1"/>
  <c r="J100" i="1"/>
  <c r="L94" i="1"/>
  <c r="J94" i="1"/>
  <c r="L79" i="1"/>
  <c r="L216" i="1" s="1"/>
  <c r="J79" i="1"/>
  <c r="J216" i="1" s="1"/>
  <c r="L78" i="1"/>
  <c r="J78" i="1"/>
  <c r="L77" i="1"/>
  <c r="J77" i="1"/>
  <c r="L46" i="1"/>
  <c r="J46" i="1"/>
  <c r="J41" i="1"/>
  <c r="L37" i="1"/>
  <c r="J37" i="1"/>
  <c r="L26" i="1"/>
  <c r="J26" i="1"/>
  <c r="L21" i="1"/>
  <c r="J21" i="1"/>
  <c r="J19" i="1"/>
  <c r="L18" i="1"/>
  <c r="J18" i="1"/>
  <c r="L222" i="1" l="1"/>
  <c r="J222" i="1"/>
  <c r="J113" i="1"/>
  <c r="L113" i="1"/>
  <c r="L126" i="1"/>
  <c r="J221" i="1"/>
  <c r="J220" i="1"/>
  <c r="L75" i="1"/>
  <c r="L220" i="1"/>
  <c r="J75" i="1"/>
  <c r="J16" i="1"/>
  <c r="J215" i="1"/>
  <c r="J126" i="1"/>
  <c r="J214" i="1"/>
  <c r="L214" i="1"/>
  <c r="L221" i="1"/>
  <c r="L19" i="1"/>
  <c r="H79" i="1"/>
  <c r="H216" i="1" s="1"/>
  <c r="F79" i="1"/>
  <c r="F216" i="1" s="1"/>
  <c r="H103" i="1"/>
  <c r="F103" i="1"/>
  <c r="I106" i="1"/>
  <c r="M106" i="1" s="1"/>
  <c r="Q106" i="1" s="1"/>
  <c r="U106" i="1" s="1"/>
  <c r="Y106" i="1" s="1"/>
  <c r="AC106" i="1" s="1"/>
  <c r="AG106" i="1" s="1"/>
  <c r="AK106" i="1" s="1"/>
  <c r="G106" i="1"/>
  <c r="K106" i="1" s="1"/>
  <c r="O106" i="1" s="1"/>
  <c r="S106" i="1" s="1"/>
  <c r="W106" i="1" s="1"/>
  <c r="AA106" i="1" s="1"/>
  <c r="AE106" i="1" s="1"/>
  <c r="AI106" i="1" s="1"/>
  <c r="J212" i="1" l="1"/>
  <c r="L16" i="1"/>
  <c r="L215" i="1"/>
  <c r="H43" i="1"/>
  <c r="L212" i="1" l="1"/>
  <c r="AY334" i="1"/>
  <c r="F19" i="1" l="1"/>
  <c r="H48" i="1"/>
  <c r="H46" i="1" s="1"/>
  <c r="F46" i="1"/>
  <c r="E46" i="1"/>
  <c r="D46" i="1"/>
  <c r="G48" i="1"/>
  <c r="K48" i="1" s="1"/>
  <c r="O48" i="1" s="1"/>
  <c r="S48" i="1" s="1"/>
  <c r="W48" i="1" s="1"/>
  <c r="AA48" i="1" s="1"/>
  <c r="AE48" i="1" s="1"/>
  <c r="AI48" i="1" s="1"/>
  <c r="G49" i="1"/>
  <c r="K49" i="1" s="1"/>
  <c r="O49" i="1" s="1"/>
  <c r="S49" i="1" s="1"/>
  <c r="W49" i="1" s="1"/>
  <c r="AA49" i="1" s="1"/>
  <c r="AE49" i="1" s="1"/>
  <c r="AI49" i="1" s="1"/>
  <c r="I49" i="1"/>
  <c r="M49" i="1" s="1"/>
  <c r="Q49" i="1" s="1"/>
  <c r="U49" i="1" s="1"/>
  <c r="Y49" i="1" s="1"/>
  <c r="AC49" i="1" s="1"/>
  <c r="AG49" i="1" s="1"/>
  <c r="AK49" i="1" s="1"/>
  <c r="H44" i="1"/>
  <c r="H19" i="1" s="1"/>
  <c r="H18" i="1" l="1"/>
  <c r="I48" i="1"/>
  <c r="M48" i="1" s="1"/>
  <c r="Q48" i="1" s="1"/>
  <c r="U48" i="1" s="1"/>
  <c r="Y48" i="1" s="1"/>
  <c r="AC48" i="1" s="1"/>
  <c r="AG48" i="1" s="1"/>
  <c r="AK48" i="1" s="1"/>
  <c r="F39" i="1"/>
  <c r="F18" i="1" s="1"/>
  <c r="F90" i="1"/>
  <c r="F77" i="1" s="1"/>
  <c r="H77" i="1"/>
  <c r="I112" i="1"/>
  <c r="M112" i="1" s="1"/>
  <c r="Q112" i="1" s="1"/>
  <c r="U112" i="1" s="1"/>
  <c r="Y112" i="1" s="1"/>
  <c r="AC112" i="1" s="1"/>
  <c r="AG112" i="1" s="1"/>
  <c r="AK112" i="1" s="1"/>
  <c r="G112" i="1"/>
  <c r="K112" i="1" s="1"/>
  <c r="O112" i="1" s="1"/>
  <c r="S112" i="1" s="1"/>
  <c r="W112" i="1" s="1"/>
  <c r="AA112" i="1" s="1"/>
  <c r="AE112" i="1" s="1"/>
  <c r="AI112" i="1" s="1"/>
  <c r="I111" i="1"/>
  <c r="M111" i="1" s="1"/>
  <c r="Q111" i="1" s="1"/>
  <c r="U111" i="1" s="1"/>
  <c r="Y111" i="1" s="1"/>
  <c r="AC111" i="1" s="1"/>
  <c r="AG111" i="1" s="1"/>
  <c r="AK111" i="1" s="1"/>
  <c r="G111" i="1"/>
  <c r="K111" i="1" s="1"/>
  <c r="O111" i="1" s="1"/>
  <c r="S111" i="1" s="1"/>
  <c r="W111" i="1" s="1"/>
  <c r="AA111" i="1" s="1"/>
  <c r="AE111" i="1" s="1"/>
  <c r="AI111" i="1" s="1"/>
  <c r="I109" i="1"/>
  <c r="M109" i="1" s="1"/>
  <c r="Q109" i="1" s="1"/>
  <c r="U109" i="1" s="1"/>
  <c r="Y109" i="1" s="1"/>
  <c r="AC109" i="1" s="1"/>
  <c r="AG109" i="1" s="1"/>
  <c r="AK109" i="1" s="1"/>
  <c r="I110" i="1"/>
  <c r="M110" i="1" s="1"/>
  <c r="Q110" i="1" s="1"/>
  <c r="U110" i="1" s="1"/>
  <c r="Y110" i="1" s="1"/>
  <c r="AC110" i="1" s="1"/>
  <c r="AG110" i="1" s="1"/>
  <c r="AK110" i="1" s="1"/>
  <c r="G110" i="1"/>
  <c r="K110" i="1" s="1"/>
  <c r="O110" i="1" s="1"/>
  <c r="S110" i="1" s="1"/>
  <c r="W110" i="1" s="1"/>
  <c r="AA110" i="1" s="1"/>
  <c r="AE110" i="1" s="1"/>
  <c r="AI110" i="1" s="1"/>
  <c r="G109" i="1"/>
  <c r="K109" i="1" s="1"/>
  <c r="O109" i="1" s="1"/>
  <c r="S109" i="1" s="1"/>
  <c r="W109" i="1" s="1"/>
  <c r="AA109" i="1" s="1"/>
  <c r="AE109" i="1" s="1"/>
  <c r="AI109" i="1" s="1"/>
  <c r="I108" i="1"/>
  <c r="M108" i="1" s="1"/>
  <c r="Q108" i="1" s="1"/>
  <c r="U108" i="1" s="1"/>
  <c r="Y108" i="1" s="1"/>
  <c r="AC108" i="1" s="1"/>
  <c r="AG108" i="1" s="1"/>
  <c r="AK108" i="1" s="1"/>
  <c r="G108" i="1"/>
  <c r="K108" i="1" s="1"/>
  <c r="O108" i="1" s="1"/>
  <c r="S108" i="1" s="1"/>
  <c r="W108" i="1" s="1"/>
  <c r="AA108" i="1" s="1"/>
  <c r="AE108" i="1" s="1"/>
  <c r="AI108" i="1" s="1"/>
  <c r="I107" i="1"/>
  <c r="M107" i="1" s="1"/>
  <c r="Q107" i="1" s="1"/>
  <c r="U107" i="1" s="1"/>
  <c r="Y107" i="1" s="1"/>
  <c r="AC107" i="1" s="1"/>
  <c r="AG107" i="1" s="1"/>
  <c r="AK107" i="1" s="1"/>
  <c r="G107" i="1"/>
  <c r="K107" i="1" s="1"/>
  <c r="O107" i="1" s="1"/>
  <c r="S107" i="1" s="1"/>
  <c r="W107" i="1" s="1"/>
  <c r="AA107" i="1" s="1"/>
  <c r="AE107" i="1" s="1"/>
  <c r="AI107" i="1" s="1"/>
  <c r="I79" i="1" l="1"/>
  <c r="M79" i="1" s="1"/>
  <c r="Q79" i="1" s="1"/>
  <c r="U79" i="1" s="1"/>
  <c r="Y79" i="1" s="1"/>
  <c r="AC79" i="1" s="1"/>
  <c r="AG79" i="1" s="1"/>
  <c r="AK79" i="1" s="1"/>
  <c r="G79" i="1"/>
  <c r="K79" i="1" s="1"/>
  <c r="O79" i="1" s="1"/>
  <c r="S79" i="1" s="1"/>
  <c r="W79" i="1" s="1"/>
  <c r="AA79" i="1" s="1"/>
  <c r="AE79" i="1" s="1"/>
  <c r="AI79" i="1" s="1"/>
  <c r="H94" i="1"/>
  <c r="F94" i="1"/>
  <c r="I98" i="1"/>
  <c r="M98" i="1" s="1"/>
  <c r="Q98" i="1" s="1"/>
  <c r="U98" i="1" s="1"/>
  <c r="Y98" i="1" s="1"/>
  <c r="AC98" i="1" s="1"/>
  <c r="AG98" i="1" s="1"/>
  <c r="AK98" i="1" s="1"/>
  <c r="G98" i="1"/>
  <c r="K98" i="1" s="1"/>
  <c r="O98" i="1" s="1"/>
  <c r="S98" i="1" s="1"/>
  <c r="W98" i="1" s="1"/>
  <c r="AA98" i="1" s="1"/>
  <c r="AE98" i="1" s="1"/>
  <c r="AI98" i="1" s="1"/>
  <c r="I23" i="1" l="1"/>
  <c r="M23" i="1" s="1"/>
  <c r="Q23" i="1" s="1"/>
  <c r="U23" i="1" s="1"/>
  <c r="Y23" i="1" s="1"/>
  <c r="AC23" i="1" s="1"/>
  <c r="AG23" i="1" s="1"/>
  <c r="AK23" i="1" s="1"/>
  <c r="I24" i="1"/>
  <c r="M24" i="1" s="1"/>
  <c r="Q24" i="1" s="1"/>
  <c r="U24" i="1" s="1"/>
  <c r="Y24" i="1" s="1"/>
  <c r="AC24" i="1" s="1"/>
  <c r="AG24" i="1" s="1"/>
  <c r="AK24" i="1" s="1"/>
  <c r="I28" i="1"/>
  <c r="M28" i="1" s="1"/>
  <c r="Q28" i="1" s="1"/>
  <c r="U28" i="1" s="1"/>
  <c r="Y28" i="1" s="1"/>
  <c r="AC28" i="1" s="1"/>
  <c r="AG28" i="1" s="1"/>
  <c r="AK28" i="1" s="1"/>
  <c r="I29" i="1"/>
  <c r="M29" i="1" s="1"/>
  <c r="Q29" i="1" s="1"/>
  <c r="U29" i="1" s="1"/>
  <c r="Y29" i="1" s="1"/>
  <c r="AC29" i="1" s="1"/>
  <c r="AG29" i="1" s="1"/>
  <c r="AK29" i="1" s="1"/>
  <c r="I31" i="1"/>
  <c r="M31" i="1" s="1"/>
  <c r="Q31" i="1" s="1"/>
  <c r="U31" i="1" s="1"/>
  <c r="Y31" i="1" s="1"/>
  <c r="AC31" i="1" s="1"/>
  <c r="AG31" i="1" s="1"/>
  <c r="AK31" i="1" s="1"/>
  <c r="I36" i="1"/>
  <c r="M36" i="1" s="1"/>
  <c r="Q36" i="1" s="1"/>
  <c r="U36" i="1" s="1"/>
  <c r="Y36" i="1" s="1"/>
  <c r="AC36" i="1" s="1"/>
  <c r="AG36" i="1" s="1"/>
  <c r="AK36" i="1" s="1"/>
  <c r="I39" i="1"/>
  <c r="M39" i="1" s="1"/>
  <c r="Q39" i="1" s="1"/>
  <c r="U39" i="1" s="1"/>
  <c r="Y39" i="1" s="1"/>
  <c r="AC39" i="1" s="1"/>
  <c r="AG39" i="1" s="1"/>
  <c r="AK39" i="1" s="1"/>
  <c r="I40" i="1"/>
  <c r="M40" i="1" s="1"/>
  <c r="Q40" i="1" s="1"/>
  <c r="U40" i="1" s="1"/>
  <c r="Y40" i="1" s="1"/>
  <c r="AC40" i="1" s="1"/>
  <c r="AG40" i="1" s="1"/>
  <c r="AK40" i="1" s="1"/>
  <c r="I43" i="1"/>
  <c r="M43" i="1" s="1"/>
  <c r="Q43" i="1" s="1"/>
  <c r="U43" i="1" s="1"/>
  <c r="Y43" i="1" s="1"/>
  <c r="AC43" i="1" s="1"/>
  <c r="AG43" i="1" s="1"/>
  <c r="AK43" i="1" s="1"/>
  <c r="I44" i="1"/>
  <c r="M44" i="1" s="1"/>
  <c r="Q44" i="1" s="1"/>
  <c r="U44" i="1" s="1"/>
  <c r="Y44" i="1" s="1"/>
  <c r="AC44" i="1" s="1"/>
  <c r="AG44" i="1" s="1"/>
  <c r="AK44" i="1" s="1"/>
  <c r="I45" i="1"/>
  <c r="M45" i="1" s="1"/>
  <c r="Q45" i="1" s="1"/>
  <c r="U45" i="1" s="1"/>
  <c r="Y45" i="1" s="1"/>
  <c r="AC45" i="1" s="1"/>
  <c r="AG45" i="1" s="1"/>
  <c r="AK45" i="1" s="1"/>
  <c r="I46" i="1"/>
  <c r="M46" i="1" s="1"/>
  <c r="Q46" i="1" s="1"/>
  <c r="U46" i="1" s="1"/>
  <c r="Y46" i="1" s="1"/>
  <c r="AC46" i="1" s="1"/>
  <c r="AG46" i="1" s="1"/>
  <c r="AK46" i="1" s="1"/>
  <c r="I50" i="1"/>
  <c r="M50" i="1" s="1"/>
  <c r="Q50" i="1" s="1"/>
  <c r="U50" i="1" s="1"/>
  <c r="Y50" i="1" s="1"/>
  <c r="AC50" i="1" s="1"/>
  <c r="AG50" i="1" s="1"/>
  <c r="AK50" i="1" s="1"/>
  <c r="I51" i="1"/>
  <c r="M51" i="1" s="1"/>
  <c r="Q51" i="1" s="1"/>
  <c r="U51" i="1" s="1"/>
  <c r="Y51" i="1" s="1"/>
  <c r="AC51" i="1" s="1"/>
  <c r="AG51" i="1" s="1"/>
  <c r="AK51" i="1" s="1"/>
  <c r="I52" i="1"/>
  <c r="M52" i="1" s="1"/>
  <c r="Q52" i="1" s="1"/>
  <c r="U52" i="1" s="1"/>
  <c r="Y52" i="1" s="1"/>
  <c r="AC52" i="1" s="1"/>
  <c r="AG52" i="1" s="1"/>
  <c r="AK52" i="1" s="1"/>
  <c r="I53" i="1"/>
  <c r="M53" i="1" s="1"/>
  <c r="Q53" i="1" s="1"/>
  <c r="U53" i="1" s="1"/>
  <c r="Y53" i="1" s="1"/>
  <c r="AC53" i="1" s="1"/>
  <c r="AG53" i="1" s="1"/>
  <c r="AK53" i="1" s="1"/>
  <c r="I55" i="1"/>
  <c r="M55" i="1" s="1"/>
  <c r="Q55" i="1" s="1"/>
  <c r="U55" i="1" s="1"/>
  <c r="Y55" i="1" s="1"/>
  <c r="AC55" i="1" s="1"/>
  <c r="AG55" i="1" s="1"/>
  <c r="AK55" i="1" s="1"/>
  <c r="I81" i="1"/>
  <c r="M81" i="1" s="1"/>
  <c r="Q81" i="1" s="1"/>
  <c r="U81" i="1" s="1"/>
  <c r="Y81" i="1" s="1"/>
  <c r="AC81" i="1" s="1"/>
  <c r="AG81" i="1" s="1"/>
  <c r="AK81" i="1" s="1"/>
  <c r="I82" i="1"/>
  <c r="M82" i="1" s="1"/>
  <c r="Q82" i="1" s="1"/>
  <c r="U82" i="1" s="1"/>
  <c r="Y82" i="1" s="1"/>
  <c r="AC82" i="1" s="1"/>
  <c r="AG82" i="1" s="1"/>
  <c r="AK82" i="1" s="1"/>
  <c r="I83" i="1"/>
  <c r="M83" i="1" s="1"/>
  <c r="Q83" i="1" s="1"/>
  <c r="U83" i="1" s="1"/>
  <c r="Y83" i="1" s="1"/>
  <c r="AC83" i="1" s="1"/>
  <c r="AG83" i="1" s="1"/>
  <c r="AK83" i="1" s="1"/>
  <c r="I84" i="1"/>
  <c r="M84" i="1" s="1"/>
  <c r="Q84" i="1" s="1"/>
  <c r="U84" i="1" s="1"/>
  <c r="Y84" i="1" s="1"/>
  <c r="AC84" i="1" s="1"/>
  <c r="AG84" i="1" s="1"/>
  <c r="AK84" i="1" s="1"/>
  <c r="I85" i="1"/>
  <c r="M85" i="1" s="1"/>
  <c r="Q85" i="1" s="1"/>
  <c r="U85" i="1" s="1"/>
  <c r="Y85" i="1" s="1"/>
  <c r="AC85" i="1" s="1"/>
  <c r="AG85" i="1" s="1"/>
  <c r="AK85" i="1" s="1"/>
  <c r="I86" i="1"/>
  <c r="M86" i="1" s="1"/>
  <c r="Q86" i="1" s="1"/>
  <c r="U86" i="1" s="1"/>
  <c r="Y86" i="1" s="1"/>
  <c r="AC86" i="1" s="1"/>
  <c r="AG86" i="1" s="1"/>
  <c r="AK86" i="1" s="1"/>
  <c r="I87" i="1"/>
  <c r="M87" i="1" s="1"/>
  <c r="Q87" i="1" s="1"/>
  <c r="U87" i="1" s="1"/>
  <c r="Y87" i="1" s="1"/>
  <c r="AC87" i="1" s="1"/>
  <c r="AG87" i="1" s="1"/>
  <c r="AK87" i="1" s="1"/>
  <c r="I88" i="1"/>
  <c r="M88" i="1" s="1"/>
  <c r="Q88" i="1" s="1"/>
  <c r="U88" i="1" s="1"/>
  <c r="Y88" i="1" s="1"/>
  <c r="AC88" i="1" s="1"/>
  <c r="AG88" i="1" s="1"/>
  <c r="AK88" i="1" s="1"/>
  <c r="I89" i="1"/>
  <c r="M89" i="1" s="1"/>
  <c r="Q89" i="1" s="1"/>
  <c r="U89" i="1" s="1"/>
  <c r="Y89" i="1" s="1"/>
  <c r="AC89" i="1" s="1"/>
  <c r="AG89" i="1" s="1"/>
  <c r="AK89" i="1" s="1"/>
  <c r="I90" i="1"/>
  <c r="M90" i="1" s="1"/>
  <c r="Q90" i="1" s="1"/>
  <c r="U90" i="1" s="1"/>
  <c r="Y90" i="1" s="1"/>
  <c r="AC90" i="1" s="1"/>
  <c r="AG90" i="1" s="1"/>
  <c r="AK90" i="1" s="1"/>
  <c r="I91" i="1"/>
  <c r="M91" i="1" s="1"/>
  <c r="Q91" i="1" s="1"/>
  <c r="U91" i="1" s="1"/>
  <c r="Y91" i="1" s="1"/>
  <c r="AC91" i="1" s="1"/>
  <c r="AG91" i="1" s="1"/>
  <c r="AK91" i="1" s="1"/>
  <c r="I92" i="1"/>
  <c r="M92" i="1" s="1"/>
  <c r="Q92" i="1" s="1"/>
  <c r="U92" i="1" s="1"/>
  <c r="Y92" i="1" s="1"/>
  <c r="AC92" i="1" s="1"/>
  <c r="AG92" i="1" s="1"/>
  <c r="AK92" i="1" s="1"/>
  <c r="I93" i="1"/>
  <c r="M93" i="1" s="1"/>
  <c r="Q93" i="1" s="1"/>
  <c r="U93" i="1" s="1"/>
  <c r="Y93" i="1" s="1"/>
  <c r="AC93" i="1" s="1"/>
  <c r="AG93" i="1" s="1"/>
  <c r="AK93" i="1" s="1"/>
  <c r="I96" i="1"/>
  <c r="M96" i="1" s="1"/>
  <c r="Q96" i="1" s="1"/>
  <c r="U96" i="1" s="1"/>
  <c r="Y96" i="1" s="1"/>
  <c r="AC96" i="1" s="1"/>
  <c r="AG96" i="1" s="1"/>
  <c r="AK96" i="1" s="1"/>
  <c r="I97" i="1"/>
  <c r="M97" i="1" s="1"/>
  <c r="Q97" i="1" s="1"/>
  <c r="U97" i="1" s="1"/>
  <c r="Y97" i="1" s="1"/>
  <c r="AC97" i="1" s="1"/>
  <c r="AG97" i="1" s="1"/>
  <c r="AK97" i="1" s="1"/>
  <c r="I102" i="1"/>
  <c r="M102" i="1" s="1"/>
  <c r="Q102" i="1" s="1"/>
  <c r="U102" i="1" s="1"/>
  <c r="Y102" i="1" s="1"/>
  <c r="AC102" i="1" s="1"/>
  <c r="AG102" i="1" s="1"/>
  <c r="AK102" i="1" s="1"/>
  <c r="I105" i="1"/>
  <c r="M105" i="1" s="1"/>
  <c r="Q105" i="1" s="1"/>
  <c r="U105" i="1" s="1"/>
  <c r="Y105" i="1" s="1"/>
  <c r="AC105" i="1" s="1"/>
  <c r="AG105" i="1" s="1"/>
  <c r="AK105" i="1" s="1"/>
  <c r="I114" i="1"/>
  <c r="M114" i="1" s="1"/>
  <c r="Q114" i="1" s="1"/>
  <c r="U114" i="1" s="1"/>
  <c r="Y114" i="1" s="1"/>
  <c r="AC114" i="1" s="1"/>
  <c r="AG114" i="1" s="1"/>
  <c r="AK114" i="1" s="1"/>
  <c r="I115" i="1"/>
  <c r="M115" i="1" s="1"/>
  <c r="Q115" i="1" s="1"/>
  <c r="U115" i="1" s="1"/>
  <c r="Y115" i="1" s="1"/>
  <c r="AC115" i="1" s="1"/>
  <c r="AG115" i="1" s="1"/>
  <c r="AK115" i="1" s="1"/>
  <c r="I116" i="1"/>
  <c r="M116" i="1" s="1"/>
  <c r="Q116" i="1" s="1"/>
  <c r="U116" i="1" s="1"/>
  <c r="Y116" i="1" s="1"/>
  <c r="AC116" i="1" s="1"/>
  <c r="AG116" i="1" s="1"/>
  <c r="AK116" i="1" s="1"/>
  <c r="I117" i="1"/>
  <c r="M117" i="1" s="1"/>
  <c r="Q117" i="1" s="1"/>
  <c r="U117" i="1" s="1"/>
  <c r="Y117" i="1" s="1"/>
  <c r="AC117" i="1" s="1"/>
  <c r="AG117" i="1" s="1"/>
  <c r="AK117" i="1" s="1"/>
  <c r="I118" i="1"/>
  <c r="M118" i="1" s="1"/>
  <c r="Q118" i="1" s="1"/>
  <c r="U118" i="1" s="1"/>
  <c r="Y118" i="1" s="1"/>
  <c r="AC118" i="1" s="1"/>
  <c r="AG118" i="1" s="1"/>
  <c r="AK118" i="1" s="1"/>
  <c r="I121" i="1"/>
  <c r="M121" i="1" s="1"/>
  <c r="Q121" i="1" s="1"/>
  <c r="U121" i="1" s="1"/>
  <c r="Y121" i="1" s="1"/>
  <c r="AC121" i="1" s="1"/>
  <c r="AG121" i="1" s="1"/>
  <c r="AK121" i="1" s="1"/>
  <c r="I122" i="1"/>
  <c r="M122" i="1" s="1"/>
  <c r="Q122" i="1" s="1"/>
  <c r="U122" i="1" s="1"/>
  <c r="Y122" i="1" s="1"/>
  <c r="AC122" i="1" s="1"/>
  <c r="AG122" i="1" s="1"/>
  <c r="AK122" i="1" s="1"/>
  <c r="I123" i="1"/>
  <c r="M123" i="1" s="1"/>
  <c r="Q123" i="1" s="1"/>
  <c r="U123" i="1" s="1"/>
  <c r="Y123" i="1" s="1"/>
  <c r="AC123" i="1" s="1"/>
  <c r="AG123" i="1" s="1"/>
  <c r="AK123" i="1" s="1"/>
  <c r="I132" i="1"/>
  <c r="M132" i="1" s="1"/>
  <c r="Q132" i="1" s="1"/>
  <c r="U132" i="1" s="1"/>
  <c r="Y132" i="1" s="1"/>
  <c r="AC132" i="1" s="1"/>
  <c r="AG132" i="1" s="1"/>
  <c r="AK132" i="1" s="1"/>
  <c r="I133" i="1"/>
  <c r="M133" i="1" s="1"/>
  <c r="Q133" i="1" s="1"/>
  <c r="U133" i="1" s="1"/>
  <c r="Y133" i="1" s="1"/>
  <c r="AC133" i="1" s="1"/>
  <c r="AG133" i="1" s="1"/>
  <c r="AK133" i="1" s="1"/>
  <c r="I136" i="1"/>
  <c r="M136" i="1" s="1"/>
  <c r="Q136" i="1" s="1"/>
  <c r="U136" i="1" s="1"/>
  <c r="Y136" i="1" s="1"/>
  <c r="AC136" i="1" s="1"/>
  <c r="AG136" i="1" s="1"/>
  <c r="AK136" i="1" s="1"/>
  <c r="I137" i="1"/>
  <c r="M137" i="1" s="1"/>
  <c r="Q137" i="1" s="1"/>
  <c r="U137" i="1" s="1"/>
  <c r="Y137" i="1" s="1"/>
  <c r="AC137" i="1" s="1"/>
  <c r="AG137" i="1" s="1"/>
  <c r="AK137" i="1" s="1"/>
  <c r="I140" i="1"/>
  <c r="M140" i="1" s="1"/>
  <c r="Q140" i="1" s="1"/>
  <c r="U140" i="1" s="1"/>
  <c r="Y140" i="1" s="1"/>
  <c r="AC140" i="1" s="1"/>
  <c r="AG140" i="1" s="1"/>
  <c r="AK140" i="1" s="1"/>
  <c r="I141" i="1"/>
  <c r="M141" i="1" s="1"/>
  <c r="Q141" i="1" s="1"/>
  <c r="U141" i="1" s="1"/>
  <c r="Y141" i="1" s="1"/>
  <c r="AC141" i="1" s="1"/>
  <c r="AG141" i="1" s="1"/>
  <c r="AK141" i="1" s="1"/>
  <c r="I144" i="1"/>
  <c r="M144" i="1" s="1"/>
  <c r="Q144" i="1" s="1"/>
  <c r="U144" i="1" s="1"/>
  <c r="Y144" i="1" s="1"/>
  <c r="AC144" i="1" s="1"/>
  <c r="AG144" i="1" s="1"/>
  <c r="AK144" i="1" s="1"/>
  <c r="I145" i="1"/>
  <c r="M145" i="1" s="1"/>
  <c r="Q145" i="1" s="1"/>
  <c r="U145" i="1" s="1"/>
  <c r="Y145" i="1" s="1"/>
  <c r="AC145" i="1" s="1"/>
  <c r="AG145" i="1" s="1"/>
  <c r="AK145" i="1" s="1"/>
  <c r="I148" i="1"/>
  <c r="M148" i="1" s="1"/>
  <c r="Q148" i="1" s="1"/>
  <c r="U148" i="1" s="1"/>
  <c r="Y148" i="1" s="1"/>
  <c r="AC148" i="1" s="1"/>
  <c r="AG148" i="1" s="1"/>
  <c r="AK148" i="1" s="1"/>
  <c r="I149" i="1"/>
  <c r="M149" i="1" s="1"/>
  <c r="Q149" i="1" s="1"/>
  <c r="U149" i="1" s="1"/>
  <c r="Y149" i="1" s="1"/>
  <c r="AC149" i="1" s="1"/>
  <c r="AG149" i="1" s="1"/>
  <c r="AK149" i="1" s="1"/>
  <c r="I152" i="1"/>
  <c r="M152" i="1" s="1"/>
  <c r="Q152" i="1" s="1"/>
  <c r="U152" i="1" s="1"/>
  <c r="Y152" i="1" s="1"/>
  <c r="AC152" i="1" s="1"/>
  <c r="AG152" i="1" s="1"/>
  <c r="AK152" i="1" s="1"/>
  <c r="I153" i="1"/>
  <c r="M153" i="1" s="1"/>
  <c r="Q153" i="1" s="1"/>
  <c r="U153" i="1" s="1"/>
  <c r="Y153" i="1" s="1"/>
  <c r="AC153" i="1" s="1"/>
  <c r="AG153" i="1" s="1"/>
  <c r="AK153" i="1" s="1"/>
  <c r="I156" i="1"/>
  <c r="M156" i="1" s="1"/>
  <c r="Q156" i="1" s="1"/>
  <c r="U156" i="1" s="1"/>
  <c r="Y156" i="1" s="1"/>
  <c r="AC156" i="1" s="1"/>
  <c r="AG156" i="1" s="1"/>
  <c r="AK156" i="1" s="1"/>
  <c r="I157" i="1"/>
  <c r="M157" i="1" s="1"/>
  <c r="Q157" i="1" s="1"/>
  <c r="U157" i="1" s="1"/>
  <c r="Y157" i="1" s="1"/>
  <c r="AC157" i="1" s="1"/>
  <c r="AG157" i="1" s="1"/>
  <c r="AK157" i="1" s="1"/>
  <c r="I160" i="1"/>
  <c r="M160" i="1" s="1"/>
  <c r="Q160" i="1" s="1"/>
  <c r="U160" i="1" s="1"/>
  <c r="Y160" i="1" s="1"/>
  <c r="AC160" i="1" s="1"/>
  <c r="AG160" i="1" s="1"/>
  <c r="AK160" i="1" s="1"/>
  <c r="I161" i="1"/>
  <c r="M161" i="1" s="1"/>
  <c r="Q161" i="1" s="1"/>
  <c r="U161" i="1" s="1"/>
  <c r="Y161" i="1" s="1"/>
  <c r="AC161" i="1" s="1"/>
  <c r="AG161" i="1" s="1"/>
  <c r="AK161" i="1" s="1"/>
  <c r="I164" i="1"/>
  <c r="M164" i="1" s="1"/>
  <c r="Q164" i="1" s="1"/>
  <c r="U164" i="1" s="1"/>
  <c r="Y164" i="1" s="1"/>
  <c r="AC164" i="1" s="1"/>
  <c r="AG164" i="1" s="1"/>
  <c r="AK164" i="1" s="1"/>
  <c r="I165" i="1"/>
  <c r="M165" i="1" s="1"/>
  <c r="Q165" i="1" s="1"/>
  <c r="U165" i="1" s="1"/>
  <c r="Y165" i="1" s="1"/>
  <c r="AC165" i="1" s="1"/>
  <c r="AG165" i="1" s="1"/>
  <c r="AK165" i="1" s="1"/>
  <c r="I168" i="1"/>
  <c r="M168" i="1" s="1"/>
  <c r="Q168" i="1" s="1"/>
  <c r="U168" i="1" s="1"/>
  <c r="Y168" i="1" s="1"/>
  <c r="AC168" i="1" s="1"/>
  <c r="AG168" i="1" s="1"/>
  <c r="AK168" i="1" s="1"/>
  <c r="I169" i="1"/>
  <c r="M169" i="1" s="1"/>
  <c r="Q169" i="1" s="1"/>
  <c r="U169" i="1" s="1"/>
  <c r="Y169" i="1" s="1"/>
  <c r="AC169" i="1" s="1"/>
  <c r="AG169" i="1" s="1"/>
  <c r="AK169" i="1" s="1"/>
  <c r="I172" i="1"/>
  <c r="M172" i="1" s="1"/>
  <c r="Q172" i="1" s="1"/>
  <c r="U172" i="1" s="1"/>
  <c r="Y172" i="1" s="1"/>
  <c r="AC172" i="1" s="1"/>
  <c r="AG172" i="1" s="1"/>
  <c r="AK172" i="1" s="1"/>
  <c r="I173" i="1"/>
  <c r="M173" i="1" s="1"/>
  <c r="Q173" i="1" s="1"/>
  <c r="U173" i="1" s="1"/>
  <c r="Y173" i="1" s="1"/>
  <c r="AC173" i="1" s="1"/>
  <c r="AG173" i="1" s="1"/>
  <c r="AK173" i="1" s="1"/>
  <c r="I196" i="1"/>
  <c r="M196" i="1" s="1"/>
  <c r="Q196" i="1" s="1"/>
  <c r="U196" i="1" s="1"/>
  <c r="Y196" i="1" s="1"/>
  <c r="AC196" i="1" s="1"/>
  <c r="AG196" i="1" s="1"/>
  <c r="AK196" i="1" s="1"/>
  <c r="I197" i="1"/>
  <c r="M197" i="1" s="1"/>
  <c r="Q197" i="1" s="1"/>
  <c r="U197" i="1" s="1"/>
  <c r="Y197" i="1" s="1"/>
  <c r="AC197" i="1" s="1"/>
  <c r="AG197" i="1" s="1"/>
  <c r="AK197" i="1" s="1"/>
  <c r="I199" i="1"/>
  <c r="M199" i="1" s="1"/>
  <c r="Q199" i="1" s="1"/>
  <c r="U199" i="1" s="1"/>
  <c r="Y199" i="1" s="1"/>
  <c r="AC199" i="1" s="1"/>
  <c r="AG199" i="1" s="1"/>
  <c r="AK199" i="1" s="1"/>
  <c r="I200" i="1"/>
  <c r="M200" i="1" s="1"/>
  <c r="Q200" i="1" s="1"/>
  <c r="U200" i="1" s="1"/>
  <c r="Y200" i="1" s="1"/>
  <c r="AC200" i="1" s="1"/>
  <c r="AG200" i="1" s="1"/>
  <c r="AK200" i="1" s="1"/>
  <c r="I201" i="1"/>
  <c r="M201" i="1" s="1"/>
  <c r="Q201" i="1" s="1"/>
  <c r="U201" i="1" s="1"/>
  <c r="Y201" i="1" s="1"/>
  <c r="AC201" i="1" s="1"/>
  <c r="AG201" i="1" s="1"/>
  <c r="AK201" i="1" s="1"/>
  <c r="I202" i="1"/>
  <c r="M202" i="1" s="1"/>
  <c r="Q202" i="1" s="1"/>
  <c r="U202" i="1" s="1"/>
  <c r="Y202" i="1" s="1"/>
  <c r="AC202" i="1" s="1"/>
  <c r="AG202" i="1" s="1"/>
  <c r="AK202" i="1" s="1"/>
  <c r="I203" i="1"/>
  <c r="M203" i="1" s="1"/>
  <c r="Q203" i="1" s="1"/>
  <c r="U203" i="1" s="1"/>
  <c r="Y203" i="1" s="1"/>
  <c r="AC203" i="1" s="1"/>
  <c r="AG203" i="1" s="1"/>
  <c r="AK203" i="1" s="1"/>
  <c r="I204" i="1"/>
  <c r="M204" i="1" s="1"/>
  <c r="Q204" i="1" s="1"/>
  <c r="U204" i="1" s="1"/>
  <c r="Y204" i="1" s="1"/>
  <c r="AC204" i="1" s="1"/>
  <c r="AG204" i="1" s="1"/>
  <c r="AK204" i="1" s="1"/>
  <c r="I206" i="1"/>
  <c r="M206" i="1" s="1"/>
  <c r="Q206" i="1" s="1"/>
  <c r="U206" i="1" s="1"/>
  <c r="Y206" i="1" s="1"/>
  <c r="AC206" i="1" s="1"/>
  <c r="AG206" i="1" s="1"/>
  <c r="AK206" i="1" s="1"/>
  <c r="I209" i="1"/>
  <c r="M209" i="1" s="1"/>
  <c r="Q209" i="1" s="1"/>
  <c r="U209" i="1" s="1"/>
  <c r="Y209" i="1" s="1"/>
  <c r="AC209" i="1" s="1"/>
  <c r="AG209" i="1" s="1"/>
  <c r="AK209" i="1" s="1"/>
  <c r="I216" i="1"/>
  <c r="M216" i="1" s="1"/>
  <c r="Q216" i="1" s="1"/>
  <c r="U216" i="1" s="1"/>
  <c r="Y216" i="1" s="1"/>
  <c r="AC216" i="1" s="1"/>
  <c r="AG216" i="1" s="1"/>
  <c r="AK216" i="1" s="1"/>
  <c r="H219" i="1"/>
  <c r="H208" i="1"/>
  <c r="H205" i="1"/>
  <c r="H198" i="1"/>
  <c r="H195" i="1"/>
  <c r="H170" i="1"/>
  <c r="H166" i="1"/>
  <c r="H162" i="1"/>
  <c r="H158" i="1"/>
  <c r="H154" i="1"/>
  <c r="H150" i="1"/>
  <c r="H146" i="1"/>
  <c r="H142" i="1"/>
  <c r="H138" i="1"/>
  <c r="H134" i="1"/>
  <c r="H130" i="1"/>
  <c r="H129" i="1"/>
  <c r="H214" i="1" s="1"/>
  <c r="H128" i="1"/>
  <c r="H119" i="1"/>
  <c r="H113" i="1" s="1"/>
  <c r="H100" i="1"/>
  <c r="H78" i="1"/>
  <c r="H75" i="1" s="1"/>
  <c r="H41" i="1"/>
  <c r="H37" i="1"/>
  <c r="H26" i="1"/>
  <c r="H21" i="1"/>
  <c r="G23" i="1"/>
  <c r="K23" i="1" s="1"/>
  <c r="O23" i="1" s="1"/>
  <c r="S23" i="1" s="1"/>
  <c r="W23" i="1" s="1"/>
  <c r="AA23" i="1" s="1"/>
  <c r="AE23" i="1" s="1"/>
  <c r="AI23" i="1" s="1"/>
  <c r="G24" i="1"/>
  <c r="K24" i="1" s="1"/>
  <c r="O24" i="1" s="1"/>
  <c r="S24" i="1" s="1"/>
  <c r="W24" i="1" s="1"/>
  <c r="AA24" i="1" s="1"/>
  <c r="AE24" i="1" s="1"/>
  <c r="AI24" i="1" s="1"/>
  <c r="G28" i="1"/>
  <c r="K28" i="1" s="1"/>
  <c r="O28" i="1" s="1"/>
  <c r="S28" i="1" s="1"/>
  <c r="W28" i="1" s="1"/>
  <c r="AA28" i="1" s="1"/>
  <c r="AE28" i="1" s="1"/>
  <c r="AI28" i="1" s="1"/>
  <c r="G29" i="1"/>
  <c r="K29" i="1" s="1"/>
  <c r="O29" i="1" s="1"/>
  <c r="S29" i="1" s="1"/>
  <c r="W29" i="1" s="1"/>
  <c r="AA29" i="1" s="1"/>
  <c r="AE29" i="1" s="1"/>
  <c r="AI29" i="1" s="1"/>
  <c r="G31" i="1"/>
  <c r="K31" i="1" s="1"/>
  <c r="O31" i="1" s="1"/>
  <c r="S31" i="1" s="1"/>
  <c r="W31" i="1" s="1"/>
  <c r="AA31" i="1" s="1"/>
  <c r="AE31" i="1" s="1"/>
  <c r="AI31" i="1" s="1"/>
  <c r="G36" i="1"/>
  <c r="K36" i="1" s="1"/>
  <c r="O36" i="1" s="1"/>
  <c r="S36" i="1" s="1"/>
  <c r="W36" i="1" s="1"/>
  <c r="AA36" i="1" s="1"/>
  <c r="AE36" i="1" s="1"/>
  <c r="AI36" i="1" s="1"/>
  <c r="G39" i="1"/>
  <c r="K39" i="1" s="1"/>
  <c r="O39" i="1" s="1"/>
  <c r="S39" i="1" s="1"/>
  <c r="W39" i="1" s="1"/>
  <c r="AA39" i="1" s="1"/>
  <c r="AE39" i="1" s="1"/>
  <c r="AI39" i="1" s="1"/>
  <c r="G40" i="1"/>
  <c r="K40" i="1" s="1"/>
  <c r="O40" i="1" s="1"/>
  <c r="S40" i="1" s="1"/>
  <c r="W40" i="1" s="1"/>
  <c r="AA40" i="1" s="1"/>
  <c r="AE40" i="1" s="1"/>
  <c r="AI40" i="1" s="1"/>
  <c r="G43" i="1"/>
  <c r="K43" i="1" s="1"/>
  <c r="O43" i="1" s="1"/>
  <c r="S43" i="1" s="1"/>
  <c r="W43" i="1" s="1"/>
  <c r="AA43" i="1" s="1"/>
  <c r="AE43" i="1" s="1"/>
  <c r="AI43" i="1" s="1"/>
  <c r="G44" i="1"/>
  <c r="K44" i="1" s="1"/>
  <c r="O44" i="1" s="1"/>
  <c r="S44" i="1" s="1"/>
  <c r="W44" i="1" s="1"/>
  <c r="AA44" i="1" s="1"/>
  <c r="AE44" i="1" s="1"/>
  <c r="AI44" i="1" s="1"/>
  <c r="G45" i="1"/>
  <c r="K45" i="1" s="1"/>
  <c r="O45" i="1" s="1"/>
  <c r="S45" i="1" s="1"/>
  <c r="W45" i="1" s="1"/>
  <c r="AA45" i="1" s="1"/>
  <c r="AE45" i="1" s="1"/>
  <c r="AI45" i="1" s="1"/>
  <c r="G46" i="1"/>
  <c r="K46" i="1" s="1"/>
  <c r="O46" i="1" s="1"/>
  <c r="S46" i="1" s="1"/>
  <c r="W46" i="1" s="1"/>
  <c r="AA46" i="1" s="1"/>
  <c r="AE46" i="1" s="1"/>
  <c r="AI46" i="1" s="1"/>
  <c r="G50" i="1"/>
  <c r="K50" i="1" s="1"/>
  <c r="O50" i="1" s="1"/>
  <c r="S50" i="1" s="1"/>
  <c r="W50" i="1" s="1"/>
  <c r="AA50" i="1" s="1"/>
  <c r="AE50" i="1" s="1"/>
  <c r="AI50" i="1" s="1"/>
  <c r="G51" i="1"/>
  <c r="K51" i="1" s="1"/>
  <c r="O51" i="1" s="1"/>
  <c r="S51" i="1" s="1"/>
  <c r="W51" i="1" s="1"/>
  <c r="AA51" i="1" s="1"/>
  <c r="AE51" i="1" s="1"/>
  <c r="AI51" i="1" s="1"/>
  <c r="G52" i="1"/>
  <c r="K52" i="1" s="1"/>
  <c r="O52" i="1" s="1"/>
  <c r="S52" i="1" s="1"/>
  <c r="W52" i="1" s="1"/>
  <c r="AA52" i="1" s="1"/>
  <c r="AE52" i="1" s="1"/>
  <c r="AI52" i="1" s="1"/>
  <c r="G53" i="1"/>
  <c r="K53" i="1" s="1"/>
  <c r="O53" i="1" s="1"/>
  <c r="S53" i="1" s="1"/>
  <c r="W53" i="1" s="1"/>
  <c r="AA53" i="1" s="1"/>
  <c r="AE53" i="1" s="1"/>
  <c r="AI53" i="1" s="1"/>
  <c r="G55" i="1"/>
  <c r="K55" i="1" s="1"/>
  <c r="O55" i="1" s="1"/>
  <c r="S55" i="1" s="1"/>
  <c r="W55" i="1" s="1"/>
  <c r="AA55" i="1" s="1"/>
  <c r="AE55" i="1" s="1"/>
  <c r="AI55" i="1" s="1"/>
  <c r="G81" i="1"/>
  <c r="K81" i="1" s="1"/>
  <c r="O81" i="1" s="1"/>
  <c r="S81" i="1" s="1"/>
  <c r="W81" i="1" s="1"/>
  <c r="AA81" i="1" s="1"/>
  <c r="AE81" i="1" s="1"/>
  <c r="AI81" i="1" s="1"/>
  <c r="G82" i="1"/>
  <c r="K82" i="1" s="1"/>
  <c r="O82" i="1" s="1"/>
  <c r="S82" i="1" s="1"/>
  <c r="W82" i="1" s="1"/>
  <c r="AA82" i="1" s="1"/>
  <c r="AE82" i="1" s="1"/>
  <c r="AI82" i="1" s="1"/>
  <c r="G83" i="1"/>
  <c r="K83" i="1" s="1"/>
  <c r="O83" i="1" s="1"/>
  <c r="S83" i="1" s="1"/>
  <c r="W83" i="1" s="1"/>
  <c r="AA83" i="1" s="1"/>
  <c r="AE83" i="1" s="1"/>
  <c r="AI83" i="1" s="1"/>
  <c r="G84" i="1"/>
  <c r="K84" i="1" s="1"/>
  <c r="O84" i="1" s="1"/>
  <c r="S84" i="1" s="1"/>
  <c r="W84" i="1" s="1"/>
  <c r="AA84" i="1" s="1"/>
  <c r="AE84" i="1" s="1"/>
  <c r="AI84" i="1" s="1"/>
  <c r="G85" i="1"/>
  <c r="K85" i="1" s="1"/>
  <c r="O85" i="1" s="1"/>
  <c r="S85" i="1" s="1"/>
  <c r="W85" i="1" s="1"/>
  <c r="AA85" i="1" s="1"/>
  <c r="AE85" i="1" s="1"/>
  <c r="AI85" i="1" s="1"/>
  <c r="G86" i="1"/>
  <c r="K86" i="1" s="1"/>
  <c r="O86" i="1" s="1"/>
  <c r="S86" i="1" s="1"/>
  <c r="W86" i="1" s="1"/>
  <c r="AA86" i="1" s="1"/>
  <c r="AE86" i="1" s="1"/>
  <c r="AI86" i="1" s="1"/>
  <c r="G87" i="1"/>
  <c r="K87" i="1" s="1"/>
  <c r="O87" i="1" s="1"/>
  <c r="S87" i="1" s="1"/>
  <c r="W87" i="1" s="1"/>
  <c r="AA87" i="1" s="1"/>
  <c r="AE87" i="1" s="1"/>
  <c r="AI87" i="1" s="1"/>
  <c r="G88" i="1"/>
  <c r="K88" i="1" s="1"/>
  <c r="O88" i="1" s="1"/>
  <c r="S88" i="1" s="1"/>
  <c r="W88" i="1" s="1"/>
  <c r="AA88" i="1" s="1"/>
  <c r="AE88" i="1" s="1"/>
  <c r="AI88" i="1" s="1"/>
  <c r="G89" i="1"/>
  <c r="K89" i="1" s="1"/>
  <c r="O89" i="1" s="1"/>
  <c r="S89" i="1" s="1"/>
  <c r="W89" i="1" s="1"/>
  <c r="AA89" i="1" s="1"/>
  <c r="AE89" i="1" s="1"/>
  <c r="AI89" i="1" s="1"/>
  <c r="G90" i="1"/>
  <c r="K90" i="1" s="1"/>
  <c r="O90" i="1" s="1"/>
  <c r="S90" i="1" s="1"/>
  <c r="W90" i="1" s="1"/>
  <c r="AA90" i="1" s="1"/>
  <c r="AE90" i="1" s="1"/>
  <c r="AI90" i="1" s="1"/>
  <c r="G91" i="1"/>
  <c r="K91" i="1" s="1"/>
  <c r="O91" i="1" s="1"/>
  <c r="S91" i="1" s="1"/>
  <c r="W91" i="1" s="1"/>
  <c r="AA91" i="1" s="1"/>
  <c r="AE91" i="1" s="1"/>
  <c r="AI91" i="1" s="1"/>
  <c r="G92" i="1"/>
  <c r="K92" i="1" s="1"/>
  <c r="O92" i="1" s="1"/>
  <c r="S92" i="1" s="1"/>
  <c r="W92" i="1" s="1"/>
  <c r="AA92" i="1" s="1"/>
  <c r="AE92" i="1" s="1"/>
  <c r="AI92" i="1" s="1"/>
  <c r="G93" i="1"/>
  <c r="K93" i="1" s="1"/>
  <c r="O93" i="1" s="1"/>
  <c r="S93" i="1" s="1"/>
  <c r="W93" i="1" s="1"/>
  <c r="AA93" i="1" s="1"/>
  <c r="AE93" i="1" s="1"/>
  <c r="AI93" i="1" s="1"/>
  <c r="G96" i="1"/>
  <c r="K96" i="1" s="1"/>
  <c r="O96" i="1" s="1"/>
  <c r="S96" i="1" s="1"/>
  <c r="W96" i="1" s="1"/>
  <c r="AA96" i="1" s="1"/>
  <c r="AE96" i="1" s="1"/>
  <c r="AI96" i="1" s="1"/>
  <c r="G97" i="1"/>
  <c r="K97" i="1" s="1"/>
  <c r="O97" i="1" s="1"/>
  <c r="S97" i="1" s="1"/>
  <c r="W97" i="1" s="1"/>
  <c r="AA97" i="1" s="1"/>
  <c r="AE97" i="1" s="1"/>
  <c r="AI97" i="1" s="1"/>
  <c r="G102" i="1"/>
  <c r="K102" i="1" s="1"/>
  <c r="O102" i="1" s="1"/>
  <c r="S102" i="1" s="1"/>
  <c r="W102" i="1" s="1"/>
  <c r="AA102" i="1" s="1"/>
  <c r="AE102" i="1" s="1"/>
  <c r="AI102" i="1" s="1"/>
  <c r="G105" i="1"/>
  <c r="K105" i="1" s="1"/>
  <c r="O105" i="1" s="1"/>
  <c r="S105" i="1" s="1"/>
  <c r="W105" i="1" s="1"/>
  <c r="AA105" i="1" s="1"/>
  <c r="AE105" i="1" s="1"/>
  <c r="AI105" i="1" s="1"/>
  <c r="G114" i="1"/>
  <c r="K114" i="1" s="1"/>
  <c r="O114" i="1" s="1"/>
  <c r="S114" i="1" s="1"/>
  <c r="W114" i="1" s="1"/>
  <c r="AA114" i="1" s="1"/>
  <c r="AE114" i="1" s="1"/>
  <c r="AI114" i="1" s="1"/>
  <c r="G115" i="1"/>
  <c r="K115" i="1" s="1"/>
  <c r="O115" i="1" s="1"/>
  <c r="S115" i="1" s="1"/>
  <c r="W115" i="1" s="1"/>
  <c r="AA115" i="1" s="1"/>
  <c r="AE115" i="1" s="1"/>
  <c r="AI115" i="1" s="1"/>
  <c r="G116" i="1"/>
  <c r="K116" i="1" s="1"/>
  <c r="O116" i="1" s="1"/>
  <c r="S116" i="1" s="1"/>
  <c r="W116" i="1" s="1"/>
  <c r="AA116" i="1" s="1"/>
  <c r="AE116" i="1" s="1"/>
  <c r="AI116" i="1" s="1"/>
  <c r="G117" i="1"/>
  <c r="K117" i="1" s="1"/>
  <c r="O117" i="1" s="1"/>
  <c r="S117" i="1" s="1"/>
  <c r="W117" i="1" s="1"/>
  <c r="AA117" i="1" s="1"/>
  <c r="AE117" i="1" s="1"/>
  <c r="AI117" i="1" s="1"/>
  <c r="G118" i="1"/>
  <c r="K118" i="1" s="1"/>
  <c r="O118" i="1" s="1"/>
  <c r="S118" i="1" s="1"/>
  <c r="W118" i="1" s="1"/>
  <c r="AA118" i="1" s="1"/>
  <c r="AE118" i="1" s="1"/>
  <c r="AI118" i="1" s="1"/>
  <c r="G121" i="1"/>
  <c r="K121" i="1" s="1"/>
  <c r="O121" i="1" s="1"/>
  <c r="S121" i="1" s="1"/>
  <c r="W121" i="1" s="1"/>
  <c r="AA121" i="1" s="1"/>
  <c r="AE121" i="1" s="1"/>
  <c r="AI121" i="1" s="1"/>
  <c r="G122" i="1"/>
  <c r="K122" i="1" s="1"/>
  <c r="O122" i="1" s="1"/>
  <c r="S122" i="1" s="1"/>
  <c r="W122" i="1" s="1"/>
  <c r="AA122" i="1" s="1"/>
  <c r="AE122" i="1" s="1"/>
  <c r="AI122" i="1" s="1"/>
  <c r="G123" i="1"/>
  <c r="K123" i="1" s="1"/>
  <c r="O123" i="1" s="1"/>
  <c r="S123" i="1" s="1"/>
  <c r="W123" i="1" s="1"/>
  <c r="AA123" i="1" s="1"/>
  <c r="AE123" i="1" s="1"/>
  <c r="AI123" i="1" s="1"/>
  <c r="G132" i="1"/>
  <c r="K132" i="1" s="1"/>
  <c r="O132" i="1" s="1"/>
  <c r="S132" i="1" s="1"/>
  <c r="W132" i="1" s="1"/>
  <c r="AA132" i="1" s="1"/>
  <c r="AE132" i="1" s="1"/>
  <c r="AI132" i="1" s="1"/>
  <c r="G133" i="1"/>
  <c r="K133" i="1" s="1"/>
  <c r="O133" i="1" s="1"/>
  <c r="S133" i="1" s="1"/>
  <c r="W133" i="1" s="1"/>
  <c r="AA133" i="1" s="1"/>
  <c r="AE133" i="1" s="1"/>
  <c r="AI133" i="1" s="1"/>
  <c r="G136" i="1"/>
  <c r="K136" i="1" s="1"/>
  <c r="O136" i="1" s="1"/>
  <c r="S136" i="1" s="1"/>
  <c r="W136" i="1" s="1"/>
  <c r="AA136" i="1" s="1"/>
  <c r="AE136" i="1" s="1"/>
  <c r="AI136" i="1" s="1"/>
  <c r="G137" i="1"/>
  <c r="K137" i="1" s="1"/>
  <c r="O137" i="1" s="1"/>
  <c r="S137" i="1" s="1"/>
  <c r="W137" i="1" s="1"/>
  <c r="AA137" i="1" s="1"/>
  <c r="AE137" i="1" s="1"/>
  <c r="AI137" i="1" s="1"/>
  <c r="G140" i="1"/>
  <c r="K140" i="1" s="1"/>
  <c r="O140" i="1" s="1"/>
  <c r="S140" i="1" s="1"/>
  <c r="W140" i="1" s="1"/>
  <c r="AA140" i="1" s="1"/>
  <c r="AE140" i="1" s="1"/>
  <c r="AI140" i="1" s="1"/>
  <c r="G141" i="1"/>
  <c r="K141" i="1" s="1"/>
  <c r="O141" i="1" s="1"/>
  <c r="S141" i="1" s="1"/>
  <c r="W141" i="1" s="1"/>
  <c r="AA141" i="1" s="1"/>
  <c r="AE141" i="1" s="1"/>
  <c r="AI141" i="1" s="1"/>
  <c r="G144" i="1"/>
  <c r="K144" i="1" s="1"/>
  <c r="O144" i="1" s="1"/>
  <c r="S144" i="1" s="1"/>
  <c r="W144" i="1" s="1"/>
  <c r="AA144" i="1" s="1"/>
  <c r="AE144" i="1" s="1"/>
  <c r="AI144" i="1" s="1"/>
  <c r="G145" i="1"/>
  <c r="K145" i="1" s="1"/>
  <c r="O145" i="1" s="1"/>
  <c r="S145" i="1" s="1"/>
  <c r="W145" i="1" s="1"/>
  <c r="AA145" i="1" s="1"/>
  <c r="AE145" i="1" s="1"/>
  <c r="AI145" i="1" s="1"/>
  <c r="G148" i="1"/>
  <c r="K148" i="1" s="1"/>
  <c r="O148" i="1" s="1"/>
  <c r="S148" i="1" s="1"/>
  <c r="W148" i="1" s="1"/>
  <c r="AA148" i="1" s="1"/>
  <c r="AE148" i="1" s="1"/>
  <c r="AI148" i="1" s="1"/>
  <c r="G149" i="1"/>
  <c r="K149" i="1" s="1"/>
  <c r="O149" i="1" s="1"/>
  <c r="S149" i="1" s="1"/>
  <c r="W149" i="1" s="1"/>
  <c r="AA149" i="1" s="1"/>
  <c r="AE149" i="1" s="1"/>
  <c r="AI149" i="1" s="1"/>
  <c r="G152" i="1"/>
  <c r="K152" i="1" s="1"/>
  <c r="O152" i="1" s="1"/>
  <c r="S152" i="1" s="1"/>
  <c r="W152" i="1" s="1"/>
  <c r="AA152" i="1" s="1"/>
  <c r="AE152" i="1" s="1"/>
  <c r="AI152" i="1" s="1"/>
  <c r="G153" i="1"/>
  <c r="K153" i="1" s="1"/>
  <c r="O153" i="1" s="1"/>
  <c r="S153" i="1" s="1"/>
  <c r="W153" i="1" s="1"/>
  <c r="AA153" i="1" s="1"/>
  <c r="AE153" i="1" s="1"/>
  <c r="AI153" i="1" s="1"/>
  <c r="G156" i="1"/>
  <c r="K156" i="1" s="1"/>
  <c r="O156" i="1" s="1"/>
  <c r="S156" i="1" s="1"/>
  <c r="W156" i="1" s="1"/>
  <c r="AA156" i="1" s="1"/>
  <c r="AE156" i="1" s="1"/>
  <c r="AI156" i="1" s="1"/>
  <c r="G157" i="1"/>
  <c r="K157" i="1" s="1"/>
  <c r="O157" i="1" s="1"/>
  <c r="S157" i="1" s="1"/>
  <c r="W157" i="1" s="1"/>
  <c r="AA157" i="1" s="1"/>
  <c r="AE157" i="1" s="1"/>
  <c r="AI157" i="1" s="1"/>
  <c r="G160" i="1"/>
  <c r="K160" i="1" s="1"/>
  <c r="O160" i="1" s="1"/>
  <c r="S160" i="1" s="1"/>
  <c r="W160" i="1" s="1"/>
  <c r="AA160" i="1" s="1"/>
  <c r="AE160" i="1" s="1"/>
  <c r="AI160" i="1" s="1"/>
  <c r="G161" i="1"/>
  <c r="K161" i="1" s="1"/>
  <c r="O161" i="1" s="1"/>
  <c r="S161" i="1" s="1"/>
  <c r="W161" i="1" s="1"/>
  <c r="AA161" i="1" s="1"/>
  <c r="AE161" i="1" s="1"/>
  <c r="AI161" i="1" s="1"/>
  <c r="G164" i="1"/>
  <c r="K164" i="1" s="1"/>
  <c r="O164" i="1" s="1"/>
  <c r="S164" i="1" s="1"/>
  <c r="W164" i="1" s="1"/>
  <c r="AA164" i="1" s="1"/>
  <c r="AE164" i="1" s="1"/>
  <c r="AI164" i="1" s="1"/>
  <c r="G165" i="1"/>
  <c r="K165" i="1" s="1"/>
  <c r="O165" i="1" s="1"/>
  <c r="S165" i="1" s="1"/>
  <c r="W165" i="1" s="1"/>
  <c r="AA165" i="1" s="1"/>
  <c r="AE165" i="1" s="1"/>
  <c r="AI165" i="1" s="1"/>
  <c r="G168" i="1"/>
  <c r="K168" i="1" s="1"/>
  <c r="O168" i="1" s="1"/>
  <c r="S168" i="1" s="1"/>
  <c r="W168" i="1" s="1"/>
  <c r="AA168" i="1" s="1"/>
  <c r="AE168" i="1" s="1"/>
  <c r="AI168" i="1" s="1"/>
  <c r="G169" i="1"/>
  <c r="K169" i="1" s="1"/>
  <c r="O169" i="1" s="1"/>
  <c r="S169" i="1" s="1"/>
  <c r="W169" i="1" s="1"/>
  <c r="AA169" i="1" s="1"/>
  <c r="AE169" i="1" s="1"/>
  <c r="AI169" i="1" s="1"/>
  <c r="G172" i="1"/>
  <c r="K172" i="1" s="1"/>
  <c r="O172" i="1" s="1"/>
  <c r="S172" i="1" s="1"/>
  <c r="W172" i="1" s="1"/>
  <c r="AA172" i="1" s="1"/>
  <c r="AE172" i="1" s="1"/>
  <c r="AI172" i="1" s="1"/>
  <c r="G173" i="1"/>
  <c r="K173" i="1" s="1"/>
  <c r="O173" i="1" s="1"/>
  <c r="S173" i="1" s="1"/>
  <c r="W173" i="1" s="1"/>
  <c r="AA173" i="1" s="1"/>
  <c r="AE173" i="1" s="1"/>
  <c r="AI173" i="1" s="1"/>
  <c r="G196" i="1"/>
  <c r="K196" i="1" s="1"/>
  <c r="O196" i="1" s="1"/>
  <c r="S196" i="1" s="1"/>
  <c r="W196" i="1" s="1"/>
  <c r="AA196" i="1" s="1"/>
  <c r="AE196" i="1" s="1"/>
  <c r="AI196" i="1" s="1"/>
  <c r="G197" i="1"/>
  <c r="K197" i="1" s="1"/>
  <c r="O197" i="1" s="1"/>
  <c r="S197" i="1" s="1"/>
  <c r="W197" i="1" s="1"/>
  <c r="AA197" i="1" s="1"/>
  <c r="AE197" i="1" s="1"/>
  <c r="AI197" i="1" s="1"/>
  <c r="G199" i="1"/>
  <c r="K199" i="1" s="1"/>
  <c r="O199" i="1" s="1"/>
  <c r="S199" i="1" s="1"/>
  <c r="W199" i="1" s="1"/>
  <c r="AA199" i="1" s="1"/>
  <c r="AE199" i="1" s="1"/>
  <c r="AI199" i="1" s="1"/>
  <c r="G200" i="1"/>
  <c r="K200" i="1" s="1"/>
  <c r="O200" i="1" s="1"/>
  <c r="S200" i="1" s="1"/>
  <c r="W200" i="1" s="1"/>
  <c r="AA200" i="1" s="1"/>
  <c r="AE200" i="1" s="1"/>
  <c r="AI200" i="1" s="1"/>
  <c r="G201" i="1"/>
  <c r="K201" i="1" s="1"/>
  <c r="O201" i="1" s="1"/>
  <c r="S201" i="1" s="1"/>
  <c r="W201" i="1" s="1"/>
  <c r="AA201" i="1" s="1"/>
  <c r="AE201" i="1" s="1"/>
  <c r="AI201" i="1" s="1"/>
  <c r="G202" i="1"/>
  <c r="K202" i="1" s="1"/>
  <c r="O202" i="1" s="1"/>
  <c r="S202" i="1" s="1"/>
  <c r="W202" i="1" s="1"/>
  <c r="AA202" i="1" s="1"/>
  <c r="AE202" i="1" s="1"/>
  <c r="AI202" i="1" s="1"/>
  <c r="G203" i="1"/>
  <c r="K203" i="1" s="1"/>
  <c r="O203" i="1" s="1"/>
  <c r="S203" i="1" s="1"/>
  <c r="W203" i="1" s="1"/>
  <c r="AA203" i="1" s="1"/>
  <c r="AE203" i="1" s="1"/>
  <c r="AI203" i="1" s="1"/>
  <c r="G204" i="1"/>
  <c r="K204" i="1" s="1"/>
  <c r="O204" i="1" s="1"/>
  <c r="S204" i="1" s="1"/>
  <c r="W204" i="1" s="1"/>
  <c r="AA204" i="1" s="1"/>
  <c r="AE204" i="1" s="1"/>
  <c r="AI204" i="1" s="1"/>
  <c r="G206" i="1"/>
  <c r="K206" i="1" s="1"/>
  <c r="O206" i="1" s="1"/>
  <c r="S206" i="1" s="1"/>
  <c r="W206" i="1" s="1"/>
  <c r="AA206" i="1" s="1"/>
  <c r="AE206" i="1" s="1"/>
  <c r="AI206" i="1" s="1"/>
  <c r="G209" i="1"/>
  <c r="K209" i="1" s="1"/>
  <c r="O209" i="1" s="1"/>
  <c r="S209" i="1" s="1"/>
  <c r="W209" i="1" s="1"/>
  <c r="AA209" i="1" s="1"/>
  <c r="AE209" i="1" s="1"/>
  <c r="AI209" i="1" s="1"/>
  <c r="G216" i="1"/>
  <c r="K216" i="1" s="1"/>
  <c r="O216" i="1" s="1"/>
  <c r="S216" i="1" s="1"/>
  <c r="W216" i="1" s="1"/>
  <c r="AA216" i="1" s="1"/>
  <c r="AE216" i="1" s="1"/>
  <c r="AI216" i="1" s="1"/>
  <c r="F26" i="1"/>
  <c r="F219" i="1"/>
  <c r="F208" i="1"/>
  <c r="F205" i="1"/>
  <c r="F198" i="1"/>
  <c r="F195" i="1"/>
  <c r="F170" i="1"/>
  <c r="F166" i="1"/>
  <c r="F162" i="1"/>
  <c r="F158" i="1"/>
  <c r="F154" i="1"/>
  <c r="F150" i="1"/>
  <c r="F146" i="1"/>
  <c r="F142" i="1"/>
  <c r="F138" i="1"/>
  <c r="F134" i="1"/>
  <c r="F130" i="1"/>
  <c r="F129" i="1"/>
  <c r="F214" i="1" s="1"/>
  <c r="F128" i="1"/>
  <c r="F119" i="1"/>
  <c r="F100" i="1"/>
  <c r="F78" i="1"/>
  <c r="F75" i="1" s="1"/>
  <c r="F41" i="1"/>
  <c r="F37" i="1"/>
  <c r="F21" i="1"/>
  <c r="H220" i="1" l="1"/>
  <c r="F220" i="1"/>
  <c r="F215" i="1"/>
  <c r="H126" i="1"/>
  <c r="H222" i="1"/>
  <c r="H221" i="1"/>
  <c r="H215" i="1"/>
  <c r="H16" i="1"/>
  <c r="F222" i="1"/>
  <c r="F126" i="1"/>
  <c r="F113" i="1"/>
  <c r="F221" i="1"/>
  <c r="F16" i="1"/>
  <c r="E128" i="1"/>
  <c r="I128" i="1" s="1"/>
  <c r="M128" i="1" s="1"/>
  <c r="Q128" i="1" s="1"/>
  <c r="U128" i="1" s="1"/>
  <c r="Y128" i="1" s="1"/>
  <c r="AC128" i="1" s="1"/>
  <c r="AG128" i="1" s="1"/>
  <c r="AK128" i="1" s="1"/>
  <c r="D128" i="1"/>
  <c r="G128" i="1" s="1"/>
  <c r="K128" i="1" s="1"/>
  <c r="O128" i="1" s="1"/>
  <c r="S128" i="1" s="1"/>
  <c r="W128" i="1" s="1"/>
  <c r="AA128" i="1" s="1"/>
  <c r="AE128" i="1" s="1"/>
  <c r="AI128" i="1" s="1"/>
  <c r="E129" i="1"/>
  <c r="I129" i="1" s="1"/>
  <c r="M129" i="1" s="1"/>
  <c r="Q129" i="1" s="1"/>
  <c r="U129" i="1" s="1"/>
  <c r="Y129" i="1" s="1"/>
  <c r="AC129" i="1" s="1"/>
  <c r="AG129" i="1" s="1"/>
  <c r="AK129" i="1" s="1"/>
  <c r="D129" i="1"/>
  <c r="G129" i="1" s="1"/>
  <c r="K129" i="1" s="1"/>
  <c r="O129" i="1" s="1"/>
  <c r="S129" i="1" s="1"/>
  <c r="W129" i="1" s="1"/>
  <c r="AA129" i="1" s="1"/>
  <c r="AE129" i="1" s="1"/>
  <c r="AI129" i="1" s="1"/>
  <c r="H212" i="1" l="1"/>
  <c r="F212" i="1"/>
  <c r="D219" i="1"/>
  <c r="G219" i="1" s="1"/>
  <c r="K219" i="1" s="1"/>
  <c r="O219" i="1" s="1"/>
  <c r="S219" i="1" s="1"/>
  <c r="W219" i="1" s="1"/>
  <c r="AA219" i="1" s="1"/>
  <c r="AE219" i="1" s="1"/>
  <c r="AI219" i="1" s="1"/>
  <c r="E219" i="1"/>
  <c r="I219" i="1" s="1"/>
  <c r="M219" i="1" s="1"/>
  <c r="Q219" i="1" s="1"/>
  <c r="U219" i="1" s="1"/>
  <c r="Y219" i="1" s="1"/>
  <c r="AC219" i="1" s="1"/>
  <c r="AG219" i="1" s="1"/>
  <c r="AK219" i="1" s="1"/>
  <c r="E19" i="1"/>
  <c r="I19" i="1" s="1"/>
  <c r="M19" i="1" s="1"/>
  <c r="Q19" i="1" s="1"/>
  <c r="U19" i="1" s="1"/>
  <c r="Y19" i="1" s="1"/>
  <c r="AC19" i="1" s="1"/>
  <c r="AG19" i="1" s="1"/>
  <c r="AK19" i="1" s="1"/>
  <c r="D19" i="1"/>
  <c r="G19" i="1" s="1"/>
  <c r="K19" i="1" s="1"/>
  <c r="O19" i="1" s="1"/>
  <c r="S19" i="1" s="1"/>
  <c r="W19" i="1" s="1"/>
  <c r="AA19" i="1" s="1"/>
  <c r="AE19" i="1" s="1"/>
  <c r="AI19" i="1" s="1"/>
  <c r="E18" i="1"/>
  <c r="I18" i="1" s="1"/>
  <c r="M18" i="1" s="1"/>
  <c r="Q18" i="1" s="1"/>
  <c r="U18" i="1" s="1"/>
  <c r="Y18" i="1" s="1"/>
  <c r="AC18" i="1" s="1"/>
  <c r="AG18" i="1" s="1"/>
  <c r="AK18" i="1" s="1"/>
  <c r="D18" i="1"/>
  <c r="G18" i="1" s="1"/>
  <c r="K18" i="1" s="1"/>
  <c r="O18" i="1" s="1"/>
  <c r="S18" i="1" s="1"/>
  <c r="W18" i="1" s="1"/>
  <c r="AA18" i="1" s="1"/>
  <c r="AE18" i="1" s="1"/>
  <c r="AI18" i="1" s="1"/>
  <c r="E37" i="1"/>
  <c r="I37" i="1" s="1"/>
  <c r="M37" i="1" s="1"/>
  <c r="Q37" i="1" s="1"/>
  <c r="U37" i="1" s="1"/>
  <c r="Y37" i="1" s="1"/>
  <c r="AC37" i="1" s="1"/>
  <c r="AG37" i="1" s="1"/>
  <c r="AK37" i="1" s="1"/>
  <c r="D37" i="1"/>
  <c r="G37" i="1" s="1"/>
  <c r="K37" i="1" s="1"/>
  <c r="O37" i="1" s="1"/>
  <c r="S37" i="1" s="1"/>
  <c r="W37" i="1" s="1"/>
  <c r="AA37" i="1" s="1"/>
  <c r="AE37" i="1" s="1"/>
  <c r="AI37" i="1" s="1"/>
  <c r="E198" i="1" l="1"/>
  <c r="I198" i="1" s="1"/>
  <c r="M198" i="1" s="1"/>
  <c r="Q198" i="1" s="1"/>
  <c r="U198" i="1" s="1"/>
  <c r="Y198" i="1" s="1"/>
  <c r="AC198" i="1" s="1"/>
  <c r="AG198" i="1" s="1"/>
  <c r="AK198" i="1" s="1"/>
  <c r="D198" i="1"/>
  <c r="G198" i="1" s="1"/>
  <c r="K198" i="1" s="1"/>
  <c r="O198" i="1" s="1"/>
  <c r="S198" i="1" s="1"/>
  <c r="W198" i="1" s="1"/>
  <c r="AA198" i="1" s="1"/>
  <c r="AE198" i="1" s="1"/>
  <c r="AI198" i="1" s="1"/>
  <c r="E41" i="1" l="1"/>
  <c r="I41" i="1" s="1"/>
  <c r="M41" i="1" s="1"/>
  <c r="Q41" i="1" s="1"/>
  <c r="U41" i="1" s="1"/>
  <c r="Y41" i="1" s="1"/>
  <c r="AC41" i="1" s="1"/>
  <c r="AG41" i="1" s="1"/>
  <c r="AK41" i="1" s="1"/>
  <c r="D41" i="1"/>
  <c r="G41" i="1" s="1"/>
  <c r="K41" i="1" s="1"/>
  <c r="O41" i="1" s="1"/>
  <c r="S41" i="1" s="1"/>
  <c r="W41" i="1" s="1"/>
  <c r="AA41" i="1" s="1"/>
  <c r="AE41" i="1" s="1"/>
  <c r="AI41" i="1" s="1"/>
  <c r="E26" i="1"/>
  <c r="I26" i="1" s="1"/>
  <c r="M26" i="1" s="1"/>
  <c r="Q26" i="1" s="1"/>
  <c r="U26" i="1" s="1"/>
  <c r="Y26" i="1" s="1"/>
  <c r="AC26" i="1" s="1"/>
  <c r="AG26" i="1" s="1"/>
  <c r="AK26" i="1" s="1"/>
  <c r="D26" i="1"/>
  <c r="G26" i="1" s="1"/>
  <c r="K26" i="1" s="1"/>
  <c r="O26" i="1" s="1"/>
  <c r="S26" i="1" s="1"/>
  <c r="W26" i="1" s="1"/>
  <c r="AA26" i="1" s="1"/>
  <c r="AE26" i="1" s="1"/>
  <c r="AI26" i="1" s="1"/>
  <c r="E21" i="1"/>
  <c r="I21" i="1" s="1"/>
  <c r="M21" i="1" s="1"/>
  <c r="Q21" i="1" s="1"/>
  <c r="U21" i="1" s="1"/>
  <c r="Y21" i="1" s="1"/>
  <c r="AC21" i="1" s="1"/>
  <c r="D21" i="1"/>
  <c r="G21" i="1" s="1"/>
  <c r="K21" i="1" s="1"/>
  <c r="O21" i="1" s="1"/>
  <c r="S21" i="1" s="1"/>
  <c r="W21" i="1" s="1"/>
  <c r="AA21" i="1" s="1"/>
  <c r="AE21" i="1" s="1"/>
  <c r="AI21" i="1" s="1"/>
  <c r="AC217" i="1" l="1"/>
  <c r="AG21" i="1"/>
  <c r="AK21" i="1" s="1"/>
  <c r="D220" i="1"/>
  <c r="G220" i="1" s="1"/>
  <c r="K220" i="1" s="1"/>
  <c r="O220" i="1" s="1"/>
  <c r="S220" i="1" s="1"/>
  <c r="W220" i="1" s="1"/>
  <c r="AA220" i="1" s="1"/>
  <c r="AE220" i="1" s="1"/>
  <c r="AI220" i="1" s="1"/>
  <c r="E220" i="1"/>
  <c r="I220" i="1" s="1"/>
  <c r="M220" i="1" s="1"/>
  <c r="Q220" i="1" s="1"/>
  <c r="U220" i="1" s="1"/>
  <c r="Y220" i="1" s="1"/>
  <c r="AC220" i="1" s="1"/>
  <c r="AG220" i="1" s="1"/>
  <c r="AK220" i="1" s="1"/>
  <c r="E77" i="1"/>
  <c r="I77" i="1" s="1"/>
  <c r="M77" i="1" s="1"/>
  <c r="Q77" i="1" s="1"/>
  <c r="U77" i="1" s="1"/>
  <c r="Y77" i="1" s="1"/>
  <c r="AC77" i="1" s="1"/>
  <c r="AG77" i="1" s="1"/>
  <c r="AK77" i="1" s="1"/>
  <c r="E78" i="1"/>
  <c r="I78" i="1" s="1"/>
  <c r="M78" i="1" s="1"/>
  <c r="Q78" i="1" s="1"/>
  <c r="U78" i="1" s="1"/>
  <c r="Y78" i="1" s="1"/>
  <c r="AC78" i="1" s="1"/>
  <c r="AG78" i="1" s="1"/>
  <c r="AK78" i="1" s="1"/>
  <c r="D78" i="1"/>
  <c r="G78" i="1" s="1"/>
  <c r="K78" i="1" s="1"/>
  <c r="O78" i="1" s="1"/>
  <c r="S78" i="1" s="1"/>
  <c r="W78" i="1" s="1"/>
  <c r="AA78" i="1" s="1"/>
  <c r="AE78" i="1" s="1"/>
  <c r="AI78" i="1" s="1"/>
  <c r="D77" i="1"/>
  <c r="G77" i="1" s="1"/>
  <c r="K77" i="1" s="1"/>
  <c r="O77" i="1" s="1"/>
  <c r="S77" i="1" s="1"/>
  <c r="W77" i="1" s="1"/>
  <c r="AA77" i="1" s="1"/>
  <c r="AE77" i="1" s="1"/>
  <c r="AI77" i="1" s="1"/>
  <c r="E103" i="1"/>
  <c r="I103" i="1" s="1"/>
  <c r="M103" i="1" s="1"/>
  <c r="Q103" i="1" s="1"/>
  <c r="U103" i="1" s="1"/>
  <c r="Y103" i="1" s="1"/>
  <c r="AC103" i="1" s="1"/>
  <c r="AG103" i="1" s="1"/>
  <c r="AK103" i="1" s="1"/>
  <c r="D103" i="1"/>
  <c r="G103" i="1" s="1"/>
  <c r="K103" i="1" s="1"/>
  <c r="O103" i="1" s="1"/>
  <c r="S103" i="1" s="1"/>
  <c r="W103" i="1" s="1"/>
  <c r="AA103" i="1" s="1"/>
  <c r="AE103" i="1" s="1"/>
  <c r="AI103" i="1" s="1"/>
  <c r="E100" i="1"/>
  <c r="I100" i="1" s="1"/>
  <c r="M100" i="1" s="1"/>
  <c r="Q100" i="1" s="1"/>
  <c r="U100" i="1" s="1"/>
  <c r="Y100" i="1" s="1"/>
  <c r="AC100" i="1" s="1"/>
  <c r="AG100" i="1" s="1"/>
  <c r="AK100" i="1" s="1"/>
  <c r="D100" i="1"/>
  <c r="G100" i="1" s="1"/>
  <c r="K100" i="1" s="1"/>
  <c r="O100" i="1" s="1"/>
  <c r="S100" i="1" s="1"/>
  <c r="W100" i="1" s="1"/>
  <c r="AA100" i="1" s="1"/>
  <c r="AE100" i="1" s="1"/>
  <c r="AI100" i="1" s="1"/>
  <c r="E94" i="1"/>
  <c r="I94" i="1" s="1"/>
  <c r="M94" i="1" s="1"/>
  <c r="Q94" i="1" s="1"/>
  <c r="U94" i="1" s="1"/>
  <c r="Y94" i="1" s="1"/>
  <c r="AC94" i="1" s="1"/>
  <c r="AG94" i="1" s="1"/>
  <c r="AK94" i="1" s="1"/>
  <c r="D94" i="1"/>
  <c r="G94" i="1" s="1"/>
  <c r="K94" i="1" s="1"/>
  <c r="O94" i="1" s="1"/>
  <c r="S94" i="1" s="1"/>
  <c r="W94" i="1" s="1"/>
  <c r="AA94" i="1" s="1"/>
  <c r="AE94" i="1" s="1"/>
  <c r="AI94" i="1" s="1"/>
  <c r="AG217" i="1" l="1"/>
  <c r="AK217" i="1" s="1"/>
  <c r="E221" i="1"/>
  <c r="I221" i="1" s="1"/>
  <c r="M221" i="1" s="1"/>
  <c r="Q221" i="1" s="1"/>
  <c r="U221" i="1" s="1"/>
  <c r="Y221" i="1" s="1"/>
  <c r="AC221" i="1" s="1"/>
  <c r="AG221" i="1" s="1"/>
  <c r="AK221" i="1" s="1"/>
  <c r="D221" i="1"/>
  <c r="G221" i="1" s="1"/>
  <c r="K221" i="1" s="1"/>
  <c r="O221" i="1" s="1"/>
  <c r="S221" i="1" s="1"/>
  <c r="W221" i="1" s="1"/>
  <c r="AA221" i="1" s="1"/>
  <c r="AE221" i="1" s="1"/>
  <c r="AI221" i="1" s="1"/>
  <c r="E75" i="1"/>
  <c r="I75" i="1" s="1"/>
  <c r="M75" i="1" s="1"/>
  <c r="Q75" i="1" s="1"/>
  <c r="U75" i="1" s="1"/>
  <c r="Y75" i="1" s="1"/>
  <c r="AC75" i="1" s="1"/>
  <c r="AG75" i="1" s="1"/>
  <c r="AK75" i="1" s="1"/>
  <c r="D75" i="1"/>
  <c r="G75" i="1" s="1"/>
  <c r="K75" i="1" s="1"/>
  <c r="O75" i="1" s="1"/>
  <c r="S75" i="1" s="1"/>
  <c r="W75" i="1" s="1"/>
  <c r="AA75" i="1" s="1"/>
  <c r="AE75" i="1" s="1"/>
  <c r="AI75" i="1" s="1"/>
  <c r="E205" i="1" l="1"/>
  <c r="I205" i="1" s="1"/>
  <c r="M205" i="1" s="1"/>
  <c r="Q205" i="1" s="1"/>
  <c r="U205" i="1" s="1"/>
  <c r="Y205" i="1" s="1"/>
  <c r="AC205" i="1" s="1"/>
  <c r="AG205" i="1" s="1"/>
  <c r="AK205" i="1" s="1"/>
  <c r="D205" i="1"/>
  <c r="G205" i="1" s="1"/>
  <c r="K205" i="1" s="1"/>
  <c r="O205" i="1" s="1"/>
  <c r="S205" i="1" s="1"/>
  <c r="W205" i="1" s="1"/>
  <c r="AA205" i="1" s="1"/>
  <c r="AE205" i="1" s="1"/>
  <c r="AI205" i="1" s="1"/>
  <c r="E195" i="1"/>
  <c r="I195" i="1" s="1"/>
  <c r="M195" i="1" s="1"/>
  <c r="Q195" i="1" s="1"/>
  <c r="U195" i="1" s="1"/>
  <c r="Y195" i="1" s="1"/>
  <c r="AC195" i="1" s="1"/>
  <c r="AG195" i="1" s="1"/>
  <c r="AK195" i="1" s="1"/>
  <c r="D214" i="1" l="1"/>
  <c r="G214" i="1" s="1"/>
  <c r="K214" i="1" s="1"/>
  <c r="O214" i="1" s="1"/>
  <c r="S214" i="1" s="1"/>
  <c r="W214" i="1" s="1"/>
  <c r="AA214" i="1" s="1"/>
  <c r="AE214" i="1" s="1"/>
  <c r="AI214" i="1" s="1"/>
  <c r="E162" i="1" l="1"/>
  <c r="I162" i="1" s="1"/>
  <c r="M162" i="1" s="1"/>
  <c r="Q162" i="1" s="1"/>
  <c r="U162" i="1" s="1"/>
  <c r="Y162" i="1" s="1"/>
  <c r="AC162" i="1" s="1"/>
  <c r="AG162" i="1" s="1"/>
  <c r="AK162" i="1" s="1"/>
  <c r="E170" i="1" l="1"/>
  <c r="I170" i="1" s="1"/>
  <c r="M170" i="1" s="1"/>
  <c r="Q170" i="1" s="1"/>
  <c r="U170" i="1" s="1"/>
  <c r="Y170" i="1" s="1"/>
  <c r="AC170" i="1" s="1"/>
  <c r="AG170" i="1" s="1"/>
  <c r="AK170" i="1" s="1"/>
  <c r="D170" i="1"/>
  <c r="G170" i="1" s="1"/>
  <c r="K170" i="1" s="1"/>
  <c r="O170" i="1" s="1"/>
  <c r="S170" i="1" s="1"/>
  <c r="W170" i="1" s="1"/>
  <c r="AA170" i="1" s="1"/>
  <c r="AE170" i="1" s="1"/>
  <c r="AI170" i="1" s="1"/>
  <c r="E166" i="1"/>
  <c r="I166" i="1" s="1"/>
  <c r="M166" i="1" s="1"/>
  <c r="Q166" i="1" s="1"/>
  <c r="U166" i="1" s="1"/>
  <c r="Y166" i="1" s="1"/>
  <c r="AC166" i="1" s="1"/>
  <c r="AG166" i="1" s="1"/>
  <c r="AK166" i="1" s="1"/>
  <c r="D166" i="1"/>
  <c r="G166" i="1" s="1"/>
  <c r="K166" i="1" s="1"/>
  <c r="O166" i="1" s="1"/>
  <c r="S166" i="1" s="1"/>
  <c r="W166" i="1" s="1"/>
  <c r="AA166" i="1" s="1"/>
  <c r="AE166" i="1" s="1"/>
  <c r="AI166" i="1" s="1"/>
  <c r="D162" i="1"/>
  <c r="G162" i="1" s="1"/>
  <c r="K162" i="1" s="1"/>
  <c r="O162" i="1" s="1"/>
  <c r="S162" i="1" s="1"/>
  <c r="W162" i="1" s="1"/>
  <c r="AA162" i="1" s="1"/>
  <c r="AE162" i="1" s="1"/>
  <c r="AI162" i="1" s="1"/>
  <c r="E158" i="1"/>
  <c r="I158" i="1" s="1"/>
  <c r="M158" i="1" s="1"/>
  <c r="Q158" i="1" s="1"/>
  <c r="U158" i="1" s="1"/>
  <c r="Y158" i="1" s="1"/>
  <c r="AC158" i="1" s="1"/>
  <c r="AG158" i="1" s="1"/>
  <c r="AK158" i="1" s="1"/>
  <c r="D158" i="1"/>
  <c r="G158" i="1" s="1"/>
  <c r="K158" i="1" s="1"/>
  <c r="O158" i="1" s="1"/>
  <c r="S158" i="1" s="1"/>
  <c r="W158" i="1" s="1"/>
  <c r="AA158" i="1" s="1"/>
  <c r="AE158" i="1" s="1"/>
  <c r="AI158" i="1" s="1"/>
  <c r="E154" i="1"/>
  <c r="I154" i="1" s="1"/>
  <c r="M154" i="1" s="1"/>
  <c r="Q154" i="1" s="1"/>
  <c r="U154" i="1" s="1"/>
  <c r="Y154" i="1" s="1"/>
  <c r="AC154" i="1" s="1"/>
  <c r="AG154" i="1" s="1"/>
  <c r="AK154" i="1" s="1"/>
  <c r="D154" i="1"/>
  <c r="G154" i="1" s="1"/>
  <c r="K154" i="1" s="1"/>
  <c r="O154" i="1" s="1"/>
  <c r="S154" i="1" s="1"/>
  <c r="W154" i="1" s="1"/>
  <c r="AA154" i="1" s="1"/>
  <c r="AE154" i="1" s="1"/>
  <c r="AI154" i="1" s="1"/>
  <c r="D150" i="1"/>
  <c r="G150" i="1" s="1"/>
  <c r="K150" i="1" s="1"/>
  <c r="O150" i="1" s="1"/>
  <c r="S150" i="1" s="1"/>
  <c r="W150" i="1" s="1"/>
  <c r="AA150" i="1" s="1"/>
  <c r="AE150" i="1" s="1"/>
  <c r="AI150" i="1" s="1"/>
  <c r="E150" i="1"/>
  <c r="I150" i="1" s="1"/>
  <c r="M150" i="1" s="1"/>
  <c r="Q150" i="1" s="1"/>
  <c r="U150" i="1" s="1"/>
  <c r="Y150" i="1" s="1"/>
  <c r="AC150" i="1" s="1"/>
  <c r="AG150" i="1" s="1"/>
  <c r="AK150" i="1" s="1"/>
  <c r="E146" i="1"/>
  <c r="I146" i="1" s="1"/>
  <c r="M146" i="1" s="1"/>
  <c r="Q146" i="1" s="1"/>
  <c r="U146" i="1" s="1"/>
  <c r="Y146" i="1" s="1"/>
  <c r="AC146" i="1" s="1"/>
  <c r="AG146" i="1" s="1"/>
  <c r="AK146" i="1" s="1"/>
  <c r="D146" i="1"/>
  <c r="G146" i="1" s="1"/>
  <c r="K146" i="1" s="1"/>
  <c r="O146" i="1" s="1"/>
  <c r="S146" i="1" s="1"/>
  <c r="W146" i="1" s="1"/>
  <c r="AA146" i="1" s="1"/>
  <c r="AE146" i="1" s="1"/>
  <c r="AI146" i="1" s="1"/>
  <c r="E142" i="1"/>
  <c r="I142" i="1" s="1"/>
  <c r="M142" i="1" s="1"/>
  <c r="Q142" i="1" s="1"/>
  <c r="U142" i="1" s="1"/>
  <c r="Y142" i="1" s="1"/>
  <c r="AC142" i="1" s="1"/>
  <c r="AG142" i="1" s="1"/>
  <c r="AK142" i="1" s="1"/>
  <c r="D142" i="1"/>
  <c r="G142" i="1" s="1"/>
  <c r="K142" i="1" s="1"/>
  <c r="O142" i="1" s="1"/>
  <c r="S142" i="1" s="1"/>
  <c r="W142" i="1" s="1"/>
  <c r="AA142" i="1" s="1"/>
  <c r="AE142" i="1" s="1"/>
  <c r="AI142" i="1" s="1"/>
  <c r="E138" i="1"/>
  <c r="I138" i="1" s="1"/>
  <c r="M138" i="1" s="1"/>
  <c r="Q138" i="1" s="1"/>
  <c r="U138" i="1" s="1"/>
  <c r="Y138" i="1" s="1"/>
  <c r="AC138" i="1" s="1"/>
  <c r="AG138" i="1" s="1"/>
  <c r="AK138" i="1" s="1"/>
  <c r="D138" i="1"/>
  <c r="G138" i="1" s="1"/>
  <c r="K138" i="1" s="1"/>
  <c r="O138" i="1" s="1"/>
  <c r="S138" i="1" s="1"/>
  <c r="W138" i="1" s="1"/>
  <c r="AA138" i="1" s="1"/>
  <c r="AE138" i="1" s="1"/>
  <c r="AI138" i="1" s="1"/>
  <c r="E134" i="1"/>
  <c r="I134" i="1" s="1"/>
  <c r="M134" i="1" s="1"/>
  <c r="Q134" i="1" s="1"/>
  <c r="U134" i="1" s="1"/>
  <c r="Y134" i="1" s="1"/>
  <c r="AC134" i="1" s="1"/>
  <c r="AG134" i="1" s="1"/>
  <c r="AK134" i="1" s="1"/>
  <c r="D134" i="1"/>
  <c r="G134" i="1" s="1"/>
  <c r="K134" i="1" s="1"/>
  <c r="O134" i="1" s="1"/>
  <c r="S134" i="1" s="1"/>
  <c r="W134" i="1" s="1"/>
  <c r="AA134" i="1" s="1"/>
  <c r="AE134" i="1" s="1"/>
  <c r="AI134" i="1" s="1"/>
  <c r="E130" i="1"/>
  <c r="I130" i="1" s="1"/>
  <c r="M130" i="1" s="1"/>
  <c r="Q130" i="1" s="1"/>
  <c r="U130" i="1" s="1"/>
  <c r="Y130" i="1" s="1"/>
  <c r="AC130" i="1" s="1"/>
  <c r="AG130" i="1" s="1"/>
  <c r="AK130" i="1" s="1"/>
  <c r="D130" i="1"/>
  <c r="G130" i="1" s="1"/>
  <c r="K130" i="1" s="1"/>
  <c r="O130" i="1" s="1"/>
  <c r="S130" i="1" s="1"/>
  <c r="W130" i="1" s="1"/>
  <c r="AA130" i="1" s="1"/>
  <c r="AE130" i="1" s="1"/>
  <c r="AI130" i="1" s="1"/>
  <c r="E119" i="1" l="1"/>
  <c r="I119" i="1" s="1"/>
  <c r="M119" i="1" s="1"/>
  <c r="Q119" i="1" s="1"/>
  <c r="U119" i="1" s="1"/>
  <c r="Y119" i="1" s="1"/>
  <c r="AC119" i="1" s="1"/>
  <c r="AG119" i="1" s="1"/>
  <c r="AK119" i="1" s="1"/>
  <c r="D119" i="1"/>
  <c r="G119" i="1" s="1"/>
  <c r="K119" i="1" s="1"/>
  <c r="O119" i="1" s="1"/>
  <c r="S119" i="1" s="1"/>
  <c r="W119" i="1" s="1"/>
  <c r="AA119" i="1" s="1"/>
  <c r="AE119" i="1" s="1"/>
  <c r="AI119" i="1" s="1"/>
  <c r="D113" i="1" l="1"/>
  <c r="G113" i="1" s="1"/>
  <c r="K113" i="1" s="1"/>
  <c r="O113" i="1" s="1"/>
  <c r="S113" i="1" s="1"/>
  <c r="W113" i="1" s="1"/>
  <c r="AA113" i="1" s="1"/>
  <c r="AE113" i="1" s="1"/>
  <c r="AI113" i="1" s="1"/>
  <c r="D222" i="1"/>
  <c r="G222" i="1" s="1"/>
  <c r="K222" i="1" s="1"/>
  <c r="O222" i="1" s="1"/>
  <c r="S222" i="1" s="1"/>
  <c r="W222" i="1" s="1"/>
  <c r="AA222" i="1" s="1"/>
  <c r="AE222" i="1" s="1"/>
  <c r="AI222" i="1" s="1"/>
  <c r="E113" i="1"/>
  <c r="I113" i="1" s="1"/>
  <c r="M113" i="1" s="1"/>
  <c r="Q113" i="1" s="1"/>
  <c r="U113" i="1" s="1"/>
  <c r="Y113" i="1" s="1"/>
  <c r="AC113" i="1" s="1"/>
  <c r="AG113" i="1" s="1"/>
  <c r="AK113" i="1" s="1"/>
  <c r="E222" i="1"/>
  <c r="I222" i="1" s="1"/>
  <c r="M222" i="1" s="1"/>
  <c r="Q222" i="1" s="1"/>
  <c r="U222" i="1" s="1"/>
  <c r="Y222" i="1" s="1"/>
  <c r="AC222" i="1" s="1"/>
  <c r="AG222" i="1" s="1"/>
  <c r="AK222" i="1" s="1"/>
  <c r="D195" i="1"/>
  <c r="G195" i="1" s="1"/>
  <c r="K195" i="1" s="1"/>
  <c r="O195" i="1" s="1"/>
  <c r="S195" i="1" s="1"/>
  <c r="W195" i="1" s="1"/>
  <c r="AA195" i="1" s="1"/>
  <c r="AE195" i="1" s="1"/>
  <c r="AI195" i="1" s="1"/>
  <c r="D215" i="1" l="1"/>
  <c r="G215" i="1" s="1"/>
  <c r="K215" i="1" s="1"/>
  <c r="O215" i="1" s="1"/>
  <c r="S215" i="1" s="1"/>
  <c r="W215" i="1" s="1"/>
  <c r="AA215" i="1" s="1"/>
  <c r="AE215" i="1" s="1"/>
  <c r="AI215" i="1" s="1"/>
  <c r="E214" i="1"/>
  <c r="I214" i="1" s="1"/>
  <c r="M214" i="1" s="1"/>
  <c r="Q214" i="1" s="1"/>
  <c r="U214" i="1" s="1"/>
  <c r="Y214" i="1" s="1"/>
  <c r="AC214" i="1" s="1"/>
  <c r="AG214" i="1" s="1"/>
  <c r="AK214" i="1" s="1"/>
  <c r="E16" i="1" l="1"/>
  <c r="I16" i="1" s="1"/>
  <c r="M16" i="1" s="1"/>
  <c r="Q16" i="1" s="1"/>
  <c r="U16" i="1" s="1"/>
  <c r="Y16" i="1" s="1"/>
  <c r="AC16" i="1" s="1"/>
  <c r="AG16" i="1" s="1"/>
  <c r="AK16" i="1" s="1"/>
  <c r="E126" i="1"/>
  <c r="I126" i="1" s="1"/>
  <c r="M126" i="1" s="1"/>
  <c r="Q126" i="1" s="1"/>
  <c r="U126" i="1" s="1"/>
  <c r="Y126" i="1" s="1"/>
  <c r="AC126" i="1" s="1"/>
  <c r="AG126" i="1" s="1"/>
  <c r="AK126" i="1" s="1"/>
  <c r="D126" i="1"/>
  <c r="G126" i="1" s="1"/>
  <c r="K126" i="1" s="1"/>
  <c r="O126" i="1" s="1"/>
  <c r="S126" i="1" s="1"/>
  <c r="W126" i="1" s="1"/>
  <c r="AA126" i="1" s="1"/>
  <c r="AE126" i="1" s="1"/>
  <c r="AI126" i="1" s="1"/>
  <c r="E215" i="1" l="1"/>
  <c r="I215" i="1" s="1"/>
  <c r="M215" i="1" s="1"/>
  <c r="Q215" i="1" s="1"/>
  <c r="U215" i="1" s="1"/>
  <c r="Y215" i="1" s="1"/>
  <c r="AC215" i="1" s="1"/>
  <c r="AG215" i="1" s="1"/>
  <c r="AK215" i="1" s="1"/>
  <c r="D16" i="1" l="1"/>
  <c r="G16" i="1" s="1"/>
  <c r="K16" i="1" s="1"/>
  <c r="O16" i="1" s="1"/>
  <c r="S16" i="1" s="1"/>
  <c r="W16" i="1" s="1"/>
  <c r="AA16" i="1" s="1"/>
  <c r="AE16" i="1" s="1"/>
  <c r="AI16" i="1" s="1"/>
  <c r="E208" i="1" l="1"/>
  <c r="D208" i="1"/>
  <c r="D212" i="1" l="1"/>
  <c r="G208" i="1"/>
  <c r="K208" i="1" s="1"/>
  <c r="O208" i="1" s="1"/>
  <c r="S208" i="1" s="1"/>
  <c r="W208" i="1" s="1"/>
  <c r="AA208" i="1" s="1"/>
  <c r="AE208" i="1" s="1"/>
  <c r="AI208" i="1" s="1"/>
  <c r="E212" i="1"/>
  <c r="I208" i="1"/>
  <c r="M208" i="1" s="1"/>
  <c r="Q208" i="1" s="1"/>
  <c r="U208" i="1" s="1"/>
  <c r="Y208" i="1" s="1"/>
  <c r="AC208" i="1" s="1"/>
  <c r="AG208" i="1" s="1"/>
  <c r="AK208" i="1" s="1"/>
  <c r="I212" i="1" l="1"/>
  <c r="M212" i="1" s="1"/>
  <c r="Q212" i="1" s="1"/>
  <c r="U212" i="1" s="1"/>
  <c r="Y212" i="1" s="1"/>
  <c r="AC212" i="1" s="1"/>
  <c r="AG212" i="1" s="1"/>
  <c r="AK212" i="1" s="1"/>
  <c r="G212" i="1"/>
  <c r="K212" i="1" s="1"/>
  <c r="O212" i="1" s="1"/>
  <c r="S212" i="1" s="1"/>
  <c r="W212" i="1" s="1"/>
  <c r="AA212" i="1" s="1"/>
  <c r="AE212" i="1" s="1"/>
  <c r="AI212" i="1" s="1"/>
</calcChain>
</file>

<file path=xl/sharedStrings.xml><?xml version="1.0" encoding="utf-8"?>
<sst xmlns="http://schemas.openxmlformats.org/spreadsheetml/2006/main" count="525" uniqueCount="281">
  <si>
    <t>№ п/п</t>
  </si>
  <si>
    <t>Исполнитель</t>
  </si>
  <si>
    <t>Образование</t>
  </si>
  <si>
    <t>Управление жилищных отношений</t>
  </si>
  <si>
    <t>Внешнее благоустройство</t>
  </si>
  <si>
    <t>Управление внешнего благоустройства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</si>
  <si>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</si>
  <si>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</si>
  <si>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</si>
  <si>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</si>
  <si>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</si>
  <si>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</si>
  <si>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</si>
  <si>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</si>
  <si>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</si>
  <si>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</si>
  <si>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</si>
  <si>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</si>
  <si>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</si>
  <si>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</si>
  <si>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</si>
  <si>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2020 год</t>
  </si>
  <si>
    <t>федеральный бюджет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</si>
  <si>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</si>
  <si>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</si>
  <si>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</si>
  <si>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Жилищно-коммунальное хозяйство</t>
  </si>
  <si>
    <t>ПЕРЕЧЕНЬ</t>
  </si>
  <si>
    <t xml:space="preserve">Реконструкция ул. Героев Хасана от ул. Хлебозаводская до ул. Василия Васильева </t>
  </si>
  <si>
    <t>Реконструкция ул. Карпинского от ул. Архитектора Свиязева до ул. Советской Армии</t>
  </si>
  <si>
    <t>Строительство автомобильной дороги по ул. Журналиста Дементьева от ул. Лядовская до дома № 147 по ул. Журналиста Дементьева</t>
  </si>
  <si>
    <t xml:space="preserve">Реконструкция ул. Карпинского от ул. Мира до шоссе Космонавтов </t>
  </si>
  <si>
    <t xml:space="preserve">Строительство сквера по ул. Яблочкова </t>
  </si>
  <si>
    <t>Строительство (реконструкция) сетей наружного освещения</t>
  </si>
  <si>
    <t>1020143600,10201ST04A</t>
  </si>
  <si>
    <t>1020141500,10201ST04D</t>
  </si>
  <si>
    <t>10201ST04G</t>
  </si>
  <si>
    <t>1020141270,10201ST04J</t>
  </si>
  <si>
    <t>1020143610,10201ST04L</t>
  </si>
  <si>
    <t>1020143620,10201ST04N</t>
  </si>
  <si>
    <t>10201ST04Q</t>
  </si>
  <si>
    <t>1020143640,10201ST04V</t>
  </si>
  <si>
    <t>1020143650,10201ST04W</t>
  </si>
  <si>
    <t>10201ST04V</t>
  </si>
  <si>
    <t>Расширение и реконструкция (3 очередь) канализации города Перми</t>
  </si>
  <si>
    <t>Управление капитального строительства</t>
  </si>
  <si>
    <t>Строительство водопроводных сетей в микрорайоне «Висим» Мотовилихинского района города Перми</t>
  </si>
  <si>
    <t>Санация и строительство 2-й нитки водовода Гайва-Заозерье</t>
  </si>
  <si>
    <t>Строительство блокировочной сети водопровода по ул. Макаренко Мотовилихинского района города Перми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</si>
  <si>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</si>
  <si>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</si>
  <si>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</si>
  <si>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</si>
  <si>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</si>
  <si>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</si>
  <si>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Реконструкция системы очистки сточных вод в микрорайоне «Крым» Кировского района города Перми</t>
  </si>
  <si>
    <t>Реконструкция здания МАУ «Дворец молодежи» г. Перми</t>
  </si>
  <si>
    <t>0410241910</t>
  </si>
  <si>
    <t>Реконструкция здания МАУК «Театр юного зрителя»</t>
  </si>
  <si>
    <t>0330242500</t>
  </si>
  <si>
    <t xml:space="preserve">Строительство источников противопожарного водоснабжения </t>
  </si>
  <si>
    <t>0230241020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</si>
  <si>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</si>
  <si>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</si>
  <si>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</si>
  <si>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</si>
  <si>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</si>
  <si>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</si>
  <si>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153022С080</t>
  </si>
  <si>
    <t>15302R0820</t>
  </si>
  <si>
    <t>Реконструкция ул. Революции от ЦКР до ул. Сибирской с обустройством трамвайной линии. 1 этап</t>
  </si>
  <si>
    <t>2021 год</t>
  </si>
  <si>
    <t xml:space="preserve">краевой бюджет </t>
  </si>
  <si>
    <t>Строительство здания для размещения дошкольного образовательного учреждения по ул. Желябова, 16б</t>
  </si>
  <si>
    <t>0820141160</t>
  </si>
  <si>
    <t>Строительство здания общеобразовательного учреждения по ул. Юнг Прикамья, 3</t>
  </si>
  <si>
    <t>0820141720</t>
  </si>
  <si>
    <t>0820141300</t>
  </si>
  <si>
    <t>0820241760</t>
  </si>
  <si>
    <t>0820241960</t>
  </si>
  <si>
    <t>0820241970</t>
  </si>
  <si>
    <t>Реконструкция физкультурно-оздоровительного комплекса по адресу: ул. Рабочая, 9</t>
  </si>
  <si>
    <t xml:space="preserve">Строительство нового корпуса МАОУ «Гимназия № 3» г. Перми
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</si>
  <si>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</si>
  <si>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</si>
  <si>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0820243510</t>
  </si>
  <si>
    <t>0820243520</t>
  </si>
  <si>
    <t>1.</t>
  </si>
  <si>
    <t>5.</t>
  </si>
  <si>
    <t>7.</t>
  </si>
  <si>
    <t>4.</t>
  </si>
  <si>
    <t>2.</t>
  </si>
  <si>
    <t>6.</t>
  </si>
  <si>
    <t>8.</t>
  </si>
  <si>
    <t>3.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</si>
  <si>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</si>
  <si>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</si>
  <si>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</si>
  <si>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</si>
  <si>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</si>
  <si>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</si>
  <si>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</si>
  <si>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</si>
  <si>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</si>
  <si>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</si>
  <si>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</si>
  <si>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</si>
  <si>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</si>
  <si>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</si>
  <si>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</si>
  <si>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</si>
  <si>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</si>
  <si>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</si>
  <si>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</si>
  <si>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</si>
  <si>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</si>
  <si>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</si>
  <si>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</si>
  <si>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</si>
  <si>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</si>
  <si>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</si>
  <si>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</si>
  <si>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</si>
  <si>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</si>
  <si>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</si>
  <si>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</si>
  <si>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</si>
  <si>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</si>
  <si>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</si>
  <si>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</si>
  <si>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</si>
  <si>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</si>
  <si>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</si>
  <si>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</si>
  <si>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</si>
  <si>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</si>
  <si>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</si>
  <si>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</si>
  <si>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</si>
  <si>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</si>
  <si>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</si>
  <si>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</si>
  <si>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</si>
  <si>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2020 и 2021 годов</t>
  </si>
  <si>
    <t>10201SТ040</t>
  </si>
  <si>
    <t>08101SP040</t>
  </si>
  <si>
    <t>0510142130</t>
  </si>
  <si>
    <t xml:space="preserve">Строительство Архиерейского подворья </t>
  </si>
  <si>
    <t xml:space="preserve">Реконструкция сквера в 68 квартале, эспланада </t>
  </si>
  <si>
    <t>0510142140</t>
  </si>
  <si>
    <t>0510141490</t>
  </si>
  <si>
    <t>0510141470</t>
  </si>
  <si>
    <t>0510141430</t>
  </si>
  <si>
    <t>0510143660</t>
  </si>
  <si>
    <t>Строительство сетей водоснабжения в микрорайонах города Перми</t>
  </si>
  <si>
    <t>Строительство автомобильной дороги по ул. Маршала Жукова</t>
  </si>
  <si>
    <t>Строительство автомобильной дороги по ул. Углеуральской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</si>
  <si>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</si>
  <si>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 xml:space="preserve">Реконструкция площади Восстания. 2 этап </t>
  </si>
  <si>
    <t xml:space="preserve">Строительство автомобильной дороги от площади Карла Маркса до ул. Чкалова </t>
  </si>
  <si>
    <t>Реконструкция ледовой арены МАУ ДО «ДЮЦ «Здоровье»</t>
  </si>
  <si>
    <t>Реконструкция здания МБОУ «Гимназия № 17» г. Перми (пристройка нового корпуса)</t>
  </si>
  <si>
    <t>Строительство спортивной площадки МАОУ «СОШ № 25» г. Перми</t>
  </si>
  <si>
    <t>Строительство спортивной площадки МАОУ «СОШ № 131» г. Перми</t>
  </si>
  <si>
    <t>Строительство спортивной площадки МАОУ «СОШ № 122» г. Перми</t>
  </si>
  <si>
    <t>Строительство приюта для содержания безнадзорных животных по ул. Верхне-Муллинской, 106а г. Перми</t>
  </si>
  <si>
    <t>Строительства спортивного комплекса с плавательным бассейном в микрорайоне Парковый</t>
  </si>
  <si>
    <t>Реконструкция объекта озеленения по ул. Петропавловской</t>
  </si>
  <si>
    <t>Строительство автомобильной дороги по ул. Крисанова от шоссе Космонавтов до ул. Пушкина</t>
  </si>
  <si>
    <t>48.</t>
  </si>
  <si>
    <t xml:space="preserve">Реконструкция кладбища  «Северное» </t>
  </si>
  <si>
    <t>Поправки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</si>
  <si>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</si>
  <si>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</si>
  <si>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1710141320</t>
  </si>
  <si>
    <t>1710142330</t>
  </si>
  <si>
    <t>1710142260</t>
  </si>
  <si>
    <t>1710142370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</si>
  <si>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</si>
  <si>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1760142410</t>
  </si>
  <si>
    <t xml:space="preserve">Реконструкция стадиона «Юность» </t>
  </si>
  <si>
    <t>0820142110, 08201SP04D</t>
  </si>
  <si>
    <t>1710141220</t>
  </si>
  <si>
    <t>58.</t>
  </si>
  <si>
    <t>59.</t>
  </si>
  <si>
    <t>60.</t>
  </si>
  <si>
    <t xml:space="preserve">Реконструкция сквера у клуба С.М. Кирова </t>
  </si>
  <si>
    <t>08201SH070, 08201SР040</t>
  </si>
  <si>
    <t>08201SР040</t>
  </si>
  <si>
    <t>15101SЖ160, 1510142010, 1530100000, 1510121480</t>
  </si>
  <si>
    <t>1710442380</t>
  </si>
  <si>
    <t>9190041010</t>
  </si>
  <si>
    <t>Уточнение февраль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</si>
  <si>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</si>
  <si>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</si>
  <si>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Реконструкция сквера на нижней части набережной реки Кама</t>
  </si>
  <si>
    <t>1320243710</t>
  </si>
  <si>
    <t>61.</t>
  </si>
  <si>
    <t>от 18.12.2018 № 270</t>
  </si>
  <si>
    <t>ПРИЛОЖЕНИЕ 10</t>
  </si>
  <si>
    <t>Комитет</t>
  </si>
  <si>
    <t>Уточнение апрель</t>
  </si>
  <si>
    <t>Строительство здания для размещения дошкольного образовательного учреждения по ул. Байкальской, 26а</t>
  </si>
  <si>
    <t>Изъятие земельных участков и объектов недвижимости, имущества для реконструкции дорожных объектов города Перми</t>
  </si>
  <si>
    <t>10201ST200</t>
  </si>
  <si>
    <t>Реконструкция автомобильной дороги от ул. Героев Хасана до дома N 151а по ул. Героев Хасана с обустройством площадки для разворота общественного транспорта</t>
  </si>
  <si>
    <t>10201ST04I</t>
  </si>
  <si>
    <t>Реконструкция здания МАОУ "СОШ N 93" г. Перми (пристройка нового корпуса)</t>
  </si>
  <si>
    <t>08201SH071</t>
  </si>
  <si>
    <t>62.</t>
  </si>
  <si>
    <t>63.</t>
  </si>
  <si>
    <t>0810141600, 08101SР044, 081P252320</t>
  </si>
  <si>
    <t>081P252320</t>
  </si>
  <si>
    <t>08101SР040, 081P252320</t>
  </si>
  <si>
    <t>0810141610, 08101SР046, 081P252320</t>
  </si>
  <si>
    <t>08101SP040, 081P252320</t>
  </si>
  <si>
    <t>Строительство здания для размещения дошкольного образовательного учреждения по ул. Плеханова, 63</t>
  </si>
  <si>
    <t>0810141640, 081P252320</t>
  </si>
  <si>
    <t>0810141680, 08101SP041</t>
  </si>
  <si>
    <t>0820141720, 08201SH073, 08201SP045</t>
  </si>
  <si>
    <t>0820142120, 08201SН072, 08201SP042</t>
  </si>
  <si>
    <t>08201SP040</t>
  </si>
  <si>
    <t>0820142510</t>
  </si>
  <si>
    <t xml:space="preserve">Строительство нового корпуса МАОУ «Техно-школа имени лётчика космонавта СССР, дважды героя советского союза В.П. Савиных» г. Перми </t>
  </si>
  <si>
    <t>Комитет апрель</t>
  </si>
  <si>
    <t>Уточнение июнь</t>
  </si>
  <si>
    <t xml:space="preserve">Реконструкция здания по ул. Ижевская, 25 </t>
  </si>
  <si>
    <t>0220443720</t>
  </si>
  <si>
    <t>средства Фонда содействия реформированию жилищно-коммунального хозяйства</t>
  </si>
  <si>
    <t>151F309502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</si>
  <si>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</si>
  <si>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1020341290</t>
  </si>
  <si>
    <t>Строительство места отвала снега «Голый мыс»</t>
  </si>
  <si>
    <t>1020442390</t>
  </si>
  <si>
    <t>0820142540</t>
  </si>
  <si>
    <t>0820142550</t>
  </si>
  <si>
    <t>1020143630,10201ST04U</t>
  </si>
  <si>
    <t>Реконструкция ул. Плеханова от шоссе Космонавтов до ул. Грузинская</t>
  </si>
  <si>
    <t>10201ST04X</t>
  </si>
  <si>
    <t>Реконструкция ул. Революции: 2 очередь моста через реку Егошиху</t>
  </si>
  <si>
    <t>10201ST04T</t>
  </si>
  <si>
    <t>64.</t>
  </si>
  <si>
    <t>65.</t>
  </si>
  <si>
    <t>66.</t>
  </si>
  <si>
    <t>67.</t>
  </si>
  <si>
    <t>68.</t>
  </si>
  <si>
    <t>69.</t>
  </si>
  <si>
    <t>Строительство здания общеобразовательного учреждения по ул. Карпинского, 77а</t>
  </si>
  <si>
    <t xml:space="preserve">Строительство здания общеобразовательного учреждения по ул. Холмогорской, 2з </t>
  </si>
  <si>
    <t>15101SЖ160, 151F309602</t>
  </si>
  <si>
    <t>Комитет июнь</t>
  </si>
  <si>
    <t>Строительство спортивной площадки МАОУ «Школа бизнеса и предпринимательства» г. Перми</t>
  </si>
  <si>
    <t>Реконструкция корпуса  МАОУ «СОШ № 22» г. Перми</t>
  </si>
  <si>
    <t>Реконструкция ул. Социалистической от ПК7 до ПК10+50 с разворотным кольцом</t>
  </si>
  <si>
    <t>1020141930</t>
  </si>
  <si>
    <t>Строительство дороги ул. Уинская - Ивинский проспект и Ивинский проспект</t>
  </si>
  <si>
    <t>Реконструкция ул. Грибоедова от ул. Уинской до ул. Лесной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</si>
  <si>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</si>
  <si>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1020142580</t>
  </si>
  <si>
    <t>1020142590</t>
  </si>
  <si>
    <t>1020142600</t>
  </si>
  <si>
    <t>Реконструкция берегоукрепительных сооружений набережной Воткинского водохранилища в Кировском районе г. Перми</t>
  </si>
  <si>
    <t>Прочие объекты</t>
  </si>
  <si>
    <t>70.</t>
  </si>
  <si>
    <t>1111042610</t>
  </si>
  <si>
    <t>1710441240</t>
  </si>
  <si>
    <t>0820242620</t>
  </si>
  <si>
    <t>0820242640</t>
  </si>
  <si>
    <t>0820142630</t>
  </si>
  <si>
    <t>71.</t>
  </si>
  <si>
    <t>72.</t>
  </si>
  <si>
    <t>73.</t>
  </si>
  <si>
    <t>74.</t>
  </si>
  <si>
    <t>75.</t>
  </si>
  <si>
    <t>76.</t>
  </si>
  <si>
    <t>77.</t>
  </si>
  <si>
    <t>Уточнение август</t>
  </si>
  <si>
    <t>Строительство блочной модульной котельной в микрорайоне «Южный»</t>
  </si>
  <si>
    <t>ПРИЛОЖЕНИЕ 6</t>
  </si>
  <si>
    <t>Строительство спортивного зала МАОУ «СОШ N 79» г. Перми</t>
  </si>
  <si>
    <t>Реконструкция здания МАОУ «СОШ N 93» г. Перми (пристройка нового корпуса)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</si>
</sst>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sz val="12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/>
    <xf numFmtId="164" fontId="1" fillId="2" borderId="1" xfId="0" applyNumberFormat="1" applyFont="1" applyFill="1" applyBorder="1" applyAlignment="1">
      <alignment horizontal="left" vertical="top"/>
    </xf>
    <xf numFmtId="164" fontId="3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165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49" fontId="1" fillId="2" borderId="0" xfId="0" applyNumberFormat="1" applyFont="1" applyFill="1"/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center" wrapText="1"/>
    </xf>
    <xf numFmtId="164" fontId="1" fillId="2" borderId="8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64" fontId="3" fillId="4" borderId="1" xfId="0" applyNumberFormat="1" applyFont="1" applyFill="1" applyBorder="1" applyAlignment="1">
      <alignment horizontal="right" vertical="center"/>
    </xf>
    <xf numFmtId="49" fontId="5" fillId="4" borderId="0" xfId="0" applyNumberFormat="1" applyFont="1" applyFill="1" applyAlignment="1">
      <alignment horizontal="left" vertical="center"/>
    </xf>
    <xf numFmtId="0" fontId="3" fillId="4" borderId="0" xfId="0" applyFont="1" applyFill="1"/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Y334"/>
  <sheetViews>
    <sheetView tabSelected="1" zoomScale="70" zoomScaleNormal="70" workbookViewId="0">
      <selection sqref="A1:AK222"/>
    </sheetView>
  </sheetViews>
  <sheetFormatPr defaultColWidth="9.140625" defaultRowHeight="18.75" x14ac:dyDescent="0.3"/>
  <cols>
    <col min="1" max="1" width="5.5703125" style="3" customWidth="1"/>
    <col min="2" max="2" width="82.7109375" style="14" customWidth="1"/>
    <col min="3" max="3" width="21.28515625" style="14" customWidth="1"/>
    <col min="4" max="33" width="17.5703125" style="17" hidden="1" customWidth="1"/>
    <col min="34" max="34" width="17.5703125" style="22" hidden="1" customWidth="1"/>
    <col min="35" max="35" width="17.5703125" style="17" customWidth="1"/>
    <col min="36" max="36" width="17.5703125" style="22" hidden="1" customWidth="1"/>
    <col min="37" max="37" width="17.5703125" style="17" customWidth="1"/>
    <col min="38" max="38" width="28.28515625" style="13" hidden="1" customWidth="1"/>
    <col min="39" max="39" width="9.42578125" style="3" hidden="1" customWidth="1"/>
    <col min="40" max="41" width="9.140625" style="3" customWidth="1"/>
    <col min="42" max="16384" width="9.140625" style="3"/>
  </cols>
  <sheetData>
    <row r="1" spans="1:39" x14ac:dyDescent="0.3">
      <c r="AK1" s="17" t="s">
        <v>278</v>
      </c>
    </row>
    <row r="2" spans="1:39" x14ac:dyDescent="0.3">
      <c r="AK2" s="17" t="s">
        <v>19</v>
      </c>
    </row>
    <row r="3" spans="1:39" x14ac:dyDescent="0.3">
      <c r="AK3" s="17" t="s">
        <v>20</v>
      </c>
    </row>
    <row r="5" spans="1:39" x14ac:dyDescent="0.3">
      <c r="AK5" s="17" t="s">
        <v>199</v>
      </c>
    </row>
    <row r="6" spans="1:39" x14ac:dyDescent="0.3">
      <c r="AK6" s="17" t="s">
        <v>19</v>
      </c>
    </row>
    <row r="7" spans="1:39" x14ac:dyDescent="0.3">
      <c r="AK7" s="17" t="s">
        <v>20</v>
      </c>
    </row>
    <row r="8" spans="1:39" x14ac:dyDescent="0.3">
      <c r="AK8" s="17" t="s">
        <v>198</v>
      </c>
    </row>
    <row r="10" spans="1:39" ht="15.75" customHeight="1" x14ac:dyDescent="0.3">
      <c r="A10" s="62" t="s">
        <v>27</v>
      </c>
      <c r="B10" s="63"/>
      <c r="C10" s="63"/>
      <c r="D10" s="64"/>
      <c r="E10" s="64"/>
      <c r="F10" s="65"/>
      <c r="G10" s="66"/>
      <c r="H10" s="65"/>
      <c r="I10" s="66"/>
      <c r="J10" s="65"/>
      <c r="K10" s="66"/>
      <c r="L10" s="65"/>
      <c r="M10" s="66"/>
      <c r="N10" s="65"/>
      <c r="O10" s="65"/>
      <c r="P10" s="65"/>
      <c r="Q10" s="65"/>
      <c r="R10" s="65"/>
      <c r="S10" s="66"/>
      <c r="T10" s="65"/>
      <c r="U10" s="66"/>
      <c r="V10" s="65"/>
      <c r="W10" s="65"/>
      <c r="X10" s="65"/>
      <c r="Y10" s="65"/>
      <c r="Z10" s="65"/>
      <c r="AA10" s="66"/>
      <c r="AB10" s="65"/>
      <c r="AC10" s="66"/>
      <c r="AD10" s="65"/>
      <c r="AE10" s="65"/>
      <c r="AF10" s="65"/>
      <c r="AG10" s="65"/>
      <c r="AH10" s="65"/>
      <c r="AI10" s="66"/>
      <c r="AJ10" s="65"/>
      <c r="AK10" s="66"/>
    </row>
    <row r="11" spans="1:39" ht="19.5" customHeight="1" x14ac:dyDescent="0.3">
      <c r="A11" s="62" t="s">
        <v>143</v>
      </c>
      <c r="B11" s="63"/>
      <c r="C11" s="63"/>
      <c r="D11" s="64"/>
      <c r="E11" s="64"/>
      <c r="F11" s="65"/>
      <c r="G11" s="66"/>
      <c r="H11" s="65"/>
      <c r="I11" s="66"/>
      <c r="J11" s="65"/>
      <c r="K11" s="66"/>
      <c r="L11" s="65"/>
      <c r="M11" s="66"/>
      <c r="N11" s="65"/>
      <c r="O11" s="65"/>
      <c r="P11" s="65"/>
      <c r="Q11" s="65"/>
      <c r="R11" s="65"/>
      <c r="S11" s="66"/>
      <c r="T11" s="65"/>
      <c r="U11" s="66"/>
      <c r="V11" s="65"/>
      <c r="W11" s="65"/>
      <c r="X11" s="65"/>
      <c r="Y11" s="65"/>
      <c r="Z11" s="65"/>
      <c r="AA11" s="66"/>
      <c r="AB11" s="65"/>
      <c r="AC11" s="66"/>
      <c r="AD11" s="65"/>
      <c r="AE11" s="65"/>
      <c r="AF11" s="65"/>
      <c r="AG11" s="65"/>
      <c r="AH11" s="65"/>
      <c r="AI11" s="66"/>
      <c r="AJ11" s="65"/>
      <c r="AK11" s="66"/>
    </row>
    <row r="12" spans="1:39" x14ac:dyDescent="0.3">
      <c r="A12" s="67"/>
      <c r="B12" s="63"/>
      <c r="C12" s="63"/>
      <c r="D12" s="64"/>
      <c r="E12" s="64"/>
      <c r="F12" s="65"/>
      <c r="G12" s="66"/>
      <c r="H12" s="65"/>
      <c r="I12" s="66"/>
      <c r="J12" s="65"/>
      <c r="K12" s="66"/>
      <c r="L12" s="65"/>
      <c r="M12" s="66"/>
      <c r="N12" s="65"/>
      <c r="O12" s="65"/>
      <c r="P12" s="65"/>
      <c r="Q12" s="65"/>
      <c r="R12" s="65"/>
      <c r="S12" s="66"/>
      <c r="T12" s="65"/>
      <c r="U12" s="66"/>
      <c r="V12" s="65"/>
      <c r="W12" s="65"/>
      <c r="X12" s="65"/>
      <c r="Y12" s="65"/>
      <c r="Z12" s="65"/>
      <c r="AA12" s="66"/>
      <c r="AB12" s="65"/>
      <c r="AC12" s="66"/>
      <c r="AD12" s="65"/>
      <c r="AE12" s="65"/>
      <c r="AF12" s="65"/>
      <c r="AG12" s="65"/>
      <c r="AH12" s="65"/>
      <c r="AI12" s="66"/>
      <c r="AJ12" s="65"/>
      <c r="AK12" s="66"/>
    </row>
    <row r="13" spans="1:39" x14ac:dyDescent="0.3">
      <c r="A13" s="5"/>
      <c r="B13" s="15"/>
      <c r="C13" s="15"/>
      <c r="AK13" s="17" t="s">
        <v>18</v>
      </c>
    </row>
    <row r="14" spans="1:39" ht="18.75" customHeight="1" x14ac:dyDescent="0.3">
      <c r="A14" s="68" t="s">
        <v>0</v>
      </c>
      <c r="B14" s="68" t="s">
        <v>15</v>
      </c>
      <c r="C14" s="68" t="s">
        <v>1</v>
      </c>
      <c r="D14" s="58" t="s">
        <v>21</v>
      </c>
      <c r="E14" s="60" t="s">
        <v>71</v>
      </c>
      <c r="F14" s="60" t="s">
        <v>171</v>
      </c>
      <c r="G14" s="58" t="s">
        <v>21</v>
      </c>
      <c r="H14" s="60" t="s">
        <v>171</v>
      </c>
      <c r="I14" s="60" t="s">
        <v>71</v>
      </c>
      <c r="J14" s="60" t="s">
        <v>192</v>
      </c>
      <c r="K14" s="58" t="s">
        <v>21</v>
      </c>
      <c r="L14" s="60" t="s">
        <v>192</v>
      </c>
      <c r="M14" s="60" t="s">
        <v>71</v>
      </c>
      <c r="N14" s="60" t="s">
        <v>200</v>
      </c>
      <c r="O14" s="58" t="s">
        <v>21</v>
      </c>
      <c r="P14" s="60" t="s">
        <v>200</v>
      </c>
      <c r="Q14" s="60" t="s">
        <v>71</v>
      </c>
      <c r="R14" s="60" t="s">
        <v>201</v>
      </c>
      <c r="S14" s="58" t="s">
        <v>21</v>
      </c>
      <c r="T14" s="60" t="s">
        <v>201</v>
      </c>
      <c r="U14" s="60" t="s">
        <v>71</v>
      </c>
      <c r="V14" s="60" t="s">
        <v>224</v>
      </c>
      <c r="W14" s="58" t="s">
        <v>21</v>
      </c>
      <c r="X14" s="60" t="s">
        <v>224</v>
      </c>
      <c r="Y14" s="60" t="s">
        <v>71</v>
      </c>
      <c r="Z14" s="60" t="s">
        <v>225</v>
      </c>
      <c r="AA14" s="58" t="s">
        <v>21</v>
      </c>
      <c r="AB14" s="60" t="s">
        <v>225</v>
      </c>
      <c r="AC14" s="60" t="s">
        <v>71</v>
      </c>
      <c r="AD14" s="60" t="s">
        <v>250</v>
      </c>
      <c r="AE14" s="58" t="s">
        <v>21</v>
      </c>
      <c r="AF14" s="60" t="s">
        <v>250</v>
      </c>
      <c r="AG14" s="60" t="s">
        <v>71</v>
      </c>
      <c r="AH14" s="56" t="s">
        <v>276</v>
      </c>
      <c r="AI14" s="58" t="s">
        <v>21</v>
      </c>
      <c r="AJ14" s="56" t="s">
        <v>276</v>
      </c>
      <c r="AK14" s="60" t="s">
        <v>71</v>
      </c>
    </row>
    <row r="15" spans="1:39" x14ac:dyDescent="0.3">
      <c r="A15" s="70"/>
      <c r="B15" s="69"/>
      <c r="C15" s="70"/>
      <c r="D15" s="59"/>
      <c r="E15" s="61"/>
      <c r="F15" s="61"/>
      <c r="G15" s="59"/>
      <c r="H15" s="61"/>
      <c r="I15" s="61"/>
      <c r="J15" s="61"/>
      <c r="K15" s="59"/>
      <c r="L15" s="61"/>
      <c r="M15" s="61"/>
      <c r="N15" s="61"/>
      <c r="O15" s="59"/>
      <c r="P15" s="61"/>
      <c r="Q15" s="61"/>
      <c r="R15" s="61"/>
      <c r="S15" s="59"/>
      <c r="T15" s="61"/>
      <c r="U15" s="61"/>
      <c r="V15" s="61"/>
      <c r="W15" s="59"/>
      <c r="X15" s="61"/>
      <c r="Y15" s="61"/>
      <c r="Z15" s="61"/>
      <c r="AA15" s="59"/>
      <c r="AB15" s="61"/>
      <c r="AC15" s="61"/>
      <c r="AD15" s="61"/>
      <c r="AE15" s="59"/>
      <c r="AF15" s="61"/>
      <c r="AG15" s="61"/>
      <c r="AH15" s="57"/>
      <c r="AI15" s="59"/>
      <c r="AJ15" s="57"/>
      <c r="AK15" s="61"/>
    </row>
    <row r="16" spans="1:39" x14ac:dyDescent="0.3">
      <c r="A16" s="1"/>
      <c r="B16" s="9" t="s">
        <v>2</v>
      </c>
      <c r="C16" s="9"/>
      <c r="D16" s="25">
        <f>D18+D19</f>
        <v>1114157.0999999999</v>
      </c>
      <c r="E16" s="25">
        <f>E18+E19</f>
        <v>1113060.5999999999</v>
      </c>
      <c r="F16" s="26">
        <f>F18+F19</f>
        <v>38619.200000000012</v>
      </c>
      <c r="G16" s="26">
        <f>D16+F16</f>
        <v>1152776.2999999998</v>
      </c>
      <c r="H16" s="26">
        <f>H18+H19</f>
        <v>20906.099999999977</v>
      </c>
      <c r="I16" s="26">
        <f>E16+H16</f>
        <v>1133966.6999999997</v>
      </c>
      <c r="J16" s="26">
        <f>J18+J19</f>
        <v>60684.112000000001</v>
      </c>
      <c r="K16" s="26">
        <f>G16+J16</f>
        <v>1213460.4119999998</v>
      </c>
      <c r="L16" s="26">
        <f>L18+L19</f>
        <v>11499.042000000001</v>
      </c>
      <c r="M16" s="26">
        <f>I16+L16</f>
        <v>1145465.7419999996</v>
      </c>
      <c r="N16" s="26">
        <f>N18+N19</f>
        <v>0</v>
      </c>
      <c r="O16" s="26">
        <f>K16+N16</f>
        <v>1213460.4119999998</v>
      </c>
      <c r="P16" s="26">
        <f>P18+P19</f>
        <v>0</v>
      </c>
      <c r="Q16" s="26">
        <f>M16+P16</f>
        <v>1145465.7419999996</v>
      </c>
      <c r="R16" s="26">
        <f>R18+R19+R20</f>
        <v>341865.1</v>
      </c>
      <c r="S16" s="26">
        <f>O16+R16</f>
        <v>1555325.5119999996</v>
      </c>
      <c r="T16" s="26">
        <f>T18+T19+T20</f>
        <v>103580.4</v>
      </c>
      <c r="U16" s="26">
        <f>Q16+T16</f>
        <v>1249046.1419999995</v>
      </c>
      <c r="V16" s="26">
        <f>V18+V19+V20</f>
        <v>0</v>
      </c>
      <c r="W16" s="26">
        <f>S16+V16</f>
        <v>1555325.5119999996</v>
      </c>
      <c r="X16" s="26">
        <f>X18+X19+X20</f>
        <v>0</v>
      </c>
      <c r="Y16" s="26">
        <f>U16+X16</f>
        <v>1249046.1419999995</v>
      </c>
      <c r="Z16" s="26">
        <f>Z18+Z19+Z20</f>
        <v>-6999.1489999999985</v>
      </c>
      <c r="AA16" s="26">
        <f>W16+Z16</f>
        <v>1548326.3629999997</v>
      </c>
      <c r="AB16" s="26">
        <f>AB18+AB19+AB20</f>
        <v>67826.8</v>
      </c>
      <c r="AC16" s="26">
        <f>Y16+AB16</f>
        <v>1316872.9419999996</v>
      </c>
      <c r="AD16" s="26">
        <f>AD18+AD19+AD20</f>
        <v>0</v>
      </c>
      <c r="AE16" s="26">
        <f>AA16+AD16</f>
        <v>1548326.3629999997</v>
      </c>
      <c r="AF16" s="26">
        <f>AF18+AF19+AF20</f>
        <v>-52826.8</v>
      </c>
      <c r="AG16" s="26">
        <f>AC16+AF16</f>
        <v>1264046.1419999995</v>
      </c>
      <c r="AH16" s="26">
        <f>AH18+AH19+AH20</f>
        <v>112728.897</v>
      </c>
      <c r="AI16" s="29">
        <f>AE16+AH16</f>
        <v>1661055.2599999998</v>
      </c>
      <c r="AJ16" s="26">
        <f>AJ18+AJ19+AJ20</f>
        <v>106257.841</v>
      </c>
      <c r="AK16" s="29">
        <f>AG16+AJ16</f>
        <v>1370303.9829999995</v>
      </c>
      <c r="AL16" s="45"/>
      <c r="AM16" s="46"/>
    </row>
    <row r="17" spans="1:39" x14ac:dyDescent="0.3">
      <c r="A17" s="1"/>
      <c r="B17" s="9" t="s">
        <v>7</v>
      </c>
      <c r="C17" s="9"/>
      <c r="D17" s="27"/>
      <c r="E17" s="27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8"/>
      <c r="AI17" s="29"/>
      <c r="AJ17" s="28"/>
      <c r="AK17" s="29"/>
    </row>
    <row r="18" spans="1:39" hidden="1" x14ac:dyDescent="0.3">
      <c r="A18" s="1"/>
      <c r="B18" s="6" t="s">
        <v>8</v>
      </c>
      <c r="C18" s="4"/>
      <c r="D18" s="30">
        <f>D23+D28+D31+D36+D43+D45+D50+D51+D52+D39+D46+D53+D55</f>
        <v>651873.79999999981</v>
      </c>
      <c r="E18" s="30">
        <f>E23+E28+E31+E36+E43+E45+E50+E51+E52+E39+E46+E53+E55</f>
        <v>831129.29999999993</v>
      </c>
      <c r="F18" s="32">
        <f>F23+F28+F31+F36+F43+F45+F50+F51+F52+F39+F53+F55+F48</f>
        <v>0</v>
      </c>
      <c r="G18" s="29">
        <f t="shared" ref="G18:G121" si="0">D18+F18</f>
        <v>651873.79999999981</v>
      </c>
      <c r="H18" s="32">
        <f>H23+H28+H31+H36+H43+H45+H50+H51+H52+H39+H53+H55+H48</f>
        <v>-311602.7</v>
      </c>
      <c r="I18" s="29">
        <f t="shared" ref="I18:I121" si="1">E18+H18</f>
        <v>519526.59999999992</v>
      </c>
      <c r="J18" s="32">
        <f>J23+J28+J31+J36+J43+J45+J50+J51+J52+J39+J53+J55+J48</f>
        <v>60684.112000000001</v>
      </c>
      <c r="K18" s="29">
        <f t="shared" ref="K18:K109" si="2">G18+J18</f>
        <v>712557.91199999978</v>
      </c>
      <c r="L18" s="32">
        <f>L23+L28+L31+L36+L43+L45+L50+L51+L52+L39+L53+L55+L48</f>
        <v>11499.042000000001</v>
      </c>
      <c r="M18" s="29">
        <f t="shared" ref="M18:M21" si="3">I18+L18</f>
        <v>531025.64199999988</v>
      </c>
      <c r="N18" s="32">
        <f>N23+N28+N31+N36+N43+N45+N50+N51+N52+N39+N53+N55+N48</f>
        <v>0</v>
      </c>
      <c r="O18" s="29">
        <f t="shared" ref="O18:O21" si="4">K18+N18</f>
        <v>712557.91199999978</v>
      </c>
      <c r="P18" s="32">
        <f>P23+P28+P31+P36+P43+P45+P50+P51+P52+P39+P53+P55+P48</f>
        <v>0</v>
      </c>
      <c r="Q18" s="29">
        <f t="shared" ref="Q18:Q21" si="5">M18+P18</f>
        <v>531025.64199999988</v>
      </c>
      <c r="R18" s="32">
        <f>R23+R28+R36+R43+R45+R50+R51+R52+R39+R53+R55+R48+R33+R60+R63+R66+R69+R57</f>
        <v>-70933.39999999998</v>
      </c>
      <c r="S18" s="29">
        <f t="shared" ref="S18:S21" si="6">O18+R18</f>
        <v>641624.51199999976</v>
      </c>
      <c r="T18" s="32">
        <f>T23+T28+T36+T43+T45+T50+T51+T52+T39+T53+T55+T48+T33+T60+T63+T66+T69+T57</f>
        <v>-1.0913936421275139E-11</v>
      </c>
      <c r="U18" s="29">
        <f t="shared" ref="U18:U21" si="7">Q18+T18</f>
        <v>531025.64199999988</v>
      </c>
      <c r="V18" s="32">
        <f>V23+V28+V36+V43+V45+V50+V51+V52+V39+V53+V55+V48+V33+V60+V63+V66+V69+V57</f>
        <v>0</v>
      </c>
      <c r="W18" s="29">
        <f t="shared" ref="W18:W21" si="8">S18+V18</f>
        <v>641624.51199999976</v>
      </c>
      <c r="X18" s="32">
        <f>X23+X28+X36+X43+X45+X50+X51+X52+X39+X53+X55+X48+X33+X60+X63+X66+X69+X57</f>
        <v>0</v>
      </c>
      <c r="Y18" s="29">
        <f t="shared" ref="Y18:Y21" si="9">U18+X18</f>
        <v>531025.64199999988</v>
      </c>
      <c r="Z18" s="32">
        <f>Z23+Z28+Z36+Z43+Z45+Z50+Z51+Z52+Z39+Z53+Z55+Z48+Z33+Z60+Z63+Z66+Z69+Z57+Z54+Z56+Z70+Z71</f>
        <v>-6999.1489999999985</v>
      </c>
      <c r="AA18" s="29">
        <f t="shared" ref="AA18:AA21" si="10">W18+Z18</f>
        <v>634625.36299999978</v>
      </c>
      <c r="AB18" s="32">
        <f>AB23+AB28+AB36+AB43+AB45+AB50+AB51+AB52+AB39+AB53+AB55+AB48+AB33+AB60+AB63+AB66+AB69+AB57+AB54+AB56+AB70+AB71</f>
        <v>67826.8</v>
      </c>
      <c r="AC18" s="29">
        <f t="shared" ref="AC18:AC21" si="11">Y18+AB18</f>
        <v>598852.44199999992</v>
      </c>
      <c r="AD18" s="32">
        <f>AD23+AD28+AD36+AD43+AD45+AD50+AD51+AD52+AD39+AD53+AD55+AD48+AD33+AD60+AD63+AD66+AD69+AD57+AD54+AD56+AD70+AD71</f>
        <v>0</v>
      </c>
      <c r="AE18" s="29">
        <f t="shared" ref="AE18:AE21" si="12">AA18+AD18</f>
        <v>634625.36299999978</v>
      </c>
      <c r="AF18" s="32">
        <f>AF23+AF28+AF36+AF43+AF45+AF50+AF51+AF52+AF39+AF53+AF55+AF48+AF33+AF60+AF63+AF66+AF69+AF57+AF54+AF56+AF70+AF71</f>
        <v>-52826.8</v>
      </c>
      <c r="AG18" s="29">
        <f t="shared" ref="AG18:AG21" si="13">AC18+AF18</f>
        <v>546025.64199999988</v>
      </c>
      <c r="AH18" s="31">
        <f>AH23+AH28+AH36+AH43+AH45+AH50+AH51+AH52+AH39+AH53+AH55+AH48+AH33+AH60+AH63+AH66+AH69+AH57+AH54+AH56+AH70+AH71+AH72+AH73+AH74</f>
        <v>112728.897</v>
      </c>
      <c r="AI18" s="29">
        <f t="shared" ref="AI18:AI21" si="14">AE18+AH18</f>
        <v>747354.25999999978</v>
      </c>
      <c r="AJ18" s="31">
        <f>AJ23+AJ28+AJ36+AJ43+AJ45+AJ50+AJ51+AJ52+AJ39+AJ53+AJ55+AJ48+AJ33+AJ60+AJ63+AJ66+AJ69+AJ57+AJ54+AJ56+AJ70+AJ71+AJ72+AJ73+AJ74</f>
        <v>106257.841</v>
      </c>
      <c r="AK18" s="29">
        <f t="shared" ref="AK18:AK21" si="15">AG18+AJ18</f>
        <v>652283.48299999989</v>
      </c>
      <c r="AM18" s="3">
        <v>0</v>
      </c>
    </row>
    <row r="19" spans="1:39" x14ac:dyDescent="0.3">
      <c r="A19" s="1"/>
      <c r="B19" s="50" t="s">
        <v>14</v>
      </c>
      <c r="C19" s="9"/>
      <c r="D19" s="27">
        <f>D24+D29+D44+D40</f>
        <v>462283.30000000005</v>
      </c>
      <c r="E19" s="27">
        <f>E24+E29+E44+E40</f>
        <v>281931.3</v>
      </c>
      <c r="F19" s="29">
        <f>F24+F29+F44+F40+F49</f>
        <v>38619.200000000012</v>
      </c>
      <c r="G19" s="29">
        <f t="shared" si="0"/>
        <v>500902.50000000006</v>
      </c>
      <c r="H19" s="29">
        <f>H24+H29+H44+H40+H49</f>
        <v>332508.79999999999</v>
      </c>
      <c r="I19" s="29">
        <f t="shared" si="1"/>
        <v>614440.1</v>
      </c>
      <c r="J19" s="29">
        <f>J24+J29+J44+J40+J49</f>
        <v>0</v>
      </c>
      <c r="K19" s="29">
        <f t="shared" si="2"/>
        <v>500902.50000000006</v>
      </c>
      <c r="L19" s="29">
        <f>L24+L29+L44+L40+L49</f>
        <v>0</v>
      </c>
      <c r="M19" s="29">
        <f t="shared" si="3"/>
        <v>614440.1</v>
      </c>
      <c r="N19" s="29">
        <f>N24+N29+N44+N40+N49</f>
        <v>0</v>
      </c>
      <c r="O19" s="29">
        <f t="shared" si="4"/>
        <v>500902.50000000006</v>
      </c>
      <c r="P19" s="29">
        <f>P24+P29+P44+P40+P49</f>
        <v>0</v>
      </c>
      <c r="Q19" s="29">
        <f t="shared" si="5"/>
        <v>614440.1</v>
      </c>
      <c r="R19" s="29">
        <f>R24+R29+R44+R40+R49+R34+R61+R67</f>
        <v>105494.49999999999</v>
      </c>
      <c r="S19" s="29">
        <f t="shared" si="6"/>
        <v>606397</v>
      </c>
      <c r="T19" s="29">
        <f>T24+T29+T44+T40+T49+T34+T61+T67</f>
        <v>103580.40000000001</v>
      </c>
      <c r="U19" s="29">
        <f t="shared" si="7"/>
        <v>718020.5</v>
      </c>
      <c r="V19" s="29">
        <f>V24+V29+V44+V40+V49+V34+V61+V67</f>
        <v>0</v>
      </c>
      <c r="W19" s="29">
        <f t="shared" si="8"/>
        <v>606397</v>
      </c>
      <c r="X19" s="29">
        <f>X24+X29+X44+X40+X49+X34+X61+X67</f>
        <v>0</v>
      </c>
      <c r="Y19" s="29">
        <f t="shared" si="9"/>
        <v>718020.5</v>
      </c>
      <c r="Z19" s="29">
        <f>Z24+Z29+Z44+Z40+Z49+Z34+Z61+Z67</f>
        <v>0</v>
      </c>
      <c r="AA19" s="29">
        <f t="shared" si="10"/>
        <v>606397</v>
      </c>
      <c r="AB19" s="29">
        <f>AB24+AB29+AB44+AB40+AB49+AB34+AB61+AB67</f>
        <v>0</v>
      </c>
      <c r="AC19" s="29">
        <f t="shared" si="11"/>
        <v>718020.5</v>
      </c>
      <c r="AD19" s="29">
        <f>AD24+AD29+AD44+AD40+AD49+AD34+AD61+AD67</f>
        <v>0</v>
      </c>
      <c r="AE19" s="29">
        <f t="shared" si="12"/>
        <v>606397</v>
      </c>
      <c r="AF19" s="29">
        <f>AF24+AF29+AF44+AF40+AF49+AF34+AF61+AF67</f>
        <v>0</v>
      </c>
      <c r="AG19" s="29">
        <f t="shared" si="13"/>
        <v>718020.5</v>
      </c>
      <c r="AH19" s="28">
        <f>AH24+AH29+AH44+AH40+AH49+AH34+AH61+AH67</f>
        <v>0</v>
      </c>
      <c r="AI19" s="29">
        <f t="shared" si="14"/>
        <v>606397</v>
      </c>
      <c r="AJ19" s="28">
        <f>AJ24+AJ29+AJ44+AJ40+AJ49+AJ34+AJ61+AJ67</f>
        <v>0</v>
      </c>
      <c r="AK19" s="29">
        <f t="shared" si="15"/>
        <v>718020.5</v>
      </c>
    </row>
    <row r="20" spans="1:39" x14ac:dyDescent="0.3">
      <c r="A20" s="1"/>
      <c r="B20" s="11" t="s">
        <v>22</v>
      </c>
      <c r="C20" s="9"/>
      <c r="D20" s="27"/>
      <c r="E20" s="27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>
        <f>R25+R30+R35+R68</f>
        <v>307304</v>
      </c>
      <c r="S20" s="29">
        <f t="shared" si="6"/>
        <v>307304</v>
      </c>
      <c r="T20" s="29">
        <f>T25+T30+T35+T68</f>
        <v>0</v>
      </c>
      <c r="U20" s="29">
        <f t="shared" si="7"/>
        <v>0</v>
      </c>
      <c r="V20" s="29">
        <f>V25+V30+V35+V68</f>
        <v>0</v>
      </c>
      <c r="W20" s="29">
        <f t="shared" si="8"/>
        <v>307304</v>
      </c>
      <c r="X20" s="29">
        <f>X25+X30+X35+X68</f>
        <v>0</v>
      </c>
      <c r="Y20" s="29">
        <f t="shared" si="9"/>
        <v>0</v>
      </c>
      <c r="Z20" s="29">
        <f>Z25+Z30+Z35+Z68</f>
        <v>0</v>
      </c>
      <c r="AA20" s="29">
        <f t="shared" si="10"/>
        <v>307304</v>
      </c>
      <c r="AB20" s="29">
        <f>AB25+AB30+AB35+AB68</f>
        <v>0</v>
      </c>
      <c r="AC20" s="29">
        <f t="shared" si="11"/>
        <v>0</v>
      </c>
      <c r="AD20" s="29">
        <f>AD25+AD30+AD35+AD68</f>
        <v>0</v>
      </c>
      <c r="AE20" s="29">
        <f t="shared" si="12"/>
        <v>307304</v>
      </c>
      <c r="AF20" s="29">
        <f>AF25+AF30+AF35+AF68</f>
        <v>0</v>
      </c>
      <c r="AG20" s="29">
        <f t="shared" si="13"/>
        <v>0</v>
      </c>
      <c r="AH20" s="28">
        <f>AH25+AH30+AH35+AH68</f>
        <v>0</v>
      </c>
      <c r="AI20" s="29">
        <f t="shared" si="14"/>
        <v>307304</v>
      </c>
      <c r="AJ20" s="28">
        <f>AJ25+AJ30+AJ35+AJ68</f>
        <v>0</v>
      </c>
      <c r="AK20" s="29">
        <f t="shared" si="15"/>
        <v>0</v>
      </c>
    </row>
    <row r="21" spans="1:39" ht="57.75" customHeight="1" x14ac:dyDescent="0.3">
      <c r="A21" s="1" t="s">
        <v>87</v>
      </c>
      <c r="B21" s="10" t="s">
        <v>193</v>
      </c>
      <c r="C21" s="7" t="s">
        <v>45</v>
      </c>
      <c r="D21" s="27">
        <f>D23+D24</f>
        <v>210122.80000000002</v>
      </c>
      <c r="E21" s="27">
        <f>E23+E24</f>
        <v>62382</v>
      </c>
      <c r="F21" s="29">
        <f>F23+F24</f>
        <v>0</v>
      </c>
      <c r="G21" s="29">
        <f t="shared" si="0"/>
        <v>210122.80000000002</v>
      </c>
      <c r="H21" s="29">
        <f>H23+H24</f>
        <v>-7359.3</v>
      </c>
      <c r="I21" s="29">
        <f t="shared" si="1"/>
        <v>55022.7</v>
      </c>
      <c r="J21" s="29">
        <f>J23+J24</f>
        <v>0</v>
      </c>
      <c r="K21" s="29">
        <f t="shared" si="2"/>
        <v>210122.80000000002</v>
      </c>
      <c r="L21" s="29">
        <f>L23+L24</f>
        <v>0</v>
      </c>
      <c r="M21" s="29">
        <f t="shared" si="3"/>
        <v>55022.7</v>
      </c>
      <c r="N21" s="29">
        <f>N23+N24</f>
        <v>0</v>
      </c>
      <c r="O21" s="29">
        <f t="shared" si="4"/>
        <v>210122.80000000002</v>
      </c>
      <c r="P21" s="29">
        <f>P23+P24</f>
        <v>0</v>
      </c>
      <c r="Q21" s="29">
        <f t="shared" si="5"/>
        <v>55022.7</v>
      </c>
      <c r="R21" s="29">
        <f>R23+R24+R25</f>
        <v>-27159.379999999976</v>
      </c>
      <c r="S21" s="29">
        <f t="shared" si="6"/>
        <v>182963.42000000004</v>
      </c>
      <c r="T21" s="29">
        <f>T23+T24+T25</f>
        <v>-55022.7</v>
      </c>
      <c r="U21" s="29">
        <f t="shared" si="7"/>
        <v>0</v>
      </c>
      <c r="V21" s="29">
        <f>V23+V24+V25</f>
        <v>0</v>
      </c>
      <c r="W21" s="29">
        <f t="shared" si="8"/>
        <v>182963.42000000004</v>
      </c>
      <c r="X21" s="29">
        <f>X23+X24+X25</f>
        <v>0</v>
      </c>
      <c r="Y21" s="29">
        <f t="shared" si="9"/>
        <v>0</v>
      </c>
      <c r="Z21" s="29">
        <f>Z23+Z24+Z25</f>
        <v>0</v>
      </c>
      <c r="AA21" s="29">
        <f t="shared" si="10"/>
        <v>182963.42000000004</v>
      </c>
      <c r="AB21" s="29">
        <f>AB23+AB24+AB25</f>
        <v>0</v>
      </c>
      <c r="AC21" s="29">
        <f t="shared" si="11"/>
        <v>0</v>
      </c>
      <c r="AD21" s="29">
        <f>AD23+AD24+AD25</f>
        <v>0</v>
      </c>
      <c r="AE21" s="29">
        <f t="shared" si="12"/>
        <v>182963.42000000004</v>
      </c>
      <c r="AF21" s="29">
        <f>AF23+AF24+AF25</f>
        <v>0</v>
      </c>
      <c r="AG21" s="29">
        <f t="shared" si="13"/>
        <v>0</v>
      </c>
      <c r="AH21" s="28">
        <f>AH23+AH24+AH25</f>
        <v>0</v>
      </c>
      <c r="AI21" s="29">
        <f t="shared" si="14"/>
        <v>182963.42000000004</v>
      </c>
      <c r="AJ21" s="28">
        <f>AJ23+AJ24+AJ25</f>
        <v>0</v>
      </c>
      <c r="AK21" s="29">
        <f t="shared" si="15"/>
        <v>0</v>
      </c>
    </row>
    <row r="22" spans="1:39" x14ac:dyDescent="0.3">
      <c r="A22" s="1"/>
      <c r="B22" s="50" t="s">
        <v>7</v>
      </c>
      <c r="C22" s="50"/>
      <c r="D22" s="27"/>
      <c r="E22" s="27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8"/>
      <c r="AI22" s="29"/>
      <c r="AJ22" s="28"/>
      <c r="AK22" s="29"/>
    </row>
    <row r="23" spans="1:39" hidden="1" x14ac:dyDescent="0.3">
      <c r="A23" s="1"/>
      <c r="B23" s="11" t="s">
        <v>8</v>
      </c>
      <c r="C23" s="18"/>
      <c r="D23" s="30">
        <v>55494.6</v>
      </c>
      <c r="E23" s="30">
        <v>62382</v>
      </c>
      <c r="F23" s="32"/>
      <c r="G23" s="29">
        <f t="shared" si="0"/>
        <v>55494.6</v>
      </c>
      <c r="H23" s="32">
        <v>-7359.3</v>
      </c>
      <c r="I23" s="29">
        <f t="shared" si="1"/>
        <v>55022.7</v>
      </c>
      <c r="J23" s="32"/>
      <c r="K23" s="29">
        <f t="shared" si="2"/>
        <v>55494.6</v>
      </c>
      <c r="L23" s="32"/>
      <c r="M23" s="29">
        <f t="shared" ref="M23:M26" si="16">I23+L23</f>
        <v>55022.7</v>
      </c>
      <c r="N23" s="32"/>
      <c r="O23" s="29">
        <f t="shared" ref="O23:O26" si="17">K23+N23</f>
        <v>55494.6</v>
      </c>
      <c r="P23" s="32"/>
      <c r="Q23" s="29">
        <f t="shared" ref="Q23:Q26" si="18">M23+P23</f>
        <v>55022.7</v>
      </c>
      <c r="R23" s="32">
        <f>12870.697-55494.6+169.923</f>
        <v>-42453.979999999996</v>
      </c>
      <c r="S23" s="29">
        <f t="shared" ref="S23:S26" si="19">O23+R23</f>
        <v>13040.620000000003</v>
      </c>
      <c r="T23" s="32">
        <v>-55022.7</v>
      </c>
      <c r="U23" s="29">
        <f t="shared" ref="U23:U26" si="20">Q23+T23</f>
        <v>0</v>
      </c>
      <c r="V23" s="32"/>
      <c r="W23" s="29">
        <f t="shared" ref="W23:W26" si="21">S23+V23</f>
        <v>13040.620000000003</v>
      </c>
      <c r="X23" s="32"/>
      <c r="Y23" s="29">
        <f t="shared" ref="Y23:Y26" si="22">U23+X23</f>
        <v>0</v>
      </c>
      <c r="Z23" s="32"/>
      <c r="AA23" s="29">
        <f t="shared" ref="AA23:AA26" si="23">W23+Z23</f>
        <v>13040.620000000003</v>
      </c>
      <c r="AB23" s="32"/>
      <c r="AC23" s="29">
        <f t="shared" ref="AC23:AC26" si="24">Y23+AB23</f>
        <v>0</v>
      </c>
      <c r="AD23" s="32"/>
      <c r="AE23" s="29">
        <f t="shared" ref="AE23:AE26" si="25">AA23+AD23</f>
        <v>13040.620000000003</v>
      </c>
      <c r="AF23" s="32"/>
      <c r="AG23" s="29">
        <f t="shared" ref="AG23:AG26" si="26">AC23+AF23</f>
        <v>0</v>
      </c>
      <c r="AH23" s="31"/>
      <c r="AI23" s="29">
        <f t="shared" ref="AI23:AI26" si="27">AE23+AH23</f>
        <v>13040.620000000003</v>
      </c>
      <c r="AJ23" s="31"/>
      <c r="AK23" s="29">
        <f t="shared" ref="AK23:AK26" si="28">AG23+AJ23</f>
        <v>0</v>
      </c>
      <c r="AL23" s="13" t="s">
        <v>211</v>
      </c>
      <c r="AM23" s="3">
        <v>0</v>
      </c>
    </row>
    <row r="24" spans="1:39" x14ac:dyDescent="0.3">
      <c r="A24" s="1"/>
      <c r="B24" s="11" t="s">
        <v>72</v>
      </c>
      <c r="C24" s="50"/>
      <c r="D24" s="27">
        <v>154628.20000000001</v>
      </c>
      <c r="E24" s="27">
        <v>0</v>
      </c>
      <c r="F24" s="29"/>
      <c r="G24" s="29">
        <f t="shared" si="0"/>
        <v>154628.20000000001</v>
      </c>
      <c r="H24" s="29">
        <v>0</v>
      </c>
      <c r="I24" s="29">
        <f t="shared" si="1"/>
        <v>0</v>
      </c>
      <c r="J24" s="29"/>
      <c r="K24" s="29">
        <f t="shared" si="2"/>
        <v>154628.20000000001</v>
      </c>
      <c r="L24" s="29">
        <v>0</v>
      </c>
      <c r="M24" s="29">
        <f t="shared" si="16"/>
        <v>0</v>
      </c>
      <c r="N24" s="29"/>
      <c r="O24" s="29">
        <f t="shared" si="17"/>
        <v>154628.20000000001</v>
      </c>
      <c r="P24" s="29">
        <v>0</v>
      </c>
      <c r="Q24" s="29">
        <f t="shared" si="18"/>
        <v>0</v>
      </c>
      <c r="R24" s="29">
        <f>-154628.2+8496.2</f>
        <v>-146132</v>
      </c>
      <c r="S24" s="29">
        <f t="shared" si="19"/>
        <v>8496.2000000000116</v>
      </c>
      <c r="T24" s="29"/>
      <c r="U24" s="29">
        <f t="shared" si="20"/>
        <v>0</v>
      </c>
      <c r="V24" s="29"/>
      <c r="W24" s="29">
        <f t="shared" si="21"/>
        <v>8496.2000000000116</v>
      </c>
      <c r="X24" s="29"/>
      <c r="Y24" s="29">
        <f t="shared" si="22"/>
        <v>0</v>
      </c>
      <c r="Z24" s="29"/>
      <c r="AA24" s="29">
        <f t="shared" si="23"/>
        <v>8496.2000000000116</v>
      </c>
      <c r="AB24" s="29"/>
      <c r="AC24" s="29">
        <f t="shared" si="24"/>
        <v>0</v>
      </c>
      <c r="AD24" s="29"/>
      <c r="AE24" s="29">
        <f t="shared" si="25"/>
        <v>8496.2000000000116</v>
      </c>
      <c r="AF24" s="29"/>
      <c r="AG24" s="29">
        <f t="shared" si="26"/>
        <v>0</v>
      </c>
      <c r="AH24" s="28"/>
      <c r="AI24" s="29">
        <f t="shared" si="27"/>
        <v>8496.2000000000116</v>
      </c>
      <c r="AJ24" s="28"/>
      <c r="AK24" s="29">
        <f t="shared" si="28"/>
        <v>0</v>
      </c>
      <c r="AL24" s="13" t="s">
        <v>213</v>
      </c>
    </row>
    <row r="25" spans="1:39" x14ac:dyDescent="0.3">
      <c r="A25" s="1"/>
      <c r="B25" s="11" t="s">
        <v>22</v>
      </c>
      <c r="C25" s="50"/>
      <c r="D25" s="27"/>
      <c r="E25" s="27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>
        <v>161426.6</v>
      </c>
      <c r="S25" s="29">
        <f t="shared" si="19"/>
        <v>161426.6</v>
      </c>
      <c r="T25" s="29"/>
      <c r="U25" s="29">
        <f t="shared" si="20"/>
        <v>0</v>
      </c>
      <c r="V25" s="29"/>
      <c r="W25" s="29">
        <f t="shared" si="21"/>
        <v>161426.6</v>
      </c>
      <c r="X25" s="29"/>
      <c r="Y25" s="29">
        <f t="shared" si="22"/>
        <v>0</v>
      </c>
      <c r="Z25" s="29"/>
      <c r="AA25" s="29">
        <f t="shared" si="23"/>
        <v>161426.6</v>
      </c>
      <c r="AB25" s="29"/>
      <c r="AC25" s="29">
        <f t="shared" si="24"/>
        <v>0</v>
      </c>
      <c r="AD25" s="29"/>
      <c r="AE25" s="29">
        <f t="shared" si="25"/>
        <v>161426.6</v>
      </c>
      <c r="AF25" s="29"/>
      <c r="AG25" s="29">
        <f t="shared" si="26"/>
        <v>0</v>
      </c>
      <c r="AH25" s="28"/>
      <c r="AI25" s="29">
        <f t="shared" si="27"/>
        <v>161426.6</v>
      </c>
      <c r="AJ25" s="28"/>
      <c r="AK25" s="29">
        <f t="shared" si="28"/>
        <v>0</v>
      </c>
      <c r="AL25" s="13" t="s">
        <v>212</v>
      </c>
    </row>
    <row r="26" spans="1:39" ht="56.25" x14ac:dyDescent="0.3">
      <c r="A26" s="1" t="s">
        <v>91</v>
      </c>
      <c r="B26" s="11" t="s">
        <v>73</v>
      </c>
      <c r="C26" s="7" t="s">
        <v>45</v>
      </c>
      <c r="D26" s="27">
        <f>D28+D29</f>
        <v>172009.5</v>
      </c>
      <c r="E26" s="27">
        <f>E28+E29</f>
        <v>112957.90000000001</v>
      </c>
      <c r="F26" s="29">
        <f>F28+F29</f>
        <v>0</v>
      </c>
      <c r="G26" s="29">
        <f t="shared" si="0"/>
        <v>172009.5</v>
      </c>
      <c r="H26" s="29">
        <f>H28+H29</f>
        <v>-6154.3</v>
      </c>
      <c r="I26" s="29">
        <f t="shared" si="1"/>
        <v>106803.6</v>
      </c>
      <c r="J26" s="29">
        <f>J28+J29</f>
        <v>0</v>
      </c>
      <c r="K26" s="29">
        <f t="shared" si="2"/>
        <v>172009.5</v>
      </c>
      <c r="L26" s="29">
        <f>L28+L29</f>
        <v>0</v>
      </c>
      <c r="M26" s="29">
        <f t="shared" si="16"/>
        <v>106803.6</v>
      </c>
      <c r="N26" s="29">
        <f>N28+N29</f>
        <v>0</v>
      </c>
      <c r="O26" s="29">
        <f t="shared" si="17"/>
        <v>172009.5</v>
      </c>
      <c r="P26" s="29">
        <f>P28+P29</f>
        <v>0</v>
      </c>
      <c r="Q26" s="29">
        <f t="shared" si="18"/>
        <v>106803.6</v>
      </c>
      <c r="R26" s="29">
        <f>R28+R29+R30</f>
        <v>67883.06</v>
      </c>
      <c r="S26" s="29">
        <f t="shared" si="19"/>
        <v>239892.56</v>
      </c>
      <c r="T26" s="29">
        <f>T28+T29+T30</f>
        <v>-106803.6</v>
      </c>
      <c r="U26" s="29">
        <f t="shared" si="20"/>
        <v>0</v>
      </c>
      <c r="V26" s="29">
        <f>V28+V29+V30</f>
        <v>0</v>
      </c>
      <c r="W26" s="29">
        <f t="shared" si="21"/>
        <v>239892.56</v>
      </c>
      <c r="X26" s="29">
        <f>X28+X29+X30</f>
        <v>0</v>
      </c>
      <c r="Y26" s="29">
        <f t="shared" si="22"/>
        <v>0</v>
      </c>
      <c r="Z26" s="29">
        <f>Z28+Z29+Z30</f>
        <v>0</v>
      </c>
      <c r="AA26" s="29">
        <f t="shared" si="23"/>
        <v>239892.56</v>
      </c>
      <c r="AB26" s="29">
        <f>AB28+AB29+AB30</f>
        <v>0</v>
      </c>
      <c r="AC26" s="29">
        <f t="shared" si="24"/>
        <v>0</v>
      </c>
      <c r="AD26" s="29">
        <f>AD28+AD29+AD30</f>
        <v>0</v>
      </c>
      <c r="AE26" s="29">
        <f t="shared" si="25"/>
        <v>239892.56</v>
      </c>
      <c r="AF26" s="29">
        <f>AF28+AF29+AF30</f>
        <v>0</v>
      </c>
      <c r="AG26" s="29">
        <f t="shared" si="26"/>
        <v>0</v>
      </c>
      <c r="AH26" s="28">
        <f>AH28+AH29+AH30</f>
        <v>0</v>
      </c>
      <c r="AI26" s="29">
        <f t="shared" si="27"/>
        <v>239892.56</v>
      </c>
      <c r="AJ26" s="28">
        <f>AJ28+AJ29+AJ30</f>
        <v>0</v>
      </c>
      <c r="AK26" s="29">
        <f t="shared" si="28"/>
        <v>0</v>
      </c>
    </row>
    <row r="27" spans="1:39" x14ac:dyDescent="0.3">
      <c r="A27" s="1"/>
      <c r="B27" s="50" t="s">
        <v>7</v>
      </c>
      <c r="C27" s="50"/>
      <c r="D27" s="27"/>
      <c r="E27" s="27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8"/>
      <c r="AI27" s="29"/>
      <c r="AJ27" s="28"/>
      <c r="AK27" s="29"/>
    </row>
    <row r="28" spans="1:39" hidden="1" x14ac:dyDescent="0.3">
      <c r="A28" s="1"/>
      <c r="B28" s="11" t="s">
        <v>8</v>
      </c>
      <c r="C28" s="18"/>
      <c r="D28" s="32">
        <v>44706.399999999994</v>
      </c>
      <c r="E28" s="32">
        <v>85570.1</v>
      </c>
      <c r="F28" s="32"/>
      <c r="G28" s="29">
        <f t="shared" si="0"/>
        <v>44706.399999999994</v>
      </c>
      <c r="H28" s="32">
        <v>-6154.3</v>
      </c>
      <c r="I28" s="29">
        <f t="shared" si="1"/>
        <v>79415.8</v>
      </c>
      <c r="J28" s="32"/>
      <c r="K28" s="29">
        <f t="shared" si="2"/>
        <v>44706.399999999994</v>
      </c>
      <c r="L28" s="32"/>
      <c r="M28" s="29">
        <f t="shared" ref="M28:M37" si="29">I28+L28</f>
        <v>79415.8</v>
      </c>
      <c r="N28" s="32"/>
      <c r="O28" s="29">
        <f t="shared" ref="O28:O37" si="30">K28+N28</f>
        <v>44706.399999999994</v>
      </c>
      <c r="P28" s="32"/>
      <c r="Q28" s="29">
        <f t="shared" ref="Q28:Q37" si="31">M28+P28</f>
        <v>79415.8</v>
      </c>
      <c r="R28" s="32">
        <f>24925.117-14087.867+99.21</f>
        <v>10936.459999999997</v>
      </c>
      <c r="S28" s="29">
        <f t="shared" ref="S28:S37" si="32">O28+R28</f>
        <v>55642.859999999993</v>
      </c>
      <c r="T28" s="32">
        <f>-70286.5-9129.3</f>
        <v>-79415.8</v>
      </c>
      <c r="U28" s="29">
        <f t="shared" ref="U28:U37" si="33">Q28+T28</f>
        <v>0</v>
      </c>
      <c r="V28" s="32"/>
      <c r="W28" s="29">
        <f t="shared" ref="W28:W31" si="34">S28+V28</f>
        <v>55642.859999999993</v>
      </c>
      <c r="X28" s="32"/>
      <c r="Y28" s="29">
        <f t="shared" ref="Y28:Y31" si="35">U28+X28</f>
        <v>0</v>
      </c>
      <c r="Z28" s="32"/>
      <c r="AA28" s="29">
        <f t="shared" ref="AA28:AA31" si="36">W28+Z28</f>
        <v>55642.859999999993</v>
      </c>
      <c r="AB28" s="32"/>
      <c r="AC28" s="29">
        <f t="shared" ref="AC28:AC31" si="37">Y28+AB28</f>
        <v>0</v>
      </c>
      <c r="AD28" s="32"/>
      <c r="AE28" s="29">
        <f t="shared" ref="AE28:AE31" si="38">AA28+AD28</f>
        <v>55642.859999999993</v>
      </c>
      <c r="AF28" s="32"/>
      <c r="AG28" s="29">
        <f t="shared" ref="AG28:AG31" si="39">AC28+AF28</f>
        <v>0</v>
      </c>
      <c r="AH28" s="31"/>
      <c r="AI28" s="29">
        <f t="shared" ref="AI28:AI31" si="40">AE28+AH28</f>
        <v>55642.859999999993</v>
      </c>
      <c r="AJ28" s="31"/>
      <c r="AK28" s="29">
        <f t="shared" ref="AK28:AK31" si="41">AG28+AJ28</f>
        <v>0</v>
      </c>
      <c r="AL28" s="13" t="s">
        <v>214</v>
      </c>
      <c r="AM28" s="3">
        <v>0</v>
      </c>
    </row>
    <row r="29" spans="1:39" x14ac:dyDescent="0.3">
      <c r="A29" s="1"/>
      <c r="B29" s="11" t="s">
        <v>14</v>
      </c>
      <c r="C29" s="50"/>
      <c r="D29" s="27">
        <v>127303.1</v>
      </c>
      <c r="E29" s="27">
        <v>27387.8</v>
      </c>
      <c r="F29" s="29"/>
      <c r="G29" s="29">
        <f t="shared" si="0"/>
        <v>127303.1</v>
      </c>
      <c r="H29" s="29"/>
      <c r="I29" s="29">
        <f t="shared" si="1"/>
        <v>27387.8</v>
      </c>
      <c r="J29" s="29"/>
      <c r="K29" s="29">
        <f t="shared" si="2"/>
        <v>127303.1</v>
      </c>
      <c r="L29" s="29"/>
      <c r="M29" s="29">
        <f t="shared" si="29"/>
        <v>27387.8</v>
      </c>
      <c r="N29" s="29"/>
      <c r="O29" s="29">
        <f t="shared" si="30"/>
        <v>127303.1</v>
      </c>
      <c r="P29" s="29"/>
      <c r="Q29" s="29">
        <f t="shared" si="31"/>
        <v>27387.8</v>
      </c>
      <c r="R29" s="29">
        <f>-42263.6+4960.5</f>
        <v>-37303.1</v>
      </c>
      <c r="S29" s="29">
        <f t="shared" si="32"/>
        <v>90000</v>
      </c>
      <c r="T29" s="29">
        <v>-27387.8</v>
      </c>
      <c r="U29" s="29">
        <f t="shared" si="33"/>
        <v>0</v>
      </c>
      <c r="V29" s="29"/>
      <c r="W29" s="29">
        <f t="shared" si="34"/>
        <v>90000</v>
      </c>
      <c r="X29" s="29"/>
      <c r="Y29" s="29">
        <f t="shared" si="35"/>
        <v>0</v>
      </c>
      <c r="Z29" s="29"/>
      <c r="AA29" s="29">
        <f t="shared" si="36"/>
        <v>90000</v>
      </c>
      <c r="AB29" s="29"/>
      <c r="AC29" s="29">
        <f t="shared" si="37"/>
        <v>0</v>
      </c>
      <c r="AD29" s="29"/>
      <c r="AE29" s="29">
        <f t="shared" si="38"/>
        <v>90000</v>
      </c>
      <c r="AF29" s="29"/>
      <c r="AG29" s="29">
        <f t="shared" si="39"/>
        <v>0</v>
      </c>
      <c r="AH29" s="28"/>
      <c r="AI29" s="29">
        <f t="shared" si="40"/>
        <v>90000</v>
      </c>
      <c r="AJ29" s="28"/>
      <c r="AK29" s="29">
        <f t="shared" si="41"/>
        <v>0</v>
      </c>
      <c r="AL29" s="13" t="s">
        <v>215</v>
      </c>
    </row>
    <row r="30" spans="1:39" x14ac:dyDescent="0.3">
      <c r="A30" s="1"/>
      <c r="B30" s="11" t="s">
        <v>22</v>
      </c>
      <c r="C30" s="50"/>
      <c r="D30" s="27"/>
      <c r="E30" s="27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>
        <v>94249.7</v>
      </c>
      <c r="S30" s="29">
        <f t="shared" si="32"/>
        <v>94249.7</v>
      </c>
      <c r="T30" s="29"/>
      <c r="U30" s="29">
        <f t="shared" si="33"/>
        <v>0</v>
      </c>
      <c r="V30" s="29"/>
      <c r="W30" s="29">
        <f t="shared" si="34"/>
        <v>94249.7</v>
      </c>
      <c r="X30" s="29"/>
      <c r="Y30" s="29">
        <f t="shared" si="35"/>
        <v>0</v>
      </c>
      <c r="Z30" s="29"/>
      <c r="AA30" s="29">
        <f t="shared" si="36"/>
        <v>94249.7</v>
      </c>
      <c r="AB30" s="29"/>
      <c r="AC30" s="29">
        <f t="shared" si="37"/>
        <v>0</v>
      </c>
      <c r="AD30" s="29"/>
      <c r="AE30" s="29">
        <f t="shared" si="38"/>
        <v>94249.7</v>
      </c>
      <c r="AF30" s="29"/>
      <c r="AG30" s="29">
        <f t="shared" si="39"/>
        <v>0</v>
      </c>
      <c r="AH30" s="28"/>
      <c r="AI30" s="29">
        <f t="shared" si="40"/>
        <v>94249.7</v>
      </c>
      <c r="AJ30" s="28"/>
      <c r="AK30" s="29">
        <f t="shared" si="41"/>
        <v>0</v>
      </c>
      <c r="AL30" s="13" t="s">
        <v>212</v>
      </c>
    </row>
    <row r="31" spans="1:39" ht="56.25" x14ac:dyDescent="0.3">
      <c r="A31" s="1" t="s">
        <v>94</v>
      </c>
      <c r="B31" s="11" t="s">
        <v>202</v>
      </c>
      <c r="C31" s="7" t="s">
        <v>45</v>
      </c>
      <c r="D31" s="27">
        <v>0</v>
      </c>
      <c r="E31" s="27">
        <v>6595.8</v>
      </c>
      <c r="F31" s="29">
        <v>0</v>
      </c>
      <c r="G31" s="29">
        <f t="shared" si="0"/>
        <v>0</v>
      </c>
      <c r="H31" s="29"/>
      <c r="I31" s="29">
        <f t="shared" si="1"/>
        <v>6595.8</v>
      </c>
      <c r="J31" s="29">
        <v>0</v>
      </c>
      <c r="K31" s="29">
        <f t="shared" si="2"/>
        <v>0</v>
      </c>
      <c r="L31" s="29"/>
      <c r="M31" s="29">
        <f t="shared" si="29"/>
        <v>6595.8</v>
      </c>
      <c r="N31" s="29">
        <v>0</v>
      </c>
      <c r="O31" s="29">
        <f t="shared" si="30"/>
        <v>0</v>
      </c>
      <c r="P31" s="29"/>
      <c r="Q31" s="29">
        <f t="shared" si="31"/>
        <v>6595.8</v>
      </c>
      <c r="R31" s="29">
        <f>R33+R34+R35</f>
        <v>146727.57</v>
      </c>
      <c r="S31" s="29">
        <f t="shared" si="32"/>
        <v>146727.57</v>
      </c>
      <c r="T31" s="29">
        <f>T33+T34+T35</f>
        <v>-6595.8</v>
      </c>
      <c r="U31" s="29">
        <f t="shared" si="33"/>
        <v>0</v>
      </c>
      <c r="V31" s="29">
        <f>V33+V34+V35</f>
        <v>0</v>
      </c>
      <c r="W31" s="29">
        <f t="shared" si="34"/>
        <v>146727.57</v>
      </c>
      <c r="X31" s="29">
        <f>X33+X34+X35</f>
        <v>0</v>
      </c>
      <c r="Y31" s="29">
        <f t="shared" si="35"/>
        <v>0</v>
      </c>
      <c r="Z31" s="29">
        <f>Z33+Z34+Z35</f>
        <v>0</v>
      </c>
      <c r="AA31" s="29">
        <f t="shared" si="36"/>
        <v>146727.57</v>
      </c>
      <c r="AB31" s="29">
        <f>AB33+AB34+AB35</f>
        <v>0</v>
      </c>
      <c r="AC31" s="29">
        <f t="shared" si="37"/>
        <v>0</v>
      </c>
      <c r="AD31" s="29">
        <f>AD33+AD34+AD35</f>
        <v>0</v>
      </c>
      <c r="AE31" s="29">
        <f t="shared" si="38"/>
        <v>146727.57</v>
      </c>
      <c r="AF31" s="29">
        <f>AF33+AF34+AF35</f>
        <v>0</v>
      </c>
      <c r="AG31" s="29">
        <f t="shared" si="39"/>
        <v>0</v>
      </c>
      <c r="AH31" s="28">
        <f>AH33+AH34+AH35</f>
        <v>0</v>
      </c>
      <c r="AI31" s="29">
        <f t="shared" si="40"/>
        <v>146727.57</v>
      </c>
      <c r="AJ31" s="28">
        <f>AJ33+AJ34+AJ35</f>
        <v>0</v>
      </c>
      <c r="AK31" s="29">
        <f t="shared" si="41"/>
        <v>0</v>
      </c>
    </row>
    <row r="32" spans="1:39" x14ac:dyDescent="0.3">
      <c r="A32" s="1"/>
      <c r="B32" s="50" t="s">
        <v>7</v>
      </c>
      <c r="C32" s="7"/>
      <c r="D32" s="27"/>
      <c r="E32" s="27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8"/>
      <c r="AI32" s="29"/>
      <c r="AJ32" s="28"/>
      <c r="AK32" s="29"/>
    </row>
    <row r="33" spans="1:39" hidden="1" x14ac:dyDescent="0.3">
      <c r="A33" s="1"/>
      <c r="B33" s="11" t="s">
        <v>8</v>
      </c>
      <c r="C33" s="7"/>
      <c r="D33" s="27"/>
      <c r="E33" s="27">
        <v>6595.8</v>
      </c>
      <c r="F33" s="29">
        <v>0</v>
      </c>
      <c r="G33" s="29">
        <f>D33+F33</f>
        <v>0</v>
      </c>
      <c r="H33" s="29"/>
      <c r="I33" s="29">
        <f t="shared" si="1"/>
        <v>6595.8</v>
      </c>
      <c r="J33" s="29"/>
      <c r="K33" s="29">
        <f t="shared" si="2"/>
        <v>0</v>
      </c>
      <c r="L33" s="29"/>
      <c r="M33" s="29">
        <f t="shared" si="29"/>
        <v>6595.8</v>
      </c>
      <c r="N33" s="29"/>
      <c r="O33" s="29">
        <f t="shared" si="30"/>
        <v>0</v>
      </c>
      <c r="P33" s="29"/>
      <c r="Q33" s="29">
        <f t="shared" si="31"/>
        <v>6595.8</v>
      </c>
      <c r="R33" s="29">
        <f>26727.57+30000</f>
        <v>56727.57</v>
      </c>
      <c r="S33" s="29">
        <f t="shared" si="32"/>
        <v>56727.57</v>
      </c>
      <c r="T33" s="29">
        <v>-6595.8</v>
      </c>
      <c r="U33" s="29">
        <f t="shared" si="33"/>
        <v>0</v>
      </c>
      <c r="V33" s="29"/>
      <c r="W33" s="29">
        <f t="shared" ref="W33:W37" si="42">S33+V33</f>
        <v>56727.57</v>
      </c>
      <c r="X33" s="29"/>
      <c r="Y33" s="29">
        <f t="shared" ref="Y33:Y37" si="43">U33+X33</f>
        <v>0</v>
      </c>
      <c r="Z33" s="29"/>
      <c r="AA33" s="29">
        <f t="shared" ref="AA33:AA37" si="44">W33+Z33</f>
        <v>56727.57</v>
      </c>
      <c r="AB33" s="29"/>
      <c r="AC33" s="29">
        <f t="shared" ref="AC33:AC37" si="45">Y33+AB33</f>
        <v>0</v>
      </c>
      <c r="AD33" s="29"/>
      <c r="AE33" s="29">
        <f t="shared" ref="AE33:AE37" si="46">AA33+AD33</f>
        <v>56727.57</v>
      </c>
      <c r="AF33" s="29"/>
      <c r="AG33" s="29">
        <f t="shared" ref="AG33:AG37" si="47">AC33+AF33</f>
        <v>0</v>
      </c>
      <c r="AH33" s="28"/>
      <c r="AI33" s="29">
        <f t="shared" ref="AI33:AI37" si="48">AE33+AH33</f>
        <v>56727.57</v>
      </c>
      <c r="AJ33" s="28"/>
      <c r="AK33" s="29">
        <f t="shared" ref="AK33:AK37" si="49">AG33+AJ33</f>
        <v>0</v>
      </c>
      <c r="AL33" s="13" t="s">
        <v>218</v>
      </c>
      <c r="AM33" s="3">
        <v>0</v>
      </c>
    </row>
    <row r="34" spans="1:39" x14ac:dyDescent="0.3">
      <c r="A34" s="1"/>
      <c r="B34" s="11" t="s">
        <v>14</v>
      </c>
      <c r="C34" s="7"/>
      <c r="D34" s="27"/>
      <c r="E34" s="27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>
        <v>90000</v>
      </c>
      <c r="S34" s="29">
        <f t="shared" si="32"/>
        <v>90000</v>
      </c>
      <c r="T34" s="29"/>
      <c r="U34" s="29">
        <f t="shared" si="33"/>
        <v>0</v>
      </c>
      <c r="V34" s="29"/>
      <c r="W34" s="29">
        <f t="shared" si="42"/>
        <v>90000</v>
      </c>
      <c r="X34" s="29"/>
      <c r="Y34" s="29">
        <f t="shared" si="43"/>
        <v>0</v>
      </c>
      <c r="Z34" s="29"/>
      <c r="AA34" s="29">
        <f t="shared" si="44"/>
        <v>90000</v>
      </c>
      <c r="AB34" s="29"/>
      <c r="AC34" s="29">
        <f t="shared" si="45"/>
        <v>0</v>
      </c>
      <c r="AD34" s="29"/>
      <c r="AE34" s="29">
        <f t="shared" si="46"/>
        <v>90000</v>
      </c>
      <c r="AF34" s="29"/>
      <c r="AG34" s="29">
        <f t="shared" si="47"/>
        <v>0</v>
      </c>
      <c r="AH34" s="28"/>
      <c r="AI34" s="29">
        <f t="shared" si="48"/>
        <v>90000</v>
      </c>
      <c r="AJ34" s="28"/>
      <c r="AK34" s="29">
        <f t="shared" si="49"/>
        <v>0</v>
      </c>
      <c r="AL34" s="13" t="s">
        <v>145</v>
      </c>
    </row>
    <row r="35" spans="1:39" hidden="1" x14ac:dyDescent="0.3">
      <c r="A35" s="1"/>
      <c r="B35" s="11" t="s">
        <v>22</v>
      </c>
      <c r="C35" s="7"/>
      <c r="D35" s="27"/>
      <c r="E35" s="27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>
        <f t="shared" si="32"/>
        <v>0</v>
      </c>
      <c r="T35" s="29"/>
      <c r="U35" s="29">
        <f t="shared" si="33"/>
        <v>0</v>
      </c>
      <c r="V35" s="29"/>
      <c r="W35" s="29">
        <f t="shared" si="42"/>
        <v>0</v>
      </c>
      <c r="X35" s="29"/>
      <c r="Y35" s="29">
        <f t="shared" si="43"/>
        <v>0</v>
      </c>
      <c r="Z35" s="29"/>
      <c r="AA35" s="29">
        <f t="shared" si="44"/>
        <v>0</v>
      </c>
      <c r="AB35" s="29"/>
      <c r="AC35" s="29">
        <f t="shared" si="45"/>
        <v>0</v>
      </c>
      <c r="AD35" s="29"/>
      <c r="AE35" s="29">
        <f t="shared" si="46"/>
        <v>0</v>
      </c>
      <c r="AF35" s="29"/>
      <c r="AG35" s="29">
        <f t="shared" si="47"/>
        <v>0</v>
      </c>
      <c r="AH35" s="28"/>
      <c r="AI35" s="29">
        <f t="shared" si="48"/>
        <v>0</v>
      </c>
      <c r="AJ35" s="28"/>
      <c r="AK35" s="29">
        <f t="shared" si="49"/>
        <v>0</v>
      </c>
      <c r="AM35" s="3">
        <v>0</v>
      </c>
    </row>
    <row r="36" spans="1:39" ht="56.25" x14ac:dyDescent="0.3">
      <c r="A36" s="1" t="s">
        <v>90</v>
      </c>
      <c r="B36" s="11" t="s">
        <v>194</v>
      </c>
      <c r="C36" s="7" t="s">
        <v>45</v>
      </c>
      <c r="D36" s="27">
        <v>115746.8</v>
      </c>
      <c r="E36" s="27">
        <v>0</v>
      </c>
      <c r="F36" s="29"/>
      <c r="G36" s="29">
        <f t="shared" si="0"/>
        <v>115746.8</v>
      </c>
      <c r="H36" s="29">
        <v>0</v>
      </c>
      <c r="I36" s="29">
        <f t="shared" si="1"/>
        <v>0</v>
      </c>
      <c r="J36" s="29">
        <v>60684.112000000001</v>
      </c>
      <c r="K36" s="29">
        <f t="shared" si="2"/>
        <v>176430.91200000001</v>
      </c>
      <c r="L36" s="29">
        <v>0</v>
      </c>
      <c r="M36" s="29">
        <f t="shared" si="29"/>
        <v>0</v>
      </c>
      <c r="N36" s="29"/>
      <c r="O36" s="29">
        <f t="shared" si="30"/>
        <v>176430.91200000001</v>
      </c>
      <c r="P36" s="29">
        <v>0</v>
      </c>
      <c r="Q36" s="29">
        <f t="shared" si="31"/>
        <v>0</v>
      </c>
      <c r="R36" s="29"/>
      <c r="S36" s="29">
        <f t="shared" si="32"/>
        <v>176430.91200000001</v>
      </c>
      <c r="T36" s="29">
        <v>0</v>
      </c>
      <c r="U36" s="29">
        <f t="shared" si="33"/>
        <v>0</v>
      </c>
      <c r="V36" s="29"/>
      <c r="W36" s="29">
        <f t="shared" si="42"/>
        <v>176430.91200000001</v>
      </c>
      <c r="X36" s="29">
        <v>0</v>
      </c>
      <c r="Y36" s="29">
        <f t="shared" si="43"/>
        <v>0</v>
      </c>
      <c r="Z36" s="29"/>
      <c r="AA36" s="29">
        <f t="shared" si="44"/>
        <v>176430.91200000001</v>
      </c>
      <c r="AB36" s="29">
        <v>0</v>
      </c>
      <c r="AC36" s="29">
        <f t="shared" si="45"/>
        <v>0</v>
      </c>
      <c r="AD36" s="29"/>
      <c r="AE36" s="29">
        <f t="shared" si="46"/>
        <v>176430.91200000001</v>
      </c>
      <c r="AF36" s="29">
        <v>0</v>
      </c>
      <c r="AG36" s="29">
        <f t="shared" si="47"/>
        <v>0</v>
      </c>
      <c r="AH36" s="28">
        <v>34200</v>
      </c>
      <c r="AI36" s="29">
        <f t="shared" si="48"/>
        <v>210630.91200000001</v>
      </c>
      <c r="AJ36" s="28">
        <v>0</v>
      </c>
      <c r="AK36" s="29">
        <f t="shared" si="49"/>
        <v>0</v>
      </c>
      <c r="AL36" s="13" t="s">
        <v>74</v>
      </c>
    </row>
    <row r="37" spans="1:39" ht="56.25" x14ac:dyDescent="0.3">
      <c r="A37" s="1" t="s">
        <v>88</v>
      </c>
      <c r="B37" s="11" t="s">
        <v>82</v>
      </c>
      <c r="C37" s="7" t="s">
        <v>45</v>
      </c>
      <c r="D37" s="27">
        <f>D39+D40</f>
        <v>75899.600000000006</v>
      </c>
      <c r="E37" s="27">
        <f>E39+E40</f>
        <v>222501.9</v>
      </c>
      <c r="F37" s="29">
        <f>F39+F40</f>
        <v>218971.2</v>
      </c>
      <c r="G37" s="29">
        <f t="shared" si="0"/>
        <v>294870.80000000005</v>
      </c>
      <c r="H37" s="29">
        <f>H39+H40</f>
        <v>0</v>
      </c>
      <c r="I37" s="29">
        <f t="shared" si="1"/>
        <v>222501.9</v>
      </c>
      <c r="J37" s="29">
        <f>J39+J40</f>
        <v>0</v>
      </c>
      <c r="K37" s="29">
        <f t="shared" si="2"/>
        <v>294870.80000000005</v>
      </c>
      <c r="L37" s="29">
        <f>L39+L40</f>
        <v>0</v>
      </c>
      <c r="M37" s="29">
        <f t="shared" si="29"/>
        <v>222501.9</v>
      </c>
      <c r="N37" s="29">
        <f>N39+N40</f>
        <v>0</v>
      </c>
      <c r="O37" s="29">
        <f t="shared" si="30"/>
        <v>294870.80000000005</v>
      </c>
      <c r="P37" s="29">
        <f>P39+P40</f>
        <v>0</v>
      </c>
      <c r="Q37" s="29">
        <f t="shared" si="31"/>
        <v>222501.9</v>
      </c>
      <c r="R37" s="29">
        <f>R39+R40</f>
        <v>-51244.936000000009</v>
      </c>
      <c r="S37" s="29">
        <f t="shared" si="32"/>
        <v>243625.86400000003</v>
      </c>
      <c r="T37" s="29">
        <f>T39+T40</f>
        <v>201553.37000000002</v>
      </c>
      <c r="U37" s="29">
        <f t="shared" si="33"/>
        <v>424055.27</v>
      </c>
      <c r="V37" s="29">
        <f>V39+V40</f>
        <v>0</v>
      </c>
      <c r="W37" s="29">
        <f t="shared" si="42"/>
        <v>243625.86400000003</v>
      </c>
      <c r="X37" s="29">
        <f>X39+X40</f>
        <v>0</v>
      </c>
      <c r="Y37" s="29">
        <f t="shared" si="43"/>
        <v>424055.27</v>
      </c>
      <c r="Z37" s="29">
        <f>Z39+Z40</f>
        <v>0</v>
      </c>
      <c r="AA37" s="29">
        <f t="shared" si="44"/>
        <v>243625.86400000003</v>
      </c>
      <c r="AB37" s="29">
        <f>AB39+AB40</f>
        <v>0</v>
      </c>
      <c r="AC37" s="29">
        <f t="shared" si="45"/>
        <v>424055.27</v>
      </c>
      <c r="AD37" s="29">
        <f>AD39+AD40</f>
        <v>0</v>
      </c>
      <c r="AE37" s="29">
        <f t="shared" si="46"/>
        <v>243625.86400000003</v>
      </c>
      <c r="AF37" s="29">
        <f>AF39+AF40</f>
        <v>0</v>
      </c>
      <c r="AG37" s="29">
        <f t="shared" si="47"/>
        <v>424055.27</v>
      </c>
      <c r="AH37" s="28">
        <f>AH39+AH40</f>
        <v>0</v>
      </c>
      <c r="AI37" s="29">
        <f t="shared" si="48"/>
        <v>243625.86400000003</v>
      </c>
      <c r="AJ37" s="28">
        <f>AJ39+AJ40</f>
        <v>0</v>
      </c>
      <c r="AK37" s="29">
        <f t="shared" si="49"/>
        <v>424055.27</v>
      </c>
      <c r="AL37" s="13" t="s">
        <v>76</v>
      </c>
    </row>
    <row r="38" spans="1:39" x14ac:dyDescent="0.3">
      <c r="A38" s="1"/>
      <c r="B38" s="9" t="s">
        <v>7</v>
      </c>
      <c r="C38" s="7"/>
      <c r="D38" s="27"/>
      <c r="E38" s="2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8"/>
      <c r="AI38" s="29"/>
      <c r="AJ38" s="28"/>
      <c r="AK38" s="29"/>
    </row>
    <row r="39" spans="1:39" hidden="1" x14ac:dyDescent="0.3">
      <c r="A39" s="1"/>
      <c r="B39" s="18" t="s">
        <v>8</v>
      </c>
      <c r="C39" s="7"/>
      <c r="D39" s="27">
        <v>75899.600000000006</v>
      </c>
      <c r="E39" s="27">
        <v>222501.9</v>
      </c>
      <c r="F39" s="29">
        <f>-75899.6+75899.6</f>
        <v>0</v>
      </c>
      <c r="G39" s="29">
        <f t="shared" si="0"/>
        <v>75899.600000000006</v>
      </c>
      <c r="H39" s="29">
        <v>-100000</v>
      </c>
      <c r="I39" s="29">
        <f t="shared" si="1"/>
        <v>122501.9</v>
      </c>
      <c r="J39" s="29"/>
      <c r="K39" s="29">
        <f t="shared" si="2"/>
        <v>75899.600000000006</v>
      </c>
      <c r="L39" s="29"/>
      <c r="M39" s="29">
        <f t="shared" ref="M39:M41" si="50">I39+L39</f>
        <v>122501.9</v>
      </c>
      <c r="N39" s="29"/>
      <c r="O39" s="29">
        <f t="shared" ref="O39:O41" si="51">K39+N39</f>
        <v>75899.600000000006</v>
      </c>
      <c r="P39" s="29"/>
      <c r="Q39" s="29">
        <f t="shared" ref="Q39:Q41" si="52">M39+P39</f>
        <v>122501.9</v>
      </c>
      <c r="R39" s="29">
        <f>-75899.6+16450.764</f>
        <v>-59448.83600000001</v>
      </c>
      <c r="S39" s="29">
        <f t="shared" ref="S39:S41" si="53">O39+R39</f>
        <v>16450.763999999996</v>
      </c>
      <c r="T39" s="29">
        <f>-122501.9+142029.503+6835.067</f>
        <v>26362.670000000002</v>
      </c>
      <c r="U39" s="29">
        <f t="shared" ref="U39:U41" si="54">Q39+T39</f>
        <v>148864.57</v>
      </c>
      <c r="V39" s="29"/>
      <c r="W39" s="29">
        <f t="shared" ref="W39:W41" si="55">S39+V39</f>
        <v>16450.763999999996</v>
      </c>
      <c r="X39" s="29"/>
      <c r="Y39" s="29">
        <f t="shared" ref="Y39:Y41" si="56">U39+X39</f>
        <v>148864.57</v>
      </c>
      <c r="Z39" s="29"/>
      <c r="AA39" s="29">
        <f t="shared" ref="AA39:AA41" si="57">W39+Z39</f>
        <v>16450.763999999996</v>
      </c>
      <c r="AB39" s="29"/>
      <c r="AC39" s="29">
        <f t="shared" ref="AC39:AC41" si="58">Y39+AB39</f>
        <v>148864.57</v>
      </c>
      <c r="AD39" s="29"/>
      <c r="AE39" s="29">
        <f t="shared" ref="AE39:AE41" si="59">AA39+AD39</f>
        <v>16450.763999999996</v>
      </c>
      <c r="AF39" s="29"/>
      <c r="AG39" s="29">
        <f t="shared" ref="AG39:AG41" si="60">AC39+AF39</f>
        <v>148864.57</v>
      </c>
      <c r="AH39" s="28"/>
      <c r="AI39" s="29">
        <f t="shared" ref="AI39:AI41" si="61">AE39+AH39</f>
        <v>16450.763999999996</v>
      </c>
      <c r="AJ39" s="28"/>
      <c r="AK39" s="29">
        <f t="shared" ref="AK39:AK41" si="62">AG39+AJ39</f>
        <v>148864.57</v>
      </c>
      <c r="AL39" s="13" t="s">
        <v>219</v>
      </c>
      <c r="AM39" s="3">
        <v>0</v>
      </c>
    </row>
    <row r="40" spans="1:39" x14ac:dyDescent="0.3">
      <c r="A40" s="1"/>
      <c r="B40" s="50" t="s">
        <v>14</v>
      </c>
      <c r="C40" s="7"/>
      <c r="D40" s="27">
        <v>0</v>
      </c>
      <c r="E40" s="27">
        <v>0</v>
      </c>
      <c r="F40" s="29">
        <v>218971.2</v>
      </c>
      <c r="G40" s="29">
        <f t="shared" si="0"/>
        <v>218971.2</v>
      </c>
      <c r="H40" s="29">
        <v>100000</v>
      </c>
      <c r="I40" s="29">
        <f t="shared" si="1"/>
        <v>100000</v>
      </c>
      <c r="J40" s="29"/>
      <c r="K40" s="29">
        <f t="shared" si="2"/>
        <v>218971.2</v>
      </c>
      <c r="L40" s="29"/>
      <c r="M40" s="29">
        <f t="shared" si="50"/>
        <v>100000</v>
      </c>
      <c r="N40" s="29"/>
      <c r="O40" s="29">
        <f t="shared" si="51"/>
        <v>218971.2</v>
      </c>
      <c r="P40" s="29"/>
      <c r="Q40" s="29">
        <f t="shared" si="52"/>
        <v>100000</v>
      </c>
      <c r="R40" s="29">
        <f>49351.8-41147.9</f>
        <v>8203.9000000000015</v>
      </c>
      <c r="S40" s="29">
        <f t="shared" si="53"/>
        <v>227175.1</v>
      </c>
      <c r="T40" s="29">
        <f>20505.2+154685.5</f>
        <v>175190.7</v>
      </c>
      <c r="U40" s="29">
        <f t="shared" si="54"/>
        <v>275190.7</v>
      </c>
      <c r="V40" s="29"/>
      <c r="W40" s="29">
        <f t="shared" si="55"/>
        <v>227175.1</v>
      </c>
      <c r="X40" s="29"/>
      <c r="Y40" s="29">
        <f t="shared" si="56"/>
        <v>275190.7</v>
      </c>
      <c r="Z40" s="29"/>
      <c r="AA40" s="29">
        <f t="shared" si="57"/>
        <v>227175.1</v>
      </c>
      <c r="AB40" s="29"/>
      <c r="AC40" s="29">
        <f t="shared" si="58"/>
        <v>275190.7</v>
      </c>
      <c r="AD40" s="29"/>
      <c r="AE40" s="29">
        <f t="shared" si="59"/>
        <v>227175.1</v>
      </c>
      <c r="AF40" s="29"/>
      <c r="AG40" s="29">
        <f t="shared" si="60"/>
        <v>275190.7</v>
      </c>
      <c r="AH40" s="28"/>
      <c r="AI40" s="29">
        <f t="shared" si="61"/>
        <v>227175.1</v>
      </c>
      <c r="AJ40" s="28"/>
      <c r="AK40" s="29">
        <f t="shared" si="62"/>
        <v>275190.7</v>
      </c>
      <c r="AL40" s="13" t="s">
        <v>187</v>
      </c>
    </row>
    <row r="41" spans="1:39" ht="56.25" x14ac:dyDescent="0.3">
      <c r="A41" s="1" t="s">
        <v>92</v>
      </c>
      <c r="B41" s="11" t="s">
        <v>75</v>
      </c>
      <c r="C41" s="7" t="s">
        <v>45</v>
      </c>
      <c r="D41" s="27">
        <f>D43+D44</f>
        <v>368065.3</v>
      </c>
      <c r="E41" s="27">
        <f>E43+E44</f>
        <v>339391.4</v>
      </c>
      <c r="F41" s="29">
        <f>F43+F44</f>
        <v>-180352</v>
      </c>
      <c r="G41" s="29">
        <f t="shared" si="0"/>
        <v>187713.3</v>
      </c>
      <c r="H41" s="29">
        <f>H43+H44</f>
        <v>34419.699999999997</v>
      </c>
      <c r="I41" s="29">
        <f t="shared" si="1"/>
        <v>373811.10000000003</v>
      </c>
      <c r="J41" s="29">
        <f>J43+J44</f>
        <v>0</v>
      </c>
      <c r="K41" s="29">
        <f t="shared" si="2"/>
        <v>187713.3</v>
      </c>
      <c r="L41" s="29">
        <f>L43+L44</f>
        <v>-14483.197</v>
      </c>
      <c r="M41" s="29">
        <f t="shared" si="50"/>
        <v>359327.90300000005</v>
      </c>
      <c r="N41" s="29">
        <f>N43+N44</f>
        <v>0</v>
      </c>
      <c r="O41" s="29">
        <f t="shared" si="51"/>
        <v>187713.3</v>
      </c>
      <c r="P41" s="29">
        <f>P43+P44</f>
        <v>0</v>
      </c>
      <c r="Q41" s="29">
        <f t="shared" si="52"/>
        <v>359327.90300000005</v>
      </c>
      <c r="R41" s="29">
        <f>R43+R44</f>
        <v>-32724.954999999994</v>
      </c>
      <c r="S41" s="29">
        <f t="shared" si="53"/>
        <v>154988.345</v>
      </c>
      <c r="T41" s="29">
        <f>T43+T44</f>
        <v>34813.463999999993</v>
      </c>
      <c r="U41" s="29">
        <f t="shared" si="54"/>
        <v>394141.36700000003</v>
      </c>
      <c r="V41" s="29">
        <f>V43+V44</f>
        <v>0</v>
      </c>
      <c r="W41" s="29">
        <f t="shared" si="55"/>
        <v>154988.345</v>
      </c>
      <c r="X41" s="29">
        <f>X43+X44</f>
        <v>0</v>
      </c>
      <c r="Y41" s="29">
        <f t="shared" si="56"/>
        <v>394141.36700000003</v>
      </c>
      <c r="Z41" s="29">
        <f>Z43+Z44</f>
        <v>0</v>
      </c>
      <c r="AA41" s="29">
        <f t="shared" si="57"/>
        <v>154988.345</v>
      </c>
      <c r="AB41" s="29">
        <f>AB43+AB44</f>
        <v>0</v>
      </c>
      <c r="AC41" s="29">
        <f t="shared" si="58"/>
        <v>394141.36700000003</v>
      </c>
      <c r="AD41" s="29">
        <f>AD43+AD44</f>
        <v>0</v>
      </c>
      <c r="AE41" s="29">
        <f t="shared" si="59"/>
        <v>154988.345</v>
      </c>
      <c r="AF41" s="29">
        <f>AF43+AF44</f>
        <v>0</v>
      </c>
      <c r="AG41" s="29">
        <f t="shared" si="60"/>
        <v>394141.36700000003</v>
      </c>
      <c r="AH41" s="28">
        <f>AH43+AH44</f>
        <v>14389.197</v>
      </c>
      <c r="AI41" s="29">
        <f t="shared" si="61"/>
        <v>169377.54200000002</v>
      </c>
      <c r="AJ41" s="28">
        <f>AJ43+AJ44</f>
        <v>0</v>
      </c>
      <c r="AK41" s="29">
        <f t="shared" si="62"/>
        <v>394141.36700000003</v>
      </c>
    </row>
    <row r="42" spans="1:39" x14ac:dyDescent="0.3">
      <c r="A42" s="1"/>
      <c r="B42" s="50" t="s">
        <v>7</v>
      </c>
      <c r="C42" s="7"/>
      <c r="D42" s="27"/>
      <c r="E42" s="27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8"/>
      <c r="AI42" s="29"/>
      <c r="AJ42" s="28"/>
      <c r="AK42" s="29"/>
    </row>
    <row r="43" spans="1:39" hidden="1" x14ac:dyDescent="0.3">
      <c r="A43" s="1"/>
      <c r="B43" s="11" t="s">
        <v>8</v>
      </c>
      <c r="C43" s="7"/>
      <c r="D43" s="27">
        <v>187713.3</v>
      </c>
      <c r="E43" s="27">
        <v>84847.9</v>
      </c>
      <c r="F43" s="29"/>
      <c r="G43" s="29">
        <f t="shared" si="0"/>
        <v>187713.3</v>
      </c>
      <c r="H43" s="29">
        <f>-84847.9+34419.7</f>
        <v>-50428.2</v>
      </c>
      <c r="I43" s="29">
        <f t="shared" si="1"/>
        <v>34419.699999999997</v>
      </c>
      <c r="J43" s="29"/>
      <c r="K43" s="29">
        <f t="shared" si="2"/>
        <v>187713.3</v>
      </c>
      <c r="L43" s="29">
        <v>-14483.197</v>
      </c>
      <c r="M43" s="29">
        <f t="shared" ref="M43:M46" si="63">I43+L43</f>
        <v>19936.502999999997</v>
      </c>
      <c r="N43" s="29"/>
      <c r="O43" s="29">
        <f t="shared" ref="O43:O46" si="64">K43+N43</f>
        <v>187713.3</v>
      </c>
      <c r="P43" s="29"/>
      <c r="Q43" s="29">
        <f t="shared" ref="Q43:Q46" si="65">M43+P43</f>
        <v>19936.502999999997</v>
      </c>
      <c r="R43" s="29">
        <v>-83830.054999999993</v>
      </c>
      <c r="S43" s="29">
        <f t="shared" ref="S43:S46" si="66">O43+R43</f>
        <v>103883.245</v>
      </c>
      <c r="T43" s="29">
        <f>-19936.503+4588.4+78384.067+16000</f>
        <v>79035.963999999993</v>
      </c>
      <c r="U43" s="29">
        <f t="shared" ref="U43:U46" si="67">Q43+T43</f>
        <v>98972.46699999999</v>
      </c>
      <c r="V43" s="29"/>
      <c r="W43" s="29">
        <f t="shared" ref="W43:W46" si="68">S43+V43</f>
        <v>103883.245</v>
      </c>
      <c r="X43" s="29"/>
      <c r="Y43" s="29">
        <f t="shared" ref="Y43:Y46" si="69">U43+X43</f>
        <v>98972.46699999999</v>
      </c>
      <c r="Z43" s="29"/>
      <c r="AA43" s="29">
        <f t="shared" ref="AA43:AA46" si="70">W43+Z43</f>
        <v>103883.245</v>
      </c>
      <c r="AB43" s="29"/>
      <c r="AC43" s="29">
        <f t="shared" ref="AC43:AC46" si="71">Y43+AB43</f>
        <v>98972.46699999999</v>
      </c>
      <c r="AD43" s="29"/>
      <c r="AE43" s="29">
        <f t="shared" ref="AE43:AE46" si="72">AA43+AD43</f>
        <v>103883.245</v>
      </c>
      <c r="AF43" s="29"/>
      <c r="AG43" s="29">
        <f t="shared" ref="AG43:AG46" si="73">AC43+AF43</f>
        <v>98972.46699999999</v>
      </c>
      <c r="AH43" s="28">
        <v>14389.197</v>
      </c>
      <c r="AI43" s="29">
        <f t="shared" ref="AI43:AI46" si="74">AE43+AH43</f>
        <v>118272.442</v>
      </c>
      <c r="AJ43" s="28"/>
      <c r="AK43" s="29">
        <f t="shared" ref="AK43:AK46" si="75">AG43+AJ43</f>
        <v>98972.46699999999</v>
      </c>
      <c r="AL43" s="13" t="s">
        <v>220</v>
      </c>
      <c r="AM43" s="3">
        <v>0</v>
      </c>
    </row>
    <row r="44" spans="1:39" x14ac:dyDescent="0.3">
      <c r="A44" s="1"/>
      <c r="B44" s="11" t="s">
        <v>72</v>
      </c>
      <c r="C44" s="7"/>
      <c r="D44" s="27">
        <v>180352</v>
      </c>
      <c r="E44" s="27">
        <v>254543.5</v>
      </c>
      <c r="F44" s="29">
        <v>-180352</v>
      </c>
      <c r="G44" s="29">
        <f t="shared" si="0"/>
        <v>0</v>
      </c>
      <c r="H44" s="29">
        <f>-247660.9+332508.8</f>
        <v>84847.9</v>
      </c>
      <c r="I44" s="29">
        <f t="shared" si="1"/>
        <v>339391.4</v>
      </c>
      <c r="J44" s="29"/>
      <c r="K44" s="29">
        <f t="shared" si="2"/>
        <v>0</v>
      </c>
      <c r="L44" s="29"/>
      <c r="M44" s="29">
        <f t="shared" si="63"/>
        <v>339391.4</v>
      </c>
      <c r="N44" s="29"/>
      <c r="O44" s="29">
        <f t="shared" si="64"/>
        <v>0</v>
      </c>
      <c r="P44" s="29"/>
      <c r="Q44" s="29">
        <f t="shared" si="65"/>
        <v>339391.4</v>
      </c>
      <c r="R44" s="29">
        <v>51105.1</v>
      </c>
      <c r="S44" s="29">
        <f t="shared" si="66"/>
        <v>51105.1</v>
      </c>
      <c r="T44" s="29">
        <f>6882.6-51105.1</f>
        <v>-44222.5</v>
      </c>
      <c r="U44" s="29">
        <f t="shared" si="67"/>
        <v>295168.90000000002</v>
      </c>
      <c r="V44" s="29"/>
      <c r="W44" s="29">
        <f t="shared" si="68"/>
        <v>51105.1</v>
      </c>
      <c r="X44" s="29"/>
      <c r="Y44" s="29">
        <f t="shared" si="69"/>
        <v>295168.90000000002</v>
      </c>
      <c r="Z44" s="29"/>
      <c r="AA44" s="29">
        <f t="shared" si="70"/>
        <v>51105.1</v>
      </c>
      <c r="AB44" s="29"/>
      <c r="AC44" s="29">
        <f t="shared" si="71"/>
        <v>295168.90000000002</v>
      </c>
      <c r="AD44" s="29"/>
      <c r="AE44" s="29">
        <f t="shared" si="72"/>
        <v>51105.1</v>
      </c>
      <c r="AF44" s="29"/>
      <c r="AG44" s="29">
        <f t="shared" si="73"/>
        <v>295168.90000000002</v>
      </c>
      <c r="AH44" s="28"/>
      <c r="AI44" s="29">
        <f t="shared" si="74"/>
        <v>51105.1</v>
      </c>
      <c r="AJ44" s="28"/>
      <c r="AK44" s="29">
        <f t="shared" si="75"/>
        <v>295168.90000000002</v>
      </c>
      <c r="AL44" s="13" t="s">
        <v>187</v>
      </c>
    </row>
    <row r="45" spans="1:39" ht="56.25" x14ac:dyDescent="0.3">
      <c r="A45" s="1" t="s">
        <v>89</v>
      </c>
      <c r="B45" s="11" t="s">
        <v>160</v>
      </c>
      <c r="C45" s="7" t="s">
        <v>45</v>
      </c>
      <c r="D45" s="27">
        <v>0</v>
      </c>
      <c r="E45" s="27">
        <v>52840.6</v>
      </c>
      <c r="F45" s="29">
        <v>0</v>
      </c>
      <c r="G45" s="29">
        <f t="shared" si="0"/>
        <v>0</v>
      </c>
      <c r="H45" s="29"/>
      <c r="I45" s="29">
        <f t="shared" si="1"/>
        <v>52840.6</v>
      </c>
      <c r="J45" s="29">
        <v>0</v>
      </c>
      <c r="K45" s="29">
        <f t="shared" si="2"/>
        <v>0</v>
      </c>
      <c r="L45" s="29"/>
      <c r="M45" s="29">
        <f t="shared" si="63"/>
        <v>52840.6</v>
      </c>
      <c r="N45" s="29">
        <v>0</v>
      </c>
      <c r="O45" s="29">
        <f t="shared" si="64"/>
        <v>0</v>
      </c>
      <c r="P45" s="29"/>
      <c r="Q45" s="29">
        <f t="shared" si="65"/>
        <v>52840.6</v>
      </c>
      <c r="R45" s="29">
        <v>0</v>
      </c>
      <c r="S45" s="29">
        <f t="shared" si="66"/>
        <v>0</v>
      </c>
      <c r="T45" s="29"/>
      <c r="U45" s="29">
        <f t="shared" si="67"/>
        <v>52840.6</v>
      </c>
      <c r="V45" s="29">
        <v>0</v>
      </c>
      <c r="W45" s="29">
        <f t="shared" si="68"/>
        <v>0</v>
      </c>
      <c r="X45" s="29"/>
      <c r="Y45" s="29">
        <f t="shared" si="69"/>
        <v>52840.6</v>
      </c>
      <c r="Z45" s="29">
        <v>0</v>
      </c>
      <c r="AA45" s="29">
        <f t="shared" si="70"/>
        <v>0</v>
      </c>
      <c r="AB45" s="29"/>
      <c r="AC45" s="29">
        <f t="shared" si="71"/>
        <v>52840.6</v>
      </c>
      <c r="AD45" s="29">
        <v>0</v>
      </c>
      <c r="AE45" s="29">
        <f t="shared" si="72"/>
        <v>0</v>
      </c>
      <c r="AF45" s="29"/>
      <c r="AG45" s="29">
        <f t="shared" si="73"/>
        <v>52840.6</v>
      </c>
      <c r="AH45" s="28">
        <v>0</v>
      </c>
      <c r="AI45" s="29">
        <f t="shared" si="74"/>
        <v>0</v>
      </c>
      <c r="AJ45" s="28">
        <v>-13048.159</v>
      </c>
      <c r="AK45" s="29">
        <f t="shared" si="75"/>
        <v>39792.440999999999</v>
      </c>
      <c r="AL45" s="13" t="s">
        <v>77</v>
      </c>
    </row>
    <row r="46" spans="1:39" ht="56.25" x14ac:dyDescent="0.3">
      <c r="A46" s="1" t="s">
        <v>93</v>
      </c>
      <c r="B46" s="11" t="s">
        <v>161</v>
      </c>
      <c r="C46" s="7" t="s">
        <v>45</v>
      </c>
      <c r="D46" s="27">
        <f>D48</f>
        <v>150804.70000000001</v>
      </c>
      <c r="E46" s="27">
        <f>E48</f>
        <v>284391</v>
      </c>
      <c r="F46" s="29">
        <f>F48+F49</f>
        <v>0</v>
      </c>
      <c r="G46" s="29">
        <f t="shared" si="0"/>
        <v>150804.70000000001</v>
      </c>
      <c r="H46" s="29">
        <f>H48+H49</f>
        <v>0</v>
      </c>
      <c r="I46" s="29">
        <f t="shared" si="1"/>
        <v>284391</v>
      </c>
      <c r="J46" s="29">
        <f>J48+J49</f>
        <v>0</v>
      </c>
      <c r="K46" s="29">
        <f t="shared" si="2"/>
        <v>150804.70000000001</v>
      </c>
      <c r="L46" s="29">
        <f>L48+L49</f>
        <v>25982.239000000001</v>
      </c>
      <c r="M46" s="29">
        <f t="shared" si="63"/>
        <v>310373.239</v>
      </c>
      <c r="N46" s="29">
        <f>N48+N49</f>
        <v>0</v>
      </c>
      <c r="O46" s="29">
        <f t="shared" si="64"/>
        <v>150804.70000000001</v>
      </c>
      <c r="P46" s="29">
        <f>P48+P49</f>
        <v>0</v>
      </c>
      <c r="Q46" s="29">
        <f t="shared" si="65"/>
        <v>310373.239</v>
      </c>
      <c r="R46" s="29">
        <f>R48+R49</f>
        <v>-23836.166000000001</v>
      </c>
      <c r="S46" s="29">
        <f t="shared" si="66"/>
        <v>126968.53400000001</v>
      </c>
      <c r="T46" s="29">
        <f>T48+T49</f>
        <v>23836.065999999999</v>
      </c>
      <c r="U46" s="29">
        <f t="shared" si="67"/>
        <v>334209.30499999999</v>
      </c>
      <c r="V46" s="29">
        <f>V48+V49</f>
        <v>0</v>
      </c>
      <c r="W46" s="29">
        <f t="shared" si="68"/>
        <v>126968.53400000001</v>
      </c>
      <c r="X46" s="29">
        <f>X48+X49</f>
        <v>0</v>
      </c>
      <c r="Y46" s="29">
        <f t="shared" si="69"/>
        <v>334209.30499999999</v>
      </c>
      <c r="Z46" s="29">
        <f>Z48+Z49</f>
        <v>0</v>
      </c>
      <c r="AA46" s="29">
        <f t="shared" si="70"/>
        <v>126968.53400000001</v>
      </c>
      <c r="AB46" s="29">
        <f>AB48+AB49</f>
        <v>0</v>
      </c>
      <c r="AC46" s="29">
        <f t="shared" si="71"/>
        <v>334209.30499999999</v>
      </c>
      <c r="AD46" s="29">
        <f>AD48+AD49</f>
        <v>0</v>
      </c>
      <c r="AE46" s="29">
        <f t="shared" si="72"/>
        <v>126968.53400000001</v>
      </c>
      <c r="AF46" s="29">
        <f>AF48+AF49</f>
        <v>0</v>
      </c>
      <c r="AG46" s="29">
        <f t="shared" si="73"/>
        <v>334209.30499999999</v>
      </c>
      <c r="AH46" s="28">
        <f>AH48+AH49</f>
        <v>30546</v>
      </c>
      <c r="AI46" s="29">
        <f t="shared" si="74"/>
        <v>157514.53400000001</v>
      </c>
      <c r="AJ46" s="28">
        <f>AJ48+AJ49</f>
        <v>59454</v>
      </c>
      <c r="AK46" s="29">
        <f t="shared" si="75"/>
        <v>393663.30499999999</v>
      </c>
    </row>
    <row r="47" spans="1:39" x14ac:dyDescent="0.3">
      <c r="A47" s="1"/>
      <c r="B47" s="50" t="s">
        <v>7</v>
      </c>
      <c r="C47" s="7"/>
      <c r="D47" s="27"/>
      <c r="E47" s="27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8"/>
      <c r="AI47" s="29"/>
      <c r="AJ47" s="28"/>
      <c r="AK47" s="29"/>
    </row>
    <row r="48" spans="1:39" hidden="1" x14ac:dyDescent="0.3">
      <c r="A48" s="1"/>
      <c r="B48" s="11" t="s">
        <v>8</v>
      </c>
      <c r="C48" s="7"/>
      <c r="D48" s="27">
        <v>150804.70000000001</v>
      </c>
      <c r="E48" s="27">
        <v>284391</v>
      </c>
      <c r="F48" s="29"/>
      <c r="G48" s="29">
        <f t="shared" si="0"/>
        <v>150804.70000000001</v>
      </c>
      <c r="H48" s="29">
        <f>-196881.2+49220.3</f>
        <v>-147660.90000000002</v>
      </c>
      <c r="I48" s="29">
        <f t="shared" si="1"/>
        <v>136730.09999999998</v>
      </c>
      <c r="J48" s="29"/>
      <c r="K48" s="29">
        <f t="shared" si="2"/>
        <v>150804.70000000001</v>
      </c>
      <c r="L48" s="29">
        <v>25982.239000000001</v>
      </c>
      <c r="M48" s="29">
        <f t="shared" ref="M48:M75" si="76">I48+L48</f>
        <v>162712.33899999998</v>
      </c>
      <c r="N48" s="29"/>
      <c r="O48" s="29">
        <f t="shared" ref="O48:O75" si="77">K48+N48</f>
        <v>150804.70000000001</v>
      </c>
      <c r="P48" s="29"/>
      <c r="Q48" s="29">
        <f t="shared" ref="Q48:Q75" si="78">M48+P48</f>
        <v>162712.33899999998</v>
      </c>
      <c r="R48" s="29">
        <v>-23836.166000000001</v>
      </c>
      <c r="S48" s="29">
        <f t="shared" ref="S48:S75" si="79">O48+R48</f>
        <v>126968.53400000001</v>
      </c>
      <c r="T48" s="29">
        <v>23836.065999999999</v>
      </c>
      <c r="U48" s="29">
        <f t="shared" ref="U48:U75" si="80">Q48+T48</f>
        <v>186548.40499999997</v>
      </c>
      <c r="V48" s="29"/>
      <c r="W48" s="29">
        <f t="shared" ref="W48:W58" si="81">S48+V48</f>
        <v>126968.53400000001</v>
      </c>
      <c r="X48" s="29"/>
      <c r="Y48" s="29">
        <f t="shared" ref="Y48:Y58" si="82">U48+X48</f>
        <v>186548.40499999997</v>
      </c>
      <c r="Z48" s="29"/>
      <c r="AA48" s="29">
        <f t="shared" ref="AA48:AA58" si="83">W48+Z48</f>
        <v>126968.53400000001</v>
      </c>
      <c r="AB48" s="29"/>
      <c r="AC48" s="29">
        <f t="shared" ref="AC48:AC58" si="84">Y48+AB48</f>
        <v>186548.40499999997</v>
      </c>
      <c r="AD48" s="29"/>
      <c r="AE48" s="29">
        <f t="shared" ref="AE48:AE58" si="85">AA48+AD48</f>
        <v>126968.53400000001</v>
      </c>
      <c r="AF48" s="29"/>
      <c r="AG48" s="29">
        <f t="shared" ref="AG48:AG58" si="86">AC48+AF48</f>
        <v>186548.40499999997</v>
      </c>
      <c r="AH48" s="28">
        <v>30546</v>
      </c>
      <c r="AI48" s="29">
        <f t="shared" ref="AI48:AI58" si="87">AE48+AH48</f>
        <v>157514.53400000001</v>
      </c>
      <c r="AJ48" s="28">
        <v>59454</v>
      </c>
      <c r="AK48" s="29">
        <f t="shared" ref="AK48:AK58" si="88">AG48+AJ48</f>
        <v>246002.40499999997</v>
      </c>
      <c r="AL48" s="13" t="s">
        <v>181</v>
      </c>
      <c r="AM48" s="3">
        <v>0</v>
      </c>
    </row>
    <row r="49" spans="1:39" x14ac:dyDescent="0.3">
      <c r="A49" s="1"/>
      <c r="B49" s="11" t="s">
        <v>72</v>
      </c>
      <c r="C49" s="7"/>
      <c r="D49" s="27"/>
      <c r="E49" s="27"/>
      <c r="F49" s="29"/>
      <c r="G49" s="29">
        <f t="shared" si="0"/>
        <v>0</v>
      </c>
      <c r="H49" s="29">
        <v>147660.9</v>
      </c>
      <c r="I49" s="29">
        <f t="shared" si="1"/>
        <v>147660.9</v>
      </c>
      <c r="J49" s="29"/>
      <c r="K49" s="29">
        <f t="shared" si="2"/>
        <v>0</v>
      </c>
      <c r="L49" s="29"/>
      <c r="M49" s="29">
        <f t="shared" si="76"/>
        <v>147660.9</v>
      </c>
      <c r="N49" s="29"/>
      <c r="O49" s="29">
        <f t="shared" si="77"/>
        <v>0</v>
      </c>
      <c r="P49" s="29"/>
      <c r="Q49" s="29">
        <f t="shared" si="78"/>
        <v>147660.9</v>
      </c>
      <c r="R49" s="29"/>
      <c r="S49" s="29">
        <f t="shared" si="79"/>
        <v>0</v>
      </c>
      <c r="T49" s="29"/>
      <c r="U49" s="29">
        <f t="shared" si="80"/>
        <v>147660.9</v>
      </c>
      <c r="V49" s="29"/>
      <c r="W49" s="29">
        <f t="shared" si="81"/>
        <v>0</v>
      </c>
      <c r="X49" s="29"/>
      <c r="Y49" s="29">
        <f t="shared" si="82"/>
        <v>147660.9</v>
      </c>
      <c r="Z49" s="29"/>
      <c r="AA49" s="29">
        <f t="shared" si="83"/>
        <v>0</v>
      </c>
      <c r="AB49" s="29"/>
      <c r="AC49" s="29">
        <f t="shared" si="84"/>
        <v>147660.9</v>
      </c>
      <c r="AD49" s="29"/>
      <c r="AE49" s="29">
        <f t="shared" si="85"/>
        <v>0</v>
      </c>
      <c r="AF49" s="29"/>
      <c r="AG49" s="29">
        <f t="shared" si="86"/>
        <v>147660.9</v>
      </c>
      <c r="AH49" s="28"/>
      <c r="AI49" s="29">
        <f t="shared" si="87"/>
        <v>0</v>
      </c>
      <c r="AJ49" s="28"/>
      <c r="AK49" s="29">
        <f t="shared" si="88"/>
        <v>147660.9</v>
      </c>
      <c r="AL49" s="13" t="s">
        <v>188</v>
      </c>
    </row>
    <row r="50" spans="1:39" ht="37.5" x14ac:dyDescent="0.3">
      <c r="A50" s="1" t="s">
        <v>95</v>
      </c>
      <c r="B50" s="11" t="s">
        <v>162</v>
      </c>
      <c r="C50" s="50" t="s">
        <v>13</v>
      </c>
      <c r="D50" s="27">
        <v>16000</v>
      </c>
      <c r="E50" s="27">
        <v>0</v>
      </c>
      <c r="F50" s="29"/>
      <c r="G50" s="29">
        <f t="shared" si="0"/>
        <v>16000</v>
      </c>
      <c r="H50" s="29">
        <v>0</v>
      </c>
      <c r="I50" s="29">
        <f t="shared" si="1"/>
        <v>0</v>
      </c>
      <c r="J50" s="29"/>
      <c r="K50" s="29">
        <f t="shared" si="2"/>
        <v>16000</v>
      </c>
      <c r="L50" s="29">
        <v>0</v>
      </c>
      <c r="M50" s="29">
        <f t="shared" si="76"/>
        <v>0</v>
      </c>
      <c r="N50" s="29"/>
      <c r="O50" s="29">
        <f t="shared" si="77"/>
        <v>16000</v>
      </c>
      <c r="P50" s="29">
        <v>0</v>
      </c>
      <c r="Q50" s="29">
        <f t="shared" si="78"/>
        <v>0</v>
      </c>
      <c r="R50" s="29"/>
      <c r="S50" s="29">
        <f t="shared" si="79"/>
        <v>16000</v>
      </c>
      <c r="T50" s="29">
        <v>0</v>
      </c>
      <c r="U50" s="29">
        <f t="shared" si="80"/>
        <v>0</v>
      </c>
      <c r="V50" s="29"/>
      <c r="W50" s="29">
        <f t="shared" si="81"/>
        <v>16000</v>
      </c>
      <c r="X50" s="29">
        <v>0</v>
      </c>
      <c r="Y50" s="29">
        <f t="shared" si="82"/>
        <v>0</v>
      </c>
      <c r="Z50" s="29"/>
      <c r="AA50" s="29">
        <f t="shared" si="83"/>
        <v>16000</v>
      </c>
      <c r="AB50" s="29">
        <v>0</v>
      </c>
      <c r="AC50" s="29">
        <f t="shared" si="84"/>
        <v>0</v>
      </c>
      <c r="AD50" s="29"/>
      <c r="AE50" s="29">
        <f t="shared" si="85"/>
        <v>16000</v>
      </c>
      <c r="AF50" s="29">
        <v>0</v>
      </c>
      <c r="AG50" s="29">
        <f t="shared" si="86"/>
        <v>0</v>
      </c>
      <c r="AH50" s="28"/>
      <c r="AI50" s="29">
        <f t="shared" si="87"/>
        <v>16000</v>
      </c>
      <c r="AJ50" s="28">
        <v>0</v>
      </c>
      <c r="AK50" s="29">
        <f t="shared" si="88"/>
        <v>0</v>
      </c>
      <c r="AL50" s="13" t="s">
        <v>78</v>
      </c>
    </row>
    <row r="51" spans="1:39" ht="37.5" x14ac:dyDescent="0.3">
      <c r="A51" s="1" t="s">
        <v>96</v>
      </c>
      <c r="B51" s="50" t="s">
        <v>163</v>
      </c>
      <c r="C51" s="50" t="s">
        <v>13</v>
      </c>
      <c r="D51" s="27">
        <v>0</v>
      </c>
      <c r="E51" s="27">
        <v>16000</v>
      </c>
      <c r="F51" s="29">
        <v>0</v>
      </c>
      <c r="G51" s="29">
        <f t="shared" si="0"/>
        <v>0</v>
      </c>
      <c r="H51" s="29"/>
      <c r="I51" s="29">
        <f t="shared" si="1"/>
        <v>16000</v>
      </c>
      <c r="J51" s="29">
        <v>0</v>
      </c>
      <c r="K51" s="29">
        <f t="shared" si="2"/>
        <v>0</v>
      </c>
      <c r="L51" s="29"/>
      <c r="M51" s="29">
        <f t="shared" si="76"/>
        <v>16000</v>
      </c>
      <c r="N51" s="29">
        <v>0</v>
      </c>
      <c r="O51" s="29">
        <f t="shared" si="77"/>
        <v>0</v>
      </c>
      <c r="P51" s="29"/>
      <c r="Q51" s="29">
        <f t="shared" si="78"/>
        <v>16000</v>
      </c>
      <c r="R51" s="29">
        <v>0</v>
      </c>
      <c r="S51" s="29">
        <f t="shared" si="79"/>
        <v>0</v>
      </c>
      <c r="T51" s="29"/>
      <c r="U51" s="29">
        <f t="shared" si="80"/>
        <v>16000</v>
      </c>
      <c r="V51" s="29">
        <v>0</v>
      </c>
      <c r="W51" s="29">
        <f t="shared" si="81"/>
        <v>0</v>
      </c>
      <c r="X51" s="29"/>
      <c r="Y51" s="29">
        <f t="shared" si="82"/>
        <v>16000</v>
      </c>
      <c r="Z51" s="29">
        <v>0</v>
      </c>
      <c r="AA51" s="29">
        <f t="shared" si="83"/>
        <v>0</v>
      </c>
      <c r="AB51" s="29"/>
      <c r="AC51" s="29">
        <f t="shared" si="84"/>
        <v>16000</v>
      </c>
      <c r="AD51" s="29">
        <v>0</v>
      </c>
      <c r="AE51" s="29">
        <f t="shared" si="85"/>
        <v>0</v>
      </c>
      <c r="AF51" s="29"/>
      <c r="AG51" s="29">
        <f t="shared" si="86"/>
        <v>16000</v>
      </c>
      <c r="AH51" s="28">
        <v>0</v>
      </c>
      <c r="AI51" s="29">
        <f t="shared" si="87"/>
        <v>0</v>
      </c>
      <c r="AJ51" s="28"/>
      <c r="AK51" s="29">
        <f t="shared" si="88"/>
        <v>16000</v>
      </c>
      <c r="AL51" s="13" t="s">
        <v>79</v>
      </c>
    </row>
    <row r="52" spans="1:39" ht="37.5" hidden="1" x14ac:dyDescent="0.3">
      <c r="A52" s="1" t="s">
        <v>97</v>
      </c>
      <c r="B52" s="11" t="s">
        <v>164</v>
      </c>
      <c r="C52" s="34" t="s">
        <v>13</v>
      </c>
      <c r="D52" s="27">
        <v>0</v>
      </c>
      <c r="E52" s="27">
        <v>16000</v>
      </c>
      <c r="F52" s="29">
        <v>0</v>
      </c>
      <c r="G52" s="29">
        <f t="shared" si="0"/>
        <v>0</v>
      </c>
      <c r="H52" s="29"/>
      <c r="I52" s="29">
        <f t="shared" si="1"/>
        <v>16000</v>
      </c>
      <c r="J52" s="29">
        <v>0</v>
      </c>
      <c r="K52" s="29">
        <f t="shared" si="2"/>
        <v>0</v>
      </c>
      <c r="L52" s="29"/>
      <c r="M52" s="29">
        <f t="shared" si="76"/>
        <v>16000</v>
      </c>
      <c r="N52" s="29">
        <v>0</v>
      </c>
      <c r="O52" s="29">
        <f t="shared" si="77"/>
        <v>0</v>
      </c>
      <c r="P52" s="29"/>
      <c r="Q52" s="29">
        <f t="shared" si="78"/>
        <v>16000</v>
      </c>
      <c r="R52" s="29">
        <v>0</v>
      </c>
      <c r="S52" s="29">
        <f t="shared" si="79"/>
        <v>0</v>
      </c>
      <c r="T52" s="29">
        <v>-16000</v>
      </c>
      <c r="U52" s="29">
        <f t="shared" si="80"/>
        <v>0</v>
      </c>
      <c r="V52" s="29">
        <v>0</v>
      </c>
      <c r="W52" s="29">
        <f t="shared" si="81"/>
        <v>0</v>
      </c>
      <c r="X52" s="29"/>
      <c r="Y52" s="29">
        <f t="shared" si="82"/>
        <v>0</v>
      </c>
      <c r="Z52" s="29">
        <v>0</v>
      </c>
      <c r="AA52" s="29">
        <f t="shared" si="83"/>
        <v>0</v>
      </c>
      <c r="AB52" s="29"/>
      <c r="AC52" s="29">
        <f t="shared" si="84"/>
        <v>0</v>
      </c>
      <c r="AD52" s="29">
        <v>0</v>
      </c>
      <c r="AE52" s="29">
        <f t="shared" si="85"/>
        <v>0</v>
      </c>
      <c r="AF52" s="29"/>
      <c r="AG52" s="29">
        <f t="shared" si="86"/>
        <v>0</v>
      </c>
      <c r="AH52" s="28">
        <v>0</v>
      </c>
      <c r="AI52" s="29">
        <f t="shared" si="87"/>
        <v>0</v>
      </c>
      <c r="AJ52" s="28"/>
      <c r="AK52" s="29">
        <f t="shared" si="88"/>
        <v>0</v>
      </c>
      <c r="AL52" s="13" t="s">
        <v>80</v>
      </c>
      <c r="AM52" s="3">
        <v>0</v>
      </c>
    </row>
    <row r="53" spans="1:39" ht="37.5" hidden="1" x14ac:dyDescent="0.3">
      <c r="A53" s="1" t="s">
        <v>97</v>
      </c>
      <c r="B53" s="11" t="s">
        <v>83</v>
      </c>
      <c r="C53" s="37" t="s">
        <v>13</v>
      </c>
      <c r="D53" s="27">
        <v>2754.2</v>
      </c>
      <c r="E53" s="27">
        <v>0</v>
      </c>
      <c r="F53" s="29"/>
      <c r="G53" s="29">
        <f t="shared" si="0"/>
        <v>2754.2</v>
      </c>
      <c r="H53" s="29">
        <v>0</v>
      </c>
      <c r="I53" s="29">
        <f t="shared" si="1"/>
        <v>0</v>
      </c>
      <c r="J53" s="29"/>
      <c r="K53" s="29">
        <f t="shared" si="2"/>
        <v>2754.2</v>
      </c>
      <c r="L53" s="29">
        <v>0</v>
      </c>
      <c r="M53" s="29">
        <f t="shared" si="76"/>
        <v>0</v>
      </c>
      <c r="N53" s="29"/>
      <c r="O53" s="29">
        <f t="shared" si="77"/>
        <v>2754.2</v>
      </c>
      <c r="P53" s="29">
        <v>0</v>
      </c>
      <c r="Q53" s="29">
        <f t="shared" si="78"/>
        <v>0</v>
      </c>
      <c r="R53" s="29"/>
      <c r="S53" s="29">
        <f t="shared" si="79"/>
        <v>2754.2</v>
      </c>
      <c r="T53" s="29">
        <v>0</v>
      </c>
      <c r="U53" s="29">
        <f t="shared" si="80"/>
        <v>0</v>
      </c>
      <c r="V53" s="29"/>
      <c r="W53" s="29">
        <f t="shared" si="81"/>
        <v>2754.2</v>
      </c>
      <c r="X53" s="29">
        <v>0</v>
      </c>
      <c r="Y53" s="29">
        <f t="shared" si="82"/>
        <v>0</v>
      </c>
      <c r="Z53" s="29">
        <v>-2754.2</v>
      </c>
      <c r="AA53" s="29">
        <f t="shared" si="83"/>
        <v>0</v>
      </c>
      <c r="AB53" s="29">
        <v>0</v>
      </c>
      <c r="AC53" s="29">
        <f t="shared" si="84"/>
        <v>0</v>
      </c>
      <c r="AD53" s="29"/>
      <c r="AE53" s="29">
        <f t="shared" si="85"/>
        <v>0</v>
      </c>
      <c r="AF53" s="29">
        <v>0</v>
      </c>
      <c r="AG53" s="29">
        <f t="shared" si="86"/>
        <v>0</v>
      </c>
      <c r="AH53" s="28"/>
      <c r="AI53" s="29">
        <f t="shared" si="87"/>
        <v>0</v>
      </c>
      <c r="AJ53" s="28">
        <v>0</v>
      </c>
      <c r="AK53" s="29">
        <f t="shared" si="88"/>
        <v>0</v>
      </c>
      <c r="AL53" s="13" t="s">
        <v>85</v>
      </c>
      <c r="AM53" s="3">
        <v>0</v>
      </c>
    </row>
    <row r="54" spans="1:39" ht="56.25" x14ac:dyDescent="0.3">
      <c r="A54" s="52" t="s">
        <v>97</v>
      </c>
      <c r="B54" s="11" t="s">
        <v>83</v>
      </c>
      <c r="C54" s="40" t="s">
        <v>45</v>
      </c>
      <c r="D54" s="27"/>
      <c r="E54" s="27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>
        <v>2754.2</v>
      </c>
      <c r="AA54" s="29">
        <f t="shared" si="83"/>
        <v>2754.2</v>
      </c>
      <c r="AB54" s="29"/>
      <c r="AC54" s="29">
        <f t="shared" si="84"/>
        <v>0</v>
      </c>
      <c r="AD54" s="29"/>
      <c r="AE54" s="29">
        <f t="shared" si="85"/>
        <v>2754.2</v>
      </c>
      <c r="AF54" s="29"/>
      <c r="AG54" s="29">
        <f t="shared" si="86"/>
        <v>0</v>
      </c>
      <c r="AH54" s="28"/>
      <c r="AI54" s="29">
        <f t="shared" si="87"/>
        <v>2754.2</v>
      </c>
      <c r="AJ54" s="28"/>
      <c r="AK54" s="29">
        <f t="shared" si="88"/>
        <v>0</v>
      </c>
      <c r="AL54" s="13" t="s">
        <v>85</v>
      </c>
    </row>
    <row r="55" spans="1:39" ht="37.5" hidden="1" x14ac:dyDescent="0.3">
      <c r="A55" s="42" t="s">
        <v>98</v>
      </c>
      <c r="B55" s="11" t="s">
        <v>84</v>
      </c>
      <c r="C55" s="37" t="s">
        <v>13</v>
      </c>
      <c r="D55" s="27">
        <v>2754.2</v>
      </c>
      <c r="E55" s="27">
        <v>0</v>
      </c>
      <c r="F55" s="29"/>
      <c r="G55" s="29">
        <f t="shared" si="0"/>
        <v>2754.2</v>
      </c>
      <c r="H55" s="29">
        <v>0</v>
      </c>
      <c r="I55" s="29">
        <f t="shared" si="1"/>
        <v>0</v>
      </c>
      <c r="J55" s="29"/>
      <c r="K55" s="29">
        <f t="shared" si="2"/>
        <v>2754.2</v>
      </c>
      <c r="L55" s="29">
        <v>0</v>
      </c>
      <c r="M55" s="29">
        <f t="shared" si="76"/>
        <v>0</v>
      </c>
      <c r="N55" s="29"/>
      <c r="O55" s="29">
        <f t="shared" si="77"/>
        <v>2754.2</v>
      </c>
      <c r="P55" s="29">
        <v>0</v>
      </c>
      <c r="Q55" s="29">
        <f t="shared" si="78"/>
        <v>0</v>
      </c>
      <c r="R55" s="29"/>
      <c r="S55" s="29">
        <f t="shared" si="79"/>
        <v>2754.2</v>
      </c>
      <c r="T55" s="29">
        <v>0</v>
      </c>
      <c r="U55" s="29">
        <f t="shared" si="80"/>
        <v>0</v>
      </c>
      <c r="V55" s="29"/>
      <c r="W55" s="29">
        <f t="shared" si="81"/>
        <v>2754.2</v>
      </c>
      <c r="X55" s="29">
        <v>0</v>
      </c>
      <c r="Y55" s="29">
        <f t="shared" si="82"/>
        <v>0</v>
      </c>
      <c r="Z55" s="29">
        <v>-2754.2</v>
      </c>
      <c r="AA55" s="29">
        <f t="shared" si="83"/>
        <v>0</v>
      </c>
      <c r="AB55" s="29">
        <v>0</v>
      </c>
      <c r="AC55" s="29">
        <f t="shared" si="84"/>
        <v>0</v>
      </c>
      <c r="AD55" s="29"/>
      <c r="AE55" s="29">
        <f t="shared" si="85"/>
        <v>0</v>
      </c>
      <c r="AF55" s="29">
        <v>0</v>
      </c>
      <c r="AG55" s="29">
        <f t="shared" si="86"/>
        <v>0</v>
      </c>
      <c r="AH55" s="28"/>
      <c r="AI55" s="29">
        <f t="shared" si="87"/>
        <v>0</v>
      </c>
      <c r="AJ55" s="28">
        <v>0</v>
      </c>
      <c r="AK55" s="29">
        <f t="shared" si="88"/>
        <v>0</v>
      </c>
      <c r="AL55" s="13" t="s">
        <v>86</v>
      </c>
      <c r="AM55" s="3">
        <v>0</v>
      </c>
    </row>
    <row r="56" spans="1:39" ht="56.25" x14ac:dyDescent="0.3">
      <c r="A56" s="52" t="s">
        <v>98</v>
      </c>
      <c r="B56" s="11" t="s">
        <v>84</v>
      </c>
      <c r="C56" s="40" t="s">
        <v>45</v>
      </c>
      <c r="D56" s="27"/>
      <c r="E56" s="2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>
        <v>2754.2</v>
      </c>
      <c r="AA56" s="29">
        <f t="shared" si="83"/>
        <v>2754.2</v>
      </c>
      <c r="AB56" s="29"/>
      <c r="AC56" s="29">
        <f t="shared" si="84"/>
        <v>0</v>
      </c>
      <c r="AD56" s="29"/>
      <c r="AE56" s="29">
        <f t="shared" si="85"/>
        <v>2754.2</v>
      </c>
      <c r="AF56" s="29"/>
      <c r="AG56" s="29">
        <f t="shared" si="86"/>
        <v>0</v>
      </c>
      <c r="AH56" s="28"/>
      <c r="AI56" s="29">
        <f t="shared" si="87"/>
        <v>2754.2</v>
      </c>
      <c r="AJ56" s="28"/>
      <c r="AK56" s="29">
        <f t="shared" si="88"/>
        <v>0</v>
      </c>
      <c r="AL56" s="13" t="s">
        <v>86</v>
      </c>
    </row>
    <row r="57" spans="1:39" ht="37.5" x14ac:dyDescent="0.3">
      <c r="A57" s="79" t="s">
        <v>99</v>
      </c>
      <c r="B57" s="11" t="s">
        <v>280</v>
      </c>
      <c r="C57" s="39" t="s">
        <v>13</v>
      </c>
      <c r="D57" s="27"/>
      <c r="E57" s="2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>
        <v>20807.867999999999</v>
      </c>
      <c r="S57" s="29">
        <f t="shared" si="79"/>
        <v>20807.867999999999</v>
      </c>
      <c r="T57" s="29"/>
      <c r="U57" s="29">
        <f t="shared" si="80"/>
        <v>0</v>
      </c>
      <c r="V57" s="29"/>
      <c r="W57" s="29">
        <f t="shared" si="81"/>
        <v>20807.867999999999</v>
      </c>
      <c r="X57" s="29"/>
      <c r="Y57" s="29">
        <f t="shared" si="82"/>
        <v>0</v>
      </c>
      <c r="Z57" s="29"/>
      <c r="AA57" s="29">
        <f t="shared" si="83"/>
        <v>20807.867999999999</v>
      </c>
      <c r="AB57" s="29"/>
      <c r="AC57" s="29">
        <f t="shared" si="84"/>
        <v>0</v>
      </c>
      <c r="AD57" s="29"/>
      <c r="AE57" s="29">
        <f t="shared" si="85"/>
        <v>20807.867999999999</v>
      </c>
      <c r="AF57" s="29"/>
      <c r="AG57" s="29">
        <f t="shared" si="86"/>
        <v>0</v>
      </c>
      <c r="AH57" s="28"/>
      <c r="AI57" s="29">
        <f t="shared" si="87"/>
        <v>20807.867999999999</v>
      </c>
      <c r="AJ57" s="28"/>
      <c r="AK57" s="29">
        <f t="shared" si="88"/>
        <v>0</v>
      </c>
      <c r="AL57" s="13" t="s">
        <v>208</v>
      </c>
    </row>
    <row r="58" spans="1:39" ht="56.25" x14ac:dyDescent="0.3">
      <c r="A58" s="80"/>
      <c r="B58" s="43"/>
      <c r="C58" s="40" t="s">
        <v>45</v>
      </c>
      <c r="D58" s="27"/>
      <c r="E58" s="2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>
        <f>R60+R61+R62</f>
        <v>180013.64499999999</v>
      </c>
      <c r="S58" s="29">
        <f t="shared" si="79"/>
        <v>180013.64499999999</v>
      </c>
      <c r="T58" s="29">
        <f>T60+T61+T62</f>
        <v>0</v>
      </c>
      <c r="U58" s="29">
        <f t="shared" si="80"/>
        <v>0</v>
      </c>
      <c r="V58" s="29">
        <f>V60+V61+V62</f>
        <v>0</v>
      </c>
      <c r="W58" s="29">
        <f t="shared" si="81"/>
        <v>180013.64499999999</v>
      </c>
      <c r="X58" s="29">
        <f>X60+X61+X62</f>
        <v>0</v>
      </c>
      <c r="Y58" s="29">
        <f t="shared" si="82"/>
        <v>0</v>
      </c>
      <c r="Z58" s="29">
        <f>Z60+Z61+Z62</f>
        <v>0</v>
      </c>
      <c r="AA58" s="29">
        <f t="shared" si="83"/>
        <v>180013.64499999999</v>
      </c>
      <c r="AB58" s="29">
        <f>AB60+AB61+AB62</f>
        <v>0</v>
      </c>
      <c r="AC58" s="29">
        <f t="shared" si="84"/>
        <v>0</v>
      </c>
      <c r="AD58" s="29">
        <f>AD60+AD61+AD62</f>
        <v>0</v>
      </c>
      <c r="AE58" s="29">
        <f t="shared" si="85"/>
        <v>180013.64499999999</v>
      </c>
      <c r="AF58" s="29">
        <f>AF60+AF61+AF62</f>
        <v>0</v>
      </c>
      <c r="AG58" s="29">
        <f t="shared" si="86"/>
        <v>0</v>
      </c>
      <c r="AH58" s="28">
        <f>AH60+AH61+AH62</f>
        <v>0</v>
      </c>
      <c r="AI58" s="29">
        <f t="shared" si="87"/>
        <v>180013.64499999999</v>
      </c>
      <c r="AJ58" s="28">
        <f>AJ60+AJ61+AJ62</f>
        <v>0</v>
      </c>
      <c r="AK58" s="29">
        <f t="shared" si="88"/>
        <v>0</v>
      </c>
    </row>
    <row r="59" spans="1:39" x14ac:dyDescent="0.3">
      <c r="A59" s="1"/>
      <c r="B59" s="41" t="s">
        <v>7</v>
      </c>
      <c r="C59" s="50"/>
      <c r="D59" s="27"/>
      <c r="E59" s="2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8"/>
      <c r="AI59" s="29"/>
      <c r="AJ59" s="28"/>
      <c r="AK59" s="29"/>
    </row>
    <row r="60" spans="1:39" hidden="1" x14ac:dyDescent="0.3">
      <c r="A60" s="1"/>
      <c r="B60" s="37" t="s">
        <v>8</v>
      </c>
      <c r="C60" s="37"/>
      <c r="D60" s="27"/>
      <c r="E60" s="2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>
        <f>13788.767+29321.478</f>
        <v>43110.244999999995</v>
      </c>
      <c r="S60" s="29">
        <f t="shared" si="79"/>
        <v>43110.244999999995</v>
      </c>
      <c r="T60" s="29"/>
      <c r="U60" s="29">
        <f t="shared" si="80"/>
        <v>0</v>
      </c>
      <c r="V60" s="29"/>
      <c r="W60" s="29">
        <f t="shared" ref="W60:W64" si="89">S60+V60</f>
        <v>43110.244999999995</v>
      </c>
      <c r="X60" s="29"/>
      <c r="Y60" s="29">
        <f t="shared" ref="Y60:Y64" si="90">U60+X60</f>
        <v>0</v>
      </c>
      <c r="Z60" s="29"/>
      <c r="AA60" s="29">
        <f t="shared" ref="AA60:AA64" si="91">W60+Z60</f>
        <v>43110.244999999995</v>
      </c>
      <c r="AB60" s="29"/>
      <c r="AC60" s="29">
        <f t="shared" ref="AC60:AC64" si="92">Y60+AB60</f>
        <v>0</v>
      </c>
      <c r="AD60" s="29"/>
      <c r="AE60" s="29">
        <f t="shared" ref="AE60:AE64" si="93">AA60+AD60</f>
        <v>43110.244999999995</v>
      </c>
      <c r="AF60" s="29"/>
      <c r="AG60" s="29">
        <f t="shared" ref="AG60:AG64" si="94">AC60+AF60</f>
        <v>0</v>
      </c>
      <c r="AH60" s="28"/>
      <c r="AI60" s="29">
        <f t="shared" ref="AI60:AI64" si="95">AE60+AH60</f>
        <v>43110.244999999995</v>
      </c>
      <c r="AJ60" s="28"/>
      <c r="AK60" s="29">
        <f t="shared" ref="AK60:AK64" si="96">AG60+AJ60</f>
        <v>0</v>
      </c>
      <c r="AL60" s="13" t="s">
        <v>208</v>
      </c>
      <c r="AM60" s="3">
        <v>0</v>
      </c>
    </row>
    <row r="61" spans="1:39" x14ac:dyDescent="0.3">
      <c r="A61" s="1"/>
      <c r="B61" s="50" t="s">
        <v>14</v>
      </c>
      <c r="C61" s="50"/>
      <c r="D61" s="27"/>
      <c r="E61" s="27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>
        <f>41366.1+95537.3</f>
        <v>136903.4</v>
      </c>
      <c r="S61" s="29">
        <f t="shared" si="79"/>
        <v>136903.4</v>
      </c>
      <c r="T61" s="29"/>
      <c r="U61" s="29">
        <f t="shared" si="80"/>
        <v>0</v>
      </c>
      <c r="V61" s="29"/>
      <c r="W61" s="29">
        <f t="shared" si="89"/>
        <v>136903.4</v>
      </c>
      <c r="X61" s="29"/>
      <c r="Y61" s="29">
        <f t="shared" si="90"/>
        <v>0</v>
      </c>
      <c r="Z61" s="29"/>
      <c r="AA61" s="29">
        <f t="shared" si="91"/>
        <v>136903.4</v>
      </c>
      <c r="AB61" s="29"/>
      <c r="AC61" s="29">
        <f t="shared" si="92"/>
        <v>0</v>
      </c>
      <c r="AD61" s="29"/>
      <c r="AE61" s="29">
        <f t="shared" si="93"/>
        <v>136903.4</v>
      </c>
      <c r="AF61" s="29"/>
      <c r="AG61" s="29">
        <f t="shared" si="94"/>
        <v>0</v>
      </c>
      <c r="AH61" s="28"/>
      <c r="AI61" s="29">
        <f t="shared" si="95"/>
        <v>136903.4</v>
      </c>
      <c r="AJ61" s="28"/>
      <c r="AK61" s="29">
        <f t="shared" si="96"/>
        <v>0</v>
      </c>
      <c r="AL61" s="13" t="s">
        <v>221</v>
      </c>
    </row>
    <row r="62" spans="1:39" hidden="1" x14ac:dyDescent="0.3">
      <c r="A62" s="1"/>
      <c r="B62" s="38" t="s">
        <v>22</v>
      </c>
      <c r="C62" s="37"/>
      <c r="D62" s="27"/>
      <c r="E62" s="27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>
        <f t="shared" si="79"/>
        <v>0</v>
      </c>
      <c r="T62" s="29"/>
      <c r="U62" s="29">
        <f t="shared" si="80"/>
        <v>0</v>
      </c>
      <c r="V62" s="29"/>
      <c r="W62" s="29">
        <f t="shared" si="89"/>
        <v>0</v>
      </c>
      <c r="X62" s="29"/>
      <c r="Y62" s="29">
        <f t="shared" si="90"/>
        <v>0</v>
      </c>
      <c r="Z62" s="29"/>
      <c r="AA62" s="29">
        <f t="shared" si="91"/>
        <v>0</v>
      </c>
      <c r="AB62" s="29"/>
      <c r="AC62" s="29">
        <f t="shared" si="92"/>
        <v>0</v>
      </c>
      <c r="AD62" s="29"/>
      <c r="AE62" s="29">
        <f t="shared" si="93"/>
        <v>0</v>
      </c>
      <c r="AF62" s="29"/>
      <c r="AG62" s="29">
        <f t="shared" si="94"/>
        <v>0</v>
      </c>
      <c r="AH62" s="28"/>
      <c r="AI62" s="29">
        <f t="shared" si="95"/>
        <v>0</v>
      </c>
      <c r="AJ62" s="28"/>
      <c r="AK62" s="29">
        <f t="shared" si="96"/>
        <v>0</v>
      </c>
      <c r="AM62" s="3">
        <v>0</v>
      </c>
    </row>
    <row r="63" spans="1:39" ht="37.5" hidden="1" x14ac:dyDescent="0.3">
      <c r="A63" s="1"/>
      <c r="B63" s="11" t="s">
        <v>207</v>
      </c>
      <c r="C63" s="37" t="s">
        <v>13</v>
      </c>
      <c r="D63" s="27"/>
      <c r="E63" s="27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>
        <f t="shared" si="79"/>
        <v>0</v>
      </c>
      <c r="T63" s="29"/>
      <c r="U63" s="29">
        <f t="shared" si="80"/>
        <v>0</v>
      </c>
      <c r="V63" s="29"/>
      <c r="W63" s="29">
        <f t="shared" si="89"/>
        <v>0</v>
      </c>
      <c r="X63" s="29"/>
      <c r="Y63" s="29">
        <f t="shared" si="90"/>
        <v>0</v>
      </c>
      <c r="Z63" s="29"/>
      <c r="AA63" s="29">
        <f t="shared" si="91"/>
        <v>0</v>
      </c>
      <c r="AB63" s="29"/>
      <c r="AC63" s="29">
        <f t="shared" si="92"/>
        <v>0</v>
      </c>
      <c r="AD63" s="29"/>
      <c r="AE63" s="29">
        <f t="shared" si="93"/>
        <v>0</v>
      </c>
      <c r="AF63" s="29"/>
      <c r="AG63" s="29">
        <f t="shared" si="94"/>
        <v>0</v>
      </c>
      <c r="AH63" s="28"/>
      <c r="AI63" s="29">
        <f t="shared" si="95"/>
        <v>0</v>
      </c>
      <c r="AJ63" s="28"/>
      <c r="AK63" s="29">
        <f t="shared" si="96"/>
        <v>0</v>
      </c>
      <c r="AL63" s="13" t="s">
        <v>208</v>
      </c>
      <c r="AM63" s="3">
        <v>0</v>
      </c>
    </row>
    <row r="64" spans="1:39" ht="56.25" x14ac:dyDescent="0.3">
      <c r="A64" s="1" t="s">
        <v>100</v>
      </c>
      <c r="B64" s="11" t="s">
        <v>216</v>
      </c>
      <c r="C64" s="7" t="s">
        <v>45</v>
      </c>
      <c r="D64" s="27"/>
      <c r="E64" s="27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>
        <f>R66+R67+R68</f>
        <v>61398.394</v>
      </c>
      <c r="S64" s="29">
        <f t="shared" si="79"/>
        <v>61398.394</v>
      </c>
      <c r="T64" s="29">
        <f>T66+T67+T68</f>
        <v>0</v>
      </c>
      <c r="U64" s="29">
        <f t="shared" si="80"/>
        <v>0</v>
      </c>
      <c r="V64" s="29">
        <f>V66+V67+V68</f>
        <v>0</v>
      </c>
      <c r="W64" s="29">
        <f t="shared" si="89"/>
        <v>61398.394</v>
      </c>
      <c r="X64" s="29">
        <f>X66+X67+X68</f>
        <v>0</v>
      </c>
      <c r="Y64" s="29">
        <f t="shared" si="90"/>
        <v>0</v>
      </c>
      <c r="Z64" s="29">
        <f>Z66+Z67+Z68</f>
        <v>-6999.1490000000003</v>
      </c>
      <c r="AA64" s="29">
        <f t="shared" si="91"/>
        <v>54399.245000000003</v>
      </c>
      <c r="AB64" s="29">
        <f>AB66+AB67+AB68</f>
        <v>0</v>
      </c>
      <c r="AC64" s="29">
        <f t="shared" si="92"/>
        <v>0</v>
      </c>
      <c r="AD64" s="29">
        <f>AD66+AD67+AD68</f>
        <v>0</v>
      </c>
      <c r="AE64" s="29">
        <f t="shared" si="93"/>
        <v>54399.245000000003</v>
      </c>
      <c r="AF64" s="29">
        <f>AF66+AF67+AF68</f>
        <v>0</v>
      </c>
      <c r="AG64" s="29">
        <f t="shared" si="94"/>
        <v>0</v>
      </c>
      <c r="AH64" s="28">
        <f>AH66+AH67+AH68</f>
        <v>2588.17</v>
      </c>
      <c r="AI64" s="29">
        <f t="shared" si="95"/>
        <v>56987.415000000001</v>
      </c>
      <c r="AJ64" s="28">
        <f>AJ66+AJ67+AJ68</f>
        <v>0</v>
      </c>
      <c r="AK64" s="29">
        <f t="shared" si="96"/>
        <v>0</v>
      </c>
    </row>
    <row r="65" spans="1:39" x14ac:dyDescent="0.3">
      <c r="A65" s="1"/>
      <c r="B65" s="9" t="s">
        <v>7</v>
      </c>
      <c r="C65" s="50"/>
      <c r="D65" s="27"/>
      <c r="E65" s="27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8"/>
      <c r="AI65" s="29"/>
      <c r="AJ65" s="28"/>
      <c r="AK65" s="29"/>
    </row>
    <row r="66" spans="1:39" hidden="1" x14ac:dyDescent="0.3">
      <c r="A66" s="1"/>
      <c r="B66" s="37" t="s">
        <v>8</v>
      </c>
      <c r="C66" s="37"/>
      <c r="D66" s="27"/>
      <c r="E66" s="27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>
        <f>6999.149+54.345</f>
        <v>7053.4940000000006</v>
      </c>
      <c r="S66" s="29">
        <f t="shared" si="79"/>
        <v>7053.4940000000006</v>
      </c>
      <c r="T66" s="29"/>
      <c r="U66" s="29">
        <f t="shared" si="80"/>
        <v>0</v>
      </c>
      <c r="V66" s="29"/>
      <c r="W66" s="29">
        <f t="shared" ref="W66:W75" si="97">S66+V66</f>
        <v>7053.4940000000006</v>
      </c>
      <c r="X66" s="29"/>
      <c r="Y66" s="29">
        <f t="shared" ref="Y66:Y75" si="98">U66+X66</f>
        <v>0</v>
      </c>
      <c r="Z66" s="29">
        <v>-6999.1490000000003</v>
      </c>
      <c r="AA66" s="29">
        <f t="shared" ref="AA66:AA75" si="99">W66+Z66</f>
        <v>54.345000000000255</v>
      </c>
      <c r="AB66" s="29"/>
      <c r="AC66" s="29">
        <f t="shared" ref="AC66:AC75" si="100">Y66+AB66</f>
        <v>0</v>
      </c>
      <c r="AD66" s="29"/>
      <c r="AE66" s="29">
        <f t="shared" ref="AE66:AE75" si="101">AA66+AD66</f>
        <v>54.345000000000255</v>
      </c>
      <c r="AF66" s="29"/>
      <c r="AG66" s="29">
        <f t="shared" ref="AG66:AG75" si="102">AC66+AF66</f>
        <v>0</v>
      </c>
      <c r="AH66" s="28">
        <v>2588.17</v>
      </c>
      <c r="AI66" s="29">
        <f t="shared" ref="AI66:AI75" si="103">AE66+AH66</f>
        <v>2642.5150000000003</v>
      </c>
      <c r="AJ66" s="28"/>
      <c r="AK66" s="29">
        <f t="shared" ref="AK66:AK75" si="104">AG66+AJ66</f>
        <v>0</v>
      </c>
      <c r="AL66" s="13" t="s">
        <v>217</v>
      </c>
      <c r="AM66" s="3">
        <v>0</v>
      </c>
    </row>
    <row r="67" spans="1:39" x14ac:dyDescent="0.3">
      <c r="A67" s="1"/>
      <c r="B67" s="50" t="s">
        <v>14</v>
      </c>
      <c r="C67" s="50"/>
      <c r="D67" s="27"/>
      <c r="E67" s="27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>
        <v>2717.2</v>
      </c>
      <c r="S67" s="29">
        <f t="shared" si="79"/>
        <v>2717.2</v>
      </c>
      <c r="T67" s="29"/>
      <c r="U67" s="29">
        <f t="shared" si="80"/>
        <v>0</v>
      </c>
      <c r="V67" s="29"/>
      <c r="W67" s="29">
        <f t="shared" si="97"/>
        <v>2717.2</v>
      </c>
      <c r="X67" s="29"/>
      <c r="Y67" s="29">
        <f t="shared" si="98"/>
        <v>0</v>
      </c>
      <c r="Z67" s="29"/>
      <c r="AA67" s="29">
        <f t="shared" si="99"/>
        <v>2717.2</v>
      </c>
      <c r="AB67" s="29"/>
      <c r="AC67" s="29">
        <f t="shared" si="100"/>
        <v>0</v>
      </c>
      <c r="AD67" s="29"/>
      <c r="AE67" s="29">
        <f t="shared" si="101"/>
        <v>2717.2</v>
      </c>
      <c r="AF67" s="29"/>
      <c r="AG67" s="29">
        <f t="shared" si="102"/>
        <v>0</v>
      </c>
      <c r="AH67" s="28"/>
      <c r="AI67" s="29">
        <f t="shared" si="103"/>
        <v>2717.2</v>
      </c>
      <c r="AJ67" s="28"/>
      <c r="AK67" s="29">
        <f t="shared" si="104"/>
        <v>0</v>
      </c>
      <c r="AL67" s="13" t="s">
        <v>212</v>
      </c>
    </row>
    <row r="68" spans="1:39" x14ac:dyDescent="0.3">
      <c r="A68" s="1"/>
      <c r="B68" s="38" t="s">
        <v>22</v>
      </c>
      <c r="C68" s="50"/>
      <c r="D68" s="27"/>
      <c r="E68" s="27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>
        <v>51627.7</v>
      </c>
      <c r="S68" s="29">
        <f t="shared" si="79"/>
        <v>51627.7</v>
      </c>
      <c r="T68" s="29"/>
      <c r="U68" s="29">
        <f t="shared" si="80"/>
        <v>0</v>
      </c>
      <c r="V68" s="29"/>
      <c r="W68" s="29">
        <f t="shared" si="97"/>
        <v>51627.7</v>
      </c>
      <c r="X68" s="29"/>
      <c r="Y68" s="29">
        <f t="shared" si="98"/>
        <v>0</v>
      </c>
      <c r="Z68" s="29"/>
      <c r="AA68" s="29">
        <f t="shared" si="99"/>
        <v>51627.7</v>
      </c>
      <c r="AB68" s="29"/>
      <c r="AC68" s="29">
        <f t="shared" si="100"/>
        <v>0</v>
      </c>
      <c r="AD68" s="29"/>
      <c r="AE68" s="29">
        <f t="shared" si="101"/>
        <v>51627.7</v>
      </c>
      <c r="AF68" s="29"/>
      <c r="AG68" s="29">
        <f t="shared" si="102"/>
        <v>0</v>
      </c>
      <c r="AH68" s="28"/>
      <c r="AI68" s="29">
        <f t="shared" si="103"/>
        <v>51627.7</v>
      </c>
      <c r="AJ68" s="28"/>
      <c r="AK68" s="29">
        <f t="shared" si="104"/>
        <v>0</v>
      </c>
      <c r="AL68" s="13" t="s">
        <v>212</v>
      </c>
    </row>
    <row r="69" spans="1:39" ht="56.25" x14ac:dyDescent="0.3">
      <c r="A69" s="1" t="s">
        <v>101</v>
      </c>
      <c r="B69" s="11" t="s">
        <v>223</v>
      </c>
      <c r="C69" s="7" t="s">
        <v>45</v>
      </c>
      <c r="D69" s="27"/>
      <c r="E69" s="27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>
        <f t="shared" si="79"/>
        <v>0</v>
      </c>
      <c r="T69" s="29">
        <v>27799.599999999999</v>
      </c>
      <c r="U69" s="29">
        <f t="shared" si="80"/>
        <v>27799.599999999999</v>
      </c>
      <c r="V69" s="29"/>
      <c r="W69" s="29">
        <f t="shared" si="97"/>
        <v>0</v>
      </c>
      <c r="X69" s="29"/>
      <c r="Y69" s="29">
        <f t="shared" si="98"/>
        <v>27799.599999999999</v>
      </c>
      <c r="Z69" s="29"/>
      <c r="AA69" s="29">
        <f t="shared" si="99"/>
        <v>0</v>
      </c>
      <c r="AB69" s="29"/>
      <c r="AC69" s="29">
        <f t="shared" si="100"/>
        <v>27799.599999999999</v>
      </c>
      <c r="AD69" s="29"/>
      <c r="AE69" s="29">
        <f t="shared" si="101"/>
        <v>0</v>
      </c>
      <c r="AF69" s="29"/>
      <c r="AG69" s="29">
        <f t="shared" si="102"/>
        <v>27799.599999999999</v>
      </c>
      <c r="AH69" s="28"/>
      <c r="AI69" s="29">
        <f t="shared" si="103"/>
        <v>0</v>
      </c>
      <c r="AJ69" s="28"/>
      <c r="AK69" s="29">
        <f t="shared" si="104"/>
        <v>27799.599999999999</v>
      </c>
      <c r="AL69" s="13" t="s">
        <v>222</v>
      </c>
    </row>
    <row r="70" spans="1:39" ht="56.25" x14ac:dyDescent="0.3">
      <c r="A70" s="1" t="s">
        <v>102</v>
      </c>
      <c r="B70" s="11" t="s">
        <v>248</v>
      </c>
      <c r="C70" s="7" t="s">
        <v>45</v>
      </c>
      <c r="D70" s="27"/>
      <c r="E70" s="27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>
        <f t="shared" si="99"/>
        <v>0</v>
      </c>
      <c r="AB70" s="29">
        <v>33913.4</v>
      </c>
      <c r="AC70" s="29">
        <f t="shared" si="100"/>
        <v>33913.4</v>
      </c>
      <c r="AD70" s="29"/>
      <c r="AE70" s="29">
        <f t="shared" si="101"/>
        <v>0</v>
      </c>
      <c r="AF70" s="29">
        <v>-26413.4</v>
      </c>
      <c r="AG70" s="29">
        <f t="shared" si="102"/>
        <v>7500</v>
      </c>
      <c r="AH70" s="28"/>
      <c r="AI70" s="29">
        <f t="shared" si="103"/>
        <v>0</v>
      </c>
      <c r="AJ70" s="28"/>
      <c r="AK70" s="29">
        <f t="shared" si="104"/>
        <v>7500</v>
      </c>
      <c r="AL70" s="13" t="s">
        <v>234</v>
      </c>
    </row>
    <row r="71" spans="1:39" ht="56.25" x14ac:dyDescent="0.3">
      <c r="A71" s="1" t="s">
        <v>103</v>
      </c>
      <c r="B71" s="11" t="s">
        <v>247</v>
      </c>
      <c r="C71" s="7" t="s">
        <v>45</v>
      </c>
      <c r="D71" s="27"/>
      <c r="E71" s="27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>
        <f t="shared" si="99"/>
        <v>0</v>
      </c>
      <c r="AB71" s="29">
        <v>33913.4</v>
      </c>
      <c r="AC71" s="29">
        <f t="shared" si="100"/>
        <v>33913.4</v>
      </c>
      <c r="AD71" s="29"/>
      <c r="AE71" s="29">
        <f t="shared" si="101"/>
        <v>0</v>
      </c>
      <c r="AF71" s="29">
        <v>-26413.4</v>
      </c>
      <c r="AG71" s="29">
        <f t="shared" si="102"/>
        <v>7500</v>
      </c>
      <c r="AH71" s="28"/>
      <c r="AI71" s="29">
        <f t="shared" si="103"/>
        <v>0</v>
      </c>
      <c r="AJ71" s="28"/>
      <c r="AK71" s="29">
        <f t="shared" si="104"/>
        <v>7500</v>
      </c>
      <c r="AL71" s="13" t="s">
        <v>235</v>
      </c>
    </row>
    <row r="72" spans="1:39" ht="45.75" customHeight="1" x14ac:dyDescent="0.3">
      <c r="A72" s="1" t="s">
        <v>104</v>
      </c>
      <c r="B72" s="11" t="s">
        <v>251</v>
      </c>
      <c r="C72" s="50" t="s">
        <v>13</v>
      </c>
      <c r="D72" s="27"/>
      <c r="E72" s="27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8">
        <v>622.9</v>
      </c>
      <c r="AI72" s="29">
        <f t="shared" si="103"/>
        <v>622.9</v>
      </c>
      <c r="AJ72" s="28"/>
      <c r="AK72" s="29">
        <f t="shared" si="104"/>
        <v>0</v>
      </c>
      <c r="AL72" s="13" t="s">
        <v>266</v>
      </c>
    </row>
    <row r="73" spans="1:39" ht="56.25" x14ac:dyDescent="0.3">
      <c r="A73" s="1" t="s">
        <v>105</v>
      </c>
      <c r="B73" s="11" t="s">
        <v>279</v>
      </c>
      <c r="C73" s="7" t="s">
        <v>45</v>
      </c>
      <c r="D73" s="27"/>
      <c r="E73" s="27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8">
        <v>2754.24</v>
      </c>
      <c r="AI73" s="29">
        <f t="shared" si="103"/>
        <v>2754.24</v>
      </c>
      <c r="AJ73" s="28"/>
      <c r="AK73" s="29">
        <f t="shared" si="104"/>
        <v>0</v>
      </c>
      <c r="AL73" s="13" t="s">
        <v>267</v>
      </c>
    </row>
    <row r="74" spans="1:39" ht="56.25" x14ac:dyDescent="0.3">
      <c r="A74" s="1" t="s">
        <v>106</v>
      </c>
      <c r="B74" s="11" t="s">
        <v>252</v>
      </c>
      <c r="C74" s="7" t="s">
        <v>45</v>
      </c>
      <c r="D74" s="27"/>
      <c r="E74" s="27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8">
        <v>27628.39</v>
      </c>
      <c r="AI74" s="29">
        <f t="shared" si="103"/>
        <v>27628.39</v>
      </c>
      <c r="AJ74" s="28">
        <v>59852</v>
      </c>
      <c r="AK74" s="29">
        <f t="shared" si="104"/>
        <v>59852</v>
      </c>
      <c r="AL74" s="13" t="s">
        <v>268</v>
      </c>
    </row>
    <row r="75" spans="1:39" x14ac:dyDescent="0.3">
      <c r="A75" s="1"/>
      <c r="B75" s="50" t="s">
        <v>26</v>
      </c>
      <c r="C75" s="50"/>
      <c r="D75" s="26">
        <f>D77+D78</f>
        <v>1648691.2</v>
      </c>
      <c r="E75" s="26">
        <f>E77+E78</f>
        <v>718582.2</v>
      </c>
      <c r="F75" s="26">
        <f>F77+F78+F79</f>
        <v>42143.399999999994</v>
      </c>
      <c r="G75" s="26">
        <f t="shared" si="0"/>
        <v>1690834.5999999999</v>
      </c>
      <c r="H75" s="26">
        <f>H77+H78+H79</f>
        <v>359968.4</v>
      </c>
      <c r="I75" s="26">
        <f t="shared" si="1"/>
        <v>1078550.6000000001</v>
      </c>
      <c r="J75" s="26">
        <f>J77+J78+J79</f>
        <v>14395.203</v>
      </c>
      <c r="K75" s="26">
        <f t="shared" si="2"/>
        <v>1705229.8029999998</v>
      </c>
      <c r="L75" s="26">
        <f>L77+L78+L79</f>
        <v>39449.546999999999</v>
      </c>
      <c r="M75" s="26">
        <f t="shared" si="76"/>
        <v>1118000.1470000001</v>
      </c>
      <c r="N75" s="26">
        <f>N77+N78+N79</f>
        <v>0</v>
      </c>
      <c r="O75" s="26">
        <f t="shared" si="77"/>
        <v>1705229.8029999998</v>
      </c>
      <c r="P75" s="26">
        <f>P77+P78+P79</f>
        <v>-39449.546999999999</v>
      </c>
      <c r="Q75" s="26">
        <f t="shared" si="78"/>
        <v>1078550.6000000001</v>
      </c>
      <c r="R75" s="26">
        <f>R77+R78+R79</f>
        <v>-31539.026000000002</v>
      </c>
      <c r="S75" s="26">
        <f t="shared" si="79"/>
        <v>1673690.7769999998</v>
      </c>
      <c r="T75" s="26">
        <f>T77+T78+T79</f>
        <v>0</v>
      </c>
      <c r="U75" s="26">
        <f t="shared" si="80"/>
        <v>1078550.6000000001</v>
      </c>
      <c r="V75" s="26">
        <f>V77+V78+V79</f>
        <v>23185.34</v>
      </c>
      <c r="W75" s="26">
        <f t="shared" si="97"/>
        <v>1696876.1169999999</v>
      </c>
      <c r="X75" s="26">
        <f>X77+X78+X79</f>
        <v>0</v>
      </c>
      <c r="Y75" s="26">
        <f t="shared" si="98"/>
        <v>1078550.6000000001</v>
      </c>
      <c r="Z75" s="26">
        <f>Z77+Z78+Z79+Z80</f>
        <v>202654.14</v>
      </c>
      <c r="AA75" s="26">
        <f t="shared" si="99"/>
        <v>1899530.2569999998</v>
      </c>
      <c r="AB75" s="26">
        <f>AB77+AB78+AB79+AB80</f>
        <v>458995.10799999995</v>
      </c>
      <c r="AC75" s="26">
        <f t="shared" si="100"/>
        <v>1537545.7080000001</v>
      </c>
      <c r="AD75" s="26">
        <f>AD77+AD78+AD79+AD80</f>
        <v>0</v>
      </c>
      <c r="AE75" s="26">
        <f t="shared" si="101"/>
        <v>1899530.2569999998</v>
      </c>
      <c r="AF75" s="26">
        <f>AF77+AF78+AF79+AF80</f>
        <v>0</v>
      </c>
      <c r="AG75" s="26">
        <f t="shared" si="102"/>
        <v>1537545.7080000001</v>
      </c>
      <c r="AH75" s="26">
        <f>AH77+AH78+AH79+AH80</f>
        <v>8751.4</v>
      </c>
      <c r="AI75" s="29">
        <f t="shared" si="103"/>
        <v>1908281.6569999997</v>
      </c>
      <c r="AJ75" s="26">
        <f>AJ77+AJ78+AJ79+AJ80</f>
        <v>0</v>
      </c>
      <c r="AK75" s="29">
        <f t="shared" si="104"/>
        <v>1537545.7080000001</v>
      </c>
      <c r="AL75" s="45"/>
      <c r="AM75" s="46"/>
    </row>
    <row r="76" spans="1:39" x14ac:dyDescent="0.3">
      <c r="A76" s="1"/>
      <c r="B76" s="9" t="s">
        <v>7</v>
      </c>
      <c r="C76" s="50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8"/>
      <c r="AI76" s="29"/>
      <c r="AJ76" s="28"/>
      <c r="AK76" s="29"/>
    </row>
    <row r="77" spans="1:39" hidden="1" x14ac:dyDescent="0.3">
      <c r="A77" s="1"/>
      <c r="B77" s="6" t="s">
        <v>8</v>
      </c>
      <c r="C77" s="6"/>
      <c r="D77" s="32">
        <f>D81+D82+D83+D84+D85+D86+D87+D88+D89+D90+D91+D92+D93+D96</f>
        <v>1085446.3999999999</v>
      </c>
      <c r="E77" s="32">
        <f>E81+E82+E83+E84+E85+E86+E87+E88+E89+E90+E91+E92+E93+E96</f>
        <v>563781.69999999995</v>
      </c>
      <c r="F77" s="32">
        <f>F81+F82+F83+F84+F85+F86+F87+F88+F89+F90+F91+F92+F93+F96+F107+F108+F109+F110+F111+F112</f>
        <v>-94000.000000000015</v>
      </c>
      <c r="G77" s="29">
        <f t="shared" si="0"/>
        <v>991446.39999999991</v>
      </c>
      <c r="H77" s="32">
        <f>H81+H82+H83+H84+H85+H86+H87+H88+H89+H90+H91+H92+H93+H96+H107+H108+H109+H110+H111+H112</f>
        <v>223825</v>
      </c>
      <c r="I77" s="29">
        <f t="shared" si="1"/>
        <v>787606.7</v>
      </c>
      <c r="J77" s="32">
        <f>J81+J82+J83+J84+J85+J86+J87+J88+J89+J90+J91+J92+J93+J96+J107+J108+J109+J110+J111+J112</f>
        <v>14395.203</v>
      </c>
      <c r="K77" s="29">
        <f t="shared" si="2"/>
        <v>1005841.6029999999</v>
      </c>
      <c r="L77" s="32">
        <f>L81+L82+L83+L84+L85+L86+L87+L88+L89+L90+L91+L92+L93+L96+L107+L108+L109+L110+L111+L112</f>
        <v>39449.546999999999</v>
      </c>
      <c r="M77" s="29">
        <f t="shared" ref="M77:M94" si="105">I77+L77</f>
        <v>827056.24699999997</v>
      </c>
      <c r="N77" s="32">
        <f>N81+N82+N83+N84+N85+N86+N87+N88+N89+N90+N91+N92+N93+N96+N107+N108+N109+N110+N111+N112</f>
        <v>0</v>
      </c>
      <c r="O77" s="29">
        <f t="shared" ref="O77:O94" si="106">K77+N77</f>
        <v>1005841.6029999999</v>
      </c>
      <c r="P77" s="32">
        <f>P81+P82+P83+P84+P85+P86+P87+P88+P89+P90+P91+P92+P93+P96+P107+P108+P109+P110+P111+P112</f>
        <v>-39449.546999999999</v>
      </c>
      <c r="Q77" s="29">
        <f t="shared" ref="Q77:Q94" si="107">M77+P77</f>
        <v>787606.7</v>
      </c>
      <c r="R77" s="32">
        <f>R81+R82+R83+R84+R85+R86+R87+R88+R89+R90+R91+R92+R93+R96+R107+R108+R109+R110+R111+R112</f>
        <v>-31539.026000000002</v>
      </c>
      <c r="S77" s="29">
        <f t="shared" ref="S77:S94" si="108">O77+R77</f>
        <v>974302.57699999993</v>
      </c>
      <c r="T77" s="32">
        <f>T81+T82+T83+T84+T85+T86+T87+T88+T89+T90+T91+T92+T93+T96+T107+T108+T109+T110+T111+T112</f>
        <v>0</v>
      </c>
      <c r="U77" s="29">
        <f t="shared" ref="U77:U94" si="109">Q77+T77</f>
        <v>787606.7</v>
      </c>
      <c r="V77" s="32">
        <f>V81+V82+V83+V84+V85+V86+V87+V88+V89+V90+V91+V92+V93+V96+V107+V108+V109+V110+V111+V112</f>
        <v>23185.34</v>
      </c>
      <c r="W77" s="29">
        <f t="shared" ref="W77:W94" si="110">S77+V77</f>
        <v>997487.9169999999</v>
      </c>
      <c r="X77" s="32">
        <f>X81+X82+X83+X84+X85+X86+X87+X88+X89+X90+X91+X92+X93+X96+X107+X108+X109+X110+X111+X112</f>
        <v>0</v>
      </c>
      <c r="Y77" s="29">
        <f t="shared" ref="Y77:Y94" si="111">U77+X77</f>
        <v>787606.7</v>
      </c>
      <c r="Z77" s="32">
        <f>Z81+Z82+Z83+Z84+Z85+Z86+Z87+Z88+Z89+Z90+Z91+Z92+Z93+Z96+Z107+Z108+Z109+Z110+Z111+Z112</f>
        <v>-357413.30499999999</v>
      </c>
      <c r="AA77" s="29">
        <f t="shared" ref="AA77:AA94" si="112">W77+Z77</f>
        <v>640074.61199999996</v>
      </c>
      <c r="AB77" s="32">
        <f>AB81+AB82+AB83+AB84+AB85+AB86+AB87+AB88+AB89+AB90+AB91+AB92+AB93+AB96+AB107+AB108+AB109+AB110+AB111+AB112</f>
        <v>-394000</v>
      </c>
      <c r="AC77" s="29">
        <f t="shared" ref="AC77:AC94" si="113">Y77+AB77</f>
        <v>393606.69999999995</v>
      </c>
      <c r="AD77" s="32">
        <f>AD81+AD82+AD83+AD84+AD85+AD86+AD87+AD88+AD89+AD90+AD91+AD92+AD93+AD96+AD107+AD108+AD109+AD110+AD111+AD112</f>
        <v>0</v>
      </c>
      <c r="AE77" s="29">
        <f t="shared" ref="AE77:AE94" si="114">AA77+AD77</f>
        <v>640074.61199999996</v>
      </c>
      <c r="AF77" s="32">
        <f>AF81+AF82+AF83+AF84+AF85+AF86+AF87+AF88+AF89+AF90+AF91+AF92+AF93+AF96+AF107+AF108+AF109+AF110+AF111+AF112</f>
        <v>0</v>
      </c>
      <c r="AG77" s="29">
        <f t="shared" ref="AG77:AG94" si="115">AC77+AF77</f>
        <v>393606.69999999995</v>
      </c>
      <c r="AH77" s="31">
        <f>AH81+AH82+AH83+AH84+AH85+AH86+AH87+AH88+AH89+AH90+AH91+AH92+AH93+AH96+AH107+AH108+AH109+AH110+AH111+AH112</f>
        <v>8751.4</v>
      </c>
      <c r="AI77" s="29">
        <f t="shared" ref="AI77:AI94" si="116">AE77+AH77</f>
        <v>648826.01199999999</v>
      </c>
      <c r="AJ77" s="31">
        <f>AJ81+AJ82+AJ83+AJ84+AJ85+AJ86+AJ87+AJ88+AJ89+AJ90+AJ91+AJ92+AJ93+AJ96+AJ107+AJ108+AJ109+AJ110+AJ111+AJ112</f>
        <v>0</v>
      </c>
      <c r="AK77" s="29">
        <f t="shared" ref="AK77:AK94" si="117">AG77+AJ77</f>
        <v>393606.69999999995</v>
      </c>
      <c r="AM77" s="3">
        <v>0</v>
      </c>
    </row>
    <row r="78" spans="1:39" x14ac:dyDescent="0.3">
      <c r="A78" s="1"/>
      <c r="B78" s="50" t="s">
        <v>14</v>
      </c>
      <c r="C78" s="50"/>
      <c r="D78" s="29">
        <f>D97+D102+D105</f>
        <v>563244.80000000005</v>
      </c>
      <c r="E78" s="29">
        <f>E97+E102+E105</f>
        <v>154800.5</v>
      </c>
      <c r="F78" s="29">
        <f>F97+F102+F105</f>
        <v>-710.7</v>
      </c>
      <c r="G78" s="29">
        <f t="shared" si="0"/>
        <v>562534.10000000009</v>
      </c>
      <c r="H78" s="29">
        <f>H97+H102+H105</f>
        <v>-710.7</v>
      </c>
      <c r="I78" s="29">
        <f t="shared" si="1"/>
        <v>154089.79999999999</v>
      </c>
      <c r="J78" s="29">
        <f>J97+J102+J105</f>
        <v>0</v>
      </c>
      <c r="K78" s="29">
        <f t="shared" si="2"/>
        <v>562534.10000000009</v>
      </c>
      <c r="L78" s="29">
        <f>L97+L102+L105</f>
        <v>0</v>
      </c>
      <c r="M78" s="29">
        <f t="shared" si="105"/>
        <v>154089.79999999999</v>
      </c>
      <c r="N78" s="29">
        <f>N97+N102+N105</f>
        <v>0</v>
      </c>
      <c r="O78" s="29">
        <f t="shared" si="106"/>
        <v>562534.10000000009</v>
      </c>
      <c r="P78" s="29">
        <f>P97+P102+P105</f>
        <v>0</v>
      </c>
      <c r="Q78" s="29">
        <f t="shared" si="107"/>
        <v>154089.79999999999</v>
      </c>
      <c r="R78" s="29">
        <f>R97+R102+R105</f>
        <v>0</v>
      </c>
      <c r="S78" s="29">
        <f t="shared" si="108"/>
        <v>562534.10000000009</v>
      </c>
      <c r="T78" s="29">
        <f>T97+T102+T105</f>
        <v>0</v>
      </c>
      <c r="U78" s="29">
        <f t="shared" si="109"/>
        <v>154089.79999999999</v>
      </c>
      <c r="V78" s="29">
        <f>V97+V102+V105</f>
        <v>0</v>
      </c>
      <c r="W78" s="29">
        <f t="shared" si="110"/>
        <v>562534.10000000009</v>
      </c>
      <c r="X78" s="29">
        <f>X97+X102+X105</f>
        <v>0</v>
      </c>
      <c r="Y78" s="29">
        <f t="shared" si="111"/>
        <v>154089.79999999999</v>
      </c>
      <c r="Z78" s="29">
        <f>Z97+Z102+Z105</f>
        <v>-249341.21899999998</v>
      </c>
      <c r="AA78" s="29">
        <f t="shared" si="112"/>
        <v>313192.88100000011</v>
      </c>
      <c r="AB78" s="29">
        <f>AB97+AB102+AB105</f>
        <v>42649.756000000001</v>
      </c>
      <c r="AC78" s="29">
        <f t="shared" si="113"/>
        <v>196739.55599999998</v>
      </c>
      <c r="AD78" s="29">
        <f>AD97+AD102+AD105</f>
        <v>0</v>
      </c>
      <c r="AE78" s="29">
        <f t="shared" si="114"/>
        <v>313192.88100000011</v>
      </c>
      <c r="AF78" s="29">
        <f>AF97+AF102+AF105</f>
        <v>0</v>
      </c>
      <c r="AG78" s="29">
        <f t="shared" si="115"/>
        <v>196739.55599999998</v>
      </c>
      <c r="AH78" s="28">
        <f>AH97+AH102+AH105</f>
        <v>0</v>
      </c>
      <c r="AI78" s="29">
        <f t="shared" si="116"/>
        <v>313192.88100000011</v>
      </c>
      <c r="AJ78" s="28">
        <f>AJ97+AJ102+AJ105</f>
        <v>0</v>
      </c>
      <c r="AK78" s="29">
        <f t="shared" si="117"/>
        <v>196739.55599999998</v>
      </c>
    </row>
    <row r="79" spans="1:39" x14ac:dyDescent="0.3">
      <c r="A79" s="1"/>
      <c r="B79" s="50" t="s">
        <v>22</v>
      </c>
      <c r="C79" s="50"/>
      <c r="D79" s="29"/>
      <c r="E79" s="29"/>
      <c r="F79" s="29">
        <f>F98+F106</f>
        <v>136854.1</v>
      </c>
      <c r="G79" s="29">
        <f t="shared" si="0"/>
        <v>136854.1</v>
      </c>
      <c r="H79" s="29">
        <f>H98+H106</f>
        <v>136854.1</v>
      </c>
      <c r="I79" s="29">
        <f t="shared" si="1"/>
        <v>136854.1</v>
      </c>
      <c r="J79" s="29">
        <f>J98+J106</f>
        <v>0</v>
      </c>
      <c r="K79" s="29">
        <f t="shared" si="2"/>
        <v>136854.1</v>
      </c>
      <c r="L79" s="29">
        <f>L98+L106</f>
        <v>0</v>
      </c>
      <c r="M79" s="29">
        <f t="shared" si="105"/>
        <v>136854.1</v>
      </c>
      <c r="N79" s="29">
        <f>N98+N106</f>
        <v>0</v>
      </c>
      <c r="O79" s="29">
        <f t="shared" si="106"/>
        <v>136854.1</v>
      </c>
      <c r="P79" s="29">
        <f>P98+P106</f>
        <v>0</v>
      </c>
      <c r="Q79" s="29">
        <f t="shared" si="107"/>
        <v>136854.1</v>
      </c>
      <c r="R79" s="29">
        <f>R98+R106</f>
        <v>0</v>
      </c>
      <c r="S79" s="29">
        <f t="shared" si="108"/>
        <v>136854.1</v>
      </c>
      <c r="T79" s="29">
        <f>T98+T106</f>
        <v>0</v>
      </c>
      <c r="U79" s="29">
        <f t="shared" si="109"/>
        <v>136854.1</v>
      </c>
      <c r="V79" s="29">
        <f>V98+V106</f>
        <v>0</v>
      </c>
      <c r="W79" s="29">
        <f t="shared" si="110"/>
        <v>136854.1</v>
      </c>
      <c r="X79" s="29">
        <f>X98+X106</f>
        <v>0</v>
      </c>
      <c r="Y79" s="29">
        <f t="shared" si="111"/>
        <v>136854.1</v>
      </c>
      <c r="Z79" s="29">
        <f>Z98+Z106</f>
        <v>0</v>
      </c>
      <c r="AA79" s="29">
        <f t="shared" si="112"/>
        <v>136854.1</v>
      </c>
      <c r="AB79" s="29">
        <f>AB98+AB106</f>
        <v>0</v>
      </c>
      <c r="AC79" s="29">
        <f t="shared" si="113"/>
        <v>136854.1</v>
      </c>
      <c r="AD79" s="29">
        <f>AD98+AD106</f>
        <v>0</v>
      </c>
      <c r="AE79" s="29">
        <f t="shared" si="114"/>
        <v>136854.1</v>
      </c>
      <c r="AF79" s="29">
        <f>AF98+AF106</f>
        <v>0</v>
      </c>
      <c r="AG79" s="29">
        <f t="shared" si="115"/>
        <v>136854.1</v>
      </c>
      <c r="AH79" s="28">
        <f>AH98+AH106</f>
        <v>0</v>
      </c>
      <c r="AI79" s="29">
        <f t="shared" si="116"/>
        <v>136854.1</v>
      </c>
      <c r="AJ79" s="28">
        <f>AJ98+AJ106</f>
        <v>0</v>
      </c>
      <c r="AK79" s="29">
        <f t="shared" si="117"/>
        <v>136854.1</v>
      </c>
    </row>
    <row r="80" spans="1:39" ht="37.5" x14ac:dyDescent="0.3">
      <c r="A80" s="1"/>
      <c r="B80" s="50" t="s">
        <v>228</v>
      </c>
      <c r="C80" s="50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>
        <f>Z99</f>
        <v>809408.66399999999</v>
      </c>
      <c r="AA80" s="29">
        <f t="shared" si="112"/>
        <v>809408.66399999999</v>
      </c>
      <c r="AB80" s="29">
        <f>AB99</f>
        <v>810345.35199999996</v>
      </c>
      <c r="AC80" s="29">
        <f t="shared" si="113"/>
        <v>810345.35199999996</v>
      </c>
      <c r="AD80" s="29">
        <f>AD99</f>
        <v>0</v>
      </c>
      <c r="AE80" s="29">
        <f t="shared" si="114"/>
        <v>809408.66399999999</v>
      </c>
      <c r="AF80" s="29">
        <f>AF99</f>
        <v>0</v>
      </c>
      <c r="AG80" s="29">
        <f t="shared" si="115"/>
        <v>810345.35199999996</v>
      </c>
      <c r="AH80" s="28">
        <f>AH99</f>
        <v>0</v>
      </c>
      <c r="AI80" s="29">
        <f t="shared" si="116"/>
        <v>809408.66399999999</v>
      </c>
      <c r="AJ80" s="28">
        <f>AJ99</f>
        <v>0</v>
      </c>
      <c r="AK80" s="29">
        <f t="shared" si="117"/>
        <v>810345.35199999996</v>
      </c>
    </row>
    <row r="81" spans="1:40" ht="56.25" x14ac:dyDescent="0.3">
      <c r="A81" s="1" t="s">
        <v>107</v>
      </c>
      <c r="B81" s="50" t="s">
        <v>55</v>
      </c>
      <c r="C81" s="7" t="s">
        <v>45</v>
      </c>
      <c r="D81" s="29">
        <v>34448</v>
      </c>
      <c r="E81" s="29">
        <v>0</v>
      </c>
      <c r="F81" s="29"/>
      <c r="G81" s="29">
        <f t="shared" si="0"/>
        <v>34448</v>
      </c>
      <c r="H81" s="29">
        <v>0</v>
      </c>
      <c r="I81" s="29">
        <f t="shared" si="1"/>
        <v>0</v>
      </c>
      <c r="J81" s="29"/>
      <c r="K81" s="29">
        <f t="shared" si="2"/>
        <v>34448</v>
      </c>
      <c r="L81" s="29">
        <v>39449.546999999999</v>
      </c>
      <c r="M81" s="29">
        <f t="shared" si="105"/>
        <v>39449.546999999999</v>
      </c>
      <c r="N81" s="29"/>
      <c r="O81" s="29">
        <f t="shared" si="106"/>
        <v>34448</v>
      </c>
      <c r="P81" s="29">
        <v>-39449.546999999999</v>
      </c>
      <c r="Q81" s="29">
        <f t="shared" si="107"/>
        <v>0</v>
      </c>
      <c r="R81" s="29"/>
      <c r="S81" s="29">
        <f t="shared" si="108"/>
        <v>34448</v>
      </c>
      <c r="T81" s="29"/>
      <c r="U81" s="29">
        <f t="shared" si="109"/>
        <v>0</v>
      </c>
      <c r="V81" s="29"/>
      <c r="W81" s="29">
        <f t="shared" si="110"/>
        <v>34448</v>
      </c>
      <c r="X81" s="29"/>
      <c r="Y81" s="29">
        <f t="shared" si="111"/>
        <v>0</v>
      </c>
      <c r="Z81" s="29"/>
      <c r="AA81" s="29">
        <f t="shared" si="112"/>
        <v>34448</v>
      </c>
      <c r="AB81" s="29"/>
      <c r="AC81" s="29">
        <f t="shared" si="113"/>
        <v>0</v>
      </c>
      <c r="AD81" s="29"/>
      <c r="AE81" s="29">
        <f t="shared" si="114"/>
        <v>34448</v>
      </c>
      <c r="AF81" s="29"/>
      <c r="AG81" s="29">
        <f t="shared" si="115"/>
        <v>0</v>
      </c>
      <c r="AH81" s="28"/>
      <c r="AI81" s="29">
        <f t="shared" si="116"/>
        <v>34448</v>
      </c>
      <c r="AJ81" s="28"/>
      <c r="AK81" s="29">
        <f t="shared" si="117"/>
        <v>0</v>
      </c>
      <c r="AL81" s="13">
        <v>1710141090</v>
      </c>
    </row>
    <row r="82" spans="1:40" ht="56.25" x14ac:dyDescent="0.3">
      <c r="A82" s="1" t="s">
        <v>108</v>
      </c>
      <c r="B82" s="50" t="s">
        <v>44</v>
      </c>
      <c r="C82" s="7" t="s">
        <v>45</v>
      </c>
      <c r="D82" s="29">
        <v>108206.8</v>
      </c>
      <c r="E82" s="29">
        <v>50000</v>
      </c>
      <c r="F82" s="29"/>
      <c r="G82" s="29">
        <f t="shared" si="0"/>
        <v>108206.8</v>
      </c>
      <c r="H82" s="29">
        <v>49000</v>
      </c>
      <c r="I82" s="29">
        <f t="shared" si="1"/>
        <v>99000</v>
      </c>
      <c r="J82" s="29"/>
      <c r="K82" s="29">
        <f t="shared" si="2"/>
        <v>108206.8</v>
      </c>
      <c r="L82" s="29"/>
      <c r="M82" s="29">
        <f t="shared" si="105"/>
        <v>99000</v>
      </c>
      <c r="N82" s="29"/>
      <c r="O82" s="29">
        <f t="shared" si="106"/>
        <v>108206.8</v>
      </c>
      <c r="P82" s="29"/>
      <c r="Q82" s="29">
        <f t="shared" si="107"/>
        <v>99000</v>
      </c>
      <c r="R82" s="29">
        <v>-31539.026000000002</v>
      </c>
      <c r="S82" s="29">
        <f t="shared" si="108"/>
        <v>76667.774000000005</v>
      </c>
      <c r="T82" s="29"/>
      <c r="U82" s="29">
        <f t="shared" si="109"/>
        <v>99000</v>
      </c>
      <c r="V82" s="29">
        <v>23185.34</v>
      </c>
      <c r="W82" s="29">
        <f t="shared" si="110"/>
        <v>99853.114000000001</v>
      </c>
      <c r="X82" s="29"/>
      <c r="Y82" s="29">
        <f t="shared" si="111"/>
        <v>99000</v>
      </c>
      <c r="Z82" s="29"/>
      <c r="AA82" s="29">
        <f t="shared" si="112"/>
        <v>99853.114000000001</v>
      </c>
      <c r="AB82" s="29"/>
      <c r="AC82" s="29">
        <f t="shared" si="113"/>
        <v>99000</v>
      </c>
      <c r="AD82" s="29"/>
      <c r="AE82" s="29">
        <f t="shared" si="114"/>
        <v>99853.114000000001</v>
      </c>
      <c r="AF82" s="29"/>
      <c r="AG82" s="29">
        <f t="shared" si="115"/>
        <v>99000</v>
      </c>
      <c r="AH82" s="28"/>
      <c r="AI82" s="29">
        <f t="shared" si="116"/>
        <v>99853.114000000001</v>
      </c>
      <c r="AJ82" s="28"/>
      <c r="AK82" s="29">
        <f t="shared" si="117"/>
        <v>99000</v>
      </c>
      <c r="AL82" s="13">
        <v>1710141130</v>
      </c>
    </row>
    <row r="83" spans="1:40" ht="56.25" x14ac:dyDescent="0.3">
      <c r="A83" s="1" t="s">
        <v>109</v>
      </c>
      <c r="B83" s="50" t="s">
        <v>46</v>
      </c>
      <c r="C83" s="7" t="s">
        <v>45</v>
      </c>
      <c r="D83" s="29">
        <v>30419.7</v>
      </c>
      <c r="E83" s="29">
        <v>0</v>
      </c>
      <c r="F83" s="29"/>
      <c r="G83" s="29">
        <f t="shared" si="0"/>
        <v>30419.7</v>
      </c>
      <c r="H83" s="29"/>
      <c r="I83" s="29">
        <f t="shared" si="1"/>
        <v>0</v>
      </c>
      <c r="J83" s="29"/>
      <c r="K83" s="29">
        <f t="shared" si="2"/>
        <v>30419.7</v>
      </c>
      <c r="L83" s="29"/>
      <c r="M83" s="29">
        <f t="shared" si="105"/>
        <v>0</v>
      </c>
      <c r="N83" s="29"/>
      <c r="O83" s="29">
        <f t="shared" si="106"/>
        <v>30419.7</v>
      </c>
      <c r="P83" s="29"/>
      <c r="Q83" s="29">
        <f t="shared" si="107"/>
        <v>0</v>
      </c>
      <c r="R83" s="29"/>
      <c r="S83" s="29">
        <f t="shared" si="108"/>
        <v>30419.7</v>
      </c>
      <c r="T83" s="29"/>
      <c r="U83" s="29">
        <f t="shared" si="109"/>
        <v>0</v>
      </c>
      <c r="V83" s="29"/>
      <c r="W83" s="29">
        <f t="shared" si="110"/>
        <v>30419.7</v>
      </c>
      <c r="X83" s="29"/>
      <c r="Y83" s="29">
        <f t="shared" si="111"/>
        <v>0</v>
      </c>
      <c r="Z83" s="29"/>
      <c r="AA83" s="29">
        <f t="shared" si="112"/>
        <v>30419.7</v>
      </c>
      <c r="AB83" s="29"/>
      <c r="AC83" s="29">
        <f t="shared" si="113"/>
        <v>0</v>
      </c>
      <c r="AD83" s="29"/>
      <c r="AE83" s="29">
        <f t="shared" si="114"/>
        <v>30419.7</v>
      </c>
      <c r="AF83" s="29"/>
      <c r="AG83" s="29">
        <f t="shared" si="115"/>
        <v>0</v>
      </c>
      <c r="AH83" s="28"/>
      <c r="AI83" s="29">
        <f t="shared" si="116"/>
        <v>30419.7</v>
      </c>
      <c r="AJ83" s="28"/>
      <c r="AK83" s="29">
        <f t="shared" si="117"/>
        <v>0</v>
      </c>
      <c r="AL83" s="13">
        <v>1710141210</v>
      </c>
    </row>
    <row r="84" spans="1:40" ht="56.25" x14ac:dyDescent="0.3">
      <c r="A84" s="1" t="s">
        <v>110</v>
      </c>
      <c r="B84" s="50" t="s">
        <v>47</v>
      </c>
      <c r="C84" s="7" t="s">
        <v>45</v>
      </c>
      <c r="D84" s="27">
        <v>52469</v>
      </c>
      <c r="E84" s="27">
        <v>20765</v>
      </c>
      <c r="F84" s="29"/>
      <c r="G84" s="29">
        <f t="shared" si="0"/>
        <v>52469</v>
      </c>
      <c r="H84" s="29">
        <v>37555.4</v>
      </c>
      <c r="I84" s="29">
        <f t="shared" si="1"/>
        <v>58320.4</v>
      </c>
      <c r="J84" s="29"/>
      <c r="K84" s="29">
        <f t="shared" si="2"/>
        <v>52469</v>
      </c>
      <c r="L84" s="29"/>
      <c r="M84" s="29">
        <f t="shared" si="105"/>
        <v>58320.4</v>
      </c>
      <c r="N84" s="29"/>
      <c r="O84" s="29">
        <f t="shared" si="106"/>
        <v>52469</v>
      </c>
      <c r="P84" s="29"/>
      <c r="Q84" s="29">
        <f t="shared" si="107"/>
        <v>58320.4</v>
      </c>
      <c r="R84" s="29"/>
      <c r="S84" s="29">
        <f t="shared" si="108"/>
        <v>52469</v>
      </c>
      <c r="T84" s="29"/>
      <c r="U84" s="29">
        <f t="shared" si="109"/>
        <v>58320.4</v>
      </c>
      <c r="V84" s="29"/>
      <c r="W84" s="29">
        <f t="shared" si="110"/>
        <v>52469</v>
      </c>
      <c r="X84" s="29"/>
      <c r="Y84" s="29">
        <f t="shared" si="111"/>
        <v>58320.4</v>
      </c>
      <c r="Z84" s="29"/>
      <c r="AA84" s="29">
        <f t="shared" si="112"/>
        <v>52469</v>
      </c>
      <c r="AB84" s="29"/>
      <c r="AC84" s="29">
        <f t="shared" si="113"/>
        <v>58320.4</v>
      </c>
      <c r="AD84" s="29"/>
      <c r="AE84" s="29">
        <f t="shared" si="114"/>
        <v>52469</v>
      </c>
      <c r="AF84" s="29"/>
      <c r="AG84" s="29">
        <f t="shared" si="115"/>
        <v>58320.4</v>
      </c>
      <c r="AH84" s="28"/>
      <c r="AI84" s="29">
        <f t="shared" si="116"/>
        <v>52469</v>
      </c>
      <c r="AJ84" s="28"/>
      <c r="AK84" s="29">
        <f t="shared" si="117"/>
        <v>58320.4</v>
      </c>
      <c r="AL84" s="13">
        <v>1710142260</v>
      </c>
    </row>
    <row r="85" spans="1:40" ht="56.25" x14ac:dyDescent="0.3">
      <c r="A85" s="1" t="s">
        <v>111</v>
      </c>
      <c r="B85" s="50" t="s">
        <v>48</v>
      </c>
      <c r="C85" s="7" t="s">
        <v>45</v>
      </c>
      <c r="D85" s="27">
        <v>40000</v>
      </c>
      <c r="E85" s="27">
        <v>70000</v>
      </c>
      <c r="F85" s="29">
        <v>-20000</v>
      </c>
      <c r="G85" s="29">
        <f t="shared" si="0"/>
        <v>20000</v>
      </c>
      <c r="H85" s="29">
        <v>20000</v>
      </c>
      <c r="I85" s="29">
        <f t="shared" si="1"/>
        <v>90000</v>
      </c>
      <c r="J85" s="29"/>
      <c r="K85" s="29">
        <f t="shared" si="2"/>
        <v>20000</v>
      </c>
      <c r="L85" s="29"/>
      <c r="M85" s="29">
        <f t="shared" si="105"/>
        <v>90000</v>
      </c>
      <c r="N85" s="29"/>
      <c r="O85" s="29">
        <f t="shared" si="106"/>
        <v>20000</v>
      </c>
      <c r="P85" s="29"/>
      <c r="Q85" s="29">
        <f t="shared" si="107"/>
        <v>90000</v>
      </c>
      <c r="R85" s="29"/>
      <c r="S85" s="29">
        <f t="shared" si="108"/>
        <v>20000</v>
      </c>
      <c r="T85" s="29"/>
      <c r="U85" s="29">
        <f t="shared" si="109"/>
        <v>90000</v>
      </c>
      <c r="V85" s="29"/>
      <c r="W85" s="29">
        <f t="shared" si="110"/>
        <v>20000</v>
      </c>
      <c r="X85" s="29"/>
      <c r="Y85" s="29">
        <f t="shared" si="111"/>
        <v>90000</v>
      </c>
      <c r="Z85" s="29"/>
      <c r="AA85" s="29">
        <f t="shared" si="112"/>
        <v>20000</v>
      </c>
      <c r="AB85" s="29"/>
      <c r="AC85" s="29">
        <f t="shared" si="113"/>
        <v>90000</v>
      </c>
      <c r="AD85" s="29"/>
      <c r="AE85" s="29">
        <f t="shared" si="114"/>
        <v>20000</v>
      </c>
      <c r="AF85" s="29"/>
      <c r="AG85" s="29">
        <f t="shared" si="115"/>
        <v>90000</v>
      </c>
      <c r="AH85" s="28"/>
      <c r="AI85" s="29">
        <f t="shared" si="116"/>
        <v>20000</v>
      </c>
      <c r="AJ85" s="28"/>
      <c r="AK85" s="29">
        <f t="shared" si="117"/>
        <v>90000</v>
      </c>
      <c r="AL85" s="13">
        <v>1710142180</v>
      </c>
    </row>
    <row r="86" spans="1:40" ht="56.25" x14ac:dyDescent="0.3">
      <c r="A86" s="1" t="s">
        <v>112</v>
      </c>
      <c r="B86" s="50" t="s">
        <v>49</v>
      </c>
      <c r="C86" s="7" t="s">
        <v>45</v>
      </c>
      <c r="D86" s="27">
        <v>25565.1</v>
      </c>
      <c r="E86" s="27">
        <v>0</v>
      </c>
      <c r="F86" s="29">
        <v>2840</v>
      </c>
      <c r="G86" s="29">
        <f t="shared" si="0"/>
        <v>28405.1</v>
      </c>
      <c r="H86" s="29"/>
      <c r="I86" s="29">
        <f t="shared" si="1"/>
        <v>0</v>
      </c>
      <c r="J86" s="29"/>
      <c r="K86" s="29">
        <f t="shared" si="2"/>
        <v>28405.1</v>
      </c>
      <c r="L86" s="29"/>
      <c r="M86" s="29">
        <f t="shared" si="105"/>
        <v>0</v>
      </c>
      <c r="N86" s="29"/>
      <c r="O86" s="29">
        <f t="shared" si="106"/>
        <v>28405.1</v>
      </c>
      <c r="P86" s="29"/>
      <c r="Q86" s="29">
        <f t="shared" si="107"/>
        <v>0</v>
      </c>
      <c r="R86" s="29"/>
      <c r="S86" s="29">
        <f t="shared" si="108"/>
        <v>28405.1</v>
      </c>
      <c r="T86" s="29"/>
      <c r="U86" s="29">
        <f t="shared" si="109"/>
        <v>0</v>
      </c>
      <c r="V86" s="29"/>
      <c r="W86" s="29">
        <f t="shared" si="110"/>
        <v>28405.1</v>
      </c>
      <c r="X86" s="29"/>
      <c r="Y86" s="29">
        <f t="shared" si="111"/>
        <v>0</v>
      </c>
      <c r="Z86" s="29"/>
      <c r="AA86" s="29">
        <f t="shared" si="112"/>
        <v>28405.1</v>
      </c>
      <c r="AB86" s="29"/>
      <c r="AC86" s="29">
        <f t="shared" si="113"/>
        <v>0</v>
      </c>
      <c r="AD86" s="29"/>
      <c r="AE86" s="29">
        <f t="shared" si="114"/>
        <v>28405.1</v>
      </c>
      <c r="AF86" s="29"/>
      <c r="AG86" s="29">
        <f t="shared" si="115"/>
        <v>0</v>
      </c>
      <c r="AH86" s="28"/>
      <c r="AI86" s="29">
        <f t="shared" si="116"/>
        <v>28405.1</v>
      </c>
      <c r="AJ86" s="28"/>
      <c r="AK86" s="29">
        <f t="shared" si="117"/>
        <v>0</v>
      </c>
      <c r="AL86" s="13">
        <v>1710142330</v>
      </c>
    </row>
    <row r="87" spans="1:40" ht="56.25" x14ac:dyDescent="0.3">
      <c r="A87" s="1" t="s">
        <v>113</v>
      </c>
      <c r="B87" s="50" t="s">
        <v>50</v>
      </c>
      <c r="C87" s="7" t="s">
        <v>45</v>
      </c>
      <c r="D87" s="27">
        <v>522</v>
      </c>
      <c r="E87" s="27">
        <v>0</v>
      </c>
      <c r="F87" s="29"/>
      <c r="G87" s="29">
        <f t="shared" si="0"/>
        <v>522</v>
      </c>
      <c r="H87" s="29"/>
      <c r="I87" s="29">
        <f t="shared" si="1"/>
        <v>0</v>
      </c>
      <c r="J87" s="29"/>
      <c r="K87" s="29">
        <f t="shared" si="2"/>
        <v>522</v>
      </c>
      <c r="L87" s="29"/>
      <c r="M87" s="29">
        <f t="shared" si="105"/>
        <v>0</v>
      </c>
      <c r="N87" s="29"/>
      <c r="O87" s="29">
        <f t="shared" si="106"/>
        <v>522</v>
      </c>
      <c r="P87" s="29"/>
      <c r="Q87" s="29">
        <f t="shared" si="107"/>
        <v>0</v>
      </c>
      <c r="R87" s="29"/>
      <c r="S87" s="29">
        <f t="shared" si="108"/>
        <v>522</v>
      </c>
      <c r="T87" s="29"/>
      <c r="U87" s="29">
        <f t="shared" si="109"/>
        <v>0</v>
      </c>
      <c r="V87" s="29"/>
      <c r="W87" s="29">
        <f t="shared" si="110"/>
        <v>522</v>
      </c>
      <c r="X87" s="29"/>
      <c r="Y87" s="29">
        <f t="shared" si="111"/>
        <v>0</v>
      </c>
      <c r="Z87" s="29"/>
      <c r="AA87" s="29">
        <f t="shared" si="112"/>
        <v>522</v>
      </c>
      <c r="AB87" s="29"/>
      <c r="AC87" s="29">
        <f t="shared" si="113"/>
        <v>0</v>
      </c>
      <c r="AD87" s="29"/>
      <c r="AE87" s="29">
        <f t="shared" si="114"/>
        <v>522</v>
      </c>
      <c r="AF87" s="29"/>
      <c r="AG87" s="29">
        <f t="shared" si="115"/>
        <v>0</v>
      </c>
      <c r="AH87" s="28"/>
      <c r="AI87" s="29">
        <f t="shared" si="116"/>
        <v>522</v>
      </c>
      <c r="AJ87" s="28"/>
      <c r="AK87" s="29">
        <f t="shared" si="117"/>
        <v>0</v>
      </c>
      <c r="AL87" s="13">
        <v>1710142340</v>
      </c>
    </row>
    <row r="88" spans="1:40" ht="56.25" x14ac:dyDescent="0.3">
      <c r="A88" s="1" t="s">
        <v>114</v>
      </c>
      <c r="B88" s="50" t="s">
        <v>51</v>
      </c>
      <c r="C88" s="7" t="s">
        <v>45</v>
      </c>
      <c r="D88" s="27">
        <v>3897</v>
      </c>
      <c r="E88" s="27">
        <v>0</v>
      </c>
      <c r="F88" s="29"/>
      <c r="G88" s="29">
        <f t="shared" si="0"/>
        <v>3897</v>
      </c>
      <c r="H88" s="29"/>
      <c r="I88" s="29">
        <f t="shared" si="1"/>
        <v>0</v>
      </c>
      <c r="J88" s="29"/>
      <c r="K88" s="29">
        <f t="shared" si="2"/>
        <v>3897</v>
      </c>
      <c r="L88" s="29"/>
      <c r="M88" s="29">
        <f t="shared" si="105"/>
        <v>0</v>
      </c>
      <c r="N88" s="29"/>
      <c r="O88" s="29">
        <f t="shared" si="106"/>
        <v>3897</v>
      </c>
      <c r="P88" s="29"/>
      <c r="Q88" s="29">
        <f t="shared" si="107"/>
        <v>0</v>
      </c>
      <c r="R88" s="29"/>
      <c r="S88" s="29">
        <f t="shared" si="108"/>
        <v>3897</v>
      </c>
      <c r="T88" s="29"/>
      <c r="U88" s="29">
        <f t="shared" si="109"/>
        <v>0</v>
      </c>
      <c r="V88" s="29"/>
      <c r="W88" s="29">
        <f t="shared" si="110"/>
        <v>3897</v>
      </c>
      <c r="X88" s="29"/>
      <c r="Y88" s="29">
        <f t="shared" si="111"/>
        <v>0</v>
      </c>
      <c r="Z88" s="29"/>
      <c r="AA88" s="29">
        <f t="shared" si="112"/>
        <v>3897</v>
      </c>
      <c r="AB88" s="29"/>
      <c r="AC88" s="29">
        <f t="shared" si="113"/>
        <v>0</v>
      </c>
      <c r="AD88" s="29"/>
      <c r="AE88" s="29">
        <f t="shared" si="114"/>
        <v>3897</v>
      </c>
      <c r="AF88" s="29"/>
      <c r="AG88" s="29">
        <f t="shared" si="115"/>
        <v>0</v>
      </c>
      <c r="AH88" s="28"/>
      <c r="AI88" s="29">
        <f t="shared" si="116"/>
        <v>3897</v>
      </c>
      <c r="AJ88" s="28"/>
      <c r="AK88" s="29">
        <f t="shared" si="117"/>
        <v>0</v>
      </c>
      <c r="AL88" s="13">
        <v>1710142350</v>
      </c>
    </row>
    <row r="89" spans="1:40" ht="56.25" x14ac:dyDescent="0.3">
      <c r="A89" s="1" t="s">
        <v>115</v>
      </c>
      <c r="B89" s="50" t="s">
        <v>52</v>
      </c>
      <c r="C89" s="7" t="s">
        <v>45</v>
      </c>
      <c r="D89" s="27">
        <v>22500</v>
      </c>
      <c r="E89" s="27">
        <v>0</v>
      </c>
      <c r="F89" s="29">
        <v>2500</v>
      </c>
      <c r="G89" s="29">
        <f t="shared" si="0"/>
        <v>25000</v>
      </c>
      <c r="H89" s="29"/>
      <c r="I89" s="29">
        <f t="shared" si="1"/>
        <v>0</v>
      </c>
      <c r="J89" s="29"/>
      <c r="K89" s="29">
        <f t="shared" si="2"/>
        <v>25000</v>
      </c>
      <c r="L89" s="29"/>
      <c r="M89" s="29">
        <f t="shared" si="105"/>
        <v>0</v>
      </c>
      <c r="N89" s="29"/>
      <c r="O89" s="29">
        <f t="shared" si="106"/>
        <v>25000</v>
      </c>
      <c r="P89" s="29"/>
      <c r="Q89" s="29">
        <f t="shared" si="107"/>
        <v>0</v>
      </c>
      <c r="R89" s="29"/>
      <c r="S89" s="29">
        <f t="shared" si="108"/>
        <v>25000</v>
      </c>
      <c r="T89" s="29"/>
      <c r="U89" s="29">
        <f t="shared" si="109"/>
        <v>0</v>
      </c>
      <c r="V89" s="29"/>
      <c r="W89" s="29">
        <f t="shared" si="110"/>
        <v>25000</v>
      </c>
      <c r="X89" s="29"/>
      <c r="Y89" s="29">
        <f t="shared" si="111"/>
        <v>0</v>
      </c>
      <c r="Z89" s="29"/>
      <c r="AA89" s="29">
        <f t="shared" si="112"/>
        <v>25000</v>
      </c>
      <c r="AB89" s="29"/>
      <c r="AC89" s="29">
        <f t="shared" si="113"/>
        <v>0</v>
      </c>
      <c r="AD89" s="29"/>
      <c r="AE89" s="29">
        <f t="shared" si="114"/>
        <v>25000</v>
      </c>
      <c r="AF89" s="29"/>
      <c r="AG89" s="29">
        <f t="shared" si="115"/>
        <v>0</v>
      </c>
      <c r="AH89" s="28"/>
      <c r="AI89" s="29">
        <f t="shared" si="116"/>
        <v>25000</v>
      </c>
      <c r="AJ89" s="28"/>
      <c r="AK89" s="29">
        <f t="shared" si="117"/>
        <v>0</v>
      </c>
      <c r="AL89" s="13">
        <v>1710142360</v>
      </c>
    </row>
    <row r="90" spans="1:40" ht="56.25" x14ac:dyDescent="0.3">
      <c r="A90" s="1" t="s">
        <v>116</v>
      </c>
      <c r="B90" s="50" t="s">
        <v>53</v>
      </c>
      <c r="C90" s="7" t="s">
        <v>45</v>
      </c>
      <c r="D90" s="27">
        <v>61227</v>
      </c>
      <c r="E90" s="27">
        <v>0</v>
      </c>
      <c r="F90" s="29">
        <f>6803-23269.6</f>
        <v>-16466.599999999999</v>
      </c>
      <c r="G90" s="29">
        <f t="shared" si="0"/>
        <v>44760.4</v>
      </c>
      <c r="H90" s="29">
        <v>23269.599999999999</v>
      </c>
      <c r="I90" s="29">
        <f t="shared" si="1"/>
        <v>23269.599999999999</v>
      </c>
      <c r="J90" s="29"/>
      <c r="K90" s="29">
        <f t="shared" si="2"/>
        <v>44760.4</v>
      </c>
      <c r="L90" s="29"/>
      <c r="M90" s="29">
        <f t="shared" si="105"/>
        <v>23269.599999999999</v>
      </c>
      <c r="N90" s="29"/>
      <c r="O90" s="29">
        <f t="shared" si="106"/>
        <v>44760.4</v>
      </c>
      <c r="P90" s="29"/>
      <c r="Q90" s="29">
        <f t="shared" si="107"/>
        <v>23269.599999999999</v>
      </c>
      <c r="R90" s="29"/>
      <c r="S90" s="29">
        <f t="shared" si="108"/>
        <v>44760.4</v>
      </c>
      <c r="T90" s="29"/>
      <c r="U90" s="29">
        <f t="shared" si="109"/>
        <v>23269.599999999999</v>
      </c>
      <c r="V90" s="29"/>
      <c r="W90" s="29">
        <f t="shared" si="110"/>
        <v>44760.4</v>
      </c>
      <c r="X90" s="29"/>
      <c r="Y90" s="29">
        <f t="shared" si="111"/>
        <v>23269.599999999999</v>
      </c>
      <c r="Z90" s="29"/>
      <c r="AA90" s="29">
        <f t="shared" si="112"/>
        <v>44760.4</v>
      </c>
      <c r="AB90" s="29"/>
      <c r="AC90" s="29">
        <f t="shared" si="113"/>
        <v>23269.599999999999</v>
      </c>
      <c r="AD90" s="29"/>
      <c r="AE90" s="29">
        <f t="shared" si="114"/>
        <v>44760.4</v>
      </c>
      <c r="AF90" s="29"/>
      <c r="AG90" s="29">
        <f t="shared" si="115"/>
        <v>23269.599999999999</v>
      </c>
      <c r="AH90" s="28"/>
      <c r="AI90" s="29">
        <f t="shared" si="116"/>
        <v>44760.4</v>
      </c>
      <c r="AJ90" s="28"/>
      <c r="AK90" s="29">
        <f t="shared" si="117"/>
        <v>23269.599999999999</v>
      </c>
      <c r="AL90" s="13">
        <v>1710142370</v>
      </c>
    </row>
    <row r="91" spans="1:40" ht="56.25" x14ac:dyDescent="0.3">
      <c r="A91" s="1" t="s">
        <v>117</v>
      </c>
      <c r="B91" s="50" t="s">
        <v>54</v>
      </c>
      <c r="C91" s="7" t="s">
        <v>45</v>
      </c>
      <c r="D91" s="27">
        <v>26760.3</v>
      </c>
      <c r="E91" s="27">
        <v>8016.7</v>
      </c>
      <c r="F91" s="29"/>
      <c r="G91" s="29">
        <f t="shared" si="0"/>
        <v>26760.3</v>
      </c>
      <c r="H91" s="29"/>
      <c r="I91" s="29">
        <f t="shared" si="1"/>
        <v>8016.7</v>
      </c>
      <c r="J91" s="29"/>
      <c r="K91" s="29">
        <f t="shared" si="2"/>
        <v>26760.3</v>
      </c>
      <c r="L91" s="29"/>
      <c r="M91" s="29">
        <f t="shared" si="105"/>
        <v>8016.7</v>
      </c>
      <c r="N91" s="29"/>
      <c r="O91" s="29">
        <f t="shared" si="106"/>
        <v>26760.3</v>
      </c>
      <c r="P91" s="29"/>
      <c r="Q91" s="29">
        <f t="shared" si="107"/>
        <v>8016.7</v>
      </c>
      <c r="R91" s="29"/>
      <c r="S91" s="29">
        <f t="shared" si="108"/>
        <v>26760.3</v>
      </c>
      <c r="T91" s="29"/>
      <c r="U91" s="29">
        <f t="shared" si="109"/>
        <v>8016.7</v>
      </c>
      <c r="V91" s="29"/>
      <c r="W91" s="29">
        <f t="shared" si="110"/>
        <v>26760.3</v>
      </c>
      <c r="X91" s="29"/>
      <c r="Y91" s="29">
        <f t="shared" si="111"/>
        <v>8016.7</v>
      </c>
      <c r="Z91" s="29"/>
      <c r="AA91" s="29">
        <f t="shared" si="112"/>
        <v>26760.3</v>
      </c>
      <c r="AB91" s="29"/>
      <c r="AC91" s="29">
        <f t="shared" si="113"/>
        <v>8016.7</v>
      </c>
      <c r="AD91" s="29"/>
      <c r="AE91" s="29">
        <f t="shared" si="114"/>
        <v>26760.3</v>
      </c>
      <c r="AF91" s="29"/>
      <c r="AG91" s="29">
        <f t="shared" si="115"/>
        <v>8016.7</v>
      </c>
      <c r="AH91" s="28">
        <v>8667.7999999999993</v>
      </c>
      <c r="AI91" s="29">
        <f t="shared" si="116"/>
        <v>35428.1</v>
      </c>
      <c r="AJ91" s="28"/>
      <c r="AK91" s="29">
        <f t="shared" si="117"/>
        <v>8016.7</v>
      </c>
      <c r="AL91" s="13">
        <v>1710241100</v>
      </c>
    </row>
    <row r="92" spans="1:40" ht="56.25" x14ac:dyDescent="0.3">
      <c r="A92" s="1" t="s">
        <v>118</v>
      </c>
      <c r="B92" s="50" t="s">
        <v>277</v>
      </c>
      <c r="C92" s="7" t="s">
        <v>45</v>
      </c>
      <c r="D92" s="27">
        <v>8000</v>
      </c>
      <c r="E92" s="27">
        <v>0</v>
      </c>
      <c r="F92" s="29"/>
      <c r="G92" s="29">
        <f t="shared" si="0"/>
        <v>8000</v>
      </c>
      <c r="H92" s="29"/>
      <c r="I92" s="29">
        <f t="shared" si="1"/>
        <v>0</v>
      </c>
      <c r="J92" s="29">
        <v>14395.203</v>
      </c>
      <c r="K92" s="29">
        <f t="shared" si="2"/>
        <v>22395.203000000001</v>
      </c>
      <c r="L92" s="29"/>
      <c r="M92" s="29">
        <f t="shared" si="105"/>
        <v>0</v>
      </c>
      <c r="N92" s="29"/>
      <c r="O92" s="29">
        <f t="shared" si="106"/>
        <v>22395.203000000001</v>
      </c>
      <c r="P92" s="29"/>
      <c r="Q92" s="29">
        <f t="shared" si="107"/>
        <v>0</v>
      </c>
      <c r="R92" s="29"/>
      <c r="S92" s="29">
        <f t="shared" si="108"/>
        <v>22395.203000000001</v>
      </c>
      <c r="T92" s="29"/>
      <c r="U92" s="29">
        <f t="shared" si="109"/>
        <v>0</v>
      </c>
      <c r="V92" s="29"/>
      <c r="W92" s="29">
        <f t="shared" si="110"/>
        <v>22395.203000000001</v>
      </c>
      <c r="X92" s="29"/>
      <c r="Y92" s="29">
        <f t="shared" si="111"/>
        <v>0</v>
      </c>
      <c r="Z92" s="29"/>
      <c r="AA92" s="29">
        <f t="shared" si="112"/>
        <v>22395.203000000001</v>
      </c>
      <c r="AB92" s="29"/>
      <c r="AC92" s="29">
        <f t="shared" si="113"/>
        <v>0</v>
      </c>
      <c r="AD92" s="29"/>
      <c r="AE92" s="29">
        <f t="shared" si="114"/>
        <v>22395.203000000001</v>
      </c>
      <c r="AF92" s="29"/>
      <c r="AG92" s="29">
        <f t="shared" si="115"/>
        <v>0</v>
      </c>
      <c r="AH92" s="28"/>
      <c r="AI92" s="29">
        <f t="shared" si="116"/>
        <v>22395.203000000001</v>
      </c>
      <c r="AJ92" s="28"/>
      <c r="AK92" s="29">
        <f t="shared" si="117"/>
        <v>0</v>
      </c>
      <c r="AL92" s="13" t="s">
        <v>265</v>
      </c>
    </row>
    <row r="93" spans="1:40" ht="56.25" x14ac:dyDescent="0.3">
      <c r="A93" s="1" t="s">
        <v>119</v>
      </c>
      <c r="B93" s="50" t="s">
        <v>154</v>
      </c>
      <c r="C93" s="7" t="s">
        <v>45</v>
      </c>
      <c r="D93" s="27">
        <v>7000</v>
      </c>
      <c r="E93" s="27">
        <v>15000</v>
      </c>
      <c r="F93" s="29">
        <v>5000</v>
      </c>
      <c r="G93" s="29">
        <f t="shared" si="0"/>
        <v>12000</v>
      </c>
      <c r="H93" s="29"/>
      <c r="I93" s="29">
        <f t="shared" si="1"/>
        <v>15000</v>
      </c>
      <c r="J93" s="29"/>
      <c r="K93" s="29">
        <f t="shared" si="2"/>
        <v>12000</v>
      </c>
      <c r="L93" s="29"/>
      <c r="M93" s="29">
        <f t="shared" si="105"/>
        <v>15000</v>
      </c>
      <c r="N93" s="29"/>
      <c r="O93" s="29">
        <f t="shared" si="106"/>
        <v>12000</v>
      </c>
      <c r="P93" s="29"/>
      <c r="Q93" s="29">
        <f t="shared" si="107"/>
        <v>15000</v>
      </c>
      <c r="R93" s="29"/>
      <c r="S93" s="29">
        <f t="shared" si="108"/>
        <v>12000</v>
      </c>
      <c r="T93" s="29"/>
      <c r="U93" s="29">
        <f t="shared" si="109"/>
        <v>15000</v>
      </c>
      <c r="V93" s="29"/>
      <c r="W93" s="29">
        <f t="shared" si="110"/>
        <v>12000</v>
      </c>
      <c r="X93" s="29"/>
      <c r="Y93" s="29">
        <f t="shared" si="111"/>
        <v>15000</v>
      </c>
      <c r="Z93" s="29"/>
      <c r="AA93" s="29">
        <f t="shared" si="112"/>
        <v>12000</v>
      </c>
      <c r="AB93" s="29"/>
      <c r="AC93" s="29">
        <f t="shared" si="113"/>
        <v>15000</v>
      </c>
      <c r="AD93" s="29"/>
      <c r="AE93" s="29">
        <f t="shared" si="114"/>
        <v>12000</v>
      </c>
      <c r="AF93" s="29"/>
      <c r="AG93" s="29">
        <f t="shared" si="115"/>
        <v>15000</v>
      </c>
      <c r="AH93" s="28"/>
      <c r="AI93" s="29">
        <f t="shared" si="116"/>
        <v>12000</v>
      </c>
      <c r="AJ93" s="28"/>
      <c r="AK93" s="29">
        <f t="shared" si="117"/>
        <v>15000</v>
      </c>
      <c r="AL93" s="24" t="s">
        <v>179</v>
      </c>
      <c r="AN93" s="24"/>
    </row>
    <row r="94" spans="1:40" ht="56.25" x14ac:dyDescent="0.3">
      <c r="A94" s="1" t="s">
        <v>120</v>
      </c>
      <c r="B94" s="50" t="s">
        <v>65</v>
      </c>
      <c r="C94" s="7" t="s">
        <v>3</v>
      </c>
      <c r="D94" s="27">
        <f>D96+D97</f>
        <v>1069391.5</v>
      </c>
      <c r="E94" s="27">
        <f>E96+E97</f>
        <v>400000</v>
      </c>
      <c r="F94" s="29">
        <f>F96+F97+F98</f>
        <v>-94000</v>
      </c>
      <c r="G94" s="29">
        <f t="shared" si="0"/>
        <v>975391.5</v>
      </c>
      <c r="H94" s="29">
        <f>H96+H97+H98</f>
        <v>94000</v>
      </c>
      <c r="I94" s="29">
        <f t="shared" si="1"/>
        <v>494000</v>
      </c>
      <c r="J94" s="29">
        <f>J96+J97+J98</f>
        <v>0</v>
      </c>
      <c r="K94" s="29">
        <f t="shared" si="2"/>
        <v>975391.5</v>
      </c>
      <c r="L94" s="29">
        <f>L96+L97+L98</f>
        <v>0</v>
      </c>
      <c r="M94" s="29">
        <f t="shared" si="105"/>
        <v>494000</v>
      </c>
      <c r="N94" s="29">
        <f>N96+N97+N98</f>
        <v>0</v>
      </c>
      <c r="O94" s="29">
        <f t="shared" si="106"/>
        <v>975391.5</v>
      </c>
      <c r="P94" s="29">
        <f>P96+P97+P98</f>
        <v>0</v>
      </c>
      <c r="Q94" s="29">
        <f t="shared" si="107"/>
        <v>494000</v>
      </c>
      <c r="R94" s="29">
        <f>R96+R97+R98</f>
        <v>0</v>
      </c>
      <c r="S94" s="29">
        <f t="shared" si="108"/>
        <v>975391.5</v>
      </c>
      <c r="T94" s="29">
        <f>T96+T97+T98</f>
        <v>0</v>
      </c>
      <c r="U94" s="29">
        <f t="shared" si="109"/>
        <v>494000</v>
      </c>
      <c r="V94" s="29">
        <f>V96+V97+V98</f>
        <v>0</v>
      </c>
      <c r="W94" s="29">
        <f t="shared" si="110"/>
        <v>975391.5</v>
      </c>
      <c r="X94" s="29">
        <f>X96+X97+X98</f>
        <v>0</v>
      </c>
      <c r="Y94" s="29">
        <f t="shared" si="111"/>
        <v>494000</v>
      </c>
      <c r="Z94" s="29">
        <f>Z96+Z97+Z98+Z99</f>
        <v>202654.14</v>
      </c>
      <c r="AA94" s="29">
        <f t="shared" si="112"/>
        <v>1178045.6400000001</v>
      </c>
      <c r="AB94" s="29">
        <f>AB96+AB97+AB98+AB99</f>
        <v>458995.10799999995</v>
      </c>
      <c r="AC94" s="29">
        <f t="shared" si="113"/>
        <v>952995.10800000001</v>
      </c>
      <c r="AD94" s="29">
        <f>AD96+AD97+AD98+AD99</f>
        <v>0</v>
      </c>
      <c r="AE94" s="29">
        <f t="shared" si="114"/>
        <v>1178045.6400000001</v>
      </c>
      <c r="AF94" s="29">
        <f>AF96+AF97+AF98+AF99</f>
        <v>0</v>
      </c>
      <c r="AG94" s="29">
        <f t="shared" si="115"/>
        <v>952995.10800000001</v>
      </c>
      <c r="AH94" s="28">
        <f>AH96+AH97+AH98+AH99</f>
        <v>0</v>
      </c>
      <c r="AI94" s="29">
        <f t="shared" si="116"/>
        <v>1178045.6400000001</v>
      </c>
      <c r="AJ94" s="28">
        <f>AJ96+AJ97+AJ98+AJ99</f>
        <v>0</v>
      </c>
      <c r="AK94" s="29">
        <f t="shared" si="117"/>
        <v>952995.10800000001</v>
      </c>
    </row>
    <row r="95" spans="1:40" x14ac:dyDescent="0.3">
      <c r="A95" s="1"/>
      <c r="B95" s="50" t="s">
        <v>7</v>
      </c>
      <c r="C95" s="7"/>
      <c r="D95" s="27"/>
      <c r="E95" s="27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8"/>
      <c r="AI95" s="29"/>
      <c r="AJ95" s="28"/>
      <c r="AK95" s="29"/>
    </row>
    <row r="96" spans="1:40" hidden="1" x14ac:dyDescent="0.3">
      <c r="A96" s="1"/>
      <c r="B96" s="18" t="s">
        <v>8</v>
      </c>
      <c r="C96" s="7"/>
      <c r="D96" s="27">
        <v>664431.5</v>
      </c>
      <c r="E96" s="27">
        <v>400000</v>
      </c>
      <c r="F96" s="29">
        <v>-94000</v>
      </c>
      <c r="G96" s="29">
        <f t="shared" si="0"/>
        <v>570431.5</v>
      </c>
      <c r="H96" s="29">
        <v>94000</v>
      </c>
      <c r="I96" s="29">
        <f t="shared" si="1"/>
        <v>494000</v>
      </c>
      <c r="J96" s="29"/>
      <c r="K96" s="29">
        <f t="shared" si="2"/>
        <v>570431.5</v>
      </c>
      <c r="L96" s="29"/>
      <c r="M96" s="29">
        <f t="shared" ref="M96:M100" si="118">I96+L96</f>
        <v>494000</v>
      </c>
      <c r="N96" s="29"/>
      <c r="O96" s="29">
        <f t="shared" ref="O96:O100" si="119">K96+N96</f>
        <v>570431.5</v>
      </c>
      <c r="P96" s="29"/>
      <c r="Q96" s="29">
        <f t="shared" ref="Q96:Q100" si="120">M96+P96</f>
        <v>494000</v>
      </c>
      <c r="R96" s="29"/>
      <c r="S96" s="29">
        <f t="shared" ref="S96:S100" si="121">O96+R96</f>
        <v>570431.5</v>
      </c>
      <c r="T96" s="29"/>
      <c r="U96" s="29">
        <f t="shared" ref="U96:U100" si="122">Q96+T96</f>
        <v>494000</v>
      </c>
      <c r="V96" s="29"/>
      <c r="W96" s="29">
        <f t="shared" ref="W96:W100" si="123">S96+V96</f>
        <v>570431.5</v>
      </c>
      <c r="X96" s="29"/>
      <c r="Y96" s="29">
        <f t="shared" ref="Y96:Y100" si="124">U96+X96</f>
        <v>494000</v>
      </c>
      <c r="Z96" s="29">
        <f>100000-100304.3-159167.2-197941.805</f>
        <v>-357413.30499999999</v>
      </c>
      <c r="AA96" s="29">
        <f t="shared" ref="AA96:AA100" si="125">W96+Z96</f>
        <v>213018.19500000001</v>
      </c>
      <c r="AB96" s="29">
        <f>100000-400000-94000</f>
        <v>-394000</v>
      </c>
      <c r="AC96" s="29">
        <f t="shared" ref="AC96:AC100" si="126">Y96+AB96</f>
        <v>100000</v>
      </c>
      <c r="AD96" s="29"/>
      <c r="AE96" s="29">
        <f t="shared" ref="AE96:AE100" si="127">AA96+AD96</f>
        <v>213018.19500000001</v>
      </c>
      <c r="AF96" s="29"/>
      <c r="AG96" s="29">
        <f t="shared" ref="AG96:AG100" si="128">AC96+AF96</f>
        <v>100000</v>
      </c>
      <c r="AH96" s="28"/>
      <c r="AI96" s="29">
        <f t="shared" ref="AI96:AI100" si="129">AE96+AH96</f>
        <v>213018.19500000001</v>
      </c>
      <c r="AJ96" s="28"/>
      <c r="AK96" s="29">
        <f t="shared" ref="AK96:AK100" si="130">AG96+AJ96</f>
        <v>100000</v>
      </c>
      <c r="AL96" s="13" t="s">
        <v>189</v>
      </c>
      <c r="AM96" s="3">
        <v>0</v>
      </c>
    </row>
    <row r="97" spans="1:39" x14ac:dyDescent="0.3">
      <c r="A97" s="1"/>
      <c r="B97" s="50" t="s">
        <v>14</v>
      </c>
      <c r="C97" s="7"/>
      <c r="D97" s="27">
        <v>404960</v>
      </c>
      <c r="E97" s="27">
        <v>0</v>
      </c>
      <c r="F97" s="29"/>
      <c r="G97" s="29">
        <f t="shared" si="0"/>
        <v>404960</v>
      </c>
      <c r="H97" s="29">
        <v>0</v>
      </c>
      <c r="I97" s="29">
        <f t="shared" si="1"/>
        <v>0</v>
      </c>
      <c r="J97" s="29"/>
      <c r="K97" s="29">
        <f t="shared" si="2"/>
        <v>404960</v>
      </c>
      <c r="L97" s="29">
        <v>0</v>
      </c>
      <c r="M97" s="29">
        <f t="shared" si="118"/>
        <v>0</v>
      </c>
      <c r="N97" s="29"/>
      <c r="O97" s="29">
        <f t="shared" si="119"/>
        <v>404960</v>
      </c>
      <c r="P97" s="29">
        <v>0</v>
      </c>
      <c r="Q97" s="29">
        <f t="shared" si="120"/>
        <v>0</v>
      </c>
      <c r="R97" s="29"/>
      <c r="S97" s="29">
        <f t="shared" si="121"/>
        <v>404960</v>
      </c>
      <c r="T97" s="29">
        <v>0</v>
      </c>
      <c r="U97" s="29">
        <f t="shared" si="122"/>
        <v>0</v>
      </c>
      <c r="V97" s="29"/>
      <c r="W97" s="29">
        <f t="shared" si="123"/>
        <v>404960</v>
      </c>
      <c r="X97" s="29">
        <v>0</v>
      </c>
      <c r="Y97" s="29">
        <f t="shared" si="124"/>
        <v>0</v>
      </c>
      <c r="Z97" s="29">
        <f>-291941.805+42600.586</f>
        <v>-249341.21899999998</v>
      </c>
      <c r="AA97" s="29">
        <f t="shared" si="125"/>
        <v>155618.78100000002</v>
      </c>
      <c r="AB97" s="29">
        <v>42649.756000000001</v>
      </c>
      <c r="AC97" s="29">
        <f t="shared" si="126"/>
        <v>42649.756000000001</v>
      </c>
      <c r="AD97" s="29"/>
      <c r="AE97" s="29">
        <f t="shared" si="127"/>
        <v>155618.78100000002</v>
      </c>
      <c r="AF97" s="29"/>
      <c r="AG97" s="29">
        <f t="shared" si="128"/>
        <v>42649.756000000001</v>
      </c>
      <c r="AH97" s="28"/>
      <c r="AI97" s="29">
        <f t="shared" si="129"/>
        <v>155618.78100000002</v>
      </c>
      <c r="AJ97" s="28"/>
      <c r="AK97" s="29">
        <f t="shared" si="130"/>
        <v>42649.756000000001</v>
      </c>
      <c r="AL97" s="13" t="s">
        <v>249</v>
      </c>
    </row>
    <row r="98" spans="1:39" hidden="1" x14ac:dyDescent="0.3">
      <c r="A98" s="1"/>
      <c r="B98" s="33" t="s">
        <v>22</v>
      </c>
      <c r="C98" s="7"/>
      <c r="D98" s="27"/>
      <c r="E98" s="27"/>
      <c r="F98" s="29"/>
      <c r="G98" s="29">
        <f t="shared" si="0"/>
        <v>0</v>
      </c>
      <c r="H98" s="29">
        <v>0</v>
      </c>
      <c r="I98" s="29">
        <f t="shared" si="1"/>
        <v>0</v>
      </c>
      <c r="J98" s="29"/>
      <c r="K98" s="29">
        <f t="shared" si="2"/>
        <v>0</v>
      </c>
      <c r="L98" s="29">
        <v>0</v>
      </c>
      <c r="M98" s="29">
        <f t="shared" si="118"/>
        <v>0</v>
      </c>
      <c r="N98" s="29"/>
      <c r="O98" s="29">
        <f t="shared" si="119"/>
        <v>0</v>
      </c>
      <c r="P98" s="29">
        <v>0</v>
      </c>
      <c r="Q98" s="29">
        <f t="shared" si="120"/>
        <v>0</v>
      </c>
      <c r="R98" s="29"/>
      <c r="S98" s="29">
        <f t="shared" si="121"/>
        <v>0</v>
      </c>
      <c r="T98" s="29">
        <v>0</v>
      </c>
      <c r="U98" s="29">
        <f t="shared" si="122"/>
        <v>0</v>
      </c>
      <c r="V98" s="29"/>
      <c r="W98" s="29">
        <f t="shared" si="123"/>
        <v>0</v>
      </c>
      <c r="X98" s="29">
        <v>0</v>
      </c>
      <c r="Y98" s="29">
        <f t="shared" si="124"/>
        <v>0</v>
      </c>
      <c r="Z98" s="29"/>
      <c r="AA98" s="29">
        <f t="shared" si="125"/>
        <v>0</v>
      </c>
      <c r="AB98" s="29">
        <v>0</v>
      </c>
      <c r="AC98" s="29">
        <f t="shared" si="126"/>
        <v>0</v>
      </c>
      <c r="AD98" s="29"/>
      <c r="AE98" s="29">
        <f t="shared" si="127"/>
        <v>0</v>
      </c>
      <c r="AF98" s="29"/>
      <c r="AG98" s="29">
        <f t="shared" si="128"/>
        <v>0</v>
      </c>
      <c r="AH98" s="28"/>
      <c r="AI98" s="29">
        <f t="shared" si="129"/>
        <v>0</v>
      </c>
      <c r="AJ98" s="28"/>
      <c r="AK98" s="29">
        <f t="shared" si="130"/>
        <v>0</v>
      </c>
      <c r="AM98" s="3">
        <v>0</v>
      </c>
    </row>
    <row r="99" spans="1:39" ht="37.5" x14ac:dyDescent="0.3">
      <c r="A99" s="1"/>
      <c r="B99" s="50" t="s">
        <v>228</v>
      </c>
      <c r="C99" s="7"/>
      <c r="D99" s="27"/>
      <c r="E99" s="27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>
        <v>809408.66399999999</v>
      </c>
      <c r="AA99" s="29">
        <f t="shared" si="125"/>
        <v>809408.66399999999</v>
      </c>
      <c r="AB99" s="29">
        <v>810345.35199999996</v>
      </c>
      <c r="AC99" s="29">
        <f t="shared" si="126"/>
        <v>810345.35199999996</v>
      </c>
      <c r="AD99" s="29"/>
      <c r="AE99" s="29">
        <f t="shared" si="127"/>
        <v>809408.66399999999</v>
      </c>
      <c r="AF99" s="29"/>
      <c r="AG99" s="29">
        <f t="shared" si="128"/>
        <v>810345.35199999996</v>
      </c>
      <c r="AH99" s="28"/>
      <c r="AI99" s="29">
        <f t="shared" si="129"/>
        <v>809408.66399999999</v>
      </c>
      <c r="AJ99" s="28"/>
      <c r="AK99" s="29">
        <f t="shared" si="130"/>
        <v>810345.35199999996</v>
      </c>
      <c r="AL99" s="12" t="s">
        <v>229</v>
      </c>
    </row>
    <row r="100" spans="1:39" ht="112.5" x14ac:dyDescent="0.3">
      <c r="A100" s="1" t="s">
        <v>121</v>
      </c>
      <c r="B100" s="50" t="s">
        <v>66</v>
      </c>
      <c r="C100" s="7" t="s">
        <v>3</v>
      </c>
      <c r="D100" s="27">
        <f>D102</f>
        <v>107930.5</v>
      </c>
      <c r="E100" s="27">
        <f>E102</f>
        <v>104446.2</v>
      </c>
      <c r="F100" s="29">
        <f>F102</f>
        <v>-973.6</v>
      </c>
      <c r="G100" s="29">
        <f t="shared" si="0"/>
        <v>106956.9</v>
      </c>
      <c r="H100" s="29">
        <f>H102</f>
        <v>-973.6</v>
      </c>
      <c r="I100" s="29">
        <f t="shared" si="1"/>
        <v>103472.59999999999</v>
      </c>
      <c r="J100" s="29">
        <f>J102</f>
        <v>0</v>
      </c>
      <c r="K100" s="29">
        <f t="shared" si="2"/>
        <v>106956.9</v>
      </c>
      <c r="L100" s="29">
        <f>L102</f>
        <v>0</v>
      </c>
      <c r="M100" s="29">
        <f t="shared" si="118"/>
        <v>103472.59999999999</v>
      </c>
      <c r="N100" s="29">
        <f>N102</f>
        <v>0</v>
      </c>
      <c r="O100" s="29">
        <f t="shared" si="119"/>
        <v>106956.9</v>
      </c>
      <c r="P100" s="29">
        <f>P102</f>
        <v>0</v>
      </c>
      <c r="Q100" s="29">
        <f t="shared" si="120"/>
        <v>103472.59999999999</v>
      </c>
      <c r="R100" s="29">
        <f>R102</f>
        <v>0</v>
      </c>
      <c r="S100" s="29">
        <f t="shared" si="121"/>
        <v>106956.9</v>
      </c>
      <c r="T100" s="29">
        <f>T102</f>
        <v>0</v>
      </c>
      <c r="U100" s="29">
        <f t="shared" si="122"/>
        <v>103472.59999999999</v>
      </c>
      <c r="V100" s="29">
        <f>V102</f>
        <v>0</v>
      </c>
      <c r="W100" s="29">
        <f t="shared" si="123"/>
        <v>106956.9</v>
      </c>
      <c r="X100" s="29">
        <f>X102</f>
        <v>0</v>
      </c>
      <c r="Y100" s="29">
        <f t="shared" si="124"/>
        <v>103472.59999999999</v>
      </c>
      <c r="Z100" s="29">
        <f>Z102</f>
        <v>0</v>
      </c>
      <c r="AA100" s="29">
        <f t="shared" si="125"/>
        <v>106956.9</v>
      </c>
      <c r="AB100" s="29">
        <f>AB102</f>
        <v>0</v>
      </c>
      <c r="AC100" s="29">
        <f t="shared" si="126"/>
        <v>103472.59999999999</v>
      </c>
      <c r="AD100" s="29">
        <f>AD102</f>
        <v>0</v>
      </c>
      <c r="AE100" s="29">
        <f t="shared" si="127"/>
        <v>106956.9</v>
      </c>
      <c r="AF100" s="29">
        <f>AF102</f>
        <v>0</v>
      </c>
      <c r="AG100" s="29">
        <f t="shared" si="128"/>
        <v>103472.59999999999</v>
      </c>
      <c r="AH100" s="28">
        <f>AH102</f>
        <v>0</v>
      </c>
      <c r="AI100" s="29">
        <f t="shared" si="129"/>
        <v>106956.9</v>
      </c>
      <c r="AJ100" s="28">
        <f>AJ102</f>
        <v>0</v>
      </c>
      <c r="AK100" s="29">
        <f t="shared" si="130"/>
        <v>103472.59999999999</v>
      </c>
    </row>
    <row r="101" spans="1:39" x14ac:dyDescent="0.3">
      <c r="A101" s="1"/>
      <c r="B101" s="50" t="s">
        <v>7</v>
      </c>
      <c r="C101" s="7"/>
      <c r="D101" s="27"/>
      <c r="E101" s="27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8"/>
      <c r="AI101" s="29"/>
      <c r="AJ101" s="28"/>
      <c r="AK101" s="29"/>
    </row>
    <row r="102" spans="1:39" x14ac:dyDescent="0.3">
      <c r="A102" s="1"/>
      <c r="B102" s="50" t="s">
        <v>14</v>
      </c>
      <c r="C102" s="7"/>
      <c r="D102" s="27">
        <v>107930.5</v>
      </c>
      <c r="E102" s="27">
        <v>104446.2</v>
      </c>
      <c r="F102" s="29">
        <v>-973.6</v>
      </c>
      <c r="G102" s="29">
        <f t="shared" si="0"/>
        <v>106956.9</v>
      </c>
      <c r="H102" s="29">
        <v>-973.6</v>
      </c>
      <c r="I102" s="29">
        <f t="shared" si="1"/>
        <v>103472.59999999999</v>
      </c>
      <c r="J102" s="29"/>
      <c r="K102" s="29">
        <f t="shared" si="2"/>
        <v>106956.9</v>
      </c>
      <c r="L102" s="29"/>
      <c r="M102" s="29">
        <f t="shared" ref="M102:M103" si="131">I102+L102</f>
        <v>103472.59999999999</v>
      </c>
      <c r="N102" s="29"/>
      <c r="O102" s="29">
        <f t="shared" ref="O102:O103" si="132">K102+N102</f>
        <v>106956.9</v>
      </c>
      <c r="P102" s="29"/>
      <c r="Q102" s="29">
        <f t="shared" ref="Q102:Q103" si="133">M102+P102</f>
        <v>103472.59999999999</v>
      </c>
      <c r="R102" s="29"/>
      <c r="S102" s="29">
        <f t="shared" ref="S102:S103" si="134">O102+R102</f>
        <v>106956.9</v>
      </c>
      <c r="T102" s="29"/>
      <c r="U102" s="29">
        <f t="shared" ref="U102:U103" si="135">Q102+T102</f>
        <v>103472.59999999999</v>
      </c>
      <c r="V102" s="29"/>
      <c r="W102" s="29">
        <f t="shared" ref="W102:W103" si="136">S102+V102</f>
        <v>106956.9</v>
      </c>
      <c r="X102" s="29"/>
      <c r="Y102" s="29">
        <f t="shared" ref="Y102:Y103" si="137">U102+X102</f>
        <v>103472.59999999999</v>
      </c>
      <c r="Z102" s="29"/>
      <c r="AA102" s="29">
        <f t="shared" ref="AA102:AA103" si="138">W102+Z102</f>
        <v>106956.9</v>
      </c>
      <c r="AB102" s="29"/>
      <c r="AC102" s="29">
        <f t="shared" ref="AC102:AC103" si="139">Y102+AB102</f>
        <v>103472.59999999999</v>
      </c>
      <c r="AD102" s="29"/>
      <c r="AE102" s="29">
        <f t="shared" ref="AE102:AE103" si="140">AA102+AD102</f>
        <v>106956.9</v>
      </c>
      <c r="AF102" s="29"/>
      <c r="AG102" s="29">
        <f t="shared" ref="AG102:AG103" si="141">AC102+AF102</f>
        <v>103472.59999999999</v>
      </c>
      <c r="AH102" s="28"/>
      <c r="AI102" s="29">
        <f t="shared" ref="AI102:AI103" si="142">AE102+AH102</f>
        <v>106956.9</v>
      </c>
      <c r="AJ102" s="28"/>
      <c r="AK102" s="29">
        <f t="shared" ref="AK102:AK103" si="143">AG102+AJ102</f>
        <v>103472.59999999999</v>
      </c>
      <c r="AL102" s="13" t="s">
        <v>68</v>
      </c>
    </row>
    <row r="103" spans="1:39" ht="56.25" x14ac:dyDescent="0.3">
      <c r="A103" s="1" t="s">
        <v>122</v>
      </c>
      <c r="B103" s="50" t="s">
        <v>67</v>
      </c>
      <c r="C103" s="7" t="s">
        <v>3</v>
      </c>
      <c r="D103" s="27">
        <f>D105</f>
        <v>50354.3</v>
      </c>
      <c r="E103" s="27">
        <f>E105</f>
        <v>50354.3</v>
      </c>
      <c r="F103" s="29">
        <f>F105+F106</f>
        <v>137117</v>
      </c>
      <c r="G103" s="29">
        <f t="shared" si="0"/>
        <v>187471.3</v>
      </c>
      <c r="H103" s="29">
        <f>H105+H106</f>
        <v>137117</v>
      </c>
      <c r="I103" s="29">
        <f t="shared" si="1"/>
        <v>187471.3</v>
      </c>
      <c r="J103" s="29">
        <f>J105+J106</f>
        <v>0</v>
      </c>
      <c r="K103" s="29">
        <f t="shared" si="2"/>
        <v>187471.3</v>
      </c>
      <c r="L103" s="29">
        <f>L105+L106</f>
        <v>0</v>
      </c>
      <c r="M103" s="29">
        <f t="shared" si="131"/>
        <v>187471.3</v>
      </c>
      <c r="N103" s="29">
        <f>N105+N106</f>
        <v>0</v>
      </c>
      <c r="O103" s="29">
        <f t="shared" si="132"/>
        <v>187471.3</v>
      </c>
      <c r="P103" s="29">
        <f>P105+P106</f>
        <v>0</v>
      </c>
      <c r="Q103" s="29">
        <f t="shared" si="133"/>
        <v>187471.3</v>
      </c>
      <c r="R103" s="29">
        <f>R105+R106</f>
        <v>0</v>
      </c>
      <c r="S103" s="29">
        <f t="shared" si="134"/>
        <v>187471.3</v>
      </c>
      <c r="T103" s="29">
        <f>T105+T106</f>
        <v>0</v>
      </c>
      <c r="U103" s="29">
        <f t="shared" si="135"/>
        <v>187471.3</v>
      </c>
      <c r="V103" s="29">
        <f>V105+V106</f>
        <v>0</v>
      </c>
      <c r="W103" s="29">
        <f t="shared" si="136"/>
        <v>187471.3</v>
      </c>
      <c r="X103" s="29">
        <f>X105+X106</f>
        <v>0</v>
      </c>
      <c r="Y103" s="29">
        <f t="shared" si="137"/>
        <v>187471.3</v>
      </c>
      <c r="Z103" s="29">
        <f>Z105+Z106</f>
        <v>0</v>
      </c>
      <c r="AA103" s="29">
        <f t="shared" si="138"/>
        <v>187471.3</v>
      </c>
      <c r="AB103" s="29">
        <f>AB105+AB106</f>
        <v>0</v>
      </c>
      <c r="AC103" s="29">
        <f t="shared" si="139"/>
        <v>187471.3</v>
      </c>
      <c r="AD103" s="29">
        <f>AD105+AD106</f>
        <v>0</v>
      </c>
      <c r="AE103" s="29">
        <f t="shared" si="140"/>
        <v>187471.3</v>
      </c>
      <c r="AF103" s="29">
        <f>AF105+AF106</f>
        <v>0</v>
      </c>
      <c r="AG103" s="29">
        <f t="shared" si="141"/>
        <v>187471.3</v>
      </c>
      <c r="AH103" s="28">
        <f>AH105+AH106</f>
        <v>0</v>
      </c>
      <c r="AI103" s="29">
        <f t="shared" si="142"/>
        <v>187471.3</v>
      </c>
      <c r="AJ103" s="28">
        <f>AJ105+AJ106</f>
        <v>0</v>
      </c>
      <c r="AK103" s="29">
        <f t="shared" si="143"/>
        <v>187471.3</v>
      </c>
    </row>
    <row r="104" spans="1:39" x14ac:dyDescent="0.3">
      <c r="A104" s="1"/>
      <c r="B104" s="50" t="s">
        <v>7</v>
      </c>
      <c r="C104" s="7"/>
      <c r="D104" s="27"/>
      <c r="E104" s="27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8"/>
      <c r="AI104" s="29"/>
      <c r="AJ104" s="28"/>
      <c r="AK104" s="29"/>
    </row>
    <row r="105" spans="1:39" x14ac:dyDescent="0.3">
      <c r="A105" s="1"/>
      <c r="B105" s="50" t="s">
        <v>14</v>
      </c>
      <c r="C105" s="7"/>
      <c r="D105" s="27">
        <v>50354.3</v>
      </c>
      <c r="E105" s="27">
        <v>50354.3</v>
      </c>
      <c r="F105" s="29">
        <v>262.89999999999998</v>
      </c>
      <c r="G105" s="29">
        <f t="shared" si="0"/>
        <v>50617.200000000004</v>
      </c>
      <c r="H105" s="29">
        <v>262.89999999999998</v>
      </c>
      <c r="I105" s="29">
        <f t="shared" si="1"/>
        <v>50617.200000000004</v>
      </c>
      <c r="J105" s="29"/>
      <c r="K105" s="29">
        <f t="shared" si="2"/>
        <v>50617.200000000004</v>
      </c>
      <c r="L105" s="29"/>
      <c r="M105" s="29">
        <f t="shared" ref="M105:M119" si="144">I105+L105</f>
        <v>50617.200000000004</v>
      </c>
      <c r="N105" s="29"/>
      <c r="O105" s="29">
        <f t="shared" ref="O105:O119" si="145">K105+N105</f>
        <v>50617.200000000004</v>
      </c>
      <c r="P105" s="29"/>
      <c r="Q105" s="29">
        <f t="shared" ref="Q105:Q119" si="146">M105+P105</f>
        <v>50617.200000000004</v>
      </c>
      <c r="R105" s="29"/>
      <c r="S105" s="29">
        <f t="shared" ref="S105:S119" si="147">O105+R105</f>
        <v>50617.200000000004</v>
      </c>
      <c r="T105" s="29"/>
      <c r="U105" s="29">
        <f t="shared" ref="U105:U119" si="148">Q105+T105</f>
        <v>50617.200000000004</v>
      </c>
      <c r="V105" s="29"/>
      <c r="W105" s="29">
        <f t="shared" ref="W105:W119" si="149">S105+V105</f>
        <v>50617.200000000004</v>
      </c>
      <c r="X105" s="29"/>
      <c r="Y105" s="29">
        <f t="shared" ref="Y105:Y119" si="150">U105+X105</f>
        <v>50617.200000000004</v>
      </c>
      <c r="Z105" s="29"/>
      <c r="AA105" s="29">
        <f t="shared" ref="AA105:AA119" si="151">W105+Z105</f>
        <v>50617.200000000004</v>
      </c>
      <c r="AB105" s="29"/>
      <c r="AC105" s="29">
        <f t="shared" ref="AC105:AC119" si="152">Y105+AB105</f>
        <v>50617.200000000004</v>
      </c>
      <c r="AD105" s="29"/>
      <c r="AE105" s="29">
        <f t="shared" ref="AE105:AE119" si="153">AA105+AD105</f>
        <v>50617.200000000004</v>
      </c>
      <c r="AF105" s="29"/>
      <c r="AG105" s="29">
        <f t="shared" ref="AG105:AG119" si="154">AC105+AF105</f>
        <v>50617.200000000004</v>
      </c>
      <c r="AH105" s="28"/>
      <c r="AI105" s="29">
        <f t="shared" ref="AI105:AI119" si="155">AE105+AH105</f>
        <v>50617.200000000004</v>
      </c>
      <c r="AJ105" s="28"/>
      <c r="AK105" s="29">
        <f t="shared" ref="AK105:AK119" si="156">AG105+AJ105</f>
        <v>50617.200000000004</v>
      </c>
      <c r="AL105" s="13" t="s">
        <v>69</v>
      </c>
    </row>
    <row r="106" spans="1:39" x14ac:dyDescent="0.3">
      <c r="A106" s="1"/>
      <c r="B106" s="50" t="s">
        <v>22</v>
      </c>
      <c r="C106" s="7"/>
      <c r="D106" s="27"/>
      <c r="E106" s="27"/>
      <c r="F106" s="29">
        <v>136854.1</v>
      </c>
      <c r="G106" s="29">
        <f t="shared" si="0"/>
        <v>136854.1</v>
      </c>
      <c r="H106" s="29">
        <v>136854.1</v>
      </c>
      <c r="I106" s="29">
        <f t="shared" si="1"/>
        <v>136854.1</v>
      </c>
      <c r="J106" s="29"/>
      <c r="K106" s="29">
        <f t="shared" si="2"/>
        <v>136854.1</v>
      </c>
      <c r="L106" s="29"/>
      <c r="M106" s="29">
        <f t="shared" si="144"/>
        <v>136854.1</v>
      </c>
      <c r="N106" s="29"/>
      <c r="O106" s="29">
        <f t="shared" si="145"/>
        <v>136854.1</v>
      </c>
      <c r="P106" s="29"/>
      <c r="Q106" s="29">
        <f t="shared" si="146"/>
        <v>136854.1</v>
      </c>
      <c r="R106" s="29"/>
      <c r="S106" s="29">
        <f t="shared" si="147"/>
        <v>136854.1</v>
      </c>
      <c r="T106" s="29"/>
      <c r="U106" s="29">
        <f t="shared" si="148"/>
        <v>136854.1</v>
      </c>
      <c r="V106" s="29"/>
      <c r="W106" s="29">
        <f t="shared" si="149"/>
        <v>136854.1</v>
      </c>
      <c r="X106" s="29"/>
      <c r="Y106" s="29">
        <f t="shared" si="150"/>
        <v>136854.1</v>
      </c>
      <c r="Z106" s="29"/>
      <c r="AA106" s="29">
        <f t="shared" si="151"/>
        <v>136854.1</v>
      </c>
      <c r="AB106" s="29"/>
      <c r="AC106" s="29">
        <f t="shared" si="152"/>
        <v>136854.1</v>
      </c>
      <c r="AD106" s="29"/>
      <c r="AE106" s="29">
        <f t="shared" si="153"/>
        <v>136854.1</v>
      </c>
      <c r="AF106" s="29"/>
      <c r="AG106" s="29">
        <f t="shared" si="154"/>
        <v>136854.1</v>
      </c>
      <c r="AH106" s="28"/>
      <c r="AI106" s="29">
        <f t="shared" si="155"/>
        <v>136854.1</v>
      </c>
      <c r="AJ106" s="28"/>
      <c r="AK106" s="29">
        <f t="shared" si="156"/>
        <v>136854.1</v>
      </c>
      <c r="AL106" s="13" t="s">
        <v>69</v>
      </c>
    </row>
    <row r="107" spans="1:39" ht="56.25" x14ac:dyDescent="0.3">
      <c r="A107" s="1" t="s">
        <v>123</v>
      </c>
      <c r="B107" s="50" t="s">
        <v>172</v>
      </c>
      <c r="C107" s="7" t="s">
        <v>45</v>
      </c>
      <c r="D107" s="27"/>
      <c r="E107" s="27"/>
      <c r="F107" s="29">
        <v>13479.7</v>
      </c>
      <c r="G107" s="29">
        <f t="shared" si="0"/>
        <v>13479.7</v>
      </c>
      <c r="H107" s="29"/>
      <c r="I107" s="29">
        <f t="shared" si="1"/>
        <v>0</v>
      </c>
      <c r="J107" s="29"/>
      <c r="K107" s="29">
        <f t="shared" si="2"/>
        <v>13479.7</v>
      </c>
      <c r="L107" s="29"/>
      <c r="M107" s="29">
        <f t="shared" si="144"/>
        <v>0</v>
      </c>
      <c r="N107" s="29"/>
      <c r="O107" s="29">
        <f t="shared" si="145"/>
        <v>13479.7</v>
      </c>
      <c r="P107" s="29"/>
      <c r="Q107" s="29">
        <f t="shared" si="146"/>
        <v>0</v>
      </c>
      <c r="R107" s="29"/>
      <c r="S107" s="29">
        <f t="shared" si="147"/>
        <v>13479.7</v>
      </c>
      <c r="T107" s="29"/>
      <c r="U107" s="29">
        <f t="shared" si="148"/>
        <v>0</v>
      </c>
      <c r="V107" s="29"/>
      <c r="W107" s="29">
        <f t="shared" si="149"/>
        <v>13479.7</v>
      </c>
      <c r="X107" s="29"/>
      <c r="Y107" s="29">
        <f t="shared" si="150"/>
        <v>0</v>
      </c>
      <c r="Z107" s="29"/>
      <c r="AA107" s="29">
        <f t="shared" si="151"/>
        <v>13479.7</v>
      </c>
      <c r="AB107" s="29"/>
      <c r="AC107" s="29">
        <f t="shared" si="152"/>
        <v>0</v>
      </c>
      <c r="AD107" s="29"/>
      <c r="AE107" s="29">
        <f t="shared" si="153"/>
        <v>13479.7</v>
      </c>
      <c r="AF107" s="29"/>
      <c r="AG107" s="29">
        <f t="shared" si="154"/>
        <v>0</v>
      </c>
      <c r="AH107" s="28"/>
      <c r="AI107" s="29">
        <f t="shared" si="155"/>
        <v>13479.7</v>
      </c>
      <c r="AJ107" s="28"/>
      <c r="AK107" s="29">
        <f t="shared" si="156"/>
        <v>0</v>
      </c>
      <c r="AL107" s="13" t="s">
        <v>182</v>
      </c>
    </row>
    <row r="108" spans="1:39" ht="56.25" x14ac:dyDescent="0.3">
      <c r="A108" s="1" t="s">
        <v>124</v>
      </c>
      <c r="B108" s="50" t="s">
        <v>173</v>
      </c>
      <c r="C108" s="7" t="s">
        <v>45</v>
      </c>
      <c r="D108" s="27"/>
      <c r="E108" s="27"/>
      <c r="F108" s="29">
        <v>9847.7000000000007</v>
      </c>
      <c r="G108" s="29">
        <f t="shared" si="0"/>
        <v>9847.7000000000007</v>
      </c>
      <c r="H108" s="29"/>
      <c r="I108" s="29">
        <f t="shared" si="1"/>
        <v>0</v>
      </c>
      <c r="J108" s="29"/>
      <c r="K108" s="29">
        <f t="shared" si="2"/>
        <v>9847.7000000000007</v>
      </c>
      <c r="L108" s="29"/>
      <c r="M108" s="29">
        <f t="shared" si="144"/>
        <v>0</v>
      </c>
      <c r="N108" s="29"/>
      <c r="O108" s="29">
        <f t="shared" si="145"/>
        <v>9847.7000000000007</v>
      </c>
      <c r="P108" s="29"/>
      <c r="Q108" s="29">
        <f t="shared" si="146"/>
        <v>0</v>
      </c>
      <c r="R108" s="29"/>
      <c r="S108" s="29">
        <f t="shared" si="147"/>
        <v>9847.7000000000007</v>
      </c>
      <c r="T108" s="29"/>
      <c r="U108" s="29">
        <f t="shared" si="148"/>
        <v>0</v>
      </c>
      <c r="V108" s="29"/>
      <c r="W108" s="29">
        <f t="shared" si="149"/>
        <v>9847.7000000000007</v>
      </c>
      <c r="X108" s="29"/>
      <c r="Y108" s="29">
        <f t="shared" si="150"/>
        <v>0</v>
      </c>
      <c r="Z108" s="29"/>
      <c r="AA108" s="29">
        <f t="shared" si="151"/>
        <v>9847.7000000000007</v>
      </c>
      <c r="AB108" s="29"/>
      <c r="AC108" s="29">
        <f t="shared" si="152"/>
        <v>0</v>
      </c>
      <c r="AD108" s="29"/>
      <c r="AE108" s="29">
        <f t="shared" si="153"/>
        <v>9847.7000000000007</v>
      </c>
      <c r="AF108" s="29"/>
      <c r="AG108" s="29">
        <f t="shared" si="154"/>
        <v>0</v>
      </c>
      <c r="AH108" s="28"/>
      <c r="AI108" s="29">
        <f t="shared" si="155"/>
        <v>9847.7000000000007</v>
      </c>
      <c r="AJ108" s="28"/>
      <c r="AK108" s="29">
        <f t="shared" si="156"/>
        <v>0</v>
      </c>
      <c r="AL108" s="13" t="s">
        <v>174</v>
      </c>
    </row>
    <row r="109" spans="1:39" ht="56.25" hidden="1" x14ac:dyDescent="0.3">
      <c r="A109" s="1" t="s">
        <v>118</v>
      </c>
      <c r="B109" s="20" t="s">
        <v>49</v>
      </c>
      <c r="C109" s="7" t="s">
        <v>45</v>
      </c>
      <c r="D109" s="27"/>
      <c r="E109" s="27"/>
      <c r="F109" s="29">
        <v>0</v>
      </c>
      <c r="G109" s="29">
        <f t="shared" si="0"/>
        <v>0</v>
      </c>
      <c r="H109" s="29"/>
      <c r="I109" s="29">
        <f t="shared" si="1"/>
        <v>0</v>
      </c>
      <c r="J109" s="29">
        <v>0</v>
      </c>
      <c r="K109" s="29">
        <f t="shared" si="2"/>
        <v>0</v>
      </c>
      <c r="L109" s="29"/>
      <c r="M109" s="29">
        <f t="shared" si="144"/>
        <v>0</v>
      </c>
      <c r="N109" s="29">
        <v>0</v>
      </c>
      <c r="O109" s="29">
        <f t="shared" si="145"/>
        <v>0</v>
      </c>
      <c r="P109" s="29"/>
      <c r="Q109" s="29">
        <f t="shared" si="146"/>
        <v>0</v>
      </c>
      <c r="R109" s="29">
        <v>0</v>
      </c>
      <c r="S109" s="29">
        <f t="shared" si="147"/>
        <v>0</v>
      </c>
      <c r="T109" s="29"/>
      <c r="U109" s="29">
        <f t="shared" si="148"/>
        <v>0</v>
      </c>
      <c r="V109" s="29">
        <v>0</v>
      </c>
      <c r="W109" s="29">
        <f t="shared" si="149"/>
        <v>0</v>
      </c>
      <c r="X109" s="29"/>
      <c r="Y109" s="29">
        <f t="shared" si="150"/>
        <v>0</v>
      </c>
      <c r="Z109" s="29">
        <v>0</v>
      </c>
      <c r="AA109" s="29">
        <f t="shared" si="151"/>
        <v>0</v>
      </c>
      <c r="AB109" s="29"/>
      <c r="AC109" s="29">
        <f t="shared" si="152"/>
        <v>0</v>
      </c>
      <c r="AD109" s="29">
        <v>0</v>
      </c>
      <c r="AE109" s="29">
        <f t="shared" si="153"/>
        <v>0</v>
      </c>
      <c r="AF109" s="29"/>
      <c r="AG109" s="29">
        <f t="shared" si="154"/>
        <v>0</v>
      </c>
      <c r="AH109" s="28">
        <v>0</v>
      </c>
      <c r="AI109" s="29">
        <f t="shared" si="155"/>
        <v>0</v>
      </c>
      <c r="AJ109" s="28"/>
      <c r="AK109" s="29">
        <f t="shared" si="156"/>
        <v>0</v>
      </c>
      <c r="AL109" s="13" t="s">
        <v>175</v>
      </c>
      <c r="AM109" s="3">
        <v>0</v>
      </c>
    </row>
    <row r="110" spans="1:39" ht="56.25" hidden="1" x14ac:dyDescent="0.3">
      <c r="A110" s="1"/>
      <c r="B110" s="20" t="s">
        <v>47</v>
      </c>
      <c r="C110" s="7" t="s">
        <v>45</v>
      </c>
      <c r="D110" s="27"/>
      <c r="E110" s="27"/>
      <c r="F110" s="29"/>
      <c r="G110" s="29">
        <f t="shared" si="0"/>
        <v>0</v>
      </c>
      <c r="H110" s="29"/>
      <c r="I110" s="29">
        <f t="shared" si="1"/>
        <v>0</v>
      </c>
      <c r="J110" s="29"/>
      <c r="K110" s="29">
        <f t="shared" ref="K110:K196" si="157">G110+J110</f>
        <v>0</v>
      </c>
      <c r="L110" s="29"/>
      <c r="M110" s="29">
        <f t="shared" si="144"/>
        <v>0</v>
      </c>
      <c r="N110" s="29"/>
      <c r="O110" s="29">
        <f t="shared" si="145"/>
        <v>0</v>
      </c>
      <c r="P110" s="29"/>
      <c r="Q110" s="29">
        <f t="shared" si="146"/>
        <v>0</v>
      </c>
      <c r="R110" s="29"/>
      <c r="S110" s="29">
        <f t="shared" si="147"/>
        <v>0</v>
      </c>
      <c r="T110" s="29"/>
      <c r="U110" s="29">
        <f t="shared" si="148"/>
        <v>0</v>
      </c>
      <c r="V110" s="29"/>
      <c r="W110" s="29">
        <f t="shared" si="149"/>
        <v>0</v>
      </c>
      <c r="X110" s="29"/>
      <c r="Y110" s="29">
        <f t="shared" si="150"/>
        <v>0</v>
      </c>
      <c r="Z110" s="29"/>
      <c r="AA110" s="29">
        <f t="shared" si="151"/>
        <v>0</v>
      </c>
      <c r="AB110" s="29"/>
      <c r="AC110" s="29">
        <f t="shared" si="152"/>
        <v>0</v>
      </c>
      <c r="AD110" s="29"/>
      <c r="AE110" s="29">
        <f t="shared" si="153"/>
        <v>0</v>
      </c>
      <c r="AF110" s="29"/>
      <c r="AG110" s="29">
        <f t="shared" si="154"/>
        <v>0</v>
      </c>
      <c r="AH110" s="28"/>
      <c r="AI110" s="29">
        <f t="shared" si="155"/>
        <v>0</v>
      </c>
      <c r="AJ110" s="28"/>
      <c r="AK110" s="29">
        <f t="shared" si="156"/>
        <v>0</v>
      </c>
      <c r="AL110" s="13" t="s">
        <v>176</v>
      </c>
      <c r="AM110" s="3">
        <v>0</v>
      </c>
    </row>
    <row r="111" spans="1:39" ht="56.25" x14ac:dyDescent="0.3">
      <c r="A111" s="1" t="s">
        <v>125</v>
      </c>
      <c r="B111" s="50" t="s">
        <v>178</v>
      </c>
      <c r="C111" s="7" t="s">
        <v>45</v>
      </c>
      <c r="D111" s="27"/>
      <c r="E111" s="27"/>
      <c r="F111" s="29">
        <v>2799.2</v>
      </c>
      <c r="G111" s="29">
        <f t="shared" si="0"/>
        <v>2799.2</v>
      </c>
      <c r="H111" s="29"/>
      <c r="I111" s="29">
        <f t="shared" si="1"/>
        <v>0</v>
      </c>
      <c r="J111" s="29"/>
      <c r="K111" s="29">
        <f t="shared" si="157"/>
        <v>2799.2</v>
      </c>
      <c r="L111" s="29"/>
      <c r="M111" s="29">
        <f t="shared" si="144"/>
        <v>0</v>
      </c>
      <c r="N111" s="29"/>
      <c r="O111" s="29">
        <f t="shared" si="145"/>
        <v>2799.2</v>
      </c>
      <c r="P111" s="29"/>
      <c r="Q111" s="29">
        <f t="shared" si="146"/>
        <v>0</v>
      </c>
      <c r="R111" s="29"/>
      <c r="S111" s="29">
        <f t="shared" si="147"/>
        <v>2799.2</v>
      </c>
      <c r="T111" s="29"/>
      <c r="U111" s="29">
        <f t="shared" si="148"/>
        <v>0</v>
      </c>
      <c r="V111" s="29"/>
      <c r="W111" s="29">
        <f t="shared" si="149"/>
        <v>2799.2</v>
      </c>
      <c r="X111" s="29"/>
      <c r="Y111" s="29">
        <f t="shared" si="150"/>
        <v>0</v>
      </c>
      <c r="Z111" s="29"/>
      <c r="AA111" s="29">
        <f t="shared" si="151"/>
        <v>2799.2</v>
      </c>
      <c r="AB111" s="29"/>
      <c r="AC111" s="29">
        <f t="shared" si="152"/>
        <v>0</v>
      </c>
      <c r="AD111" s="29"/>
      <c r="AE111" s="29">
        <f t="shared" si="153"/>
        <v>2799.2</v>
      </c>
      <c r="AF111" s="29"/>
      <c r="AG111" s="29">
        <f t="shared" si="154"/>
        <v>0</v>
      </c>
      <c r="AH111" s="28">
        <v>83.6</v>
      </c>
      <c r="AI111" s="29">
        <f t="shared" si="155"/>
        <v>2882.7999999999997</v>
      </c>
      <c r="AJ111" s="28"/>
      <c r="AK111" s="29">
        <f t="shared" si="156"/>
        <v>0</v>
      </c>
      <c r="AL111" s="13" t="s">
        <v>190</v>
      </c>
    </row>
    <row r="112" spans="1:39" ht="56.25" hidden="1" x14ac:dyDescent="0.3">
      <c r="A112" s="1"/>
      <c r="B112" s="20" t="s">
        <v>53</v>
      </c>
      <c r="C112" s="7" t="s">
        <v>45</v>
      </c>
      <c r="D112" s="27"/>
      <c r="E112" s="27"/>
      <c r="F112" s="29"/>
      <c r="G112" s="29">
        <f t="shared" si="0"/>
        <v>0</v>
      </c>
      <c r="H112" s="29"/>
      <c r="I112" s="29">
        <f t="shared" si="1"/>
        <v>0</v>
      </c>
      <c r="J112" s="29"/>
      <c r="K112" s="29">
        <f t="shared" si="157"/>
        <v>0</v>
      </c>
      <c r="L112" s="29"/>
      <c r="M112" s="29">
        <f t="shared" si="144"/>
        <v>0</v>
      </c>
      <c r="N112" s="29"/>
      <c r="O112" s="29">
        <f t="shared" si="145"/>
        <v>0</v>
      </c>
      <c r="P112" s="29"/>
      <c r="Q112" s="29">
        <f t="shared" si="146"/>
        <v>0</v>
      </c>
      <c r="R112" s="29"/>
      <c r="S112" s="29">
        <f t="shared" si="147"/>
        <v>0</v>
      </c>
      <c r="T112" s="29"/>
      <c r="U112" s="29">
        <f t="shared" si="148"/>
        <v>0</v>
      </c>
      <c r="V112" s="29"/>
      <c r="W112" s="29">
        <f t="shared" si="149"/>
        <v>0</v>
      </c>
      <c r="X112" s="29"/>
      <c r="Y112" s="29">
        <f t="shared" si="150"/>
        <v>0</v>
      </c>
      <c r="Z112" s="29"/>
      <c r="AA112" s="29">
        <f t="shared" si="151"/>
        <v>0</v>
      </c>
      <c r="AB112" s="29"/>
      <c r="AC112" s="29">
        <f t="shared" si="152"/>
        <v>0</v>
      </c>
      <c r="AD112" s="29"/>
      <c r="AE112" s="29">
        <f t="shared" si="153"/>
        <v>0</v>
      </c>
      <c r="AF112" s="29"/>
      <c r="AG112" s="29">
        <f t="shared" si="154"/>
        <v>0</v>
      </c>
      <c r="AH112" s="28"/>
      <c r="AI112" s="29">
        <f t="shared" si="155"/>
        <v>0</v>
      </c>
      <c r="AJ112" s="28"/>
      <c r="AK112" s="29">
        <f t="shared" si="156"/>
        <v>0</v>
      </c>
      <c r="AL112" s="13" t="s">
        <v>177</v>
      </c>
      <c r="AM112" s="3">
        <v>0</v>
      </c>
    </row>
    <row r="113" spans="1:39" x14ac:dyDescent="0.3">
      <c r="A113" s="1"/>
      <c r="B113" s="50" t="s">
        <v>4</v>
      </c>
      <c r="C113" s="50"/>
      <c r="D113" s="26">
        <f>D116+D114+D115+D117+D118+D119+D123</f>
        <v>190500</v>
      </c>
      <c r="E113" s="26">
        <f>E116+E114+E115+E117+E118+E119+E123</f>
        <v>138786.90000000002</v>
      </c>
      <c r="F113" s="26">
        <f>F116+F114+F115+F117+F118+F119+F123</f>
        <v>0</v>
      </c>
      <c r="G113" s="26">
        <f t="shared" si="0"/>
        <v>190500</v>
      </c>
      <c r="H113" s="26">
        <f>H116+H114+H115+H117+H118+H119+H123</f>
        <v>0</v>
      </c>
      <c r="I113" s="26">
        <f t="shared" si="1"/>
        <v>138786.90000000002</v>
      </c>
      <c r="J113" s="26">
        <f>J116+J114+J115+J117+J118+J119+J123+J124</f>
        <v>32968.798999999999</v>
      </c>
      <c r="K113" s="26">
        <f t="shared" si="157"/>
        <v>223468.799</v>
      </c>
      <c r="L113" s="26">
        <f>L116+L114+L115+L117+L118+L119+L123+L124</f>
        <v>0</v>
      </c>
      <c r="M113" s="26">
        <f t="shared" si="144"/>
        <v>138786.90000000002</v>
      </c>
      <c r="N113" s="26">
        <f>N116+N114+N115+N117+N118+N119+N123+N124</f>
        <v>0</v>
      </c>
      <c r="O113" s="26">
        <f t="shared" si="145"/>
        <v>223468.799</v>
      </c>
      <c r="P113" s="26">
        <f>P116+P114+P115+P117+P118+P119+P123+P124</f>
        <v>0</v>
      </c>
      <c r="Q113" s="26">
        <f t="shared" si="146"/>
        <v>138786.90000000002</v>
      </c>
      <c r="R113" s="26">
        <f>R116+R114+R115+R117+R118+R119+R123+R124</f>
        <v>467.96</v>
      </c>
      <c r="S113" s="26">
        <f t="shared" si="147"/>
        <v>223936.75899999999</v>
      </c>
      <c r="T113" s="26">
        <f>T116+T114+T115+T117+T118+T119+T123+T124</f>
        <v>0</v>
      </c>
      <c r="U113" s="26">
        <f t="shared" si="148"/>
        <v>138786.90000000002</v>
      </c>
      <c r="V113" s="26">
        <f>V116+V114+V115+V117+V118+V119+V123+V124</f>
        <v>0</v>
      </c>
      <c r="W113" s="26">
        <f t="shared" si="149"/>
        <v>223936.75899999999</v>
      </c>
      <c r="X113" s="26">
        <f>X116+X114+X115+X117+X118+X119+X123+X124</f>
        <v>0</v>
      </c>
      <c r="Y113" s="26">
        <f t="shared" si="150"/>
        <v>138786.90000000002</v>
      </c>
      <c r="Z113" s="29">
        <f>Z116+Z114+Z115+Z117+Z118+Z119+Z123+Z124+Z125</f>
        <v>140250.79699999999</v>
      </c>
      <c r="AA113" s="29">
        <f t="shared" si="151"/>
        <v>364187.55599999998</v>
      </c>
      <c r="AB113" s="29">
        <f>AB116+AB114+AB115+AB117+AB118+AB119+AB123+AB124+AB125</f>
        <v>0</v>
      </c>
      <c r="AC113" s="29">
        <f t="shared" si="152"/>
        <v>138786.90000000002</v>
      </c>
      <c r="AD113" s="29">
        <f>AD116+AD114+AD115+AD117+AD118+AD119+AD123+AD124+AD125</f>
        <v>0</v>
      </c>
      <c r="AE113" s="26">
        <f t="shared" si="153"/>
        <v>364187.55599999998</v>
      </c>
      <c r="AF113" s="29">
        <f>AF116+AF114+AF115+AF117+AF118+AF119+AF123+AF124+AF125</f>
        <v>0</v>
      </c>
      <c r="AG113" s="26">
        <f t="shared" si="154"/>
        <v>138786.90000000002</v>
      </c>
      <c r="AH113" s="26">
        <f>AH116+AH114+AH115+AH117+AH118+AH119+AH123+AH124+AH125</f>
        <v>-30269.992999999999</v>
      </c>
      <c r="AI113" s="29">
        <f t="shared" si="155"/>
        <v>333917.56299999997</v>
      </c>
      <c r="AJ113" s="26">
        <f>AJ116+AJ114+AJ115+AJ117+AJ118+AJ119+AJ123+AJ124+AJ125</f>
        <v>0</v>
      </c>
      <c r="AK113" s="29">
        <f t="shared" si="156"/>
        <v>138786.90000000002</v>
      </c>
      <c r="AL113" s="45"/>
      <c r="AM113" s="46"/>
    </row>
    <row r="114" spans="1:39" ht="56.25" x14ac:dyDescent="0.3">
      <c r="A114" s="1" t="s">
        <v>126</v>
      </c>
      <c r="B114" s="50" t="s">
        <v>33</v>
      </c>
      <c r="C114" s="50" t="s">
        <v>5</v>
      </c>
      <c r="D114" s="27">
        <v>60500</v>
      </c>
      <c r="E114" s="27">
        <v>60500</v>
      </c>
      <c r="F114" s="29"/>
      <c r="G114" s="29">
        <f t="shared" si="0"/>
        <v>60500</v>
      </c>
      <c r="H114" s="29"/>
      <c r="I114" s="29">
        <f t="shared" si="1"/>
        <v>60500</v>
      </c>
      <c r="J114" s="29"/>
      <c r="K114" s="29">
        <f t="shared" si="157"/>
        <v>60500</v>
      </c>
      <c r="L114" s="29"/>
      <c r="M114" s="29">
        <f t="shared" si="144"/>
        <v>60500</v>
      </c>
      <c r="N114" s="29"/>
      <c r="O114" s="29">
        <f t="shared" si="145"/>
        <v>60500</v>
      </c>
      <c r="P114" s="29"/>
      <c r="Q114" s="29">
        <f t="shared" si="146"/>
        <v>60500</v>
      </c>
      <c r="R114" s="29"/>
      <c r="S114" s="29">
        <f t="shared" si="147"/>
        <v>60500</v>
      </c>
      <c r="T114" s="29"/>
      <c r="U114" s="29">
        <f t="shared" si="148"/>
        <v>60500</v>
      </c>
      <c r="V114" s="29"/>
      <c r="W114" s="29">
        <f t="shared" si="149"/>
        <v>60500</v>
      </c>
      <c r="X114" s="29"/>
      <c r="Y114" s="29">
        <f t="shared" si="150"/>
        <v>60500</v>
      </c>
      <c r="Z114" s="29"/>
      <c r="AA114" s="29">
        <f t="shared" si="151"/>
        <v>60500</v>
      </c>
      <c r="AB114" s="29"/>
      <c r="AC114" s="29">
        <f t="shared" si="152"/>
        <v>60500</v>
      </c>
      <c r="AD114" s="29"/>
      <c r="AE114" s="29">
        <f t="shared" si="153"/>
        <v>60500</v>
      </c>
      <c r="AF114" s="29"/>
      <c r="AG114" s="29">
        <f t="shared" si="154"/>
        <v>60500</v>
      </c>
      <c r="AH114" s="28"/>
      <c r="AI114" s="29">
        <f t="shared" si="155"/>
        <v>60500</v>
      </c>
      <c r="AJ114" s="28"/>
      <c r="AK114" s="29">
        <f t="shared" si="156"/>
        <v>60500</v>
      </c>
      <c r="AL114" s="13">
        <v>1020200000</v>
      </c>
    </row>
    <row r="115" spans="1:39" ht="56.25" x14ac:dyDescent="0.3">
      <c r="A115" s="1" t="s">
        <v>127</v>
      </c>
      <c r="B115" s="50" t="s">
        <v>32</v>
      </c>
      <c r="C115" s="50" t="s">
        <v>5</v>
      </c>
      <c r="D115" s="27">
        <v>0</v>
      </c>
      <c r="E115" s="27">
        <v>726.6</v>
      </c>
      <c r="F115" s="29">
        <v>0</v>
      </c>
      <c r="G115" s="29">
        <f t="shared" si="0"/>
        <v>0</v>
      </c>
      <c r="H115" s="29"/>
      <c r="I115" s="29">
        <f t="shared" si="1"/>
        <v>726.6</v>
      </c>
      <c r="J115" s="29">
        <v>0</v>
      </c>
      <c r="K115" s="29">
        <f t="shared" si="157"/>
        <v>0</v>
      </c>
      <c r="L115" s="29"/>
      <c r="M115" s="29">
        <f t="shared" si="144"/>
        <v>726.6</v>
      </c>
      <c r="N115" s="29">
        <v>0</v>
      </c>
      <c r="O115" s="29">
        <f t="shared" si="145"/>
        <v>0</v>
      </c>
      <c r="P115" s="29"/>
      <c r="Q115" s="29">
        <f t="shared" si="146"/>
        <v>726.6</v>
      </c>
      <c r="R115" s="29">
        <v>0</v>
      </c>
      <c r="S115" s="29">
        <f t="shared" si="147"/>
        <v>0</v>
      </c>
      <c r="T115" s="29"/>
      <c r="U115" s="29">
        <f t="shared" si="148"/>
        <v>726.6</v>
      </c>
      <c r="V115" s="29">
        <v>0</v>
      </c>
      <c r="W115" s="29">
        <f t="shared" si="149"/>
        <v>0</v>
      </c>
      <c r="X115" s="29"/>
      <c r="Y115" s="29">
        <f t="shared" si="150"/>
        <v>726.6</v>
      </c>
      <c r="Z115" s="29">
        <v>0</v>
      </c>
      <c r="AA115" s="29">
        <f t="shared" si="151"/>
        <v>0</v>
      </c>
      <c r="AB115" s="29"/>
      <c r="AC115" s="29">
        <f t="shared" si="152"/>
        <v>726.6</v>
      </c>
      <c r="AD115" s="29">
        <v>0</v>
      </c>
      <c r="AE115" s="29">
        <f t="shared" si="153"/>
        <v>0</v>
      </c>
      <c r="AF115" s="29"/>
      <c r="AG115" s="29">
        <f t="shared" si="154"/>
        <v>726.6</v>
      </c>
      <c r="AH115" s="28">
        <v>0</v>
      </c>
      <c r="AI115" s="29">
        <f t="shared" si="155"/>
        <v>0</v>
      </c>
      <c r="AJ115" s="28"/>
      <c r="AK115" s="29">
        <f t="shared" si="156"/>
        <v>726.6</v>
      </c>
      <c r="AL115" s="13">
        <v>1110542270</v>
      </c>
    </row>
    <row r="116" spans="1:39" ht="56.25" x14ac:dyDescent="0.3">
      <c r="A116" s="1" t="s">
        <v>128</v>
      </c>
      <c r="B116" s="50" t="s">
        <v>186</v>
      </c>
      <c r="C116" s="50" t="s">
        <v>5</v>
      </c>
      <c r="D116" s="27">
        <v>0</v>
      </c>
      <c r="E116" s="27">
        <v>9282.2999999999993</v>
      </c>
      <c r="F116" s="29">
        <v>0</v>
      </c>
      <c r="G116" s="29">
        <f t="shared" si="0"/>
        <v>0</v>
      </c>
      <c r="H116" s="29"/>
      <c r="I116" s="29">
        <f t="shared" si="1"/>
        <v>9282.2999999999993</v>
      </c>
      <c r="J116" s="29">
        <v>0</v>
      </c>
      <c r="K116" s="29">
        <f t="shared" si="157"/>
        <v>0</v>
      </c>
      <c r="L116" s="29"/>
      <c r="M116" s="29">
        <f t="shared" si="144"/>
        <v>9282.2999999999993</v>
      </c>
      <c r="N116" s="29">
        <v>0</v>
      </c>
      <c r="O116" s="29">
        <f t="shared" si="145"/>
        <v>0</v>
      </c>
      <c r="P116" s="29"/>
      <c r="Q116" s="29">
        <f t="shared" si="146"/>
        <v>9282.2999999999993</v>
      </c>
      <c r="R116" s="29">
        <v>0</v>
      </c>
      <c r="S116" s="29">
        <f t="shared" si="147"/>
        <v>0</v>
      </c>
      <c r="T116" s="29"/>
      <c r="U116" s="29">
        <f t="shared" si="148"/>
        <v>9282.2999999999993</v>
      </c>
      <c r="V116" s="29">
        <v>0</v>
      </c>
      <c r="W116" s="29">
        <f t="shared" si="149"/>
        <v>0</v>
      </c>
      <c r="X116" s="29"/>
      <c r="Y116" s="29">
        <f t="shared" si="150"/>
        <v>9282.2999999999993</v>
      </c>
      <c r="Z116" s="29">
        <v>0</v>
      </c>
      <c r="AA116" s="29">
        <f t="shared" si="151"/>
        <v>0</v>
      </c>
      <c r="AB116" s="29"/>
      <c r="AC116" s="29">
        <f t="shared" si="152"/>
        <v>9282.2999999999993</v>
      </c>
      <c r="AD116" s="29">
        <v>0</v>
      </c>
      <c r="AE116" s="29">
        <f t="shared" si="153"/>
        <v>0</v>
      </c>
      <c r="AF116" s="29"/>
      <c r="AG116" s="29">
        <f t="shared" si="154"/>
        <v>9282.2999999999993</v>
      </c>
      <c r="AH116" s="28">
        <v>0</v>
      </c>
      <c r="AI116" s="29">
        <f t="shared" si="155"/>
        <v>0</v>
      </c>
      <c r="AJ116" s="28"/>
      <c r="AK116" s="29">
        <f t="shared" si="156"/>
        <v>9282.2999999999993</v>
      </c>
      <c r="AL116" s="13">
        <v>1110542280</v>
      </c>
    </row>
    <row r="117" spans="1:39" ht="56.25" x14ac:dyDescent="0.3">
      <c r="A117" s="1" t="s">
        <v>129</v>
      </c>
      <c r="B117" s="50" t="s">
        <v>147</v>
      </c>
      <c r="C117" s="50" t="s">
        <v>5</v>
      </c>
      <c r="D117" s="27">
        <v>0</v>
      </c>
      <c r="E117" s="27">
        <v>43253</v>
      </c>
      <c r="F117" s="29">
        <v>0</v>
      </c>
      <c r="G117" s="29">
        <f t="shared" si="0"/>
        <v>0</v>
      </c>
      <c r="H117" s="29"/>
      <c r="I117" s="29">
        <f t="shared" si="1"/>
        <v>43253</v>
      </c>
      <c r="J117" s="29">
        <v>0</v>
      </c>
      <c r="K117" s="29">
        <f t="shared" si="157"/>
        <v>0</v>
      </c>
      <c r="L117" s="29"/>
      <c r="M117" s="29">
        <f t="shared" si="144"/>
        <v>43253</v>
      </c>
      <c r="N117" s="29">
        <v>0</v>
      </c>
      <c r="O117" s="29">
        <f t="shared" si="145"/>
        <v>0</v>
      </c>
      <c r="P117" s="29"/>
      <c r="Q117" s="29">
        <f t="shared" si="146"/>
        <v>43253</v>
      </c>
      <c r="R117" s="29">
        <v>0</v>
      </c>
      <c r="S117" s="29">
        <f t="shared" si="147"/>
        <v>0</v>
      </c>
      <c r="T117" s="29"/>
      <c r="U117" s="29">
        <f t="shared" si="148"/>
        <v>43253</v>
      </c>
      <c r="V117" s="29">
        <v>0</v>
      </c>
      <c r="W117" s="29">
        <f t="shared" si="149"/>
        <v>0</v>
      </c>
      <c r="X117" s="29"/>
      <c r="Y117" s="29">
        <f t="shared" si="150"/>
        <v>43253</v>
      </c>
      <c r="Z117" s="29">
        <v>0</v>
      </c>
      <c r="AA117" s="29">
        <f t="shared" si="151"/>
        <v>0</v>
      </c>
      <c r="AB117" s="29"/>
      <c r="AC117" s="29">
        <f t="shared" si="152"/>
        <v>43253</v>
      </c>
      <c r="AD117" s="29">
        <v>0</v>
      </c>
      <c r="AE117" s="29">
        <f t="shared" si="153"/>
        <v>0</v>
      </c>
      <c r="AF117" s="29"/>
      <c r="AG117" s="29">
        <f t="shared" si="154"/>
        <v>43253</v>
      </c>
      <c r="AH117" s="28">
        <v>0</v>
      </c>
      <c r="AI117" s="29">
        <f t="shared" si="155"/>
        <v>0</v>
      </c>
      <c r="AJ117" s="28"/>
      <c r="AK117" s="29">
        <f t="shared" si="156"/>
        <v>43253</v>
      </c>
      <c r="AL117" s="13">
        <v>1110542290</v>
      </c>
    </row>
    <row r="118" spans="1:39" ht="56.25" x14ac:dyDescent="0.3">
      <c r="A118" s="1" t="s">
        <v>130</v>
      </c>
      <c r="B118" s="50" t="s">
        <v>167</v>
      </c>
      <c r="C118" s="50" t="s">
        <v>5</v>
      </c>
      <c r="D118" s="27">
        <v>0</v>
      </c>
      <c r="E118" s="27">
        <v>25025</v>
      </c>
      <c r="F118" s="29">
        <v>0</v>
      </c>
      <c r="G118" s="29">
        <f t="shared" si="0"/>
        <v>0</v>
      </c>
      <c r="H118" s="29"/>
      <c r="I118" s="29">
        <f t="shared" si="1"/>
        <v>25025</v>
      </c>
      <c r="J118" s="29">
        <v>0</v>
      </c>
      <c r="K118" s="29">
        <f t="shared" si="157"/>
        <v>0</v>
      </c>
      <c r="L118" s="29"/>
      <c r="M118" s="29">
        <f t="shared" si="144"/>
        <v>25025</v>
      </c>
      <c r="N118" s="29">
        <v>0</v>
      </c>
      <c r="O118" s="29">
        <f t="shared" si="145"/>
        <v>0</v>
      </c>
      <c r="P118" s="29"/>
      <c r="Q118" s="29">
        <f t="shared" si="146"/>
        <v>25025</v>
      </c>
      <c r="R118" s="29">
        <v>0</v>
      </c>
      <c r="S118" s="29">
        <f t="shared" si="147"/>
        <v>0</v>
      </c>
      <c r="T118" s="29"/>
      <c r="U118" s="29">
        <f t="shared" si="148"/>
        <v>25025</v>
      </c>
      <c r="V118" s="29">
        <v>0</v>
      </c>
      <c r="W118" s="29">
        <f t="shared" si="149"/>
        <v>0</v>
      </c>
      <c r="X118" s="29"/>
      <c r="Y118" s="29">
        <f t="shared" si="150"/>
        <v>25025</v>
      </c>
      <c r="Z118" s="29">
        <v>0</v>
      </c>
      <c r="AA118" s="29">
        <f t="shared" si="151"/>
        <v>0</v>
      </c>
      <c r="AB118" s="29"/>
      <c r="AC118" s="29">
        <f t="shared" si="152"/>
        <v>25025</v>
      </c>
      <c r="AD118" s="29">
        <v>0</v>
      </c>
      <c r="AE118" s="29">
        <f t="shared" si="153"/>
        <v>0</v>
      </c>
      <c r="AF118" s="29"/>
      <c r="AG118" s="29">
        <f t="shared" si="154"/>
        <v>25025</v>
      </c>
      <c r="AH118" s="28">
        <v>0</v>
      </c>
      <c r="AI118" s="29">
        <f t="shared" si="155"/>
        <v>0</v>
      </c>
      <c r="AJ118" s="28"/>
      <c r="AK118" s="29">
        <f t="shared" si="156"/>
        <v>25025</v>
      </c>
      <c r="AL118" s="12">
        <v>1110542300</v>
      </c>
    </row>
    <row r="119" spans="1:39" ht="56.25" x14ac:dyDescent="0.3">
      <c r="A119" s="1" t="s">
        <v>131</v>
      </c>
      <c r="B119" s="50" t="s">
        <v>148</v>
      </c>
      <c r="C119" s="50" t="s">
        <v>5</v>
      </c>
      <c r="D119" s="27">
        <f>D121+D122</f>
        <v>100000</v>
      </c>
      <c r="E119" s="27">
        <f>E121+E122</f>
        <v>0</v>
      </c>
      <c r="F119" s="29">
        <f>F121+F122</f>
        <v>0</v>
      </c>
      <c r="G119" s="29">
        <f t="shared" si="0"/>
        <v>100000</v>
      </c>
      <c r="H119" s="29">
        <f>H121+H122</f>
        <v>0</v>
      </c>
      <c r="I119" s="29">
        <f t="shared" si="1"/>
        <v>0</v>
      </c>
      <c r="J119" s="29">
        <f>J121+J122</f>
        <v>0</v>
      </c>
      <c r="K119" s="29">
        <f t="shared" si="157"/>
        <v>100000</v>
      </c>
      <c r="L119" s="29">
        <f>L121+L122</f>
        <v>0</v>
      </c>
      <c r="M119" s="29">
        <f t="shared" si="144"/>
        <v>0</v>
      </c>
      <c r="N119" s="29">
        <f>N121+N122</f>
        <v>0</v>
      </c>
      <c r="O119" s="29">
        <f t="shared" si="145"/>
        <v>100000</v>
      </c>
      <c r="P119" s="29">
        <f>P121+P122</f>
        <v>0</v>
      </c>
      <c r="Q119" s="29">
        <f t="shared" si="146"/>
        <v>0</v>
      </c>
      <c r="R119" s="29">
        <f>R121+R122</f>
        <v>0</v>
      </c>
      <c r="S119" s="29">
        <f t="shared" si="147"/>
        <v>100000</v>
      </c>
      <c r="T119" s="29">
        <f>T121+T122</f>
        <v>0</v>
      </c>
      <c r="U119" s="29">
        <f t="shared" si="148"/>
        <v>0</v>
      </c>
      <c r="V119" s="29">
        <f>V121+V122</f>
        <v>0</v>
      </c>
      <c r="W119" s="29">
        <f t="shared" si="149"/>
        <v>100000</v>
      </c>
      <c r="X119" s="29">
        <f>X121+X122</f>
        <v>0</v>
      </c>
      <c r="Y119" s="29">
        <f t="shared" si="150"/>
        <v>0</v>
      </c>
      <c r="Z119" s="29">
        <f>Z121+Z122</f>
        <v>123223.927</v>
      </c>
      <c r="AA119" s="29">
        <f t="shared" si="151"/>
        <v>223223.927</v>
      </c>
      <c r="AB119" s="29">
        <f>AB121+AB122</f>
        <v>0</v>
      </c>
      <c r="AC119" s="29">
        <f t="shared" si="152"/>
        <v>0</v>
      </c>
      <c r="AD119" s="29">
        <f>AD121+AD122</f>
        <v>0</v>
      </c>
      <c r="AE119" s="29">
        <f t="shared" si="153"/>
        <v>223223.927</v>
      </c>
      <c r="AF119" s="29">
        <f>AF121+AF122</f>
        <v>0</v>
      </c>
      <c r="AG119" s="29">
        <f t="shared" si="154"/>
        <v>0</v>
      </c>
      <c r="AH119" s="28">
        <f>AH121+AH122</f>
        <v>0</v>
      </c>
      <c r="AI119" s="29">
        <f t="shared" si="155"/>
        <v>223223.927</v>
      </c>
      <c r="AJ119" s="28">
        <f>AJ121+AJ122</f>
        <v>0</v>
      </c>
      <c r="AK119" s="29">
        <f t="shared" si="156"/>
        <v>0</v>
      </c>
      <c r="AL119" s="12"/>
    </row>
    <row r="120" spans="1:39" hidden="1" x14ac:dyDescent="0.3">
      <c r="A120" s="1"/>
      <c r="B120" s="18" t="s">
        <v>7</v>
      </c>
      <c r="C120" s="19"/>
      <c r="D120" s="27"/>
      <c r="E120" s="27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8"/>
      <c r="AI120" s="29"/>
      <c r="AJ120" s="28"/>
      <c r="AK120" s="29"/>
      <c r="AL120" s="12"/>
      <c r="AM120" s="3">
        <v>0</v>
      </c>
    </row>
    <row r="121" spans="1:39" hidden="1" x14ac:dyDescent="0.3">
      <c r="A121" s="1"/>
      <c r="B121" s="18" t="s">
        <v>8</v>
      </c>
      <c r="C121" s="19"/>
      <c r="D121" s="27">
        <v>100000</v>
      </c>
      <c r="E121" s="27">
        <v>0</v>
      </c>
      <c r="F121" s="29"/>
      <c r="G121" s="29">
        <f t="shared" si="0"/>
        <v>100000</v>
      </c>
      <c r="H121" s="29">
        <v>0</v>
      </c>
      <c r="I121" s="29">
        <f t="shared" si="1"/>
        <v>0</v>
      </c>
      <c r="J121" s="29"/>
      <c r="K121" s="29">
        <f t="shared" si="157"/>
        <v>100000</v>
      </c>
      <c r="L121" s="29">
        <v>0</v>
      </c>
      <c r="M121" s="29">
        <f t="shared" ref="M121:M126" si="158">I121+L121</f>
        <v>0</v>
      </c>
      <c r="N121" s="29"/>
      <c r="O121" s="29">
        <f t="shared" ref="O121:O126" si="159">K121+N121</f>
        <v>100000</v>
      </c>
      <c r="P121" s="29">
        <v>0</v>
      </c>
      <c r="Q121" s="29">
        <f t="shared" ref="Q121:Q126" si="160">M121+P121</f>
        <v>0</v>
      </c>
      <c r="R121" s="29"/>
      <c r="S121" s="29">
        <f t="shared" ref="S121:S126" si="161">O121+R121</f>
        <v>100000</v>
      </c>
      <c r="T121" s="29">
        <v>0</v>
      </c>
      <c r="U121" s="29">
        <f t="shared" ref="U121:U126" si="162">Q121+T121</f>
        <v>0</v>
      </c>
      <c r="V121" s="29"/>
      <c r="W121" s="29">
        <f t="shared" ref="W121:W126" si="163">S121+V121</f>
        <v>100000</v>
      </c>
      <c r="X121" s="29">
        <v>0</v>
      </c>
      <c r="Y121" s="29">
        <f t="shared" ref="Y121:Y126" si="164">U121+X121</f>
        <v>0</v>
      </c>
      <c r="Z121" s="29">
        <v>123223.927</v>
      </c>
      <c r="AA121" s="29">
        <f t="shared" ref="AA121:AA126" si="165">W121+Z121</f>
        <v>223223.927</v>
      </c>
      <c r="AB121" s="29">
        <v>0</v>
      </c>
      <c r="AC121" s="29">
        <f t="shared" ref="AC121:AC126" si="166">Y121+AB121</f>
        <v>0</v>
      </c>
      <c r="AD121" s="29"/>
      <c r="AE121" s="29">
        <f t="shared" ref="AE121:AE126" si="167">AA121+AD121</f>
        <v>223223.927</v>
      </c>
      <c r="AF121" s="29">
        <v>0</v>
      </c>
      <c r="AG121" s="29">
        <f t="shared" ref="AG121:AG126" si="168">AC121+AF121</f>
        <v>0</v>
      </c>
      <c r="AH121" s="28"/>
      <c r="AI121" s="29">
        <f t="shared" ref="AI121:AI126" si="169">AE121+AH121</f>
        <v>223223.927</v>
      </c>
      <c r="AJ121" s="28">
        <v>0</v>
      </c>
      <c r="AK121" s="29">
        <f t="shared" ref="AK121:AK126" si="170">AG121+AJ121</f>
        <v>0</v>
      </c>
      <c r="AL121" s="12">
        <v>1320242020</v>
      </c>
      <c r="AM121" s="3">
        <v>0</v>
      </c>
    </row>
    <row r="122" spans="1:39" hidden="1" x14ac:dyDescent="0.3">
      <c r="A122" s="1"/>
      <c r="B122" s="18" t="s">
        <v>14</v>
      </c>
      <c r="C122" s="19"/>
      <c r="D122" s="27"/>
      <c r="E122" s="27"/>
      <c r="F122" s="29"/>
      <c r="G122" s="29">
        <f t="shared" ref="G122:G209" si="171">D122+F122</f>
        <v>0</v>
      </c>
      <c r="H122" s="29"/>
      <c r="I122" s="29">
        <f t="shared" ref="I122:I209" si="172">E122+H122</f>
        <v>0</v>
      </c>
      <c r="J122" s="29"/>
      <c r="K122" s="29">
        <f t="shared" si="157"/>
        <v>0</v>
      </c>
      <c r="L122" s="29"/>
      <c r="M122" s="29">
        <f t="shared" si="158"/>
        <v>0</v>
      </c>
      <c r="N122" s="29"/>
      <c r="O122" s="29">
        <f t="shared" si="159"/>
        <v>0</v>
      </c>
      <c r="P122" s="29"/>
      <c r="Q122" s="29">
        <f t="shared" si="160"/>
        <v>0</v>
      </c>
      <c r="R122" s="29"/>
      <c r="S122" s="29">
        <f t="shared" si="161"/>
        <v>0</v>
      </c>
      <c r="T122" s="29"/>
      <c r="U122" s="29">
        <f t="shared" si="162"/>
        <v>0</v>
      </c>
      <c r="V122" s="29"/>
      <c r="W122" s="29">
        <f t="shared" si="163"/>
        <v>0</v>
      </c>
      <c r="X122" s="29"/>
      <c r="Y122" s="29">
        <f t="shared" si="164"/>
        <v>0</v>
      </c>
      <c r="Z122" s="29"/>
      <c r="AA122" s="29">
        <f t="shared" si="165"/>
        <v>0</v>
      </c>
      <c r="AB122" s="29"/>
      <c r="AC122" s="29">
        <f t="shared" si="166"/>
        <v>0</v>
      </c>
      <c r="AD122" s="29"/>
      <c r="AE122" s="29">
        <f t="shared" si="167"/>
        <v>0</v>
      </c>
      <c r="AF122" s="29"/>
      <c r="AG122" s="29">
        <f t="shared" si="168"/>
        <v>0</v>
      </c>
      <c r="AH122" s="28"/>
      <c r="AI122" s="29">
        <f t="shared" si="169"/>
        <v>0</v>
      </c>
      <c r="AJ122" s="28"/>
      <c r="AK122" s="29">
        <f t="shared" si="170"/>
        <v>0</v>
      </c>
      <c r="AL122" s="12"/>
      <c r="AM122" s="3">
        <v>0</v>
      </c>
    </row>
    <row r="123" spans="1:39" ht="56.25" x14ac:dyDescent="0.3">
      <c r="A123" s="1" t="s">
        <v>132</v>
      </c>
      <c r="B123" s="50" t="s">
        <v>170</v>
      </c>
      <c r="C123" s="50" t="s">
        <v>5</v>
      </c>
      <c r="D123" s="27">
        <v>30000</v>
      </c>
      <c r="E123" s="27">
        <v>0</v>
      </c>
      <c r="F123" s="29"/>
      <c r="G123" s="29">
        <f t="shared" si="171"/>
        <v>30000</v>
      </c>
      <c r="H123" s="29">
        <v>0</v>
      </c>
      <c r="I123" s="29">
        <f t="shared" si="172"/>
        <v>0</v>
      </c>
      <c r="J123" s="29"/>
      <c r="K123" s="29">
        <f t="shared" si="157"/>
        <v>30000</v>
      </c>
      <c r="L123" s="29">
        <v>0</v>
      </c>
      <c r="M123" s="29">
        <f t="shared" si="158"/>
        <v>0</v>
      </c>
      <c r="N123" s="29"/>
      <c r="O123" s="29">
        <f t="shared" si="159"/>
        <v>30000</v>
      </c>
      <c r="P123" s="29">
        <v>0</v>
      </c>
      <c r="Q123" s="29">
        <f t="shared" si="160"/>
        <v>0</v>
      </c>
      <c r="R123" s="29"/>
      <c r="S123" s="29">
        <f t="shared" si="161"/>
        <v>30000</v>
      </c>
      <c r="T123" s="29">
        <v>0</v>
      </c>
      <c r="U123" s="29">
        <f t="shared" si="162"/>
        <v>0</v>
      </c>
      <c r="V123" s="29"/>
      <c r="W123" s="29">
        <f t="shared" si="163"/>
        <v>30000</v>
      </c>
      <c r="X123" s="29">
        <v>0</v>
      </c>
      <c r="Y123" s="29">
        <f t="shared" si="164"/>
        <v>0</v>
      </c>
      <c r="Z123" s="29"/>
      <c r="AA123" s="29">
        <f t="shared" si="165"/>
        <v>30000</v>
      </c>
      <c r="AB123" s="29">
        <v>0</v>
      </c>
      <c r="AC123" s="29">
        <f t="shared" si="166"/>
        <v>0</v>
      </c>
      <c r="AD123" s="29"/>
      <c r="AE123" s="29">
        <f t="shared" si="167"/>
        <v>30000</v>
      </c>
      <c r="AF123" s="29">
        <v>0</v>
      </c>
      <c r="AG123" s="29">
        <f t="shared" si="168"/>
        <v>0</v>
      </c>
      <c r="AH123" s="28">
        <v>-28036.1</v>
      </c>
      <c r="AI123" s="29">
        <f t="shared" si="169"/>
        <v>1963.9000000000015</v>
      </c>
      <c r="AJ123" s="28">
        <v>0</v>
      </c>
      <c r="AK123" s="29">
        <f t="shared" si="170"/>
        <v>0</v>
      </c>
      <c r="AL123" s="12">
        <v>1120441540</v>
      </c>
    </row>
    <row r="124" spans="1:39" ht="56.25" x14ac:dyDescent="0.3">
      <c r="A124" s="1" t="s">
        <v>133</v>
      </c>
      <c r="B124" s="50" t="s">
        <v>195</v>
      </c>
      <c r="C124" s="50" t="s">
        <v>5</v>
      </c>
      <c r="D124" s="27"/>
      <c r="E124" s="27"/>
      <c r="F124" s="29"/>
      <c r="G124" s="29"/>
      <c r="H124" s="29"/>
      <c r="I124" s="29"/>
      <c r="J124" s="29">
        <v>32968.798999999999</v>
      </c>
      <c r="K124" s="29">
        <f t="shared" si="157"/>
        <v>32968.798999999999</v>
      </c>
      <c r="L124" s="29"/>
      <c r="M124" s="29">
        <f t="shared" si="158"/>
        <v>0</v>
      </c>
      <c r="N124" s="29"/>
      <c r="O124" s="29">
        <f t="shared" si="159"/>
        <v>32968.798999999999</v>
      </c>
      <c r="P124" s="29"/>
      <c r="Q124" s="29">
        <f t="shared" si="160"/>
        <v>0</v>
      </c>
      <c r="R124" s="29">
        <v>467.96</v>
      </c>
      <c r="S124" s="29">
        <f t="shared" si="161"/>
        <v>33436.758999999998</v>
      </c>
      <c r="T124" s="29"/>
      <c r="U124" s="29">
        <f t="shared" si="162"/>
        <v>0</v>
      </c>
      <c r="V124" s="29"/>
      <c r="W124" s="29">
        <f t="shared" si="163"/>
        <v>33436.758999999998</v>
      </c>
      <c r="X124" s="29"/>
      <c r="Y124" s="29">
        <f t="shared" si="164"/>
        <v>0</v>
      </c>
      <c r="Z124" s="29"/>
      <c r="AA124" s="29">
        <f t="shared" si="165"/>
        <v>33436.758999999998</v>
      </c>
      <c r="AB124" s="29"/>
      <c r="AC124" s="29">
        <f t="shared" si="166"/>
        <v>0</v>
      </c>
      <c r="AD124" s="29"/>
      <c r="AE124" s="29">
        <f t="shared" si="167"/>
        <v>33436.758999999998</v>
      </c>
      <c r="AF124" s="29"/>
      <c r="AG124" s="29">
        <f t="shared" si="168"/>
        <v>0</v>
      </c>
      <c r="AH124" s="28">
        <v>-2233.893</v>
      </c>
      <c r="AI124" s="29">
        <f t="shared" si="169"/>
        <v>31202.865999999998</v>
      </c>
      <c r="AJ124" s="28"/>
      <c r="AK124" s="29">
        <f t="shared" si="170"/>
        <v>0</v>
      </c>
      <c r="AL124" s="12" t="s">
        <v>196</v>
      </c>
    </row>
    <row r="125" spans="1:39" ht="56.25" x14ac:dyDescent="0.3">
      <c r="A125" s="1" t="s">
        <v>169</v>
      </c>
      <c r="B125" s="50" t="s">
        <v>232</v>
      </c>
      <c r="C125" s="50" t="s">
        <v>5</v>
      </c>
      <c r="D125" s="27"/>
      <c r="E125" s="27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>
        <v>17026.87</v>
      </c>
      <c r="AA125" s="29">
        <f t="shared" si="165"/>
        <v>17026.87</v>
      </c>
      <c r="AB125" s="29"/>
      <c r="AC125" s="29">
        <f t="shared" si="166"/>
        <v>0</v>
      </c>
      <c r="AD125" s="29"/>
      <c r="AE125" s="29">
        <f t="shared" si="167"/>
        <v>17026.87</v>
      </c>
      <c r="AF125" s="29"/>
      <c r="AG125" s="29">
        <f t="shared" si="168"/>
        <v>0</v>
      </c>
      <c r="AH125" s="28"/>
      <c r="AI125" s="29">
        <f t="shared" si="169"/>
        <v>17026.87</v>
      </c>
      <c r="AJ125" s="28"/>
      <c r="AK125" s="29">
        <f t="shared" si="170"/>
        <v>0</v>
      </c>
      <c r="AL125" s="12" t="s">
        <v>233</v>
      </c>
    </row>
    <row r="126" spans="1:39" x14ac:dyDescent="0.3">
      <c r="A126" s="1"/>
      <c r="B126" s="50" t="s">
        <v>6</v>
      </c>
      <c r="C126" s="50"/>
      <c r="D126" s="26">
        <f>D128+D129</f>
        <v>1940540.4</v>
      </c>
      <c r="E126" s="26">
        <f>E128+E129</f>
        <v>1512660</v>
      </c>
      <c r="F126" s="26">
        <f>F128+F129</f>
        <v>0</v>
      </c>
      <c r="G126" s="26">
        <f t="shared" si="171"/>
        <v>1940540.4</v>
      </c>
      <c r="H126" s="26">
        <f>H128+H129</f>
        <v>0</v>
      </c>
      <c r="I126" s="26">
        <f t="shared" si="172"/>
        <v>1512660</v>
      </c>
      <c r="J126" s="26">
        <f>J128+J129</f>
        <v>0</v>
      </c>
      <c r="K126" s="26">
        <f t="shared" si="157"/>
        <v>1940540.4</v>
      </c>
      <c r="L126" s="26">
        <f>L128+L129</f>
        <v>0</v>
      </c>
      <c r="M126" s="26">
        <f t="shared" si="158"/>
        <v>1512660</v>
      </c>
      <c r="N126" s="26">
        <f>N128+N129</f>
        <v>0</v>
      </c>
      <c r="O126" s="26">
        <f t="shared" si="159"/>
        <v>1940540.4</v>
      </c>
      <c r="P126" s="26">
        <f>P128+P129</f>
        <v>0</v>
      </c>
      <c r="Q126" s="26">
        <f t="shared" si="160"/>
        <v>1512660</v>
      </c>
      <c r="R126" s="26">
        <f>R128+R129</f>
        <v>403701.8</v>
      </c>
      <c r="S126" s="26">
        <f t="shared" si="161"/>
        <v>2344242.1999999997</v>
      </c>
      <c r="T126" s="26">
        <f>T128+T129</f>
        <v>0</v>
      </c>
      <c r="U126" s="26">
        <f t="shared" si="162"/>
        <v>1512660</v>
      </c>
      <c r="V126" s="26">
        <f>V128+V129</f>
        <v>0</v>
      </c>
      <c r="W126" s="26">
        <f t="shared" si="163"/>
        <v>2344242.1999999997</v>
      </c>
      <c r="X126" s="26">
        <f>X128+X129</f>
        <v>0</v>
      </c>
      <c r="Y126" s="26">
        <f t="shared" si="164"/>
        <v>1512660</v>
      </c>
      <c r="Z126" s="26">
        <f>Z128+Z129</f>
        <v>-180622.80000000002</v>
      </c>
      <c r="AA126" s="26">
        <f t="shared" si="165"/>
        <v>2163619.4</v>
      </c>
      <c r="AB126" s="26">
        <f>AB128+AB129</f>
        <v>583602.64500000002</v>
      </c>
      <c r="AC126" s="26">
        <f t="shared" si="166"/>
        <v>2096262.645</v>
      </c>
      <c r="AD126" s="26">
        <f>AD128+AD129</f>
        <v>0</v>
      </c>
      <c r="AE126" s="26">
        <f t="shared" si="167"/>
        <v>2163619.4</v>
      </c>
      <c r="AF126" s="26">
        <f>AF128+AF129</f>
        <v>0</v>
      </c>
      <c r="AG126" s="26">
        <f t="shared" si="168"/>
        <v>2096262.645</v>
      </c>
      <c r="AH126" s="26">
        <f>AH128+AH129</f>
        <v>55109.712999999996</v>
      </c>
      <c r="AI126" s="29">
        <f t="shared" si="169"/>
        <v>2218729.1129999999</v>
      </c>
      <c r="AJ126" s="26">
        <f>AJ128+AJ129</f>
        <v>0</v>
      </c>
      <c r="AK126" s="29">
        <f t="shared" si="170"/>
        <v>2096262.645</v>
      </c>
      <c r="AL126" s="45"/>
      <c r="AM126" s="46"/>
    </row>
    <row r="127" spans="1:39" x14ac:dyDescent="0.3">
      <c r="A127" s="1"/>
      <c r="B127" s="9" t="s">
        <v>7</v>
      </c>
      <c r="C127" s="16"/>
      <c r="D127" s="27"/>
      <c r="E127" s="27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8"/>
      <c r="AI127" s="29"/>
      <c r="AJ127" s="28"/>
      <c r="AK127" s="29"/>
    </row>
    <row r="128" spans="1:39" hidden="1" x14ac:dyDescent="0.3">
      <c r="A128" s="1"/>
      <c r="B128" s="6" t="s">
        <v>8</v>
      </c>
      <c r="C128" s="2"/>
      <c r="D128" s="30">
        <f t="shared" ref="D128:F129" si="173">D132+D136+D140+D144+D148+D152+D156+D160+D164+D168+D172</f>
        <v>485135.6</v>
      </c>
      <c r="E128" s="30">
        <f t="shared" si="173"/>
        <v>407082.6</v>
      </c>
      <c r="F128" s="32">
        <f t="shared" si="173"/>
        <v>0</v>
      </c>
      <c r="G128" s="29">
        <f t="shared" si="171"/>
        <v>485135.6</v>
      </c>
      <c r="H128" s="32">
        <f>H132+H136+H140+H144+H148+H152+H156+H160+H164+H168+H172</f>
        <v>0</v>
      </c>
      <c r="I128" s="29">
        <f t="shared" si="172"/>
        <v>407082.6</v>
      </c>
      <c r="J128" s="32">
        <f t="shared" ref="J128" si="174">J132+J136+J140+J144+J148+J152+J156+J160+J164+J168+J172</f>
        <v>0</v>
      </c>
      <c r="K128" s="29">
        <f t="shared" si="157"/>
        <v>485135.6</v>
      </c>
      <c r="L128" s="32">
        <f>L132+L136+L140+L144+L148+L152+L156+L160+L164+L168+L172</f>
        <v>0</v>
      </c>
      <c r="M128" s="29">
        <f t="shared" ref="M128:M130" si="175">I128+L128</f>
        <v>407082.6</v>
      </c>
      <c r="N128" s="32">
        <f t="shared" ref="N128:N129" si="176">N132+N136+N140+N144+N148+N152+N156+N160+N164+N168+N172</f>
        <v>0</v>
      </c>
      <c r="O128" s="29">
        <f t="shared" ref="O128:O130" si="177">K128+N128</f>
        <v>485135.6</v>
      </c>
      <c r="P128" s="32">
        <f>P132+P136+P140+P144+P148+P152+P156+P160+P164+P168+P172</f>
        <v>0</v>
      </c>
      <c r="Q128" s="29">
        <f t="shared" ref="Q128:Q130" si="178">M128+P128</f>
        <v>407082.6</v>
      </c>
      <c r="R128" s="32">
        <f>R132+R136+R140+R144+R148+R152+R156+R160+R164+R168+R172+R176+R180</f>
        <v>83372.299999999988</v>
      </c>
      <c r="S128" s="29">
        <f t="shared" ref="S128:S130" si="179">O128+R128</f>
        <v>568507.89999999991</v>
      </c>
      <c r="T128" s="32">
        <f>T132+T136+T140+T144+T148+T152+T156+T160+T164+T168+T172+T176+T180</f>
        <v>0</v>
      </c>
      <c r="U128" s="29">
        <f t="shared" ref="U128:U130" si="180">Q128+T128</f>
        <v>407082.6</v>
      </c>
      <c r="V128" s="32">
        <f>V132+V136+V140+V144+V148+V152+V156+V160+V164+V168+V172+V176+V180</f>
        <v>0</v>
      </c>
      <c r="W128" s="29">
        <f t="shared" ref="W128:W130" si="181">S128+V128</f>
        <v>568507.89999999991</v>
      </c>
      <c r="X128" s="32">
        <f>X132+X136+X140+X144+X148+X152+X156+X160+X164+X168+X172+X176+X180</f>
        <v>0</v>
      </c>
      <c r="Y128" s="29">
        <f t="shared" ref="Y128:Y130" si="182">U128+X128</f>
        <v>407082.6</v>
      </c>
      <c r="Z128" s="32">
        <f>Z132+Z136+Z140+Z144+Z148+Z152+Z156+Z160+Z164+Z168+Z172+Z176+Z180+Z182+Z185+Z189</f>
        <v>-49679.80000000001</v>
      </c>
      <c r="AA128" s="29">
        <f t="shared" ref="AA128:AA130" si="183">W128+Z128</f>
        <v>518828.09999999992</v>
      </c>
      <c r="AB128" s="32">
        <f>AB132+AB136+AB140+AB144+AB148+AB152+AB156+AB160+AB164+AB168+AB172+AB176+AB180+AB182+AB185+AB189</f>
        <v>175806.14500000002</v>
      </c>
      <c r="AC128" s="29">
        <f t="shared" ref="AC128:AC130" si="184">Y128+AB128</f>
        <v>582888.745</v>
      </c>
      <c r="AD128" s="32">
        <f>AD132+AD136+AD140+AD144+AD148+AD152+AD156+AD160+AD164+AD168+AD172+AD176+AD180+AD182+AD185+AD189</f>
        <v>0</v>
      </c>
      <c r="AE128" s="29">
        <f t="shared" ref="AE128:AE130" si="185">AA128+AD128</f>
        <v>518828.09999999992</v>
      </c>
      <c r="AF128" s="32">
        <f>AF132+AF136+AF140+AF144+AF148+AF152+AF156+AF160+AF164+AF168+AF172+AF176+AF180+AF182+AF185+AF189</f>
        <v>0</v>
      </c>
      <c r="AG128" s="29">
        <f t="shared" ref="AG128:AG130" si="186">AC128+AF128</f>
        <v>582888.745</v>
      </c>
      <c r="AH128" s="31">
        <f>AH132+AH136+AH140+AH144+AH148+AH152+AH156+AH160+AH164+AH168+AH172+AH176+AH180+AH182+AH185+AH189+AH191+AH192+AH193+AH194</f>
        <v>55109.712999999996</v>
      </c>
      <c r="AI128" s="29">
        <f t="shared" ref="AI128:AI130" si="187">AE128+AH128</f>
        <v>573937.81299999997</v>
      </c>
      <c r="AJ128" s="31">
        <f>AJ132+AJ136+AJ140+AJ144+AJ148+AJ152+AJ156+AJ160+AJ164+AJ168+AJ172+AJ176+AJ180+AJ182+AJ185+AJ189+AJ191+AJ192+AJ193+AJ194</f>
        <v>0</v>
      </c>
      <c r="AK128" s="29">
        <f t="shared" ref="AK128:AK130" si="188">AG128+AJ128</f>
        <v>582888.745</v>
      </c>
      <c r="AM128" s="3">
        <v>0</v>
      </c>
    </row>
    <row r="129" spans="1:39" x14ac:dyDescent="0.3">
      <c r="A129" s="1"/>
      <c r="B129" s="50" t="s">
        <v>23</v>
      </c>
      <c r="C129" s="16"/>
      <c r="D129" s="27">
        <f t="shared" si="173"/>
        <v>1455404.7999999998</v>
      </c>
      <c r="E129" s="27">
        <f t="shared" si="173"/>
        <v>1105577.3999999999</v>
      </c>
      <c r="F129" s="29">
        <f t="shared" si="173"/>
        <v>0</v>
      </c>
      <c r="G129" s="29">
        <f t="shared" si="171"/>
        <v>1455404.7999999998</v>
      </c>
      <c r="H129" s="29">
        <f>H133+H137+H141+H145+H149+H153+H157+H161+H165+H169+H173</f>
        <v>0</v>
      </c>
      <c r="I129" s="29">
        <f t="shared" si="172"/>
        <v>1105577.3999999999</v>
      </c>
      <c r="J129" s="29">
        <f t="shared" ref="J129" si="189">J133+J137+J141+J145+J149+J153+J157+J161+J165+J169+J173</f>
        <v>0</v>
      </c>
      <c r="K129" s="29">
        <f t="shared" si="157"/>
        <v>1455404.7999999998</v>
      </c>
      <c r="L129" s="29">
        <f>L133+L137+L141+L145+L149+L153+L157+L161+L165+L169+L173</f>
        <v>0</v>
      </c>
      <c r="M129" s="29">
        <f t="shared" si="175"/>
        <v>1105577.3999999999</v>
      </c>
      <c r="N129" s="29">
        <f t="shared" si="176"/>
        <v>0</v>
      </c>
      <c r="O129" s="29">
        <f t="shared" si="177"/>
        <v>1455404.7999999998</v>
      </c>
      <c r="P129" s="29">
        <f>P133+P137+P141+P145+P149+P153+P157+P161+P165+P169+P173</f>
        <v>0</v>
      </c>
      <c r="Q129" s="29">
        <f t="shared" si="178"/>
        <v>1105577.3999999999</v>
      </c>
      <c r="R129" s="29">
        <f>R133+R137+R141+R145+R149+R153+R157+R161+R165+R169+R173+R177+R181</f>
        <v>320329.5</v>
      </c>
      <c r="S129" s="29">
        <f t="shared" si="179"/>
        <v>1775734.2999999998</v>
      </c>
      <c r="T129" s="29">
        <f>T133+T137+T141+T145+T149+T153+T157+T161+T165+T169+T173+T177+T181</f>
        <v>0</v>
      </c>
      <c r="U129" s="29">
        <f t="shared" si="180"/>
        <v>1105577.3999999999</v>
      </c>
      <c r="V129" s="29">
        <f>V133+V137+V141+V145+V149+V153+V157+V161+V165+V169+V173+V177+V181</f>
        <v>0</v>
      </c>
      <c r="W129" s="29">
        <f t="shared" si="181"/>
        <v>1775734.2999999998</v>
      </c>
      <c r="X129" s="29">
        <f>X133+X137+X141+X145+X149+X153+X157+X161+X165+X169+X173+X177+X181</f>
        <v>0</v>
      </c>
      <c r="Y129" s="29">
        <f t="shared" si="182"/>
        <v>1105577.3999999999</v>
      </c>
      <c r="Z129" s="29">
        <f>Z133+Z137+Z141+Z145+Z149+Z153+Z157+Z161+Z165+Z169+Z173+Z177+Z181+Z186+Z190</f>
        <v>-130943</v>
      </c>
      <c r="AA129" s="29">
        <f t="shared" si="183"/>
        <v>1644791.2999999998</v>
      </c>
      <c r="AB129" s="29">
        <f>AB133+AB137+AB141+AB145+AB149+AB153+AB157+AB161+AB165+AB169+AB173+AB177+AB181+AB186+AB190</f>
        <v>407796.5</v>
      </c>
      <c r="AC129" s="29">
        <f t="shared" si="184"/>
        <v>1513373.9</v>
      </c>
      <c r="AD129" s="29">
        <f>AD133+AD137+AD141+AD145+AD149+AD153+AD157+AD161+AD165+AD169+AD173+AD177+AD181+AD186+AD190</f>
        <v>0</v>
      </c>
      <c r="AE129" s="29">
        <f t="shared" si="185"/>
        <v>1644791.2999999998</v>
      </c>
      <c r="AF129" s="29">
        <f>AF133+AF137+AF141+AF145+AF149+AF153+AF157+AF161+AF165+AF169+AF173+AF177+AF181+AF186+AF190</f>
        <v>0</v>
      </c>
      <c r="AG129" s="29">
        <f t="shared" si="186"/>
        <v>1513373.9</v>
      </c>
      <c r="AH129" s="28">
        <f>AH133+AH137+AH141+AH145+AH149+AH153+AH157+AH161+AH165+AH169+AH173+AH177+AH181+AH186+AH190</f>
        <v>0</v>
      </c>
      <c r="AI129" s="29">
        <f t="shared" si="187"/>
        <v>1644791.2999999998</v>
      </c>
      <c r="AJ129" s="28">
        <f>AJ133+AJ137+AJ141+AJ145+AJ149+AJ153+AJ157+AJ161+AJ165+AJ169+AJ173+AJ177+AJ181+AJ186+AJ190</f>
        <v>0</v>
      </c>
      <c r="AK129" s="29">
        <f t="shared" si="188"/>
        <v>1513373.9</v>
      </c>
    </row>
    <row r="130" spans="1:39" ht="56.25" x14ac:dyDescent="0.3">
      <c r="A130" s="1" t="s">
        <v>134</v>
      </c>
      <c r="B130" s="50" t="s">
        <v>28</v>
      </c>
      <c r="C130" s="50" t="s">
        <v>5</v>
      </c>
      <c r="D130" s="27">
        <f>D132+D133</f>
        <v>613115.4</v>
      </c>
      <c r="E130" s="27">
        <f>E132+E133</f>
        <v>263903.8</v>
      </c>
      <c r="F130" s="29">
        <f>F132+F133</f>
        <v>0</v>
      </c>
      <c r="G130" s="29">
        <f t="shared" si="171"/>
        <v>613115.4</v>
      </c>
      <c r="H130" s="29">
        <f>H132+H133</f>
        <v>0</v>
      </c>
      <c r="I130" s="29">
        <f t="shared" si="172"/>
        <v>263903.8</v>
      </c>
      <c r="J130" s="29">
        <f>J132+J133</f>
        <v>0</v>
      </c>
      <c r="K130" s="29">
        <f t="shared" si="157"/>
        <v>613115.4</v>
      </c>
      <c r="L130" s="29">
        <f>L132+L133</f>
        <v>0</v>
      </c>
      <c r="M130" s="29">
        <f t="shared" si="175"/>
        <v>263903.8</v>
      </c>
      <c r="N130" s="29">
        <f>N132+N133</f>
        <v>0</v>
      </c>
      <c r="O130" s="29">
        <f t="shared" si="177"/>
        <v>613115.4</v>
      </c>
      <c r="P130" s="29">
        <f>P132+P133</f>
        <v>0</v>
      </c>
      <c r="Q130" s="29">
        <f t="shared" si="178"/>
        <v>263903.8</v>
      </c>
      <c r="R130" s="29">
        <f>R132+R133</f>
        <v>34936.1</v>
      </c>
      <c r="S130" s="29">
        <f t="shared" si="179"/>
        <v>648051.5</v>
      </c>
      <c r="T130" s="29">
        <f>T132+T133</f>
        <v>0</v>
      </c>
      <c r="U130" s="29">
        <f t="shared" si="180"/>
        <v>263903.8</v>
      </c>
      <c r="V130" s="29">
        <f>V132+V133</f>
        <v>0</v>
      </c>
      <c r="W130" s="29">
        <f t="shared" si="181"/>
        <v>648051.5</v>
      </c>
      <c r="X130" s="29">
        <f>X132+X133</f>
        <v>0</v>
      </c>
      <c r="Y130" s="29">
        <f t="shared" si="182"/>
        <v>263903.8</v>
      </c>
      <c r="Z130" s="29">
        <f>Z132+Z133</f>
        <v>-29533.5</v>
      </c>
      <c r="AA130" s="29">
        <f t="shared" si="183"/>
        <v>618518</v>
      </c>
      <c r="AB130" s="29">
        <f>AB132+AB133</f>
        <v>-25952.9</v>
      </c>
      <c r="AC130" s="29">
        <f t="shared" si="184"/>
        <v>237950.9</v>
      </c>
      <c r="AD130" s="29">
        <f>AD132+AD133</f>
        <v>0</v>
      </c>
      <c r="AE130" s="29">
        <f t="shared" si="185"/>
        <v>618518</v>
      </c>
      <c r="AF130" s="29">
        <f>AF132+AF133</f>
        <v>0</v>
      </c>
      <c r="AG130" s="29">
        <f t="shared" si="186"/>
        <v>237950.9</v>
      </c>
      <c r="AH130" s="28">
        <f>AH132+AH133</f>
        <v>0</v>
      </c>
      <c r="AI130" s="29">
        <f t="shared" si="187"/>
        <v>618518</v>
      </c>
      <c r="AJ130" s="28">
        <f>AJ132+AJ133</f>
        <v>0</v>
      </c>
      <c r="AK130" s="29">
        <f t="shared" si="188"/>
        <v>237950.9</v>
      </c>
    </row>
    <row r="131" spans="1:39" x14ac:dyDescent="0.3">
      <c r="A131" s="1"/>
      <c r="B131" s="50" t="s">
        <v>7</v>
      </c>
      <c r="C131" s="16"/>
      <c r="D131" s="27"/>
      <c r="E131" s="27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8"/>
      <c r="AI131" s="29"/>
      <c r="AJ131" s="28"/>
      <c r="AK131" s="29"/>
    </row>
    <row r="132" spans="1:39" hidden="1" x14ac:dyDescent="0.3">
      <c r="A132" s="1"/>
      <c r="B132" s="18" t="s">
        <v>8</v>
      </c>
      <c r="C132" s="2"/>
      <c r="D132" s="30">
        <v>153278.9</v>
      </c>
      <c r="E132" s="30">
        <v>65976</v>
      </c>
      <c r="F132" s="32"/>
      <c r="G132" s="29">
        <f t="shared" si="171"/>
        <v>153278.9</v>
      </c>
      <c r="H132" s="32"/>
      <c r="I132" s="29">
        <f t="shared" si="172"/>
        <v>65976</v>
      </c>
      <c r="J132" s="32"/>
      <c r="K132" s="29">
        <f t="shared" si="157"/>
        <v>153278.9</v>
      </c>
      <c r="L132" s="32"/>
      <c r="M132" s="29">
        <f t="shared" ref="M132:M134" si="190">I132+L132</f>
        <v>65976</v>
      </c>
      <c r="N132" s="32"/>
      <c r="O132" s="29">
        <f t="shared" ref="O132:O134" si="191">K132+N132</f>
        <v>153278.9</v>
      </c>
      <c r="P132" s="32"/>
      <c r="Q132" s="29">
        <f t="shared" ref="Q132:Q134" si="192">M132+P132</f>
        <v>65976</v>
      </c>
      <c r="R132" s="32">
        <v>-8819.4</v>
      </c>
      <c r="S132" s="29">
        <f t="shared" ref="S132:S134" si="193">O132+R132</f>
        <v>144459.5</v>
      </c>
      <c r="T132" s="32"/>
      <c r="U132" s="29">
        <f t="shared" ref="U132:U134" si="194">Q132+T132</f>
        <v>65976</v>
      </c>
      <c r="V132" s="32"/>
      <c r="W132" s="29">
        <f t="shared" ref="W132:W134" si="195">S132+V132</f>
        <v>144459.5</v>
      </c>
      <c r="X132" s="32"/>
      <c r="Y132" s="29">
        <f t="shared" ref="Y132:Y134" si="196">U132+X132</f>
        <v>65976</v>
      </c>
      <c r="Z132" s="32">
        <v>-14388.9</v>
      </c>
      <c r="AA132" s="29">
        <f t="shared" ref="AA132:AA134" si="197">W132+Z132</f>
        <v>130070.6</v>
      </c>
      <c r="AB132" s="32">
        <v>517.29999999999995</v>
      </c>
      <c r="AC132" s="29">
        <f t="shared" ref="AC132:AC134" si="198">Y132+AB132</f>
        <v>66493.3</v>
      </c>
      <c r="AD132" s="32"/>
      <c r="AE132" s="29">
        <f t="shared" ref="AE132:AE134" si="199">AA132+AD132</f>
        <v>130070.6</v>
      </c>
      <c r="AF132" s="32"/>
      <c r="AG132" s="29">
        <f t="shared" ref="AG132:AG134" si="200">AC132+AF132</f>
        <v>66493.3</v>
      </c>
      <c r="AH132" s="31"/>
      <c r="AI132" s="29">
        <f t="shared" ref="AI132:AI134" si="201">AE132+AH132</f>
        <v>130070.6</v>
      </c>
      <c r="AJ132" s="31"/>
      <c r="AK132" s="29">
        <f t="shared" ref="AK132:AK134" si="202">AG132+AJ132</f>
        <v>66493.3</v>
      </c>
      <c r="AL132" s="13" t="s">
        <v>34</v>
      </c>
      <c r="AM132" s="3">
        <v>0</v>
      </c>
    </row>
    <row r="133" spans="1:39" x14ac:dyDescent="0.3">
      <c r="A133" s="1"/>
      <c r="B133" s="50" t="s">
        <v>23</v>
      </c>
      <c r="C133" s="16"/>
      <c r="D133" s="27">
        <v>459836.5</v>
      </c>
      <c r="E133" s="27">
        <v>197927.8</v>
      </c>
      <c r="F133" s="29"/>
      <c r="G133" s="29">
        <f t="shared" si="171"/>
        <v>459836.5</v>
      </c>
      <c r="H133" s="29"/>
      <c r="I133" s="29">
        <f t="shared" si="172"/>
        <v>197927.8</v>
      </c>
      <c r="J133" s="29"/>
      <c r="K133" s="29">
        <f t="shared" si="157"/>
        <v>459836.5</v>
      </c>
      <c r="L133" s="29"/>
      <c r="M133" s="29">
        <f t="shared" si="190"/>
        <v>197927.8</v>
      </c>
      <c r="N133" s="29"/>
      <c r="O133" s="29">
        <f t="shared" si="191"/>
        <v>459836.5</v>
      </c>
      <c r="P133" s="29"/>
      <c r="Q133" s="29">
        <f t="shared" si="192"/>
        <v>197927.8</v>
      </c>
      <c r="R133" s="29">
        <v>43755.5</v>
      </c>
      <c r="S133" s="29">
        <f t="shared" si="193"/>
        <v>503592</v>
      </c>
      <c r="T133" s="29"/>
      <c r="U133" s="29">
        <f t="shared" si="194"/>
        <v>197927.8</v>
      </c>
      <c r="V133" s="29"/>
      <c r="W133" s="29">
        <f t="shared" si="195"/>
        <v>503592</v>
      </c>
      <c r="X133" s="29"/>
      <c r="Y133" s="29">
        <f t="shared" si="196"/>
        <v>197927.8</v>
      </c>
      <c r="Z133" s="29">
        <v>-15144.6</v>
      </c>
      <c r="AA133" s="29">
        <f t="shared" si="197"/>
        <v>488447.4</v>
      </c>
      <c r="AB133" s="29">
        <v>-26470.2</v>
      </c>
      <c r="AC133" s="29">
        <f t="shared" si="198"/>
        <v>171457.59999999998</v>
      </c>
      <c r="AD133" s="29"/>
      <c r="AE133" s="29">
        <f t="shared" si="199"/>
        <v>488447.4</v>
      </c>
      <c r="AF133" s="29"/>
      <c r="AG133" s="29">
        <f t="shared" si="200"/>
        <v>171457.59999999998</v>
      </c>
      <c r="AH133" s="28"/>
      <c r="AI133" s="29">
        <f t="shared" si="201"/>
        <v>488447.4</v>
      </c>
      <c r="AJ133" s="28"/>
      <c r="AK133" s="29">
        <f t="shared" si="202"/>
        <v>171457.59999999998</v>
      </c>
      <c r="AL133" s="13" t="s">
        <v>144</v>
      </c>
      <c r="AM133" s="8"/>
    </row>
    <row r="134" spans="1:39" ht="56.25" x14ac:dyDescent="0.3">
      <c r="A134" s="1" t="s">
        <v>135</v>
      </c>
      <c r="B134" s="50" t="s">
        <v>70</v>
      </c>
      <c r="C134" s="50" t="s">
        <v>5</v>
      </c>
      <c r="D134" s="27">
        <f>D136+D137</f>
        <v>200000</v>
      </c>
      <c r="E134" s="27">
        <f>E136+E137</f>
        <v>10000</v>
      </c>
      <c r="F134" s="29">
        <f>F136+F137</f>
        <v>0</v>
      </c>
      <c r="G134" s="29">
        <f t="shared" si="171"/>
        <v>200000</v>
      </c>
      <c r="H134" s="29">
        <f>H136+H137</f>
        <v>0</v>
      </c>
      <c r="I134" s="29">
        <f t="shared" si="172"/>
        <v>10000</v>
      </c>
      <c r="J134" s="29">
        <f>J136+J137</f>
        <v>45367</v>
      </c>
      <c r="K134" s="29">
        <f t="shared" si="157"/>
        <v>245367</v>
      </c>
      <c r="L134" s="29">
        <f>L136+L137</f>
        <v>0</v>
      </c>
      <c r="M134" s="29">
        <f t="shared" si="190"/>
        <v>10000</v>
      </c>
      <c r="N134" s="29">
        <f>N136+N137</f>
        <v>0</v>
      </c>
      <c r="O134" s="29">
        <f t="shared" si="191"/>
        <v>245367</v>
      </c>
      <c r="P134" s="29">
        <f>P136+P137</f>
        <v>0</v>
      </c>
      <c r="Q134" s="29">
        <f t="shared" si="192"/>
        <v>10000</v>
      </c>
      <c r="R134" s="29">
        <f>R136+R137</f>
        <v>0</v>
      </c>
      <c r="S134" s="29">
        <f t="shared" si="193"/>
        <v>245367</v>
      </c>
      <c r="T134" s="29">
        <f>T136+T137</f>
        <v>0</v>
      </c>
      <c r="U134" s="29">
        <f t="shared" si="194"/>
        <v>10000</v>
      </c>
      <c r="V134" s="29">
        <f>V136+V137</f>
        <v>0</v>
      </c>
      <c r="W134" s="29">
        <f t="shared" si="195"/>
        <v>245367</v>
      </c>
      <c r="X134" s="29">
        <f>X136+X137</f>
        <v>0</v>
      </c>
      <c r="Y134" s="29">
        <f t="shared" si="196"/>
        <v>10000</v>
      </c>
      <c r="Z134" s="29">
        <f>Z136+Z137</f>
        <v>-62725.599999999999</v>
      </c>
      <c r="AA134" s="29">
        <f t="shared" si="197"/>
        <v>182641.4</v>
      </c>
      <c r="AB134" s="29">
        <f>AB136+AB137</f>
        <v>-10000</v>
      </c>
      <c r="AC134" s="29">
        <f t="shared" si="198"/>
        <v>0</v>
      </c>
      <c r="AD134" s="29">
        <f>AD136+AD137</f>
        <v>0</v>
      </c>
      <c r="AE134" s="29">
        <f t="shared" si="199"/>
        <v>182641.4</v>
      </c>
      <c r="AF134" s="29">
        <f>AF136+AF137</f>
        <v>0</v>
      </c>
      <c r="AG134" s="29">
        <f t="shared" si="200"/>
        <v>0</v>
      </c>
      <c r="AH134" s="28">
        <f>AH136+AH137</f>
        <v>0</v>
      </c>
      <c r="AI134" s="29">
        <f t="shared" si="201"/>
        <v>182641.4</v>
      </c>
      <c r="AJ134" s="28">
        <f>AJ136+AJ137</f>
        <v>0</v>
      </c>
      <c r="AK134" s="29">
        <f t="shared" si="202"/>
        <v>0</v>
      </c>
    </row>
    <row r="135" spans="1:39" x14ac:dyDescent="0.3">
      <c r="A135" s="1"/>
      <c r="B135" s="50" t="s">
        <v>7</v>
      </c>
      <c r="C135" s="51"/>
      <c r="D135" s="27"/>
      <c r="E135" s="27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8"/>
      <c r="AI135" s="29"/>
      <c r="AJ135" s="28"/>
      <c r="AK135" s="29"/>
    </row>
    <row r="136" spans="1:39" hidden="1" x14ac:dyDescent="0.3">
      <c r="A136" s="1"/>
      <c r="B136" s="18" t="s">
        <v>8</v>
      </c>
      <c r="C136" s="19"/>
      <c r="D136" s="27">
        <v>50000</v>
      </c>
      <c r="E136" s="27">
        <v>2500</v>
      </c>
      <c r="F136" s="29"/>
      <c r="G136" s="29">
        <f t="shared" si="171"/>
        <v>50000</v>
      </c>
      <c r="H136" s="29"/>
      <c r="I136" s="29">
        <f t="shared" si="172"/>
        <v>2500</v>
      </c>
      <c r="J136" s="29">
        <v>11341.8</v>
      </c>
      <c r="K136" s="29">
        <f t="shared" si="157"/>
        <v>61341.8</v>
      </c>
      <c r="L136" s="29"/>
      <c r="M136" s="29">
        <f t="shared" ref="M136:M138" si="203">I136+L136</f>
        <v>2500</v>
      </c>
      <c r="N136" s="29"/>
      <c r="O136" s="29">
        <f t="shared" ref="O136:O138" si="204">K136+N136</f>
        <v>61341.8</v>
      </c>
      <c r="P136" s="29"/>
      <c r="Q136" s="29">
        <f t="shared" ref="Q136:Q138" si="205">M136+P136</f>
        <v>2500</v>
      </c>
      <c r="R136" s="29"/>
      <c r="S136" s="29">
        <f t="shared" ref="S136:S138" si="206">O136+R136</f>
        <v>61341.8</v>
      </c>
      <c r="T136" s="29"/>
      <c r="U136" s="29">
        <f t="shared" ref="U136:U138" si="207">Q136+T136</f>
        <v>2500</v>
      </c>
      <c r="V136" s="29"/>
      <c r="W136" s="29">
        <f t="shared" ref="W136:W138" si="208">S136+V136</f>
        <v>61341.8</v>
      </c>
      <c r="X136" s="29"/>
      <c r="Y136" s="29">
        <f t="shared" ref="Y136:Y138" si="209">U136+X136</f>
        <v>2500</v>
      </c>
      <c r="Z136" s="29">
        <v>-26205.4</v>
      </c>
      <c r="AA136" s="29">
        <f t="shared" ref="AA136:AA138" si="210">W136+Z136</f>
        <v>35136.400000000001</v>
      </c>
      <c r="AB136" s="29">
        <v>-2500</v>
      </c>
      <c r="AC136" s="29">
        <f t="shared" ref="AC136:AC138" si="211">Y136+AB136</f>
        <v>0</v>
      </c>
      <c r="AD136" s="29"/>
      <c r="AE136" s="29">
        <f t="shared" ref="AE136:AE138" si="212">AA136+AD136</f>
        <v>35136.400000000001</v>
      </c>
      <c r="AF136" s="29"/>
      <c r="AG136" s="29">
        <f t="shared" ref="AG136:AG138" si="213">AC136+AF136</f>
        <v>0</v>
      </c>
      <c r="AH136" s="28"/>
      <c r="AI136" s="29">
        <f t="shared" ref="AI136:AI138" si="214">AE136+AH136</f>
        <v>35136.400000000001</v>
      </c>
      <c r="AJ136" s="28"/>
      <c r="AK136" s="29">
        <f t="shared" ref="AK136:AK138" si="215">AG136+AJ136</f>
        <v>0</v>
      </c>
      <c r="AL136" s="13" t="s">
        <v>35</v>
      </c>
      <c r="AM136" s="3">
        <v>0</v>
      </c>
    </row>
    <row r="137" spans="1:39" x14ac:dyDescent="0.3">
      <c r="A137" s="1"/>
      <c r="B137" s="50" t="s">
        <v>23</v>
      </c>
      <c r="C137" s="51"/>
      <c r="D137" s="27">
        <v>150000</v>
      </c>
      <c r="E137" s="27">
        <v>7500</v>
      </c>
      <c r="F137" s="29"/>
      <c r="G137" s="29">
        <f t="shared" si="171"/>
        <v>150000</v>
      </c>
      <c r="H137" s="29"/>
      <c r="I137" s="29">
        <f t="shared" si="172"/>
        <v>7500</v>
      </c>
      <c r="J137" s="29">
        <v>34025.199999999997</v>
      </c>
      <c r="K137" s="29">
        <f t="shared" si="157"/>
        <v>184025.2</v>
      </c>
      <c r="L137" s="29"/>
      <c r="M137" s="29">
        <f t="shared" si="203"/>
        <v>7500</v>
      </c>
      <c r="N137" s="29"/>
      <c r="O137" s="29">
        <f t="shared" si="204"/>
        <v>184025.2</v>
      </c>
      <c r="P137" s="29"/>
      <c r="Q137" s="29">
        <f t="shared" si="205"/>
        <v>7500</v>
      </c>
      <c r="R137" s="29"/>
      <c r="S137" s="29">
        <f t="shared" si="206"/>
        <v>184025.2</v>
      </c>
      <c r="T137" s="29"/>
      <c r="U137" s="29">
        <f t="shared" si="207"/>
        <v>7500</v>
      </c>
      <c r="V137" s="29"/>
      <c r="W137" s="29">
        <f t="shared" si="208"/>
        <v>184025.2</v>
      </c>
      <c r="X137" s="29"/>
      <c r="Y137" s="29">
        <f t="shared" si="209"/>
        <v>7500</v>
      </c>
      <c r="Z137" s="29">
        <v>-36520.199999999997</v>
      </c>
      <c r="AA137" s="29">
        <f t="shared" si="210"/>
        <v>147505</v>
      </c>
      <c r="AB137" s="29">
        <v>-7500</v>
      </c>
      <c r="AC137" s="29">
        <f t="shared" si="211"/>
        <v>0</v>
      </c>
      <c r="AD137" s="29"/>
      <c r="AE137" s="29">
        <f t="shared" si="212"/>
        <v>147505</v>
      </c>
      <c r="AF137" s="29"/>
      <c r="AG137" s="29">
        <f t="shared" si="213"/>
        <v>0</v>
      </c>
      <c r="AH137" s="28"/>
      <c r="AI137" s="29">
        <f t="shared" si="214"/>
        <v>147505</v>
      </c>
      <c r="AJ137" s="28"/>
      <c r="AK137" s="29">
        <f t="shared" si="215"/>
        <v>0</v>
      </c>
      <c r="AL137" s="13" t="s">
        <v>144</v>
      </c>
    </row>
    <row r="138" spans="1:39" ht="56.25" x14ac:dyDescent="0.3">
      <c r="A138" s="1" t="s">
        <v>136</v>
      </c>
      <c r="B138" s="50" t="s">
        <v>29</v>
      </c>
      <c r="C138" s="50" t="s">
        <v>5</v>
      </c>
      <c r="D138" s="27">
        <f>D140+D141</f>
        <v>120000</v>
      </c>
      <c r="E138" s="27">
        <f>E140+E141</f>
        <v>0</v>
      </c>
      <c r="F138" s="29">
        <f>F140+F141</f>
        <v>0</v>
      </c>
      <c r="G138" s="29">
        <f t="shared" si="171"/>
        <v>120000</v>
      </c>
      <c r="H138" s="29">
        <f>H140+H141</f>
        <v>0</v>
      </c>
      <c r="I138" s="29">
        <f t="shared" si="172"/>
        <v>0</v>
      </c>
      <c r="J138" s="29">
        <f>J140+J141</f>
        <v>0</v>
      </c>
      <c r="K138" s="29">
        <f t="shared" si="157"/>
        <v>120000</v>
      </c>
      <c r="L138" s="29">
        <f>L140+L141</f>
        <v>0</v>
      </c>
      <c r="M138" s="29">
        <f t="shared" si="203"/>
        <v>0</v>
      </c>
      <c r="N138" s="29">
        <f>N140+N141</f>
        <v>0</v>
      </c>
      <c r="O138" s="29">
        <f t="shared" si="204"/>
        <v>120000</v>
      </c>
      <c r="P138" s="29">
        <f>P140+P141</f>
        <v>0</v>
      </c>
      <c r="Q138" s="29">
        <f t="shared" si="205"/>
        <v>0</v>
      </c>
      <c r="R138" s="29">
        <f>R140+R141</f>
        <v>0</v>
      </c>
      <c r="S138" s="29">
        <f t="shared" si="206"/>
        <v>120000</v>
      </c>
      <c r="T138" s="29">
        <f>T140+T141</f>
        <v>0</v>
      </c>
      <c r="U138" s="29">
        <f t="shared" si="207"/>
        <v>0</v>
      </c>
      <c r="V138" s="29">
        <f>V140+V141</f>
        <v>0</v>
      </c>
      <c r="W138" s="29">
        <f t="shared" si="208"/>
        <v>120000</v>
      </c>
      <c r="X138" s="29">
        <f>X140+X141</f>
        <v>0</v>
      </c>
      <c r="Y138" s="29">
        <f t="shared" si="209"/>
        <v>0</v>
      </c>
      <c r="Z138" s="29">
        <f>Z140+Z141</f>
        <v>103255.29999999999</v>
      </c>
      <c r="AA138" s="29">
        <f t="shared" si="210"/>
        <v>223255.3</v>
      </c>
      <c r="AB138" s="29">
        <f>AB140+AB141</f>
        <v>255000</v>
      </c>
      <c r="AC138" s="29">
        <f t="shared" si="211"/>
        <v>255000</v>
      </c>
      <c r="AD138" s="29">
        <f>AD140+AD141</f>
        <v>0</v>
      </c>
      <c r="AE138" s="29">
        <f t="shared" si="212"/>
        <v>223255.3</v>
      </c>
      <c r="AF138" s="29">
        <f>AF140+AF141</f>
        <v>0</v>
      </c>
      <c r="AG138" s="29">
        <f t="shared" si="213"/>
        <v>255000</v>
      </c>
      <c r="AH138" s="28">
        <f>AH140+AH141</f>
        <v>0</v>
      </c>
      <c r="AI138" s="29">
        <f t="shared" si="214"/>
        <v>223255.3</v>
      </c>
      <c r="AJ138" s="28">
        <f>AJ140+AJ141</f>
        <v>0</v>
      </c>
      <c r="AK138" s="29">
        <f t="shared" si="215"/>
        <v>255000</v>
      </c>
    </row>
    <row r="139" spans="1:39" x14ac:dyDescent="0.3">
      <c r="A139" s="1"/>
      <c r="B139" s="50" t="s">
        <v>7</v>
      </c>
      <c r="C139" s="51"/>
      <c r="D139" s="27"/>
      <c r="E139" s="27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8"/>
      <c r="AI139" s="29"/>
      <c r="AJ139" s="28"/>
      <c r="AK139" s="29"/>
    </row>
    <row r="140" spans="1:39" hidden="1" x14ac:dyDescent="0.3">
      <c r="A140" s="1"/>
      <c r="B140" s="18" t="s">
        <v>8</v>
      </c>
      <c r="C140" s="19"/>
      <c r="D140" s="27">
        <v>30000</v>
      </c>
      <c r="E140" s="27">
        <v>0</v>
      </c>
      <c r="F140" s="29"/>
      <c r="G140" s="29">
        <f t="shared" si="171"/>
        <v>30000</v>
      </c>
      <c r="H140" s="29">
        <v>0</v>
      </c>
      <c r="I140" s="29">
        <f t="shared" si="172"/>
        <v>0</v>
      </c>
      <c r="J140" s="29"/>
      <c r="K140" s="29">
        <f t="shared" si="157"/>
        <v>30000</v>
      </c>
      <c r="L140" s="29">
        <v>0</v>
      </c>
      <c r="M140" s="29">
        <f t="shared" ref="M140:M142" si="216">I140+L140</f>
        <v>0</v>
      </c>
      <c r="N140" s="29"/>
      <c r="O140" s="29">
        <f t="shared" ref="O140:O142" si="217">K140+N140</f>
        <v>30000</v>
      </c>
      <c r="P140" s="29">
        <v>0</v>
      </c>
      <c r="Q140" s="29">
        <f t="shared" ref="Q140:Q142" si="218">M140+P140</f>
        <v>0</v>
      </c>
      <c r="R140" s="29"/>
      <c r="S140" s="29">
        <f t="shared" ref="S140:S142" si="219">O140+R140</f>
        <v>30000</v>
      </c>
      <c r="T140" s="29">
        <v>0</v>
      </c>
      <c r="U140" s="29">
        <f t="shared" ref="U140:U142" si="220">Q140+T140</f>
        <v>0</v>
      </c>
      <c r="V140" s="29"/>
      <c r="W140" s="29">
        <f t="shared" ref="W140:W142" si="221">S140+V140</f>
        <v>30000</v>
      </c>
      <c r="X140" s="29">
        <v>0</v>
      </c>
      <c r="Y140" s="29">
        <f t="shared" ref="Y140:Y142" si="222">U140+X140</f>
        <v>0</v>
      </c>
      <c r="Z140" s="29">
        <v>25813.9</v>
      </c>
      <c r="AA140" s="29">
        <f t="shared" ref="AA140:AA142" si="223">W140+Z140</f>
        <v>55813.9</v>
      </c>
      <c r="AB140" s="29">
        <v>63750</v>
      </c>
      <c r="AC140" s="29">
        <f t="shared" ref="AC140:AC142" si="224">Y140+AB140</f>
        <v>63750</v>
      </c>
      <c r="AD140" s="29"/>
      <c r="AE140" s="29">
        <f t="shared" ref="AE140:AE142" si="225">AA140+AD140</f>
        <v>55813.9</v>
      </c>
      <c r="AF140" s="29"/>
      <c r="AG140" s="29">
        <f t="shared" ref="AG140:AG142" si="226">AC140+AF140</f>
        <v>63750</v>
      </c>
      <c r="AH140" s="28"/>
      <c r="AI140" s="29">
        <f t="shared" ref="AI140:AI142" si="227">AE140+AH140</f>
        <v>55813.9</v>
      </c>
      <c r="AJ140" s="28"/>
      <c r="AK140" s="29">
        <f t="shared" ref="AK140:AK142" si="228">AG140+AJ140</f>
        <v>63750</v>
      </c>
      <c r="AL140" s="13" t="s">
        <v>36</v>
      </c>
      <c r="AM140" s="3">
        <v>0</v>
      </c>
    </row>
    <row r="141" spans="1:39" x14ac:dyDescent="0.3">
      <c r="A141" s="1"/>
      <c r="B141" s="50" t="s">
        <v>23</v>
      </c>
      <c r="C141" s="51"/>
      <c r="D141" s="27">
        <v>90000</v>
      </c>
      <c r="E141" s="27">
        <v>0</v>
      </c>
      <c r="F141" s="29"/>
      <c r="G141" s="29">
        <f t="shared" si="171"/>
        <v>90000</v>
      </c>
      <c r="H141" s="29">
        <v>0</v>
      </c>
      <c r="I141" s="29">
        <f t="shared" si="172"/>
        <v>0</v>
      </c>
      <c r="J141" s="29"/>
      <c r="K141" s="29">
        <f t="shared" si="157"/>
        <v>90000</v>
      </c>
      <c r="L141" s="29">
        <v>0</v>
      </c>
      <c r="M141" s="29">
        <f t="shared" si="216"/>
        <v>0</v>
      </c>
      <c r="N141" s="29"/>
      <c r="O141" s="29">
        <f t="shared" si="217"/>
        <v>90000</v>
      </c>
      <c r="P141" s="29">
        <v>0</v>
      </c>
      <c r="Q141" s="29">
        <f t="shared" si="218"/>
        <v>0</v>
      </c>
      <c r="R141" s="29"/>
      <c r="S141" s="29">
        <f t="shared" si="219"/>
        <v>90000</v>
      </c>
      <c r="T141" s="29">
        <v>0</v>
      </c>
      <c r="U141" s="29">
        <f t="shared" si="220"/>
        <v>0</v>
      </c>
      <c r="V141" s="29"/>
      <c r="W141" s="29">
        <f t="shared" si="221"/>
        <v>90000</v>
      </c>
      <c r="X141" s="29">
        <v>0</v>
      </c>
      <c r="Y141" s="29">
        <f t="shared" si="222"/>
        <v>0</v>
      </c>
      <c r="Z141" s="29">
        <v>77441.399999999994</v>
      </c>
      <c r="AA141" s="29">
        <f t="shared" si="223"/>
        <v>167441.4</v>
      </c>
      <c r="AB141" s="29">
        <v>191250</v>
      </c>
      <c r="AC141" s="29">
        <f t="shared" si="224"/>
        <v>191250</v>
      </c>
      <c r="AD141" s="29"/>
      <c r="AE141" s="29">
        <f t="shared" si="225"/>
        <v>167441.4</v>
      </c>
      <c r="AF141" s="29"/>
      <c r="AG141" s="29">
        <f t="shared" si="226"/>
        <v>191250</v>
      </c>
      <c r="AH141" s="28"/>
      <c r="AI141" s="29">
        <f t="shared" si="227"/>
        <v>167441.4</v>
      </c>
      <c r="AJ141" s="28"/>
      <c r="AK141" s="29">
        <f t="shared" si="228"/>
        <v>191250</v>
      </c>
      <c r="AL141" s="13" t="s">
        <v>144</v>
      </c>
    </row>
    <row r="142" spans="1:39" ht="56.25" x14ac:dyDescent="0.3">
      <c r="A142" s="1" t="s">
        <v>137</v>
      </c>
      <c r="B142" s="50" t="s">
        <v>30</v>
      </c>
      <c r="C142" s="50" t="s">
        <v>5</v>
      </c>
      <c r="D142" s="27">
        <f>D144+D145</f>
        <v>72334</v>
      </c>
      <c r="E142" s="27">
        <f>E144+E145</f>
        <v>0</v>
      </c>
      <c r="F142" s="29">
        <f>F144+F145</f>
        <v>0</v>
      </c>
      <c r="G142" s="29">
        <f t="shared" si="171"/>
        <v>72334</v>
      </c>
      <c r="H142" s="29">
        <f>H144+H145</f>
        <v>0</v>
      </c>
      <c r="I142" s="29">
        <f t="shared" si="172"/>
        <v>0</v>
      </c>
      <c r="J142" s="29">
        <f>J144+J145</f>
        <v>0</v>
      </c>
      <c r="K142" s="29">
        <f t="shared" si="157"/>
        <v>72334</v>
      </c>
      <c r="L142" s="29">
        <f>L144+L145</f>
        <v>0</v>
      </c>
      <c r="M142" s="29">
        <f t="shared" si="216"/>
        <v>0</v>
      </c>
      <c r="N142" s="29">
        <f>N144+N145</f>
        <v>0</v>
      </c>
      <c r="O142" s="29">
        <f t="shared" si="217"/>
        <v>72334</v>
      </c>
      <c r="P142" s="29">
        <f>P144+P145</f>
        <v>0</v>
      </c>
      <c r="Q142" s="29">
        <f t="shared" si="218"/>
        <v>0</v>
      </c>
      <c r="R142" s="29">
        <f>R144+R145</f>
        <v>0</v>
      </c>
      <c r="S142" s="29">
        <f t="shared" si="219"/>
        <v>72334</v>
      </c>
      <c r="T142" s="29">
        <f>T144+T145</f>
        <v>0</v>
      </c>
      <c r="U142" s="29">
        <f t="shared" si="220"/>
        <v>0</v>
      </c>
      <c r="V142" s="29">
        <f>V144+V145</f>
        <v>0</v>
      </c>
      <c r="W142" s="29">
        <f t="shared" si="221"/>
        <v>72334</v>
      </c>
      <c r="X142" s="29">
        <f>X144+X145</f>
        <v>0</v>
      </c>
      <c r="Y142" s="29">
        <f t="shared" si="222"/>
        <v>0</v>
      </c>
      <c r="Z142" s="29">
        <f>Z144+Z145</f>
        <v>0</v>
      </c>
      <c r="AA142" s="29">
        <f t="shared" si="223"/>
        <v>72334</v>
      </c>
      <c r="AB142" s="29">
        <f>AB144+AB145</f>
        <v>111425.1</v>
      </c>
      <c r="AC142" s="29">
        <f t="shared" si="224"/>
        <v>111425.1</v>
      </c>
      <c r="AD142" s="29">
        <f>AD144+AD145</f>
        <v>0</v>
      </c>
      <c r="AE142" s="29">
        <f t="shared" si="225"/>
        <v>72334</v>
      </c>
      <c r="AF142" s="29">
        <f>AF144+AF145</f>
        <v>0</v>
      </c>
      <c r="AG142" s="29">
        <f t="shared" si="226"/>
        <v>111425.1</v>
      </c>
      <c r="AH142" s="28">
        <f>AH144+AH145</f>
        <v>0</v>
      </c>
      <c r="AI142" s="29">
        <f t="shared" si="227"/>
        <v>72334</v>
      </c>
      <c r="AJ142" s="28">
        <f>AJ144+AJ145</f>
        <v>0</v>
      </c>
      <c r="AK142" s="29">
        <f t="shared" si="228"/>
        <v>111425.1</v>
      </c>
    </row>
    <row r="143" spans="1:39" x14ac:dyDescent="0.3">
      <c r="A143" s="1"/>
      <c r="B143" s="50" t="s">
        <v>7</v>
      </c>
      <c r="C143" s="51"/>
      <c r="D143" s="27"/>
      <c r="E143" s="27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8"/>
      <c r="AI143" s="29"/>
      <c r="AJ143" s="28"/>
      <c r="AK143" s="29"/>
    </row>
    <row r="144" spans="1:39" hidden="1" x14ac:dyDescent="0.3">
      <c r="A144" s="1"/>
      <c r="B144" s="18" t="s">
        <v>8</v>
      </c>
      <c r="C144" s="19"/>
      <c r="D144" s="27">
        <v>18083.5</v>
      </c>
      <c r="E144" s="27">
        <v>0</v>
      </c>
      <c r="F144" s="29"/>
      <c r="G144" s="29">
        <f t="shared" si="171"/>
        <v>18083.5</v>
      </c>
      <c r="H144" s="29"/>
      <c r="I144" s="29">
        <f t="shared" si="172"/>
        <v>0</v>
      </c>
      <c r="J144" s="29"/>
      <c r="K144" s="29">
        <f t="shared" si="157"/>
        <v>18083.5</v>
      </c>
      <c r="L144" s="29"/>
      <c r="M144" s="29">
        <f t="shared" ref="M144:M146" si="229">I144+L144</f>
        <v>0</v>
      </c>
      <c r="N144" s="29"/>
      <c r="O144" s="29">
        <f t="shared" ref="O144:O146" si="230">K144+N144</f>
        <v>18083.5</v>
      </c>
      <c r="P144" s="29"/>
      <c r="Q144" s="29">
        <f t="shared" ref="Q144:Q146" si="231">M144+P144</f>
        <v>0</v>
      </c>
      <c r="R144" s="29"/>
      <c r="S144" s="29">
        <f t="shared" ref="S144:S146" si="232">O144+R144</f>
        <v>18083.5</v>
      </c>
      <c r="T144" s="29"/>
      <c r="U144" s="29">
        <f t="shared" ref="U144:U146" si="233">Q144+T144</f>
        <v>0</v>
      </c>
      <c r="V144" s="29"/>
      <c r="W144" s="29">
        <f t="shared" ref="W144:W146" si="234">S144+V144</f>
        <v>18083.5</v>
      </c>
      <c r="X144" s="29"/>
      <c r="Y144" s="29">
        <f t="shared" ref="Y144:Y146" si="235">U144+X144</f>
        <v>0</v>
      </c>
      <c r="Z144" s="29"/>
      <c r="AA144" s="29">
        <f t="shared" ref="AA144:AA146" si="236">W144+Z144</f>
        <v>18083.5</v>
      </c>
      <c r="AB144" s="29">
        <v>27856.3</v>
      </c>
      <c r="AC144" s="29">
        <f t="shared" ref="AC144:AC146" si="237">Y144+AB144</f>
        <v>27856.3</v>
      </c>
      <c r="AD144" s="29"/>
      <c r="AE144" s="29">
        <f t="shared" ref="AE144:AE146" si="238">AA144+AD144</f>
        <v>18083.5</v>
      </c>
      <c r="AF144" s="29"/>
      <c r="AG144" s="29">
        <f t="shared" ref="AG144:AG146" si="239">AC144+AF144</f>
        <v>27856.3</v>
      </c>
      <c r="AH144" s="28"/>
      <c r="AI144" s="29">
        <f t="shared" ref="AI144:AI146" si="240">AE144+AH144</f>
        <v>18083.5</v>
      </c>
      <c r="AJ144" s="28"/>
      <c r="AK144" s="29">
        <f t="shared" ref="AK144:AK146" si="241">AG144+AJ144</f>
        <v>27856.3</v>
      </c>
      <c r="AL144" s="13" t="s">
        <v>37</v>
      </c>
      <c r="AM144" s="3">
        <v>0</v>
      </c>
    </row>
    <row r="145" spans="1:39" x14ac:dyDescent="0.3">
      <c r="A145" s="1"/>
      <c r="B145" s="50" t="s">
        <v>23</v>
      </c>
      <c r="C145" s="51"/>
      <c r="D145" s="27">
        <v>54250.5</v>
      </c>
      <c r="E145" s="27">
        <v>0</v>
      </c>
      <c r="F145" s="29"/>
      <c r="G145" s="29">
        <f t="shared" si="171"/>
        <v>54250.5</v>
      </c>
      <c r="H145" s="29"/>
      <c r="I145" s="29">
        <f t="shared" si="172"/>
        <v>0</v>
      </c>
      <c r="J145" s="29"/>
      <c r="K145" s="29">
        <f t="shared" si="157"/>
        <v>54250.5</v>
      </c>
      <c r="L145" s="29"/>
      <c r="M145" s="29">
        <f t="shared" si="229"/>
        <v>0</v>
      </c>
      <c r="N145" s="29"/>
      <c r="O145" s="29">
        <f t="shared" si="230"/>
        <v>54250.5</v>
      </c>
      <c r="P145" s="29"/>
      <c r="Q145" s="29">
        <f t="shared" si="231"/>
        <v>0</v>
      </c>
      <c r="R145" s="29"/>
      <c r="S145" s="29">
        <f t="shared" si="232"/>
        <v>54250.5</v>
      </c>
      <c r="T145" s="29"/>
      <c r="U145" s="29">
        <f t="shared" si="233"/>
        <v>0</v>
      </c>
      <c r="V145" s="29"/>
      <c r="W145" s="29">
        <f t="shared" si="234"/>
        <v>54250.5</v>
      </c>
      <c r="X145" s="29"/>
      <c r="Y145" s="29">
        <f t="shared" si="235"/>
        <v>0</v>
      </c>
      <c r="Z145" s="29"/>
      <c r="AA145" s="29">
        <f t="shared" si="236"/>
        <v>54250.5</v>
      </c>
      <c r="AB145" s="29">
        <v>83568.800000000003</v>
      </c>
      <c r="AC145" s="29">
        <f t="shared" si="237"/>
        <v>83568.800000000003</v>
      </c>
      <c r="AD145" s="29"/>
      <c r="AE145" s="29">
        <f t="shared" si="238"/>
        <v>54250.5</v>
      </c>
      <c r="AF145" s="29"/>
      <c r="AG145" s="29">
        <f t="shared" si="239"/>
        <v>83568.800000000003</v>
      </c>
      <c r="AH145" s="28"/>
      <c r="AI145" s="29">
        <f t="shared" si="240"/>
        <v>54250.5</v>
      </c>
      <c r="AJ145" s="28"/>
      <c r="AK145" s="29">
        <f t="shared" si="241"/>
        <v>83568.800000000003</v>
      </c>
      <c r="AL145" s="13" t="s">
        <v>144</v>
      </c>
    </row>
    <row r="146" spans="1:39" ht="56.25" x14ac:dyDescent="0.3">
      <c r="A146" s="1" t="s">
        <v>138</v>
      </c>
      <c r="B146" s="50" t="s">
        <v>168</v>
      </c>
      <c r="C146" s="50" t="s">
        <v>5</v>
      </c>
      <c r="D146" s="27">
        <f>D148+D149</f>
        <v>192621.69999999998</v>
      </c>
      <c r="E146" s="27">
        <f>E148+E149</f>
        <v>520019.19999999995</v>
      </c>
      <c r="F146" s="29">
        <f>F148+F149</f>
        <v>0</v>
      </c>
      <c r="G146" s="29">
        <f t="shared" si="171"/>
        <v>192621.69999999998</v>
      </c>
      <c r="H146" s="29">
        <f>H148+H149</f>
        <v>0</v>
      </c>
      <c r="I146" s="29">
        <f t="shared" si="172"/>
        <v>520019.19999999995</v>
      </c>
      <c r="J146" s="29">
        <f>J148+J149</f>
        <v>0</v>
      </c>
      <c r="K146" s="29">
        <f t="shared" si="157"/>
        <v>192621.69999999998</v>
      </c>
      <c r="L146" s="29">
        <f>L148+L149</f>
        <v>0</v>
      </c>
      <c r="M146" s="29">
        <f t="shared" si="229"/>
        <v>520019.19999999995</v>
      </c>
      <c r="N146" s="29">
        <f>N148+N149</f>
        <v>0</v>
      </c>
      <c r="O146" s="29">
        <f t="shared" si="230"/>
        <v>192621.69999999998</v>
      </c>
      <c r="P146" s="29">
        <f>P148+P149</f>
        <v>0</v>
      </c>
      <c r="Q146" s="29">
        <f t="shared" si="231"/>
        <v>520019.19999999995</v>
      </c>
      <c r="R146" s="29">
        <f>R148+R149</f>
        <v>0</v>
      </c>
      <c r="S146" s="29">
        <f t="shared" si="232"/>
        <v>192621.69999999998</v>
      </c>
      <c r="T146" s="29">
        <f>T148+T149</f>
        <v>0</v>
      </c>
      <c r="U146" s="29">
        <f t="shared" si="233"/>
        <v>520019.19999999995</v>
      </c>
      <c r="V146" s="29">
        <f>V148+V149</f>
        <v>0</v>
      </c>
      <c r="W146" s="29">
        <f t="shared" si="234"/>
        <v>192621.69999999998</v>
      </c>
      <c r="X146" s="29">
        <f>X148+X149</f>
        <v>0</v>
      </c>
      <c r="Y146" s="29">
        <f t="shared" si="235"/>
        <v>520019.19999999995</v>
      </c>
      <c r="Z146" s="29">
        <f>Z148+Z149</f>
        <v>-28022.3</v>
      </c>
      <c r="AA146" s="29">
        <f t="shared" si="236"/>
        <v>164599.4</v>
      </c>
      <c r="AB146" s="29">
        <f>AB148+AB149</f>
        <v>106045.6</v>
      </c>
      <c r="AC146" s="29">
        <f t="shared" si="237"/>
        <v>626064.79999999993</v>
      </c>
      <c r="AD146" s="29">
        <f>AD148+AD149</f>
        <v>0</v>
      </c>
      <c r="AE146" s="29">
        <f t="shared" si="238"/>
        <v>164599.4</v>
      </c>
      <c r="AF146" s="29">
        <f>AF148+AF149</f>
        <v>0</v>
      </c>
      <c r="AG146" s="29">
        <f t="shared" si="239"/>
        <v>626064.79999999993</v>
      </c>
      <c r="AH146" s="28">
        <f>AH148+AH149</f>
        <v>0</v>
      </c>
      <c r="AI146" s="29">
        <f t="shared" si="240"/>
        <v>164599.4</v>
      </c>
      <c r="AJ146" s="28">
        <f>AJ148+AJ149</f>
        <v>0</v>
      </c>
      <c r="AK146" s="29">
        <f t="shared" si="241"/>
        <v>626064.79999999993</v>
      </c>
    </row>
    <row r="147" spans="1:39" x14ac:dyDescent="0.3">
      <c r="A147" s="1"/>
      <c r="B147" s="50" t="s">
        <v>7</v>
      </c>
      <c r="C147" s="16"/>
      <c r="D147" s="27"/>
      <c r="E147" s="27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8"/>
      <c r="AI147" s="29"/>
      <c r="AJ147" s="28"/>
      <c r="AK147" s="29"/>
    </row>
    <row r="148" spans="1:39" hidden="1" x14ac:dyDescent="0.3">
      <c r="A148" s="1"/>
      <c r="B148" s="18" t="s">
        <v>8</v>
      </c>
      <c r="C148" s="2"/>
      <c r="D148" s="30">
        <v>48155.4</v>
      </c>
      <c r="E148" s="30">
        <v>155837.6</v>
      </c>
      <c r="F148" s="32"/>
      <c r="G148" s="29">
        <f t="shared" si="171"/>
        <v>48155.4</v>
      </c>
      <c r="H148" s="32"/>
      <c r="I148" s="29">
        <f t="shared" si="172"/>
        <v>155837.6</v>
      </c>
      <c r="J148" s="32"/>
      <c r="K148" s="29">
        <f t="shared" si="157"/>
        <v>48155.4</v>
      </c>
      <c r="L148" s="32"/>
      <c r="M148" s="29">
        <f t="shared" ref="M148:M150" si="242">I148+L148</f>
        <v>155837.6</v>
      </c>
      <c r="N148" s="32"/>
      <c r="O148" s="29">
        <f t="shared" ref="O148:O150" si="243">K148+N148</f>
        <v>48155.4</v>
      </c>
      <c r="P148" s="32"/>
      <c r="Q148" s="29">
        <f t="shared" ref="Q148:Q150" si="244">M148+P148</f>
        <v>155837.6</v>
      </c>
      <c r="R148" s="32">
        <v>0.1</v>
      </c>
      <c r="S148" s="29">
        <f t="shared" ref="S148:S150" si="245">O148+R148</f>
        <v>48155.5</v>
      </c>
      <c r="T148" s="32"/>
      <c r="U148" s="29">
        <f t="shared" ref="U148:U150" si="246">Q148+T148</f>
        <v>155837.6</v>
      </c>
      <c r="V148" s="32"/>
      <c r="W148" s="29">
        <f t="shared" ref="W148:W150" si="247">S148+V148</f>
        <v>48155.5</v>
      </c>
      <c r="X148" s="32"/>
      <c r="Y148" s="29">
        <f t="shared" ref="Y148:Y150" si="248">U148+X148</f>
        <v>155837.6</v>
      </c>
      <c r="Z148" s="32"/>
      <c r="AA148" s="29">
        <f t="shared" ref="AA148:AA150" si="249">W148+Z148</f>
        <v>48155.5</v>
      </c>
      <c r="AB148" s="32">
        <v>26511.3</v>
      </c>
      <c r="AC148" s="29">
        <f t="shared" ref="AC148:AC150" si="250">Y148+AB148</f>
        <v>182348.9</v>
      </c>
      <c r="AD148" s="32"/>
      <c r="AE148" s="29">
        <f t="shared" ref="AE148:AE150" si="251">AA148+AD148</f>
        <v>48155.5</v>
      </c>
      <c r="AF148" s="32"/>
      <c r="AG148" s="29">
        <f t="shared" ref="AG148:AG150" si="252">AC148+AF148</f>
        <v>182348.9</v>
      </c>
      <c r="AH148" s="31"/>
      <c r="AI148" s="29">
        <f t="shared" ref="AI148:AI150" si="253">AE148+AH148</f>
        <v>48155.5</v>
      </c>
      <c r="AJ148" s="31"/>
      <c r="AK148" s="29">
        <f t="shared" ref="AK148:AK150" si="254">AG148+AJ148</f>
        <v>182348.9</v>
      </c>
      <c r="AL148" s="12" t="s">
        <v>38</v>
      </c>
      <c r="AM148" s="3">
        <v>0</v>
      </c>
    </row>
    <row r="149" spans="1:39" x14ac:dyDescent="0.3">
      <c r="A149" s="1"/>
      <c r="B149" s="50" t="s">
        <v>23</v>
      </c>
      <c r="C149" s="16"/>
      <c r="D149" s="27">
        <v>144466.29999999999</v>
      </c>
      <c r="E149" s="27">
        <v>364181.6</v>
      </c>
      <c r="F149" s="29"/>
      <c r="G149" s="29">
        <f t="shared" si="171"/>
        <v>144466.29999999999</v>
      </c>
      <c r="H149" s="29"/>
      <c r="I149" s="29">
        <f t="shared" si="172"/>
        <v>364181.6</v>
      </c>
      <c r="J149" s="29"/>
      <c r="K149" s="29">
        <f t="shared" si="157"/>
        <v>144466.29999999999</v>
      </c>
      <c r="L149" s="29"/>
      <c r="M149" s="29">
        <f t="shared" si="242"/>
        <v>364181.6</v>
      </c>
      <c r="N149" s="29"/>
      <c r="O149" s="29">
        <f t="shared" si="243"/>
        <v>144466.29999999999</v>
      </c>
      <c r="P149" s="29"/>
      <c r="Q149" s="29">
        <f t="shared" si="244"/>
        <v>364181.6</v>
      </c>
      <c r="R149" s="29">
        <v>-0.1</v>
      </c>
      <c r="S149" s="29">
        <f t="shared" si="245"/>
        <v>144466.19999999998</v>
      </c>
      <c r="T149" s="29"/>
      <c r="U149" s="29">
        <f t="shared" si="246"/>
        <v>364181.6</v>
      </c>
      <c r="V149" s="29"/>
      <c r="W149" s="29">
        <f t="shared" si="247"/>
        <v>144466.19999999998</v>
      </c>
      <c r="X149" s="29"/>
      <c r="Y149" s="29">
        <f t="shared" si="248"/>
        <v>364181.6</v>
      </c>
      <c r="Z149" s="29">
        <v>-28022.3</v>
      </c>
      <c r="AA149" s="29">
        <f t="shared" si="249"/>
        <v>116443.89999999998</v>
      </c>
      <c r="AB149" s="29">
        <v>79534.3</v>
      </c>
      <c r="AC149" s="29">
        <f t="shared" si="250"/>
        <v>443715.89999999997</v>
      </c>
      <c r="AD149" s="29"/>
      <c r="AE149" s="29">
        <f t="shared" si="251"/>
        <v>116443.89999999998</v>
      </c>
      <c r="AF149" s="29"/>
      <c r="AG149" s="29">
        <f t="shared" si="252"/>
        <v>443715.89999999997</v>
      </c>
      <c r="AH149" s="28"/>
      <c r="AI149" s="29">
        <f t="shared" si="253"/>
        <v>116443.89999999998</v>
      </c>
      <c r="AJ149" s="28"/>
      <c r="AK149" s="29">
        <f t="shared" si="254"/>
        <v>443715.89999999997</v>
      </c>
      <c r="AL149" s="12" t="s">
        <v>144</v>
      </c>
    </row>
    <row r="150" spans="1:39" ht="56.25" x14ac:dyDescent="0.3">
      <c r="A150" s="1" t="s">
        <v>139</v>
      </c>
      <c r="B150" s="50" t="s">
        <v>31</v>
      </c>
      <c r="C150" s="50" t="s">
        <v>5</v>
      </c>
      <c r="D150" s="27">
        <f>D152+D153</f>
        <v>0</v>
      </c>
      <c r="E150" s="27">
        <f>E152+E153</f>
        <v>200000</v>
      </c>
      <c r="F150" s="29">
        <f>F152+F153</f>
        <v>0</v>
      </c>
      <c r="G150" s="29">
        <f t="shared" si="171"/>
        <v>0</v>
      </c>
      <c r="H150" s="29">
        <f>H152+H153</f>
        <v>0</v>
      </c>
      <c r="I150" s="29">
        <f t="shared" si="172"/>
        <v>200000</v>
      </c>
      <c r="J150" s="29">
        <f>J152+J153</f>
        <v>0</v>
      </c>
      <c r="K150" s="29">
        <f t="shared" si="157"/>
        <v>0</v>
      </c>
      <c r="L150" s="29">
        <f>L152+L153</f>
        <v>0</v>
      </c>
      <c r="M150" s="29">
        <f t="shared" si="242"/>
        <v>200000</v>
      </c>
      <c r="N150" s="29">
        <f>N152+N153</f>
        <v>0</v>
      </c>
      <c r="O150" s="29">
        <f t="shared" si="243"/>
        <v>0</v>
      </c>
      <c r="P150" s="29">
        <f>P152+P153</f>
        <v>0</v>
      </c>
      <c r="Q150" s="29">
        <f t="shared" si="244"/>
        <v>200000</v>
      </c>
      <c r="R150" s="29">
        <f>R152+R153</f>
        <v>0</v>
      </c>
      <c r="S150" s="29">
        <f t="shared" si="245"/>
        <v>0</v>
      </c>
      <c r="T150" s="29">
        <f>T152+T153</f>
        <v>0</v>
      </c>
      <c r="U150" s="29">
        <f t="shared" si="246"/>
        <v>200000</v>
      </c>
      <c r="V150" s="29">
        <f>V152+V153</f>
        <v>0</v>
      </c>
      <c r="W150" s="29">
        <f t="shared" si="247"/>
        <v>0</v>
      </c>
      <c r="X150" s="29">
        <f>X152+X153</f>
        <v>0</v>
      </c>
      <c r="Y150" s="29">
        <f t="shared" si="248"/>
        <v>200000</v>
      </c>
      <c r="Z150" s="29">
        <f>Z152+Z153</f>
        <v>21220</v>
      </c>
      <c r="AA150" s="29">
        <f t="shared" si="249"/>
        <v>21220</v>
      </c>
      <c r="AB150" s="29">
        <f>AB152+AB153</f>
        <v>363256.69999999995</v>
      </c>
      <c r="AC150" s="29">
        <f t="shared" si="250"/>
        <v>563256.69999999995</v>
      </c>
      <c r="AD150" s="29">
        <f>AD152+AD153</f>
        <v>0</v>
      </c>
      <c r="AE150" s="29">
        <f t="shared" si="251"/>
        <v>21220</v>
      </c>
      <c r="AF150" s="29">
        <f>AF152+AF153</f>
        <v>0</v>
      </c>
      <c r="AG150" s="29">
        <f t="shared" si="252"/>
        <v>563256.69999999995</v>
      </c>
      <c r="AH150" s="28">
        <f>AH152+AH153</f>
        <v>0</v>
      </c>
      <c r="AI150" s="29">
        <f t="shared" si="253"/>
        <v>21220</v>
      </c>
      <c r="AJ150" s="28">
        <f>AJ152+AJ153</f>
        <v>0</v>
      </c>
      <c r="AK150" s="29">
        <f t="shared" si="254"/>
        <v>563256.69999999995</v>
      </c>
    </row>
    <row r="151" spans="1:39" x14ac:dyDescent="0.3">
      <c r="A151" s="1"/>
      <c r="B151" s="50" t="s">
        <v>7</v>
      </c>
      <c r="C151" s="16"/>
      <c r="D151" s="27"/>
      <c r="E151" s="27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8"/>
      <c r="AI151" s="29"/>
      <c r="AJ151" s="28"/>
      <c r="AK151" s="29"/>
    </row>
    <row r="152" spans="1:39" hidden="1" x14ac:dyDescent="0.3">
      <c r="A152" s="1"/>
      <c r="B152" s="18" t="s">
        <v>8</v>
      </c>
      <c r="C152" s="2"/>
      <c r="D152" s="30">
        <v>0</v>
      </c>
      <c r="E152" s="30">
        <v>51080</v>
      </c>
      <c r="F152" s="32">
        <v>0</v>
      </c>
      <c r="G152" s="29">
        <f t="shared" si="171"/>
        <v>0</v>
      </c>
      <c r="H152" s="32"/>
      <c r="I152" s="29">
        <f t="shared" si="172"/>
        <v>51080</v>
      </c>
      <c r="J152" s="32">
        <v>0</v>
      </c>
      <c r="K152" s="29">
        <f t="shared" si="157"/>
        <v>0</v>
      </c>
      <c r="L152" s="32"/>
      <c r="M152" s="29">
        <f t="shared" ref="M152:M154" si="255">I152+L152</f>
        <v>51080</v>
      </c>
      <c r="N152" s="32">
        <v>0</v>
      </c>
      <c r="O152" s="29">
        <f t="shared" ref="O152:O154" si="256">K152+N152</f>
        <v>0</v>
      </c>
      <c r="P152" s="32"/>
      <c r="Q152" s="29">
        <f t="shared" ref="Q152:Q154" si="257">M152+P152</f>
        <v>51080</v>
      </c>
      <c r="R152" s="32">
        <v>0</v>
      </c>
      <c r="S152" s="29">
        <f t="shared" ref="S152:S154" si="258">O152+R152</f>
        <v>0</v>
      </c>
      <c r="T152" s="32"/>
      <c r="U152" s="29">
        <f t="shared" ref="U152:U154" si="259">Q152+T152</f>
        <v>51080</v>
      </c>
      <c r="V152" s="32">
        <v>0</v>
      </c>
      <c r="W152" s="29">
        <f t="shared" ref="W152:W154" si="260">S152+V152</f>
        <v>0</v>
      </c>
      <c r="X152" s="32"/>
      <c r="Y152" s="29">
        <f t="shared" ref="Y152:Y154" si="261">U152+X152</f>
        <v>51080</v>
      </c>
      <c r="Z152" s="32">
        <v>5305</v>
      </c>
      <c r="AA152" s="29">
        <f t="shared" ref="AA152:AA154" si="262">W152+Z152</f>
        <v>5305</v>
      </c>
      <c r="AB152" s="32">
        <v>85813.6</v>
      </c>
      <c r="AC152" s="29">
        <f t="shared" ref="AC152:AC154" si="263">Y152+AB152</f>
        <v>136893.6</v>
      </c>
      <c r="AD152" s="32"/>
      <c r="AE152" s="29">
        <f t="shared" ref="AE152:AE154" si="264">AA152+AD152</f>
        <v>5305</v>
      </c>
      <c r="AF152" s="32"/>
      <c r="AG152" s="29">
        <f t="shared" ref="AG152:AG154" si="265">AC152+AF152</f>
        <v>136893.6</v>
      </c>
      <c r="AH152" s="31"/>
      <c r="AI152" s="29">
        <f t="shared" ref="AI152:AI154" si="266">AE152+AH152</f>
        <v>5305</v>
      </c>
      <c r="AJ152" s="31"/>
      <c r="AK152" s="29">
        <f t="shared" ref="AK152:AK154" si="267">AG152+AJ152</f>
        <v>136893.6</v>
      </c>
      <c r="AL152" s="12" t="s">
        <v>39</v>
      </c>
      <c r="AM152" s="3">
        <v>0</v>
      </c>
    </row>
    <row r="153" spans="1:39" x14ac:dyDescent="0.3">
      <c r="A153" s="1"/>
      <c r="B153" s="50" t="s">
        <v>23</v>
      </c>
      <c r="C153" s="16"/>
      <c r="D153" s="27">
        <v>0</v>
      </c>
      <c r="E153" s="27">
        <v>148920</v>
      </c>
      <c r="F153" s="29">
        <v>0</v>
      </c>
      <c r="G153" s="29">
        <f t="shared" si="171"/>
        <v>0</v>
      </c>
      <c r="H153" s="29"/>
      <c r="I153" s="29">
        <f t="shared" si="172"/>
        <v>148920</v>
      </c>
      <c r="J153" s="29">
        <v>0</v>
      </c>
      <c r="K153" s="29">
        <f t="shared" si="157"/>
        <v>0</v>
      </c>
      <c r="L153" s="29"/>
      <c r="M153" s="29">
        <f t="shared" si="255"/>
        <v>148920</v>
      </c>
      <c r="N153" s="29">
        <v>0</v>
      </c>
      <c r="O153" s="29">
        <f t="shared" si="256"/>
        <v>0</v>
      </c>
      <c r="P153" s="29"/>
      <c r="Q153" s="29">
        <f t="shared" si="257"/>
        <v>148920</v>
      </c>
      <c r="R153" s="29">
        <v>0</v>
      </c>
      <c r="S153" s="29">
        <f t="shared" si="258"/>
        <v>0</v>
      </c>
      <c r="T153" s="29"/>
      <c r="U153" s="29">
        <f t="shared" si="259"/>
        <v>148920</v>
      </c>
      <c r="V153" s="29">
        <v>0</v>
      </c>
      <c r="W153" s="29">
        <f t="shared" si="260"/>
        <v>0</v>
      </c>
      <c r="X153" s="29"/>
      <c r="Y153" s="29">
        <f t="shared" si="261"/>
        <v>148920</v>
      </c>
      <c r="Z153" s="29">
        <v>15915</v>
      </c>
      <c r="AA153" s="29">
        <f t="shared" si="262"/>
        <v>15915</v>
      </c>
      <c r="AB153" s="29">
        <v>277443.09999999998</v>
      </c>
      <c r="AC153" s="29">
        <f t="shared" si="263"/>
        <v>426363.1</v>
      </c>
      <c r="AD153" s="29"/>
      <c r="AE153" s="29">
        <f t="shared" si="264"/>
        <v>15915</v>
      </c>
      <c r="AF153" s="29"/>
      <c r="AG153" s="29">
        <f t="shared" si="265"/>
        <v>426363.1</v>
      </c>
      <c r="AH153" s="28"/>
      <c r="AI153" s="29">
        <f t="shared" si="266"/>
        <v>15915</v>
      </c>
      <c r="AJ153" s="28"/>
      <c r="AK153" s="29">
        <f t="shared" si="267"/>
        <v>426363.1</v>
      </c>
      <c r="AL153" s="12" t="s">
        <v>144</v>
      </c>
    </row>
    <row r="154" spans="1:39" ht="56.25" x14ac:dyDescent="0.3">
      <c r="A154" s="1" t="s">
        <v>140</v>
      </c>
      <c r="B154" s="50" t="s">
        <v>155</v>
      </c>
      <c r="C154" s="50" t="s">
        <v>5</v>
      </c>
      <c r="D154" s="27">
        <f>D156+D157</f>
        <v>348812</v>
      </c>
      <c r="E154" s="27">
        <f>E156+E157</f>
        <v>148812</v>
      </c>
      <c r="F154" s="29">
        <f>F156+F157</f>
        <v>0</v>
      </c>
      <c r="G154" s="29">
        <f t="shared" si="171"/>
        <v>348812</v>
      </c>
      <c r="H154" s="29">
        <f>H156+H157</f>
        <v>0</v>
      </c>
      <c r="I154" s="29">
        <f t="shared" si="172"/>
        <v>148812</v>
      </c>
      <c r="J154" s="29">
        <f>J156+J157</f>
        <v>-45367</v>
      </c>
      <c r="K154" s="29">
        <f t="shared" si="157"/>
        <v>303445</v>
      </c>
      <c r="L154" s="29">
        <f>L156+L157</f>
        <v>0</v>
      </c>
      <c r="M154" s="29">
        <f t="shared" si="255"/>
        <v>148812</v>
      </c>
      <c r="N154" s="29">
        <f>N156+N157</f>
        <v>0</v>
      </c>
      <c r="O154" s="29">
        <f t="shared" si="256"/>
        <v>303445</v>
      </c>
      <c r="P154" s="29">
        <f>P156+P157</f>
        <v>0</v>
      </c>
      <c r="Q154" s="29">
        <f t="shared" si="257"/>
        <v>148812</v>
      </c>
      <c r="R154" s="29">
        <f>R156+R157</f>
        <v>0</v>
      </c>
      <c r="S154" s="29">
        <f t="shared" si="258"/>
        <v>303445</v>
      </c>
      <c r="T154" s="29">
        <f>T156+T157</f>
        <v>0</v>
      </c>
      <c r="U154" s="29">
        <f t="shared" si="259"/>
        <v>148812</v>
      </c>
      <c r="V154" s="29">
        <f>V156+V157</f>
        <v>0</v>
      </c>
      <c r="W154" s="29">
        <f t="shared" si="260"/>
        <v>303445</v>
      </c>
      <c r="X154" s="29">
        <f>X156+X157</f>
        <v>0</v>
      </c>
      <c r="Y154" s="29">
        <f t="shared" si="261"/>
        <v>148812</v>
      </c>
      <c r="Z154" s="29">
        <f>Z156+Z157</f>
        <v>80075</v>
      </c>
      <c r="AA154" s="29">
        <f t="shared" si="262"/>
        <v>383520</v>
      </c>
      <c r="AB154" s="29">
        <f>AB156+AB157</f>
        <v>-80075</v>
      </c>
      <c r="AC154" s="29">
        <f t="shared" si="263"/>
        <v>68737</v>
      </c>
      <c r="AD154" s="29">
        <f>AD156+AD157</f>
        <v>0</v>
      </c>
      <c r="AE154" s="29">
        <f t="shared" si="264"/>
        <v>383520</v>
      </c>
      <c r="AF154" s="29">
        <f>AF156+AF157</f>
        <v>0</v>
      </c>
      <c r="AG154" s="29">
        <f t="shared" si="265"/>
        <v>68737</v>
      </c>
      <c r="AH154" s="28">
        <f>AH156+AH157</f>
        <v>0</v>
      </c>
      <c r="AI154" s="29">
        <f t="shared" si="266"/>
        <v>383520</v>
      </c>
      <c r="AJ154" s="28">
        <f>AJ156+AJ157</f>
        <v>0</v>
      </c>
      <c r="AK154" s="29">
        <f t="shared" si="267"/>
        <v>68737</v>
      </c>
      <c r="AM154" s="8"/>
    </row>
    <row r="155" spans="1:39" x14ac:dyDescent="0.3">
      <c r="A155" s="1"/>
      <c r="B155" s="50" t="s">
        <v>7</v>
      </c>
      <c r="C155" s="16"/>
      <c r="D155" s="27"/>
      <c r="E155" s="27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8"/>
      <c r="AI155" s="29"/>
      <c r="AJ155" s="28"/>
      <c r="AK155" s="29"/>
    </row>
    <row r="156" spans="1:39" hidden="1" x14ac:dyDescent="0.3">
      <c r="A156" s="1"/>
      <c r="B156" s="18" t="s">
        <v>8</v>
      </c>
      <c r="C156" s="2"/>
      <c r="D156" s="30">
        <v>87203</v>
      </c>
      <c r="E156" s="30">
        <v>37203</v>
      </c>
      <c r="F156" s="32"/>
      <c r="G156" s="29">
        <f t="shared" si="171"/>
        <v>87203</v>
      </c>
      <c r="H156" s="32"/>
      <c r="I156" s="29">
        <f t="shared" si="172"/>
        <v>37203</v>
      </c>
      <c r="J156" s="32">
        <v>-11341.8</v>
      </c>
      <c r="K156" s="29">
        <f t="shared" si="157"/>
        <v>75861.2</v>
      </c>
      <c r="L156" s="32"/>
      <c r="M156" s="29">
        <f t="shared" ref="M156:M158" si="268">I156+L156</f>
        <v>37203</v>
      </c>
      <c r="N156" s="32"/>
      <c r="O156" s="29">
        <f t="shared" ref="O156:O158" si="269">K156+N156</f>
        <v>75861.2</v>
      </c>
      <c r="P156" s="32"/>
      <c r="Q156" s="29">
        <f t="shared" ref="Q156:Q158" si="270">M156+P156</f>
        <v>37203</v>
      </c>
      <c r="R156" s="32">
        <v>0.1</v>
      </c>
      <c r="S156" s="29">
        <f t="shared" ref="S156:S158" si="271">O156+R156</f>
        <v>75861.3</v>
      </c>
      <c r="T156" s="32"/>
      <c r="U156" s="29">
        <f t="shared" ref="U156:U158" si="272">Q156+T156</f>
        <v>37203</v>
      </c>
      <c r="V156" s="32"/>
      <c r="W156" s="29">
        <f t="shared" ref="W156:W158" si="273">S156+V156</f>
        <v>75861.3</v>
      </c>
      <c r="X156" s="32"/>
      <c r="Y156" s="29">
        <f t="shared" ref="Y156:Y158" si="274">U156+X156</f>
        <v>37203</v>
      </c>
      <c r="Z156" s="32">
        <v>20018.8</v>
      </c>
      <c r="AA156" s="29">
        <f t="shared" ref="AA156:AA158" si="275">W156+Z156</f>
        <v>95880.1</v>
      </c>
      <c r="AB156" s="32">
        <v>-20018.8</v>
      </c>
      <c r="AC156" s="29">
        <f t="shared" ref="AC156:AC158" si="276">Y156+AB156</f>
        <v>17184.2</v>
      </c>
      <c r="AD156" s="32"/>
      <c r="AE156" s="29">
        <f t="shared" ref="AE156:AE158" si="277">AA156+AD156</f>
        <v>95880.1</v>
      </c>
      <c r="AF156" s="32"/>
      <c r="AG156" s="29">
        <f t="shared" ref="AG156:AG158" si="278">AC156+AF156</f>
        <v>17184.2</v>
      </c>
      <c r="AH156" s="31"/>
      <c r="AI156" s="29">
        <f t="shared" ref="AI156:AI158" si="279">AE156+AH156</f>
        <v>95880.1</v>
      </c>
      <c r="AJ156" s="31"/>
      <c r="AK156" s="29">
        <f t="shared" ref="AK156:AK158" si="280">AG156+AJ156</f>
        <v>17184.2</v>
      </c>
      <c r="AL156" s="12" t="s">
        <v>40</v>
      </c>
      <c r="AM156" s="3">
        <v>0</v>
      </c>
    </row>
    <row r="157" spans="1:39" x14ac:dyDescent="0.3">
      <c r="A157" s="1"/>
      <c r="B157" s="50" t="s">
        <v>23</v>
      </c>
      <c r="C157" s="16"/>
      <c r="D157" s="27">
        <v>261609</v>
      </c>
      <c r="E157" s="27">
        <v>111609</v>
      </c>
      <c r="F157" s="29"/>
      <c r="G157" s="29">
        <f t="shared" si="171"/>
        <v>261609</v>
      </c>
      <c r="H157" s="29"/>
      <c r="I157" s="29">
        <f t="shared" si="172"/>
        <v>111609</v>
      </c>
      <c r="J157" s="29">
        <v>-34025.199999999997</v>
      </c>
      <c r="K157" s="29">
        <f t="shared" si="157"/>
        <v>227583.8</v>
      </c>
      <c r="L157" s="29"/>
      <c r="M157" s="29">
        <f t="shared" si="268"/>
        <v>111609</v>
      </c>
      <c r="N157" s="29"/>
      <c r="O157" s="29">
        <f t="shared" si="269"/>
        <v>227583.8</v>
      </c>
      <c r="P157" s="29"/>
      <c r="Q157" s="29">
        <f t="shared" si="270"/>
        <v>111609</v>
      </c>
      <c r="R157" s="29">
        <v>-0.1</v>
      </c>
      <c r="S157" s="29">
        <f t="shared" si="271"/>
        <v>227583.69999999998</v>
      </c>
      <c r="T157" s="29"/>
      <c r="U157" s="29">
        <f t="shared" si="272"/>
        <v>111609</v>
      </c>
      <c r="V157" s="29"/>
      <c r="W157" s="29">
        <f t="shared" si="273"/>
        <v>227583.69999999998</v>
      </c>
      <c r="X157" s="29"/>
      <c r="Y157" s="29">
        <f t="shared" si="274"/>
        <v>111609</v>
      </c>
      <c r="Z157" s="29">
        <v>60056.2</v>
      </c>
      <c r="AA157" s="29">
        <f t="shared" si="275"/>
        <v>287639.89999999997</v>
      </c>
      <c r="AB157" s="29">
        <v>-60056.2</v>
      </c>
      <c r="AC157" s="29">
        <f t="shared" si="276"/>
        <v>51552.800000000003</v>
      </c>
      <c r="AD157" s="29"/>
      <c r="AE157" s="29">
        <f t="shared" si="277"/>
        <v>287639.89999999997</v>
      </c>
      <c r="AF157" s="29"/>
      <c r="AG157" s="29">
        <f t="shared" si="278"/>
        <v>51552.800000000003</v>
      </c>
      <c r="AH157" s="28"/>
      <c r="AI157" s="29">
        <f t="shared" si="279"/>
        <v>287639.89999999997</v>
      </c>
      <c r="AJ157" s="28"/>
      <c r="AK157" s="29">
        <f t="shared" si="280"/>
        <v>51552.800000000003</v>
      </c>
      <c r="AL157" s="12" t="s">
        <v>144</v>
      </c>
    </row>
    <row r="158" spans="1:39" ht="56.25" x14ac:dyDescent="0.3">
      <c r="A158" s="1" t="s">
        <v>141</v>
      </c>
      <c r="B158" s="50" t="s">
        <v>156</v>
      </c>
      <c r="C158" s="50" t="s">
        <v>5</v>
      </c>
      <c r="D158" s="27">
        <f>D160+D161</f>
        <v>88427.4</v>
      </c>
      <c r="E158" s="27">
        <f>E160+E161</f>
        <v>0</v>
      </c>
      <c r="F158" s="29">
        <f>F160+F161</f>
        <v>0</v>
      </c>
      <c r="G158" s="29">
        <f t="shared" si="171"/>
        <v>88427.4</v>
      </c>
      <c r="H158" s="29">
        <f>H160+H161</f>
        <v>0</v>
      </c>
      <c r="I158" s="29">
        <f t="shared" si="172"/>
        <v>0</v>
      </c>
      <c r="J158" s="29">
        <f>J160+J161</f>
        <v>0</v>
      </c>
      <c r="K158" s="29">
        <f t="shared" si="157"/>
        <v>88427.4</v>
      </c>
      <c r="L158" s="29">
        <f>L160+L161</f>
        <v>0</v>
      </c>
      <c r="M158" s="29">
        <f t="shared" si="268"/>
        <v>0</v>
      </c>
      <c r="N158" s="29">
        <f>N160+N161</f>
        <v>0</v>
      </c>
      <c r="O158" s="29">
        <f t="shared" si="269"/>
        <v>88427.4</v>
      </c>
      <c r="P158" s="29">
        <f>P160+P161</f>
        <v>0</v>
      </c>
      <c r="Q158" s="29">
        <f t="shared" si="270"/>
        <v>0</v>
      </c>
      <c r="R158" s="29">
        <f>R160+R161</f>
        <v>0</v>
      </c>
      <c r="S158" s="29">
        <f t="shared" si="271"/>
        <v>88427.4</v>
      </c>
      <c r="T158" s="29">
        <f>T160+T161</f>
        <v>0</v>
      </c>
      <c r="U158" s="29">
        <f t="shared" si="272"/>
        <v>0</v>
      </c>
      <c r="V158" s="29">
        <f>V160+V161</f>
        <v>0</v>
      </c>
      <c r="W158" s="29">
        <f t="shared" si="273"/>
        <v>88427.4</v>
      </c>
      <c r="X158" s="29">
        <f>X160+X161</f>
        <v>0</v>
      </c>
      <c r="Y158" s="29">
        <f t="shared" si="274"/>
        <v>0</v>
      </c>
      <c r="Z158" s="29">
        <f>Z160+Z161</f>
        <v>-88427.4</v>
      </c>
      <c r="AA158" s="29">
        <f t="shared" si="275"/>
        <v>0</v>
      </c>
      <c r="AB158" s="29">
        <f>AB160+AB161</f>
        <v>93954.4</v>
      </c>
      <c r="AC158" s="29">
        <f t="shared" si="276"/>
        <v>93954.4</v>
      </c>
      <c r="AD158" s="29">
        <f>AD160+AD161</f>
        <v>0</v>
      </c>
      <c r="AE158" s="29">
        <f t="shared" si="277"/>
        <v>0</v>
      </c>
      <c r="AF158" s="29">
        <f>AF160+AF161</f>
        <v>0</v>
      </c>
      <c r="AG158" s="29">
        <f t="shared" si="278"/>
        <v>93954.4</v>
      </c>
      <c r="AH158" s="28">
        <f>AH160+AH161</f>
        <v>0</v>
      </c>
      <c r="AI158" s="29">
        <f t="shared" si="279"/>
        <v>0</v>
      </c>
      <c r="AJ158" s="28">
        <f>AJ160+AJ161</f>
        <v>0</v>
      </c>
      <c r="AK158" s="29">
        <f t="shared" si="280"/>
        <v>93954.4</v>
      </c>
    </row>
    <row r="159" spans="1:39" x14ac:dyDescent="0.3">
      <c r="A159" s="1"/>
      <c r="B159" s="50" t="s">
        <v>7</v>
      </c>
      <c r="C159" s="50"/>
      <c r="D159" s="27"/>
      <c r="E159" s="27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8"/>
      <c r="AI159" s="29"/>
      <c r="AJ159" s="28"/>
      <c r="AK159" s="29"/>
    </row>
    <row r="160" spans="1:39" hidden="1" x14ac:dyDescent="0.3">
      <c r="A160" s="1"/>
      <c r="B160" s="18" t="s">
        <v>8</v>
      </c>
      <c r="C160" s="18"/>
      <c r="D160" s="27">
        <v>22107</v>
      </c>
      <c r="E160" s="27">
        <v>0</v>
      </c>
      <c r="F160" s="29"/>
      <c r="G160" s="29">
        <f t="shared" si="171"/>
        <v>22107</v>
      </c>
      <c r="H160" s="29"/>
      <c r="I160" s="29">
        <f t="shared" si="172"/>
        <v>0</v>
      </c>
      <c r="J160" s="29"/>
      <c r="K160" s="29">
        <f t="shared" si="157"/>
        <v>22107</v>
      </c>
      <c r="L160" s="29"/>
      <c r="M160" s="29">
        <f t="shared" ref="M160:M162" si="281">I160+L160</f>
        <v>0</v>
      </c>
      <c r="N160" s="29"/>
      <c r="O160" s="29">
        <f t="shared" ref="O160:O162" si="282">K160+N160</f>
        <v>22107</v>
      </c>
      <c r="P160" s="29"/>
      <c r="Q160" s="29">
        <f t="shared" ref="Q160:Q162" si="283">M160+P160</f>
        <v>0</v>
      </c>
      <c r="R160" s="29"/>
      <c r="S160" s="29">
        <f t="shared" ref="S160:S162" si="284">O160+R160</f>
        <v>22107</v>
      </c>
      <c r="T160" s="29"/>
      <c r="U160" s="29">
        <f t="shared" ref="U160:U162" si="285">Q160+T160</f>
        <v>0</v>
      </c>
      <c r="V160" s="29"/>
      <c r="W160" s="29">
        <f t="shared" ref="W160:W162" si="286">S160+V160</f>
        <v>22107</v>
      </c>
      <c r="X160" s="29"/>
      <c r="Y160" s="29">
        <f t="shared" ref="Y160:Y162" si="287">U160+X160</f>
        <v>0</v>
      </c>
      <c r="Z160" s="29">
        <v>-22107</v>
      </c>
      <c r="AA160" s="29">
        <f t="shared" ref="AA160:AA162" si="288">W160+Z160</f>
        <v>0</v>
      </c>
      <c r="AB160" s="29">
        <v>23488.7</v>
      </c>
      <c r="AC160" s="29">
        <f t="shared" ref="AC160:AC162" si="289">Y160+AB160</f>
        <v>23488.7</v>
      </c>
      <c r="AD160" s="29"/>
      <c r="AE160" s="29">
        <f t="shared" ref="AE160:AE162" si="290">AA160+AD160</f>
        <v>0</v>
      </c>
      <c r="AF160" s="29"/>
      <c r="AG160" s="29">
        <f t="shared" ref="AG160:AG162" si="291">AC160+AF160</f>
        <v>23488.7</v>
      </c>
      <c r="AH160" s="28"/>
      <c r="AI160" s="29">
        <f t="shared" ref="AI160:AI162" si="292">AE160+AH160</f>
        <v>0</v>
      </c>
      <c r="AJ160" s="28"/>
      <c r="AK160" s="29">
        <f t="shared" ref="AK160:AK162" si="293">AG160+AJ160</f>
        <v>23488.7</v>
      </c>
      <c r="AL160" s="13" t="s">
        <v>236</v>
      </c>
      <c r="AM160" s="3">
        <v>0</v>
      </c>
    </row>
    <row r="161" spans="1:39" x14ac:dyDescent="0.3">
      <c r="A161" s="1"/>
      <c r="B161" s="50" t="s">
        <v>23</v>
      </c>
      <c r="C161" s="50"/>
      <c r="D161" s="27">
        <v>66320.399999999994</v>
      </c>
      <c r="E161" s="27">
        <v>0</v>
      </c>
      <c r="F161" s="29"/>
      <c r="G161" s="29">
        <f t="shared" si="171"/>
        <v>66320.399999999994</v>
      </c>
      <c r="H161" s="29"/>
      <c r="I161" s="29">
        <f t="shared" si="172"/>
        <v>0</v>
      </c>
      <c r="J161" s="29"/>
      <c r="K161" s="29">
        <f t="shared" si="157"/>
        <v>66320.399999999994</v>
      </c>
      <c r="L161" s="29"/>
      <c r="M161" s="29">
        <f t="shared" si="281"/>
        <v>0</v>
      </c>
      <c r="N161" s="29"/>
      <c r="O161" s="29">
        <f t="shared" si="282"/>
        <v>66320.399999999994</v>
      </c>
      <c r="P161" s="29"/>
      <c r="Q161" s="29">
        <f t="shared" si="283"/>
        <v>0</v>
      </c>
      <c r="R161" s="29"/>
      <c r="S161" s="29">
        <f t="shared" si="284"/>
        <v>66320.399999999994</v>
      </c>
      <c r="T161" s="29"/>
      <c r="U161" s="29">
        <f t="shared" si="285"/>
        <v>0</v>
      </c>
      <c r="V161" s="29"/>
      <c r="W161" s="29">
        <f t="shared" si="286"/>
        <v>66320.399999999994</v>
      </c>
      <c r="X161" s="29"/>
      <c r="Y161" s="29">
        <f t="shared" si="287"/>
        <v>0</v>
      </c>
      <c r="Z161" s="29">
        <v>-66320.399999999994</v>
      </c>
      <c r="AA161" s="29">
        <f t="shared" si="288"/>
        <v>0</v>
      </c>
      <c r="AB161" s="29">
        <v>70465.7</v>
      </c>
      <c r="AC161" s="29">
        <f t="shared" si="289"/>
        <v>70465.7</v>
      </c>
      <c r="AD161" s="29"/>
      <c r="AE161" s="29">
        <f t="shared" si="290"/>
        <v>0</v>
      </c>
      <c r="AF161" s="29"/>
      <c r="AG161" s="29">
        <f t="shared" si="291"/>
        <v>70465.7</v>
      </c>
      <c r="AH161" s="28"/>
      <c r="AI161" s="29">
        <f t="shared" si="292"/>
        <v>0</v>
      </c>
      <c r="AJ161" s="28"/>
      <c r="AK161" s="29">
        <f t="shared" si="293"/>
        <v>70465.7</v>
      </c>
      <c r="AL161" s="13" t="s">
        <v>144</v>
      </c>
    </row>
    <row r="162" spans="1:39" ht="75" hidden="1" x14ac:dyDescent="0.3">
      <c r="A162" s="1" t="s">
        <v>136</v>
      </c>
      <c r="B162" s="37" t="s">
        <v>157</v>
      </c>
      <c r="C162" s="37" t="s">
        <v>5</v>
      </c>
      <c r="D162" s="27">
        <f>D164+D165</f>
        <v>28275.4</v>
      </c>
      <c r="E162" s="27">
        <f>E164+E165</f>
        <v>0</v>
      </c>
      <c r="F162" s="29">
        <f>F164+F165</f>
        <v>0</v>
      </c>
      <c r="G162" s="29">
        <f t="shared" si="171"/>
        <v>28275.4</v>
      </c>
      <c r="H162" s="29">
        <f>H164+H165</f>
        <v>0</v>
      </c>
      <c r="I162" s="29">
        <f t="shared" si="172"/>
        <v>0</v>
      </c>
      <c r="J162" s="29">
        <f>J164+J165</f>
        <v>0</v>
      </c>
      <c r="K162" s="29">
        <f t="shared" si="157"/>
        <v>28275.4</v>
      </c>
      <c r="L162" s="29">
        <f>L164+L165</f>
        <v>0</v>
      </c>
      <c r="M162" s="29">
        <f t="shared" si="281"/>
        <v>0</v>
      </c>
      <c r="N162" s="29">
        <f>N164+N165</f>
        <v>0</v>
      </c>
      <c r="O162" s="29">
        <f t="shared" si="282"/>
        <v>28275.4</v>
      </c>
      <c r="P162" s="29">
        <f>P164+P165</f>
        <v>0</v>
      </c>
      <c r="Q162" s="29">
        <f t="shared" si="283"/>
        <v>0</v>
      </c>
      <c r="R162" s="29">
        <f>R164+R165</f>
        <v>0</v>
      </c>
      <c r="S162" s="29">
        <f t="shared" si="284"/>
        <v>28275.4</v>
      </c>
      <c r="T162" s="29">
        <f>T164+T165</f>
        <v>0</v>
      </c>
      <c r="U162" s="29">
        <f t="shared" si="285"/>
        <v>0</v>
      </c>
      <c r="V162" s="29">
        <f>V164+V165</f>
        <v>0</v>
      </c>
      <c r="W162" s="29">
        <f t="shared" si="286"/>
        <v>28275.4</v>
      </c>
      <c r="X162" s="29">
        <f>X164+X165</f>
        <v>0</v>
      </c>
      <c r="Y162" s="29">
        <f t="shared" si="287"/>
        <v>0</v>
      </c>
      <c r="Z162" s="29">
        <f>Z164+Z165</f>
        <v>-28275.4</v>
      </c>
      <c r="AA162" s="29">
        <f t="shared" si="288"/>
        <v>0</v>
      </c>
      <c r="AB162" s="29">
        <f>AB164+AB165</f>
        <v>0</v>
      </c>
      <c r="AC162" s="29">
        <f t="shared" si="289"/>
        <v>0</v>
      </c>
      <c r="AD162" s="29">
        <f>AD164+AD165</f>
        <v>0</v>
      </c>
      <c r="AE162" s="29">
        <f t="shared" si="290"/>
        <v>0</v>
      </c>
      <c r="AF162" s="29">
        <f>AF164+AF165</f>
        <v>0</v>
      </c>
      <c r="AG162" s="29">
        <f t="shared" si="291"/>
        <v>0</v>
      </c>
      <c r="AH162" s="28">
        <f>AH164+AH165</f>
        <v>0</v>
      </c>
      <c r="AI162" s="29">
        <f t="shared" si="292"/>
        <v>0</v>
      </c>
      <c r="AJ162" s="28">
        <f>AJ164+AJ165</f>
        <v>0</v>
      </c>
      <c r="AK162" s="29">
        <f t="shared" si="293"/>
        <v>0</v>
      </c>
      <c r="AM162" s="3">
        <v>0</v>
      </c>
    </row>
    <row r="163" spans="1:39" hidden="1" x14ac:dyDescent="0.3">
      <c r="A163" s="1"/>
      <c r="B163" s="37" t="s">
        <v>7</v>
      </c>
      <c r="C163" s="37"/>
      <c r="D163" s="27"/>
      <c r="E163" s="27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8"/>
      <c r="AI163" s="29"/>
      <c r="AJ163" s="28"/>
      <c r="AK163" s="29"/>
      <c r="AM163" s="3">
        <v>0</v>
      </c>
    </row>
    <row r="164" spans="1:39" hidden="1" x14ac:dyDescent="0.3">
      <c r="A164" s="1"/>
      <c r="B164" s="18" t="s">
        <v>8</v>
      </c>
      <c r="C164" s="18"/>
      <c r="D164" s="27">
        <v>7069</v>
      </c>
      <c r="E164" s="27">
        <v>0</v>
      </c>
      <c r="F164" s="29"/>
      <c r="G164" s="29">
        <f t="shared" si="171"/>
        <v>7069</v>
      </c>
      <c r="H164" s="29">
        <v>0</v>
      </c>
      <c r="I164" s="29">
        <f t="shared" si="172"/>
        <v>0</v>
      </c>
      <c r="J164" s="29"/>
      <c r="K164" s="29">
        <f t="shared" si="157"/>
        <v>7069</v>
      </c>
      <c r="L164" s="29">
        <v>0</v>
      </c>
      <c r="M164" s="29">
        <f t="shared" ref="M164:M166" si="294">I164+L164</f>
        <v>0</v>
      </c>
      <c r="N164" s="29"/>
      <c r="O164" s="29">
        <f t="shared" ref="O164:O166" si="295">K164+N164</f>
        <v>7069</v>
      </c>
      <c r="P164" s="29">
        <v>0</v>
      </c>
      <c r="Q164" s="29">
        <f t="shared" ref="Q164:Q166" si="296">M164+P164</f>
        <v>0</v>
      </c>
      <c r="R164" s="29"/>
      <c r="S164" s="29">
        <f t="shared" ref="S164:S166" si="297">O164+R164</f>
        <v>7069</v>
      </c>
      <c r="T164" s="29">
        <v>0</v>
      </c>
      <c r="U164" s="29">
        <f t="shared" ref="U164:U166" si="298">Q164+T164</f>
        <v>0</v>
      </c>
      <c r="V164" s="29"/>
      <c r="W164" s="29">
        <f t="shared" ref="W164:W166" si="299">S164+V164</f>
        <v>7069</v>
      </c>
      <c r="X164" s="29">
        <v>0</v>
      </c>
      <c r="Y164" s="29">
        <f t="shared" ref="Y164:Y166" si="300">U164+X164</f>
        <v>0</v>
      </c>
      <c r="Z164" s="29">
        <v>-7069</v>
      </c>
      <c r="AA164" s="29">
        <f t="shared" ref="AA164:AA166" si="301">W164+Z164</f>
        <v>0</v>
      </c>
      <c r="AB164" s="29">
        <v>0</v>
      </c>
      <c r="AC164" s="29">
        <f t="shared" ref="AC164:AC166" si="302">Y164+AB164</f>
        <v>0</v>
      </c>
      <c r="AD164" s="29"/>
      <c r="AE164" s="29">
        <f t="shared" ref="AE164" si="303">AA164+AD164</f>
        <v>0</v>
      </c>
      <c r="AF164" s="29">
        <v>0</v>
      </c>
      <c r="AG164" s="29">
        <f t="shared" ref="AG164:AG166" si="304">AC164+AF164</f>
        <v>0</v>
      </c>
      <c r="AH164" s="28"/>
      <c r="AI164" s="29">
        <f t="shared" ref="AI164" si="305">AE164+AH164</f>
        <v>0</v>
      </c>
      <c r="AJ164" s="28">
        <v>0</v>
      </c>
      <c r="AK164" s="29">
        <f t="shared" ref="AK164:AK166" si="306">AG164+AJ164</f>
        <v>0</v>
      </c>
      <c r="AL164" s="13" t="s">
        <v>41</v>
      </c>
      <c r="AM164" s="3">
        <v>0</v>
      </c>
    </row>
    <row r="165" spans="1:39" hidden="1" x14ac:dyDescent="0.3">
      <c r="A165" s="1"/>
      <c r="B165" s="37" t="s">
        <v>23</v>
      </c>
      <c r="C165" s="37"/>
      <c r="D165" s="27">
        <v>21206.400000000001</v>
      </c>
      <c r="E165" s="27">
        <v>0</v>
      </c>
      <c r="F165" s="29"/>
      <c r="G165" s="29">
        <f t="shared" si="171"/>
        <v>21206.400000000001</v>
      </c>
      <c r="H165" s="29">
        <v>0</v>
      </c>
      <c r="I165" s="29">
        <f t="shared" si="172"/>
        <v>0</v>
      </c>
      <c r="J165" s="29"/>
      <c r="K165" s="29">
        <f t="shared" si="157"/>
        <v>21206.400000000001</v>
      </c>
      <c r="L165" s="29">
        <v>0</v>
      </c>
      <c r="M165" s="29">
        <f t="shared" si="294"/>
        <v>0</v>
      </c>
      <c r="N165" s="29"/>
      <c r="O165" s="29">
        <f t="shared" si="295"/>
        <v>21206.400000000001</v>
      </c>
      <c r="P165" s="29">
        <v>0</v>
      </c>
      <c r="Q165" s="29">
        <f t="shared" si="296"/>
        <v>0</v>
      </c>
      <c r="R165" s="29"/>
      <c r="S165" s="29">
        <f t="shared" si="297"/>
        <v>21206.400000000001</v>
      </c>
      <c r="T165" s="29">
        <v>0</v>
      </c>
      <c r="U165" s="29">
        <f t="shared" si="298"/>
        <v>0</v>
      </c>
      <c r="V165" s="29"/>
      <c r="W165" s="29">
        <f t="shared" si="299"/>
        <v>21206.400000000001</v>
      </c>
      <c r="X165" s="29">
        <v>0</v>
      </c>
      <c r="Y165" s="29">
        <f t="shared" si="300"/>
        <v>0</v>
      </c>
      <c r="Z165" s="29">
        <v>-21206.400000000001</v>
      </c>
      <c r="AA165" s="29">
        <f>W165+Z165</f>
        <v>0</v>
      </c>
      <c r="AB165" s="29">
        <v>0</v>
      </c>
      <c r="AC165" s="29">
        <f t="shared" si="302"/>
        <v>0</v>
      </c>
      <c r="AD165" s="29"/>
      <c r="AE165" s="29">
        <f>AA165+AD165</f>
        <v>0</v>
      </c>
      <c r="AF165" s="29">
        <v>0</v>
      </c>
      <c r="AG165" s="29">
        <f t="shared" si="304"/>
        <v>0</v>
      </c>
      <c r="AH165" s="28"/>
      <c r="AI165" s="29">
        <f>AE165+AH165</f>
        <v>0</v>
      </c>
      <c r="AJ165" s="28">
        <v>0</v>
      </c>
      <c r="AK165" s="29">
        <f t="shared" si="306"/>
        <v>0</v>
      </c>
      <c r="AL165" s="13" t="s">
        <v>144</v>
      </c>
      <c r="AM165" s="3">
        <v>0</v>
      </c>
    </row>
    <row r="166" spans="1:39" ht="56.25" x14ac:dyDescent="0.3">
      <c r="A166" s="1" t="s">
        <v>142</v>
      </c>
      <c r="B166" s="50" t="s">
        <v>158</v>
      </c>
      <c r="C166" s="50" t="s">
        <v>5</v>
      </c>
      <c r="D166" s="27">
        <f>D168+D169</f>
        <v>230075</v>
      </c>
      <c r="E166" s="27">
        <f>E168+E169</f>
        <v>369925</v>
      </c>
      <c r="F166" s="29">
        <f>F168+F169</f>
        <v>0</v>
      </c>
      <c r="G166" s="29">
        <f t="shared" si="171"/>
        <v>230075</v>
      </c>
      <c r="H166" s="29">
        <f>H168+H169</f>
        <v>0</v>
      </c>
      <c r="I166" s="29">
        <f t="shared" si="172"/>
        <v>369925</v>
      </c>
      <c r="J166" s="29">
        <f>J168+J169</f>
        <v>0</v>
      </c>
      <c r="K166" s="29">
        <f t="shared" si="157"/>
        <v>230075</v>
      </c>
      <c r="L166" s="29">
        <f>L168+L169</f>
        <v>0</v>
      </c>
      <c r="M166" s="29">
        <f t="shared" si="294"/>
        <v>369925</v>
      </c>
      <c r="N166" s="29">
        <f>N168+N169</f>
        <v>0</v>
      </c>
      <c r="O166" s="29">
        <f t="shared" si="295"/>
        <v>230075</v>
      </c>
      <c r="P166" s="29">
        <f>P168+P169</f>
        <v>0</v>
      </c>
      <c r="Q166" s="29">
        <f t="shared" si="296"/>
        <v>369925</v>
      </c>
      <c r="R166" s="29">
        <f>R168+R169</f>
        <v>0</v>
      </c>
      <c r="S166" s="29">
        <f t="shared" si="297"/>
        <v>230075</v>
      </c>
      <c r="T166" s="29">
        <f>T168+T169</f>
        <v>0</v>
      </c>
      <c r="U166" s="29">
        <f t="shared" si="298"/>
        <v>369925</v>
      </c>
      <c r="V166" s="29">
        <f>V168+V169</f>
        <v>0</v>
      </c>
      <c r="W166" s="29">
        <f t="shared" si="299"/>
        <v>230075</v>
      </c>
      <c r="X166" s="29">
        <f>X168+X169</f>
        <v>0</v>
      </c>
      <c r="Y166" s="29">
        <f t="shared" si="300"/>
        <v>369925</v>
      </c>
      <c r="Z166" s="29">
        <f>Z168+Z169</f>
        <v>-230075</v>
      </c>
      <c r="AA166" s="29">
        <f t="shared" si="301"/>
        <v>0</v>
      </c>
      <c r="AB166" s="29">
        <f>AB168+AB169</f>
        <v>-269925</v>
      </c>
      <c r="AC166" s="29">
        <f t="shared" si="302"/>
        <v>100000</v>
      </c>
      <c r="AD166" s="29">
        <f>AD168+AD169</f>
        <v>0</v>
      </c>
      <c r="AE166" s="29">
        <f t="shared" ref="AE166" si="307">AA166+AD166</f>
        <v>0</v>
      </c>
      <c r="AF166" s="29">
        <f>AF168+AF169</f>
        <v>0</v>
      </c>
      <c r="AG166" s="29">
        <f t="shared" si="304"/>
        <v>100000</v>
      </c>
      <c r="AH166" s="28">
        <f>AH168+AH169</f>
        <v>0</v>
      </c>
      <c r="AI166" s="29">
        <f t="shared" ref="AI166" si="308">AE166+AH166</f>
        <v>0</v>
      </c>
      <c r="AJ166" s="28">
        <f>AJ168+AJ169</f>
        <v>0</v>
      </c>
      <c r="AK166" s="29">
        <f t="shared" si="306"/>
        <v>100000</v>
      </c>
    </row>
    <row r="167" spans="1:39" x14ac:dyDescent="0.3">
      <c r="A167" s="1"/>
      <c r="B167" s="50" t="s">
        <v>7</v>
      </c>
      <c r="C167" s="50"/>
      <c r="D167" s="27"/>
      <c r="E167" s="27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8"/>
      <c r="AI167" s="29"/>
      <c r="AJ167" s="28"/>
      <c r="AK167" s="29"/>
    </row>
    <row r="168" spans="1:39" hidden="1" x14ac:dyDescent="0.3">
      <c r="A168" s="1"/>
      <c r="B168" s="18" t="s">
        <v>8</v>
      </c>
      <c r="C168" s="18"/>
      <c r="D168" s="27">
        <v>57518.8</v>
      </c>
      <c r="E168" s="27">
        <v>94486</v>
      </c>
      <c r="F168" s="29"/>
      <c r="G168" s="29">
        <f t="shared" si="171"/>
        <v>57518.8</v>
      </c>
      <c r="H168" s="29"/>
      <c r="I168" s="29">
        <f t="shared" si="172"/>
        <v>94486</v>
      </c>
      <c r="J168" s="29"/>
      <c r="K168" s="29">
        <f t="shared" si="157"/>
        <v>57518.8</v>
      </c>
      <c r="L168" s="29"/>
      <c r="M168" s="29">
        <f t="shared" ref="M168:M170" si="309">I168+L168</f>
        <v>94486</v>
      </c>
      <c r="N168" s="29"/>
      <c r="O168" s="29">
        <f t="shared" ref="O168:O170" si="310">K168+N168</f>
        <v>57518.8</v>
      </c>
      <c r="P168" s="29"/>
      <c r="Q168" s="29">
        <f t="shared" ref="Q168:Q170" si="311">M168+P168</f>
        <v>94486</v>
      </c>
      <c r="R168" s="29"/>
      <c r="S168" s="29">
        <f t="shared" ref="S168:S170" si="312">O168+R168</f>
        <v>57518.8</v>
      </c>
      <c r="T168" s="29"/>
      <c r="U168" s="29">
        <f t="shared" ref="U168:U170" si="313">Q168+T168</f>
        <v>94486</v>
      </c>
      <c r="V168" s="29"/>
      <c r="W168" s="29">
        <f t="shared" ref="W168:W170" si="314">S168+V168</f>
        <v>57518.8</v>
      </c>
      <c r="X168" s="29"/>
      <c r="Y168" s="29">
        <f t="shared" ref="Y168:Y170" si="315">U168+X168</f>
        <v>94486</v>
      </c>
      <c r="Z168" s="29">
        <v>-57518.8</v>
      </c>
      <c r="AA168" s="29">
        <f t="shared" ref="AA168:AA170" si="316">W168+Z168</f>
        <v>0</v>
      </c>
      <c r="AB168" s="29">
        <v>-69486</v>
      </c>
      <c r="AC168" s="29">
        <f t="shared" ref="AC168:AC170" si="317">Y168+AB168</f>
        <v>25000</v>
      </c>
      <c r="AD168" s="29"/>
      <c r="AE168" s="29">
        <f t="shared" ref="AE168:AE170" si="318">AA168+AD168</f>
        <v>0</v>
      </c>
      <c r="AF168" s="29"/>
      <c r="AG168" s="29">
        <f t="shared" ref="AG168:AG170" si="319">AC168+AF168</f>
        <v>25000</v>
      </c>
      <c r="AH168" s="28"/>
      <c r="AI168" s="29">
        <f t="shared" ref="AI168:AI170" si="320">AE168+AH168</f>
        <v>0</v>
      </c>
      <c r="AJ168" s="28"/>
      <c r="AK168" s="29">
        <f t="shared" ref="AK168:AK170" si="321">AG168+AJ168</f>
        <v>25000</v>
      </c>
      <c r="AL168" s="13" t="s">
        <v>42</v>
      </c>
      <c r="AM168" s="3">
        <v>0</v>
      </c>
    </row>
    <row r="169" spans="1:39" x14ac:dyDescent="0.3">
      <c r="A169" s="1"/>
      <c r="B169" s="50" t="s">
        <v>23</v>
      </c>
      <c r="C169" s="50"/>
      <c r="D169" s="27">
        <v>172556.2</v>
      </c>
      <c r="E169" s="27">
        <v>275439</v>
      </c>
      <c r="F169" s="29"/>
      <c r="G169" s="29">
        <f t="shared" si="171"/>
        <v>172556.2</v>
      </c>
      <c r="H169" s="29"/>
      <c r="I169" s="29">
        <f t="shared" si="172"/>
        <v>275439</v>
      </c>
      <c r="J169" s="29"/>
      <c r="K169" s="29">
        <f t="shared" si="157"/>
        <v>172556.2</v>
      </c>
      <c r="L169" s="29"/>
      <c r="M169" s="29">
        <f t="shared" si="309"/>
        <v>275439</v>
      </c>
      <c r="N169" s="29"/>
      <c r="O169" s="29">
        <f t="shared" si="310"/>
        <v>172556.2</v>
      </c>
      <c r="P169" s="29"/>
      <c r="Q169" s="29">
        <f t="shared" si="311"/>
        <v>275439</v>
      </c>
      <c r="R169" s="29"/>
      <c r="S169" s="29">
        <f t="shared" si="312"/>
        <v>172556.2</v>
      </c>
      <c r="T169" s="29"/>
      <c r="U169" s="29">
        <f t="shared" si="313"/>
        <v>275439</v>
      </c>
      <c r="V169" s="29"/>
      <c r="W169" s="29">
        <f t="shared" si="314"/>
        <v>172556.2</v>
      </c>
      <c r="X169" s="29"/>
      <c r="Y169" s="29">
        <f t="shared" si="315"/>
        <v>275439</v>
      </c>
      <c r="Z169" s="29">
        <v>-172556.2</v>
      </c>
      <c r="AA169" s="29">
        <f t="shared" si="316"/>
        <v>0</v>
      </c>
      <c r="AB169" s="29">
        <v>-200439</v>
      </c>
      <c r="AC169" s="29">
        <f t="shared" si="317"/>
        <v>75000</v>
      </c>
      <c r="AD169" s="29"/>
      <c r="AE169" s="29">
        <f t="shared" si="318"/>
        <v>0</v>
      </c>
      <c r="AF169" s="29"/>
      <c r="AG169" s="29">
        <f t="shared" si="319"/>
        <v>75000</v>
      </c>
      <c r="AH169" s="28"/>
      <c r="AI169" s="29">
        <f t="shared" si="320"/>
        <v>0</v>
      </c>
      <c r="AJ169" s="28"/>
      <c r="AK169" s="29">
        <f t="shared" si="321"/>
        <v>75000</v>
      </c>
      <c r="AL169" s="13" t="s">
        <v>144</v>
      </c>
    </row>
    <row r="170" spans="1:39" ht="56.25" x14ac:dyDescent="0.3">
      <c r="A170" s="1" t="s">
        <v>183</v>
      </c>
      <c r="B170" s="50" t="s">
        <v>159</v>
      </c>
      <c r="C170" s="50" t="s">
        <v>5</v>
      </c>
      <c r="D170" s="27">
        <f>D172+D173</f>
        <v>46879.5</v>
      </c>
      <c r="E170" s="27">
        <f>E172+E173</f>
        <v>0</v>
      </c>
      <c r="F170" s="29">
        <f>F172+F173</f>
        <v>0</v>
      </c>
      <c r="G170" s="29">
        <f t="shared" si="171"/>
        <v>46879.5</v>
      </c>
      <c r="H170" s="29">
        <f>H172+H173</f>
        <v>0</v>
      </c>
      <c r="I170" s="29">
        <f t="shared" si="172"/>
        <v>0</v>
      </c>
      <c r="J170" s="29">
        <f>J172+J173</f>
        <v>0</v>
      </c>
      <c r="K170" s="29">
        <f t="shared" si="157"/>
        <v>46879.5</v>
      </c>
      <c r="L170" s="29">
        <f>L172+L173</f>
        <v>0</v>
      </c>
      <c r="M170" s="29">
        <f t="shared" si="309"/>
        <v>0</v>
      </c>
      <c r="N170" s="29">
        <f>N172+N173</f>
        <v>0</v>
      </c>
      <c r="O170" s="29">
        <f t="shared" si="310"/>
        <v>46879.5</v>
      </c>
      <c r="P170" s="29">
        <f>P172+P173</f>
        <v>0</v>
      </c>
      <c r="Q170" s="29">
        <f t="shared" si="311"/>
        <v>0</v>
      </c>
      <c r="R170" s="29">
        <f>R172+R173</f>
        <v>0</v>
      </c>
      <c r="S170" s="29">
        <f t="shared" si="312"/>
        <v>46879.5</v>
      </c>
      <c r="T170" s="29">
        <f>T172+T173</f>
        <v>0</v>
      </c>
      <c r="U170" s="29">
        <f t="shared" si="313"/>
        <v>0</v>
      </c>
      <c r="V170" s="29">
        <f>V172+V173</f>
        <v>0</v>
      </c>
      <c r="W170" s="29">
        <f t="shared" si="314"/>
        <v>46879.5</v>
      </c>
      <c r="X170" s="29">
        <f>X172+X173</f>
        <v>0</v>
      </c>
      <c r="Y170" s="29">
        <f t="shared" si="315"/>
        <v>0</v>
      </c>
      <c r="Z170" s="29">
        <f>Z172+Z173</f>
        <v>0</v>
      </c>
      <c r="AA170" s="29">
        <f t="shared" si="316"/>
        <v>46879.5</v>
      </c>
      <c r="AB170" s="29">
        <f>AB172+AB173</f>
        <v>0</v>
      </c>
      <c r="AC170" s="29">
        <f t="shared" si="317"/>
        <v>0</v>
      </c>
      <c r="AD170" s="29">
        <f>AD172+AD173</f>
        <v>0</v>
      </c>
      <c r="AE170" s="29">
        <f t="shared" si="318"/>
        <v>46879.5</v>
      </c>
      <c r="AF170" s="29">
        <f>AF172+AF173</f>
        <v>0</v>
      </c>
      <c r="AG170" s="29">
        <f t="shared" si="319"/>
        <v>0</v>
      </c>
      <c r="AH170" s="28">
        <f>AH172+AH173</f>
        <v>0</v>
      </c>
      <c r="AI170" s="29">
        <f t="shared" si="320"/>
        <v>46879.5</v>
      </c>
      <c r="AJ170" s="28">
        <f>AJ172+AJ173</f>
        <v>0</v>
      </c>
      <c r="AK170" s="29">
        <f t="shared" si="321"/>
        <v>0</v>
      </c>
    </row>
    <row r="171" spans="1:39" x14ac:dyDescent="0.3">
      <c r="A171" s="1"/>
      <c r="B171" s="50" t="s">
        <v>7</v>
      </c>
      <c r="C171" s="50"/>
      <c r="D171" s="27"/>
      <c r="E171" s="27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8"/>
      <c r="AI171" s="29"/>
      <c r="AJ171" s="28"/>
      <c r="AK171" s="29"/>
    </row>
    <row r="172" spans="1:39" hidden="1" x14ac:dyDescent="0.3">
      <c r="A172" s="1"/>
      <c r="B172" s="18" t="s">
        <v>8</v>
      </c>
      <c r="C172" s="18"/>
      <c r="D172" s="27">
        <v>11720</v>
      </c>
      <c r="E172" s="27">
        <v>0</v>
      </c>
      <c r="F172" s="29"/>
      <c r="G172" s="29">
        <f t="shared" si="171"/>
        <v>11720</v>
      </c>
      <c r="H172" s="29">
        <v>0</v>
      </c>
      <c r="I172" s="29">
        <f t="shared" si="172"/>
        <v>0</v>
      </c>
      <c r="J172" s="29"/>
      <c r="K172" s="29">
        <f t="shared" si="157"/>
        <v>11720</v>
      </c>
      <c r="L172" s="29">
        <v>0</v>
      </c>
      <c r="M172" s="29">
        <f t="shared" ref="M172:M212" si="322">I172+L172</f>
        <v>0</v>
      </c>
      <c r="N172" s="29"/>
      <c r="O172" s="29">
        <f t="shared" ref="O172:O212" si="323">K172+N172</f>
        <v>11720</v>
      </c>
      <c r="P172" s="29">
        <v>0</v>
      </c>
      <c r="Q172" s="29">
        <f t="shared" ref="Q172:Q212" si="324">M172+P172</f>
        <v>0</v>
      </c>
      <c r="R172" s="29"/>
      <c r="S172" s="29">
        <f t="shared" ref="S172:S212" si="325">O172+R172</f>
        <v>11720</v>
      </c>
      <c r="T172" s="29">
        <v>0</v>
      </c>
      <c r="U172" s="29">
        <f t="shared" ref="U172:U212" si="326">Q172+T172</f>
        <v>0</v>
      </c>
      <c r="V172" s="29"/>
      <c r="W172" s="29">
        <f t="shared" ref="W172:W174" si="327">S172+V172</f>
        <v>11720</v>
      </c>
      <c r="X172" s="29">
        <v>0</v>
      </c>
      <c r="Y172" s="29">
        <f t="shared" ref="Y172:Y174" si="328">U172+X172</f>
        <v>0</v>
      </c>
      <c r="Z172" s="29"/>
      <c r="AA172" s="29">
        <f t="shared" ref="AA172:AA174" si="329">W172+Z172</f>
        <v>11720</v>
      </c>
      <c r="AB172" s="29">
        <v>0</v>
      </c>
      <c r="AC172" s="29">
        <f t="shared" ref="AC172:AC174" si="330">Y172+AB172</f>
        <v>0</v>
      </c>
      <c r="AD172" s="29"/>
      <c r="AE172" s="29">
        <f t="shared" ref="AE172:AE174" si="331">AA172+AD172</f>
        <v>11720</v>
      </c>
      <c r="AF172" s="29">
        <v>0</v>
      </c>
      <c r="AG172" s="29">
        <f t="shared" ref="AG172:AG174" si="332">AC172+AF172</f>
        <v>0</v>
      </c>
      <c r="AH172" s="28"/>
      <c r="AI172" s="29">
        <f t="shared" ref="AI172:AI174" si="333">AE172+AH172</f>
        <v>11720</v>
      </c>
      <c r="AJ172" s="28">
        <v>0</v>
      </c>
      <c r="AK172" s="29">
        <f t="shared" ref="AK172:AK174" si="334">AG172+AJ172</f>
        <v>0</v>
      </c>
      <c r="AL172" s="13" t="s">
        <v>43</v>
      </c>
      <c r="AM172" s="3">
        <v>0</v>
      </c>
    </row>
    <row r="173" spans="1:39" x14ac:dyDescent="0.3">
      <c r="A173" s="1"/>
      <c r="B173" s="50" t="s">
        <v>23</v>
      </c>
      <c r="C173" s="50"/>
      <c r="D173" s="27">
        <v>35159.5</v>
      </c>
      <c r="E173" s="27">
        <v>0</v>
      </c>
      <c r="F173" s="29"/>
      <c r="G173" s="29">
        <f t="shared" si="171"/>
        <v>35159.5</v>
      </c>
      <c r="H173" s="29">
        <v>0</v>
      </c>
      <c r="I173" s="29">
        <f t="shared" si="172"/>
        <v>0</v>
      </c>
      <c r="J173" s="29"/>
      <c r="K173" s="29">
        <f t="shared" si="157"/>
        <v>35159.5</v>
      </c>
      <c r="L173" s="29">
        <v>0</v>
      </c>
      <c r="M173" s="29">
        <f t="shared" si="322"/>
        <v>0</v>
      </c>
      <c r="N173" s="29"/>
      <c r="O173" s="29">
        <f t="shared" si="323"/>
        <v>35159.5</v>
      </c>
      <c r="P173" s="29">
        <v>0</v>
      </c>
      <c r="Q173" s="29">
        <f t="shared" si="324"/>
        <v>0</v>
      </c>
      <c r="R173" s="29"/>
      <c r="S173" s="29">
        <f t="shared" si="325"/>
        <v>35159.5</v>
      </c>
      <c r="T173" s="29">
        <v>0</v>
      </c>
      <c r="U173" s="29">
        <f t="shared" si="326"/>
        <v>0</v>
      </c>
      <c r="V173" s="29"/>
      <c r="W173" s="29">
        <f t="shared" si="327"/>
        <v>35159.5</v>
      </c>
      <c r="X173" s="29">
        <v>0</v>
      </c>
      <c r="Y173" s="29">
        <f t="shared" si="328"/>
        <v>0</v>
      </c>
      <c r="Z173" s="29"/>
      <c r="AA173" s="29">
        <f t="shared" si="329"/>
        <v>35159.5</v>
      </c>
      <c r="AB173" s="29">
        <v>0</v>
      </c>
      <c r="AC173" s="29">
        <f t="shared" si="330"/>
        <v>0</v>
      </c>
      <c r="AD173" s="29"/>
      <c r="AE173" s="29">
        <f t="shared" si="331"/>
        <v>35159.5</v>
      </c>
      <c r="AF173" s="29">
        <v>0</v>
      </c>
      <c r="AG173" s="29">
        <f t="shared" si="332"/>
        <v>0</v>
      </c>
      <c r="AH173" s="28"/>
      <c r="AI173" s="29">
        <f t="shared" si="333"/>
        <v>35159.5</v>
      </c>
      <c r="AJ173" s="28">
        <v>0</v>
      </c>
      <c r="AK173" s="29">
        <f t="shared" si="334"/>
        <v>0</v>
      </c>
      <c r="AL173" s="13" t="s">
        <v>144</v>
      </c>
    </row>
    <row r="174" spans="1:39" ht="56.25" x14ac:dyDescent="0.3">
      <c r="A174" s="1" t="s">
        <v>184</v>
      </c>
      <c r="B174" s="50" t="s">
        <v>203</v>
      </c>
      <c r="C174" s="50" t="s">
        <v>5</v>
      </c>
      <c r="D174" s="27"/>
      <c r="E174" s="27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>
        <f>R176+R177</f>
        <v>283733.40000000002</v>
      </c>
      <c r="S174" s="29">
        <f t="shared" si="325"/>
        <v>283733.40000000002</v>
      </c>
      <c r="T174" s="29"/>
      <c r="U174" s="29">
        <f t="shared" si="326"/>
        <v>0</v>
      </c>
      <c r="V174" s="29">
        <f>V176+V177</f>
        <v>0</v>
      </c>
      <c r="W174" s="29">
        <f t="shared" si="327"/>
        <v>283733.40000000002</v>
      </c>
      <c r="X174" s="29"/>
      <c r="Y174" s="29">
        <f t="shared" si="328"/>
        <v>0</v>
      </c>
      <c r="Z174" s="29">
        <f>Z176+Z177</f>
        <v>0</v>
      </c>
      <c r="AA174" s="29">
        <f t="shared" si="329"/>
        <v>283733.40000000002</v>
      </c>
      <c r="AB174" s="29"/>
      <c r="AC174" s="29">
        <f t="shared" si="330"/>
        <v>0</v>
      </c>
      <c r="AD174" s="29">
        <f>AD176+AD177</f>
        <v>0</v>
      </c>
      <c r="AE174" s="29">
        <f t="shared" si="331"/>
        <v>283733.40000000002</v>
      </c>
      <c r="AF174" s="29"/>
      <c r="AG174" s="29">
        <f t="shared" si="332"/>
        <v>0</v>
      </c>
      <c r="AH174" s="28">
        <f>AH176+AH177</f>
        <v>0</v>
      </c>
      <c r="AI174" s="29">
        <f t="shared" si="333"/>
        <v>283733.40000000002</v>
      </c>
      <c r="AJ174" s="28"/>
      <c r="AK174" s="29">
        <f t="shared" si="334"/>
        <v>0</v>
      </c>
    </row>
    <row r="175" spans="1:39" x14ac:dyDescent="0.3">
      <c r="A175" s="1"/>
      <c r="B175" s="50" t="s">
        <v>7</v>
      </c>
      <c r="C175" s="50"/>
      <c r="D175" s="27"/>
      <c r="E175" s="27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8"/>
      <c r="AI175" s="29"/>
      <c r="AJ175" s="28"/>
      <c r="AK175" s="29"/>
    </row>
    <row r="176" spans="1:39" hidden="1" x14ac:dyDescent="0.3">
      <c r="A176" s="1"/>
      <c r="B176" s="35" t="s">
        <v>8</v>
      </c>
      <c r="C176" s="35"/>
      <c r="D176" s="27"/>
      <c r="E176" s="27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>
        <v>70933.399999999994</v>
      </c>
      <c r="S176" s="29">
        <f t="shared" si="325"/>
        <v>70933.399999999994</v>
      </c>
      <c r="T176" s="29"/>
      <c r="U176" s="29">
        <f t="shared" si="326"/>
        <v>0</v>
      </c>
      <c r="V176" s="29"/>
      <c r="W176" s="29">
        <f t="shared" ref="W176:W178" si="335">S176+V176</f>
        <v>70933.399999999994</v>
      </c>
      <c r="X176" s="29"/>
      <c r="Y176" s="29">
        <f t="shared" ref="Y176:Y178" si="336">U176+X176</f>
        <v>0</v>
      </c>
      <c r="Z176" s="29"/>
      <c r="AA176" s="29">
        <f t="shared" ref="AA176:AA178" si="337">W176+Z176</f>
        <v>70933.399999999994</v>
      </c>
      <c r="AB176" s="29"/>
      <c r="AC176" s="29">
        <f t="shared" ref="AC176:AC178" si="338">Y176+AB176</f>
        <v>0</v>
      </c>
      <c r="AD176" s="29"/>
      <c r="AE176" s="29">
        <f t="shared" ref="AE176:AE178" si="339">AA176+AD176</f>
        <v>70933.399999999994</v>
      </c>
      <c r="AF176" s="29"/>
      <c r="AG176" s="29">
        <f t="shared" ref="AG176:AG178" si="340">AC176+AF176</f>
        <v>0</v>
      </c>
      <c r="AH176" s="28"/>
      <c r="AI176" s="29">
        <f t="shared" ref="AI176:AI178" si="341">AE176+AH176</f>
        <v>70933.399999999994</v>
      </c>
      <c r="AJ176" s="28"/>
      <c r="AK176" s="29">
        <f t="shared" ref="AK176:AK178" si="342">AG176+AJ176</f>
        <v>0</v>
      </c>
      <c r="AL176" s="12" t="s">
        <v>204</v>
      </c>
      <c r="AM176" s="3">
        <v>0</v>
      </c>
    </row>
    <row r="177" spans="1:39" x14ac:dyDescent="0.3">
      <c r="A177" s="1"/>
      <c r="B177" s="50" t="s">
        <v>23</v>
      </c>
      <c r="C177" s="50"/>
      <c r="D177" s="27"/>
      <c r="E177" s="27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>
        <v>212800</v>
      </c>
      <c r="S177" s="29">
        <f t="shared" si="325"/>
        <v>212800</v>
      </c>
      <c r="T177" s="29"/>
      <c r="U177" s="29">
        <f t="shared" si="326"/>
        <v>0</v>
      </c>
      <c r="V177" s="29"/>
      <c r="W177" s="29">
        <f t="shared" si="335"/>
        <v>212800</v>
      </c>
      <c r="X177" s="29"/>
      <c r="Y177" s="29">
        <f t="shared" si="336"/>
        <v>0</v>
      </c>
      <c r="Z177" s="29"/>
      <c r="AA177" s="29">
        <f t="shared" si="337"/>
        <v>212800</v>
      </c>
      <c r="AB177" s="29"/>
      <c r="AC177" s="29">
        <f t="shared" si="338"/>
        <v>0</v>
      </c>
      <c r="AD177" s="29"/>
      <c r="AE177" s="29">
        <f t="shared" si="339"/>
        <v>212800</v>
      </c>
      <c r="AF177" s="29"/>
      <c r="AG177" s="29">
        <f t="shared" si="340"/>
        <v>0</v>
      </c>
      <c r="AH177" s="28"/>
      <c r="AI177" s="29">
        <f t="shared" si="341"/>
        <v>212800</v>
      </c>
      <c r="AJ177" s="28"/>
      <c r="AK177" s="29">
        <f t="shared" si="342"/>
        <v>0</v>
      </c>
      <c r="AL177" s="12" t="s">
        <v>204</v>
      </c>
    </row>
    <row r="178" spans="1:39" ht="56.25" x14ac:dyDescent="0.3">
      <c r="A178" s="1" t="s">
        <v>185</v>
      </c>
      <c r="B178" s="50" t="s">
        <v>205</v>
      </c>
      <c r="C178" s="50" t="s">
        <v>5</v>
      </c>
      <c r="D178" s="27"/>
      <c r="E178" s="27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>
        <f>R180+R181</f>
        <v>85032.299999999988</v>
      </c>
      <c r="S178" s="29">
        <f t="shared" si="325"/>
        <v>85032.299999999988</v>
      </c>
      <c r="T178" s="29">
        <f>T180+T181</f>
        <v>0</v>
      </c>
      <c r="U178" s="29">
        <f t="shared" si="326"/>
        <v>0</v>
      </c>
      <c r="V178" s="29">
        <f>V180+V181</f>
        <v>0</v>
      </c>
      <c r="W178" s="29">
        <f t="shared" si="335"/>
        <v>85032.299999999988</v>
      </c>
      <c r="X178" s="29">
        <f>X180+X181</f>
        <v>0</v>
      </c>
      <c r="Y178" s="29">
        <f t="shared" si="336"/>
        <v>0</v>
      </c>
      <c r="Z178" s="29">
        <f>Z180+Z181</f>
        <v>0</v>
      </c>
      <c r="AA178" s="29">
        <f t="shared" si="337"/>
        <v>85032.299999999988</v>
      </c>
      <c r="AB178" s="29">
        <f>AB180+AB181</f>
        <v>0</v>
      </c>
      <c r="AC178" s="29">
        <f t="shared" si="338"/>
        <v>0</v>
      </c>
      <c r="AD178" s="29">
        <f>AD180+AD181</f>
        <v>0</v>
      </c>
      <c r="AE178" s="29">
        <f t="shared" si="339"/>
        <v>85032.299999999988</v>
      </c>
      <c r="AF178" s="29">
        <f>AF180+AF181</f>
        <v>0</v>
      </c>
      <c r="AG178" s="29">
        <f t="shared" si="340"/>
        <v>0</v>
      </c>
      <c r="AH178" s="28">
        <f>AH180+AH181</f>
        <v>0</v>
      </c>
      <c r="AI178" s="29">
        <f t="shared" si="341"/>
        <v>85032.299999999988</v>
      </c>
      <c r="AJ178" s="28">
        <f>AJ180+AJ181</f>
        <v>0</v>
      </c>
      <c r="AK178" s="29">
        <f t="shared" si="342"/>
        <v>0</v>
      </c>
      <c r="AL178" s="12"/>
    </row>
    <row r="179" spans="1:39" x14ac:dyDescent="0.3">
      <c r="A179" s="1"/>
      <c r="B179" s="50" t="s">
        <v>7</v>
      </c>
      <c r="C179" s="50"/>
      <c r="D179" s="27"/>
      <c r="E179" s="27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8"/>
      <c r="AI179" s="29"/>
      <c r="AJ179" s="28"/>
      <c r="AK179" s="29"/>
      <c r="AL179" s="12"/>
    </row>
    <row r="180" spans="1:39" hidden="1" x14ac:dyDescent="0.3">
      <c r="A180" s="1"/>
      <c r="B180" s="36" t="s">
        <v>8</v>
      </c>
      <c r="C180" s="36"/>
      <c r="D180" s="27"/>
      <c r="E180" s="27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>
        <v>21258.1</v>
      </c>
      <c r="S180" s="29">
        <f t="shared" si="325"/>
        <v>21258.1</v>
      </c>
      <c r="T180" s="29"/>
      <c r="U180" s="29">
        <f t="shared" si="326"/>
        <v>0</v>
      </c>
      <c r="V180" s="29"/>
      <c r="W180" s="29">
        <f t="shared" ref="W180:W212" si="343">S180+V180</f>
        <v>21258.1</v>
      </c>
      <c r="X180" s="29"/>
      <c r="Y180" s="29">
        <f t="shared" ref="Y180:Y212" si="344">U180+X180</f>
        <v>0</v>
      </c>
      <c r="Z180" s="29"/>
      <c r="AA180" s="29">
        <f t="shared" ref="AA180:AA212" si="345">W180+Z180</f>
        <v>21258.1</v>
      </c>
      <c r="AB180" s="29"/>
      <c r="AC180" s="29">
        <f t="shared" ref="AC180:AC212" si="346">Y180+AB180</f>
        <v>0</v>
      </c>
      <c r="AD180" s="29"/>
      <c r="AE180" s="29">
        <f t="shared" ref="AE180:AE183" si="347">AA180+AD180</f>
        <v>21258.1</v>
      </c>
      <c r="AF180" s="29"/>
      <c r="AG180" s="29">
        <f t="shared" ref="AG180:AG183" si="348">AC180+AF180</f>
        <v>0</v>
      </c>
      <c r="AH180" s="28"/>
      <c r="AI180" s="29">
        <f t="shared" ref="AI180:AI183" si="349">AE180+AH180</f>
        <v>21258.1</v>
      </c>
      <c r="AJ180" s="28"/>
      <c r="AK180" s="29">
        <f t="shared" ref="AK180:AK183" si="350">AG180+AJ180</f>
        <v>0</v>
      </c>
      <c r="AL180" s="12" t="s">
        <v>206</v>
      </c>
      <c r="AM180" s="3">
        <v>0</v>
      </c>
    </row>
    <row r="181" spans="1:39" x14ac:dyDescent="0.3">
      <c r="A181" s="1"/>
      <c r="B181" s="50" t="s">
        <v>23</v>
      </c>
      <c r="C181" s="50"/>
      <c r="D181" s="27"/>
      <c r="E181" s="27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>
        <v>63774.2</v>
      </c>
      <c r="S181" s="29">
        <f t="shared" si="325"/>
        <v>63774.2</v>
      </c>
      <c r="T181" s="29"/>
      <c r="U181" s="29">
        <f t="shared" si="326"/>
        <v>0</v>
      </c>
      <c r="V181" s="29"/>
      <c r="W181" s="29">
        <f t="shared" si="343"/>
        <v>63774.2</v>
      </c>
      <c r="X181" s="29"/>
      <c r="Y181" s="29">
        <f t="shared" si="344"/>
        <v>0</v>
      </c>
      <c r="Z181" s="29"/>
      <c r="AA181" s="29">
        <f t="shared" si="345"/>
        <v>63774.2</v>
      </c>
      <c r="AB181" s="29"/>
      <c r="AC181" s="29">
        <f t="shared" si="346"/>
        <v>0</v>
      </c>
      <c r="AD181" s="29"/>
      <c r="AE181" s="29">
        <f t="shared" si="347"/>
        <v>63774.2</v>
      </c>
      <c r="AF181" s="29"/>
      <c r="AG181" s="29">
        <f t="shared" si="348"/>
        <v>0</v>
      </c>
      <c r="AH181" s="28"/>
      <c r="AI181" s="29">
        <f t="shared" si="349"/>
        <v>63774.2</v>
      </c>
      <c r="AJ181" s="28"/>
      <c r="AK181" s="29">
        <f t="shared" si="350"/>
        <v>0</v>
      </c>
      <c r="AL181" s="13" t="s">
        <v>144</v>
      </c>
    </row>
    <row r="182" spans="1:39" ht="56.25" x14ac:dyDescent="0.3">
      <c r="A182" s="1" t="s">
        <v>197</v>
      </c>
      <c r="B182" s="50" t="s">
        <v>230</v>
      </c>
      <c r="C182" s="50" t="s">
        <v>5</v>
      </c>
      <c r="D182" s="27"/>
      <c r="E182" s="27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>
        <v>8000</v>
      </c>
      <c r="AA182" s="29">
        <f t="shared" si="345"/>
        <v>8000</v>
      </c>
      <c r="AB182" s="29">
        <v>39873.745000000003</v>
      </c>
      <c r="AC182" s="29">
        <f t="shared" si="346"/>
        <v>39873.745000000003</v>
      </c>
      <c r="AD182" s="29"/>
      <c r="AE182" s="29">
        <f t="shared" si="347"/>
        <v>8000</v>
      </c>
      <c r="AF182" s="29"/>
      <c r="AG182" s="29">
        <f t="shared" si="348"/>
        <v>39873.745000000003</v>
      </c>
      <c r="AH182" s="28"/>
      <c r="AI182" s="29">
        <f t="shared" si="349"/>
        <v>8000</v>
      </c>
      <c r="AJ182" s="28"/>
      <c r="AK182" s="29">
        <f t="shared" si="350"/>
        <v>39873.745000000003</v>
      </c>
      <c r="AL182" s="13" t="s">
        <v>231</v>
      </c>
    </row>
    <row r="183" spans="1:39" ht="56.25" x14ac:dyDescent="0.3">
      <c r="A183" s="1" t="s">
        <v>209</v>
      </c>
      <c r="B183" s="50" t="s">
        <v>237</v>
      </c>
      <c r="C183" s="50" t="s">
        <v>5</v>
      </c>
      <c r="D183" s="27"/>
      <c r="E183" s="27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>
        <f>Z185+Z186</f>
        <v>55250.1</v>
      </c>
      <c r="AA183" s="29">
        <f t="shared" si="345"/>
        <v>55250.1</v>
      </c>
      <c r="AB183" s="29">
        <f>AB185+AB186</f>
        <v>0</v>
      </c>
      <c r="AC183" s="29">
        <f t="shared" si="346"/>
        <v>0</v>
      </c>
      <c r="AD183" s="29">
        <f>AD185+AD186</f>
        <v>0</v>
      </c>
      <c r="AE183" s="29">
        <f t="shared" si="347"/>
        <v>55250.1</v>
      </c>
      <c r="AF183" s="29">
        <f>AF185+AF186</f>
        <v>0</v>
      </c>
      <c r="AG183" s="29">
        <f t="shared" si="348"/>
        <v>0</v>
      </c>
      <c r="AH183" s="28">
        <f>AH185+AH186</f>
        <v>0</v>
      </c>
      <c r="AI183" s="29">
        <f t="shared" si="349"/>
        <v>55250.1</v>
      </c>
      <c r="AJ183" s="28">
        <f>AJ185+AJ186</f>
        <v>0</v>
      </c>
      <c r="AK183" s="29">
        <f t="shared" si="350"/>
        <v>0</v>
      </c>
    </row>
    <row r="184" spans="1:39" x14ac:dyDescent="0.3">
      <c r="A184" s="1"/>
      <c r="B184" s="50" t="s">
        <v>7</v>
      </c>
      <c r="C184" s="50"/>
      <c r="D184" s="27"/>
      <c r="E184" s="27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8"/>
      <c r="AI184" s="29"/>
      <c r="AJ184" s="28"/>
      <c r="AK184" s="29"/>
    </row>
    <row r="185" spans="1:39" hidden="1" x14ac:dyDescent="0.3">
      <c r="A185" s="1"/>
      <c r="B185" s="44" t="s">
        <v>8</v>
      </c>
      <c r="C185" s="44"/>
      <c r="D185" s="27"/>
      <c r="E185" s="27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>
        <v>13812.6</v>
      </c>
      <c r="AA185" s="29">
        <f t="shared" si="345"/>
        <v>13812.6</v>
      </c>
      <c r="AB185" s="29"/>
      <c r="AC185" s="29">
        <f t="shared" si="346"/>
        <v>0</v>
      </c>
      <c r="AD185" s="29"/>
      <c r="AE185" s="29">
        <f t="shared" ref="AE185:AE187" si="351">AA185+AD185</f>
        <v>13812.6</v>
      </c>
      <c r="AF185" s="29"/>
      <c r="AG185" s="29">
        <f t="shared" ref="AG185:AG187" si="352">AC185+AF185</f>
        <v>0</v>
      </c>
      <c r="AH185" s="28"/>
      <c r="AI185" s="29">
        <f t="shared" ref="AI185:AI187" si="353">AE185+AH185</f>
        <v>13812.6</v>
      </c>
      <c r="AJ185" s="28"/>
      <c r="AK185" s="29">
        <f t="shared" ref="AK185:AK187" si="354">AG185+AJ185</f>
        <v>0</v>
      </c>
      <c r="AL185" s="13" t="s">
        <v>238</v>
      </c>
      <c r="AM185" s="3">
        <v>0</v>
      </c>
    </row>
    <row r="186" spans="1:39" x14ac:dyDescent="0.3">
      <c r="A186" s="1"/>
      <c r="B186" s="50" t="s">
        <v>23</v>
      </c>
      <c r="C186" s="50"/>
      <c r="D186" s="27"/>
      <c r="E186" s="27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>
        <v>41437.5</v>
      </c>
      <c r="AA186" s="29">
        <f t="shared" si="345"/>
        <v>41437.5</v>
      </c>
      <c r="AB186" s="29"/>
      <c r="AC186" s="29">
        <f t="shared" si="346"/>
        <v>0</v>
      </c>
      <c r="AD186" s="29"/>
      <c r="AE186" s="29">
        <f t="shared" si="351"/>
        <v>41437.5</v>
      </c>
      <c r="AF186" s="29"/>
      <c r="AG186" s="29">
        <f t="shared" si="352"/>
        <v>0</v>
      </c>
      <c r="AH186" s="28"/>
      <c r="AI186" s="29">
        <f t="shared" si="353"/>
        <v>41437.5</v>
      </c>
      <c r="AJ186" s="28"/>
      <c r="AK186" s="29">
        <f t="shared" si="354"/>
        <v>0</v>
      </c>
      <c r="AL186" s="13" t="s">
        <v>144</v>
      </c>
    </row>
    <row r="187" spans="1:39" ht="56.25" x14ac:dyDescent="0.3">
      <c r="A187" s="1" t="s">
        <v>210</v>
      </c>
      <c r="B187" s="50" t="s">
        <v>239</v>
      </c>
      <c r="C187" s="50" t="s">
        <v>5</v>
      </c>
      <c r="D187" s="27"/>
      <c r="E187" s="27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>
        <f>Z189+Z190</f>
        <v>18636</v>
      </c>
      <c r="AA187" s="29">
        <f t="shared" si="345"/>
        <v>18636</v>
      </c>
      <c r="AB187" s="29">
        <f>AB189+AB190</f>
        <v>0</v>
      </c>
      <c r="AC187" s="29">
        <f t="shared" si="346"/>
        <v>0</v>
      </c>
      <c r="AD187" s="29">
        <f>AD189+AD190</f>
        <v>0</v>
      </c>
      <c r="AE187" s="29">
        <f t="shared" si="351"/>
        <v>18636</v>
      </c>
      <c r="AF187" s="29">
        <f>AF189+AF190</f>
        <v>0</v>
      </c>
      <c r="AG187" s="29">
        <f t="shared" si="352"/>
        <v>0</v>
      </c>
      <c r="AH187" s="28">
        <f>AH189+AH190</f>
        <v>0</v>
      </c>
      <c r="AI187" s="29">
        <f t="shared" si="353"/>
        <v>18636</v>
      </c>
      <c r="AJ187" s="28">
        <f>AJ189+AJ190</f>
        <v>0</v>
      </c>
      <c r="AK187" s="29">
        <f t="shared" si="354"/>
        <v>0</v>
      </c>
    </row>
    <row r="188" spans="1:39" x14ac:dyDescent="0.3">
      <c r="A188" s="1"/>
      <c r="B188" s="50" t="s">
        <v>7</v>
      </c>
      <c r="C188" s="50"/>
      <c r="D188" s="27"/>
      <c r="E188" s="27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8"/>
      <c r="AI188" s="29"/>
      <c r="AJ188" s="28"/>
      <c r="AK188" s="29"/>
    </row>
    <row r="189" spans="1:39" hidden="1" x14ac:dyDescent="0.3">
      <c r="A189" s="1"/>
      <c r="B189" s="44" t="s">
        <v>8</v>
      </c>
      <c r="C189" s="44"/>
      <c r="D189" s="27"/>
      <c r="E189" s="27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>
        <v>4659</v>
      </c>
      <c r="AA189" s="29">
        <f t="shared" si="345"/>
        <v>4659</v>
      </c>
      <c r="AB189" s="29"/>
      <c r="AC189" s="29">
        <f t="shared" si="346"/>
        <v>0</v>
      </c>
      <c r="AD189" s="29"/>
      <c r="AE189" s="29">
        <f t="shared" ref="AE189:AE212" si="355">AA189+AD189</f>
        <v>4659</v>
      </c>
      <c r="AF189" s="29"/>
      <c r="AG189" s="29">
        <f t="shared" ref="AG189:AG212" si="356">AC189+AF189</f>
        <v>0</v>
      </c>
      <c r="AH189" s="28"/>
      <c r="AI189" s="29">
        <f t="shared" ref="AI189:AI212" si="357">AE189+AH189</f>
        <v>4659</v>
      </c>
      <c r="AJ189" s="28"/>
      <c r="AK189" s="29">
        <f t="shared" ref="AK189:AK212" si="358">AG189+AJ189</f>
        <v>0</v>
      </c>
      <c r="AL189" s="13" t="s">
        <v>240</v>
      </c>
      <c r="AM189" s="3">
        <v>0</v>
      </c>
    </row>
    <row r="190" spans="1:39" x14ac:dyDescent="0.3">
      <c r="A190" s="1"/>
      <c r="B190" s="50" t="s">
        <v>23</v>
      </c>
      <c r="C190" s="50"/>
      <c r="D190" s="27"/>
      <c r="E190" s="27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>
        <v>13977</v>
      </c>
      <c r="AA190" s="29">
        <f t="shared" si="345"/>
        <v>13977</v>
      </c>
      <c r="AB190" s="29"/>
      <c r="AC190" s="29">
        <f t="shared" si="346"/>
        <v>0</v>
      </c>
      <c r="AD190" s="29"/>
      <c r="AE190" s="29">
        <f t="shared" si="355"/>
        <v>13977</v>
      </c>
      <c r="AF190" s="29"/>
      <c r="AG190" s="29">
        <f t="shared" si="356"/>
        <v>0</v>
      </c>
      <c r="AH190" s="28"/>
      <c r="AI190" s="29">
        <f t="shared" si="357"/>
        <v>13977</v>
      </c>
      <c r="AJ190" s="28"/>
      <c r="AK190" s="29">
        <f t="shared" si="358"/>
        <v>0</v>
      </c>
      <c r="AL190" s="13" t="s">
        <v>144</v>
      </c>
    </row>
    <row r="191" spans="1:39" ht="56.25" x14ac:dyDescent="0.3">
      <c r="A191" s="1" t="s">
        <v>241</v>
      </c>
      <c r="B191" s="50" t="s">
        <v>253</v>
      </c>
      <c r="C191" s="50" t="s">
        <v>5</v>
      </c>
      <c r="D191" s="27"/>
      <c r="E191" s="27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8">
        <v>1213.567</v>
      </c>
      <c r="AI191" s="29">
        <f t="shared" si="357"/>
        <v>1213.567</v>
      </c>
      <c r="AJ191" s="28"/>
      <c r="AK191" s="29">
        <f t="shared" si="358"/>
        <v>0</v>
      </c>
      <c r="AL191" s="13" t="s">
        <v>254</v>
      </c>
    </row>
    <row r="192" spans="1:39" ht="56.25" x14ac:dyDescent="0.3">
      <c r="A192" s="1" t="s">
        <v>242</v>
      </c>
      <c r="B192" s="50" t="s">
        <v>255</v>
      </c>
      <c r="C192" s="50" t="s">
        <v>5</v>
      </c>
      <c r="D192" s="27"/>
      <c r="E192" s="27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8">
        <v>24006.687000000002</v>
      </c>
      <c r="AI192" s="29">
        <f t="shared" si="357"/>
        <v>24006.687000000002</v>
      </c>
      <c r="AJ192" s="28"/>
      <c r="AK192" s="29">
        <f t="shared" si="358"/>
        <v>0</v>
      </c>
      <c r="AL192" s="13" t="s">
        <v>258</v>
      </c>
    </row>
    <row r="193" spans="1:39" ht="56.25" x14ac:dyDescent="0.3">
      <c r="A193" s="1" t="s">
        <v>243</v>
      </c>
      <c r="B193" s="50" t="s">
        <v>256</v>
      </c>
      <c r="C193" s="50" t="s">
        <v>5</v>
      </c>
      <c r="D193" s="27"/>
      <c r="E193" s="27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8">
        <v>20223.257000000001</v>
      </c>
      <c r="AI193" s="29">
        <f t="shared" si="357"/>
        <v>20223.257000000001</v>
      </c>
      <c r="AJ193" s="28"/>
      <c r="AK193" s="29">
        <f t="shared" si="358"/>
        <v>0</v>
      </c>
      <c r="AL193" s="13" t="s">
        <v>259</v>
      </c>
    </row>
    <row r="194" spans="1:39" ht="56.25" x14ac:dyDescent="0.3">
      <c r="A194" s="1" t="s">
        <v>244</v>
      </c>
      <c r="B194" s="50" t="s">
        <v>257</v>
      </c>
      <c r="C194" s="50" t="s">
        <v>5</v>
      </c>
      <c r="D194" s="27"/>
      <c r="E194" s="27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8">
        <v>9666.2019999999993</v>
      </c>
      <c r="AI194" s="29">
        <f t="shared" si="357"/>
        <v>9666.2019999999993</v>
      </c>
      <c r="AJ194" s="28"/>
      <c r="AK194" s="29">
        <f t="shared" si="358"/>
        <v>0</v>
      </c>
      <c r="AL194" s="13" t="s">
        <v>260</v>
      </c>
    </row>
    <row r="195" spans="1:39" x14ac:dyDescent="0.3">
      <c r="A195" s="1"/>
      <c r="B195" s="50" t="s">
        <v>25</v>
      </c>
      <c r="C195" s="16"/>
      <c r="D195" s="26">
        <f>D196+D197</f>
        <v>200000</v>
      </c>
      <c r="E195" s="26">
        <f>E196+E197</f>
        <v>321000</v>
      </c>
      <c r="F195" s="26">
        <f>F196+F197</f>
        <v>0</v>
      </c>
      <c r="G195" s="26">
        <f t="shared" si="171"/>
        <v>200000</v>
      </c>
      <c r="H195" s="26">
        <f>H196+H197</f>
        <v>0</v>
      </c>
      <c r="I195" s="26">
        <f t="shared" si="172"/>
        <v>321000</v>
      </c>
      <c r="J195" s="26">
        <f>J196+J197</f>
        <v>0</v>
      </c>
      <c r="K195" s="26">
        <f t="shared" si="157"/>
        <v>200000</v>
      </c>
      <c r="L195" s="26">
        <f>L196+L197</f>
        <v>-11499.041999999999</v>
      </c>
      <c r="M195" s="26">
        <f t="shared" si="322"/>
        <v>309500.95799999998</v>
      </c>
      <c r="N195" s="26">
        <f>N196+N197</f>
        <v>0</v>
      </c>
      <c r="O195" s="26">
        <f t="shared" si="323"/>
        <v>200000</v>
      </c>
      <c r="P195" s="26">
        <f>P196+P197</f>
        <v>0</v>
      </c>
      <c r="Q195" s="26">
        <f t="shared" si="324"/>
        <v>309500.95799999998</v>
      </c>
      <c r="R195" s="26">
        <f>R196+R197</f>
        <v>-100000</v>
      </c>
      <c r="S195" s="26">
        <f t="shared" si="325"/>
        <v>100000</v>
      </c>
      <c r="T195" s="26">
        <f>T196+T197</f>
        <v>-100000</v>
      </c>
      <c r="U195" s="26">
        <f t="shared" si="326"/>
        <v>209500.95799999998</v>
      </c>
      <c r="V195" s="26">
        <f>V196+V197</f>
        <v>0</v>
      </c>
      <c r="W195" s="26">
        <f t="shared" si="343"/>
        <v>100000</v>
      </c>
      <c r="X195" s="26">
        <f>X196+X197</f>
        <v>0</v>
      </c>
      <c r="Y195" s="26">
        <f t="shared" si="344"/>
        <v>209500.95799999998</v>
      </c>
      <c r="Z195" s="26">
        <f>Z196+Z197</f>
        <v>0</v>
      </c>
      <c r="AA195" s="26">
        <f t="shared" si="345"/>
        <v>100000</v>
      </c>
      <c r="AB195" s="26">
        <f>AB196+AB197</f>
        <v>0</v>
      </c>
      <c r="AC195" s="26">
        <f t="shared" si="346"/>
        <v>209500.95799999998</v>
      </c>
      <c r="AD195" s="26">
        <f>AD196+AD197</f>
        <v>0</v>
      </c>
      <c r="AE195" s="26">
        <f t="shared" si="355"/>
        <v>100000</v>
      </c>
      <c r="AF195" s="26">
        <f>AF196+AF197</f>
        <v>0</v>
      </c>
      <c r="AG195" s="26">
        <f t="shared" si="356"/>
        <v>209500.95799999998</v>
      </c>
      <c r="AH195" s="26">
        <f>AH196+AH197</f>
        <v>0</v>
      </c>
      <c r="AI195" s="29">
        <f t="shared" si="357"/>
        <v>100000</v>
      </c>
      <c r="AJ195" s="26">
        <f>AJ196+AJ197</f>
        <v>-6841.009</v>
      </c>
      <c r="AK195" s="29">
        <f t="shared" si="358"/>
        <v>202659.94899999999</v>
      </c>
      <c r="AL195" s="45"/>
      <c r="AM195" s="46"/>
    </row>
    <row r="196" spans="1:39" ht="56.25" x14ac:dyDescent="0.3">
      <c r="A196" s="1" t="s">
        <v>245</v>
      </c>
      <c r="B196" s="50" t="s">
        <v>56</v>
      </c>
      <c r="C196" s="7" t="s">
        <v>45</v>
      </c>
      <c r="D196" s="29">
        <v>100000</v>
      </c>
      <c r="E196" s="29">
        <v>221000</v>
      </c>
      <c r="F196" s="29"/>
      <c r="G196" s="29">
        <f t="shared" si="171"/>
        <v>100000</v>
      </c>
      <c r="H196" s="29"/>
      <c r="I196" s="29">
        <f t="shared" si="172"/>
        <v>221000</v>
      </c>
      <c r="J196" s="29"/>
      <c r="K196" s="29">
        <f t="shared" si="157"/>
        <v>100000</v>
      </c>
      <c r="L196" s="29">
        <v>-11499.041999999999</v>
      </c>
      <c r="M196" s="29">
        <f t="shared" si="322"/>
        <v>209500.95800000001</v>
      </c>
      <c r="N196" s="29"/>
      <c r="O196" s="29">
        <f t="shared" si="323"/>
        <v>100000</v>
      </c>
      <c r="P196" s="29"/>
      <c r="Q196" s="29">
        <f t="shared" si="324"/>
        <v>209500.95800000001</v>
      </c>
      <c r="R196" s="29"/>
      <c r="S196" s="29">
        <f t="shared" si="325"/>
        <v>100000</v>
      </c>
      <c r="T196" s="29"/>
      <c r="U196" s="29">
        <f t="shared" si="326"/>
        <v>209500.95800000001</v>
      </c>
      <c r="V196" s="29"/>
      <c r="W196" s="29">
        <f t="shared" si="343"/>
        <v>100000</v>
      </c>
      <c r="X196" s="29"/>
      <c r="Y196" s="29">
        <f t="shared" si="344"/>
        <v>209500.95800000001</v>
      </c>
      <c r="Z196" s="29"/>
      <c r="AA196" s="29">
        <f t="shared" si="345"/>
        <v>100000</v>
      </c>
      <c r="AB196" s="29"/>
      <c r="AC196" s="29">
        <f t="shared" si="346"/>
        <v>209500.95800000001</v>
      </c>
      <c r="AD196" s="29"/>
      <c r="AE196" s="29">
        <f t="shared" si="355"/>
        <v>100000</v>
      </c>
      <c r="AF196" s="29"/>
      <c r="AG196" s="29">
        <f t="shared" si="356"/>
        <v>209500.95800000001</v>
      </c>
      <c r="AH196" s="28"/>
      <c r="AI196" s="29">
        <f t="shared" si="357"/>
        <v>100000</v>
      </c>
      <c r="AJ196" s="28">
        <v>-6841.009</v>
      </c>
      <c r="AK196" s="29">
        <f t="shared" si="358"/>
        <v>202659.94900000002</v>
      </c>
      <c r="AL196" s="12" t="s">
        <v>57</v>
      </c>
    </row>
    <row r="197" spans="1:39" ht="56.25" hidden="1" x14ac:dyDescent="0.3">
      <c r="A197" s="1" t="s">
        <v>138</v>
      </c>
      <c r="B197" s="34" t="s">
        <v>58</v>
      </c>
      <c r="C197" s="7" t="s">
        <v>45</v>
      </c>
      <c r="D197" s="27">
        <v>100000</v>
      </c>
      <c r="E197" s="27">
        <v>100000</v>
      </c>
      <c r="F197" s="29"/>
      <c r="G197" s="29">
        <f t="shared" si="171"/>
        <v>100000</v>
      </c>
      <c r="H197" s="29"/>
      <c r="I197" s="29">
        <f t="shared" si="172"/>
        <v>100000</v>
      </c>
      <c r="J197" s="29"/>
      <c r="K197" s="29">
        <f t="shared" ref="K197:K222" si="359">G197+J197</f>
        <v>100000</v>
      </c>
      <c r="L197" s="29"/>
      <c r="M197" s="29">
        <f t="shared" si="322"/>
        <v>100000</v>
      </c>
      <c r="N197" s="29"/>
      <c r="O197" s="29">
        <f t="shared" si="323"/>
        <v>100000</v>
      </c>
      <c r="P197" s="29"/>
      <c r="Q197" s="29">
        <f t="shared" si="324"/>
        <v>100000</v>
      </c>
      <c r="R197" s="29">
        <v>-100000</v>
      </c>
      <c r="S197" s="29">
        <f t="shared" si="325"/>
        <v>0</v>
      </c>
      <c r="T197" s="29">
        <v>-100000</v>
      </c>
      <c r="U197" s="29">
        <f t="shared" si="326"/>
        <v>0</v>
      </c>
      <c r="V197" s="29"/>
      <c r="W197" s="29">
        <f t="shared" si="343"/>
        <v>0</v>
      </c>
      <c r="X197" s="29"/>
      <c r="Y197" s="29">
        <f t="shared" si="344"/>
        <v>0</v>
      </c>
      <c r="Z197" s="29"/>
      <c r="AA197" s="29">
        <f t="shared" si="345"/>
        <v>0</v>
      </c>
      <c r="AB197" s="29"/>
      <c r="AC197" s="29">
        <f t="shared" si="346"/>
        <v>0</v>
      </c>
      <c r="AD197" s="29"/>
      <c r="AE197" s="29">
        <f t="shared" si="355"/>
        <v>0</v>
      </c>
      <c r="AF197" s="29"/>
      <c r="AG197" s="29">
        <f t="shared" si="356"/>
        <v>0</v>
      </c>
      <c r="AH197" s="28"/>
      <c r="AI197" s="29">
        <f t="shared" si="357"/>
        <v>0</v>
      </c>
      <c r="AJ197" s="28"/>
      <c r="AK197" s="29">
        <f t="shared" si="358"/>
        <v>0</v>
      </c>
      <c r="AL197" s="12" t="s">
        <v>59</v>
      </c>
      <c r="AM197" s="3">
        <v>0</v>
      </c>
    </row>
    <row r="198" spans="1:39" x14ac:dyDescent="0.3">
      <c r="A198" s="1"/>
      <c r="B198" s="81" t="s">
        <v>9</v>
      </c>
      <c r="C198" s="81"/>
      <c r="D198" s="26">
        <f>D202+D199+D200+D201+D203+D204</f>
        <v>244219.59999999998</v>
      </c>
      <c r="E198" s="26">
        <f>E202+E199+E200+E201+E203+E204</f>
        <v>103373.5</v>
      </c>
      <c r="F198" s="26">
        <f>F202+F199+F200+F201+F203+F204</f>
        <v>0</v>
      </c>
      <c r="G198" s="26">
        <f t="shared" si="171"/>
        <v>244219.59999999998</v>
      </c>
      <c r="H198" s="26">
        <f>H202+H199+H200+H201+H203+H204</f>
        <v>0</v>
      </c>
      <c r="I198" s="26">
        <f t="shared" si="172"/>
        <v>103373.5</v>
      </c>
      <c r="J198" s="26">
        <f>J202+J199+J200+J201+J203+J204</f>
        <v>13138.425999999999</v>
      </c>
      <c r="K198" s="26">
        <f t="shared" si="359"/>
        <v>257358.02599999998</v>
      </c>
      <c r="L198" s="26">
        <f>L202+L199+L200+L201+L203+L204</f>
        <v>0</v>
      </c>
      <c r="M198" s="26">
        <f t="shared" si="322"/>
        <v>103373.5</v>
      </c>
      <c r="N198" s="26">
        <f>N202+N199+N200+N201+N203+N204</f>
        <v>0</v>
      </c>
      <c r="O198" s="26">
        <f t="shared" si="323"/>
        <v>257358.02599999998</v>
      </c>
      <c r="P198" s="26">
        <f>P202+P199+P200+P201+P203+P204</f>
        <v>0</v>
      </c>
      <c r="Q198" s="26">
        <f t="shared" si="324"/>
        <v>103373.5</v>
      </c>
      <c r="R198" s="26">
        <f>R202+R199+R200+R201+R203+R204</f>
        <v>-3874</v>
      </c>
      <c r="S198" s="26">
        <f t="shared" si="325"/>
        <v>253484.02599999998</v>
      </c>
      <c r="T198" s="26">
        <f>T202+T199+T200+T201+T203+T204</f>
        <v>0</v>
      </c>
      <c r="U198" s="26">
        <f t="shared" si="326"/>
        <v>103373.5</v>
      </c>
      <c r="V198" s="26">
        <f>V202+V199+V200+V201+V203+V204</f>
        <v>0</v>
      </c>
      <c r="W198" s="26">
        <f t="shared" si="343"/>
        <v>253484.02599999998</v>
      </c>
      <c r="X198" s="26">
        <f>X202+X199+X200+X201+X203+X204</f>
        <v>0</v>
      </c>
      <c r="Y198" s="26">
        <f t="shared" si="344"/>
        <v>103373.5</v>
      </c>
      <c r="Z198" s="29">
        <f>Z202+Z199+Z200+Z201+Z203+Z204</f>
        <v>177598.50900000002</v>
      </c>
      <c r="AA198" s="29">
        <f t="shared" si="345"/>
        <v>431082.53500000003</v>
      </c>
      <c r="AB198" s="29">
        <f>AB202+AB199+AB200+AB201+AB203+AB204</f>
        <v>295818.09100000001</v>
      </c>
      <c r="AC198" s="29">
        <f t="shared" si="346"/>
        <v>399191.59100000001</v>
      </c>
      <c r="AD198" s="29">
        <f>AD202+AD199+AD200+AD201+AD203+AD204</f>
        <v>-13456.4</v>
      </c>
      <c r="AE198" s="26">
        <f t="shared" si="355"/>
        <v>417626.13500000001</v>
      </c>
      <c r="AF198" s="29">
        <f>AF202+AF199+AF200+AF201+AF203+AF204</f>
        <v>0</v>
      </c>
      <c r="AG198" s="26">
        <f t="shared" si="356"/>
        <v>399191.59100000001</v>
      </c>
      <c r="AH198" s="26">
        <f>AH202+AH199+AH200+AH201+AH203+AH204</f>
        <v>13626.777</v>
      </c>
      <c r="AI198" s="29">
        <f t="shared" si="357"/>
        <v>431252.91200000001</v>
      </c>
      <c r="AJ198" s="26">
        <f>AJ202+AJ199+AJ200+AJ201+AJ203+AJ204</f>
        <v>-5731.0259999999998</v>
      </c>
      <c r="AK198" s="29">
        <f t="shared" si="358"/>
        <v>393460.565</v>
      </c>
      <c r="AL198" s="45"/>
      <c r="AM198" s="46"/>
    </row>
    <row r="199" spans="1:39" ht="56.25" x14ac:dyDescent="0.3">
      <c r="A199" s="1" t="s">
        <v>246</v>
      </c>
      <c r="B199" s="50" t="s">
        <v>62</v>
      </c>
      <c r="C199" s="7" t="s">
        <v>45</v>
      </c>
      <c r="D199" s="29">
        <v>29976.799999999999</v>
      </c>
      <c r="E199" s="29">
        <v>0</v>
      </c>
      <c r="F199" s="29"/>
      <c r="G199" s="29">
        <f t="shared" si="171"/>
        <v>29976.799999999999</v>
      </c>
      <c r="H199" s="29">
        <v>0</v>
      </c>
      <c r="I199" s="29">
        <f t="shared" si="172"/>
        <v>0</v>
      </c>
      <c r="J199" s="29">
        <v>13138.425999999999</v>
      </c>
      <c r="K199" s="29">
        <f t="shared" si="359"/>
        <v>43115.225999999995</v>
      </c>
      <c r="L199" s="29">
        <v>0</v>
      </c>
      <c r="M199" s="29">
        <f t="shared" si="322"/>
        <v>0</v>
      </c>
      <c r="N199" s="29"/>
      <c r="O199" s="29">
        <f t="shared" si="323"/>
        <v>43115.225999999995</v>
      </c>
      <c r="P199" s="29">
        <v>0</v>
      </c>
      <c r="Q199" s="29">
        <f t="shared" si="324"/>
        <v>0</v>
      </c>
      <c r="R199" s="29"/>
      <c r="S199" s="29">
        <f t="shared" si="325"/>
        <v>43115.225999999995</v>
      </c>
      <c r="T199" s="29">
        <v>0</v>
      </c>
      <c r="U199" s="29">
        <f t="shared" si="326"/>
        <v>0</v>
      </c>
      <c r="V199" s="29"/>
      <c r="W199" s="29">
        <f t="shared" si="343"/>
        <v>43115.225999999995</v>
      </c>
      <c r="X199" s="29">
        <v>0</v>
      </c>
      <c r="Y199" s="29">
        <f t="shared" si="344"/>
        <v>0</v>
      </c>
      <c r="Z199" s="29"/>
      <c r="AA199" s="29">
        <f t="shared" si="345"/>
        <v>43115.225999999995</v>
      </c>
      <c r="AB199" s="29">
        <v>0</v>
      </c>
      <c r="AC199" s="29">
        <f t="shared" si="346"/>
        <v>0</v>
      </c>
      <c r="AD199" s="29"/>
      <c r="AE199" s="29">
        <f t="shared" si="355"/>
        <v>43115.225999999995</v>
      </c>
      <c r="AF199" s="29">
        <v>0</v>
      </c>
      <c r="AG199" s="29">
        <f t="shared" si="356"/>
        <v>0</v>
      </c>
      <c r="AH199" s="28"/>
      <c r="AI199" s="29">
        <f t="shared" si="357"/>
        <v>43115.225999999995</v>
      </c>
      <c r="AJ199" s="28">
        <v>0</v>
      </c>
      <c r="AK199" s="29">
        <f t="shared" si="358"/>
        <v>0</v>
      </c>
      <c r="AL199" s="12" t="s">
        <v>152</v>
      </c>
    </row>
    <row r="200" spans="1:39" ht="56.25" x14ac:dyDescent="0.3">
      <c r="A200" s="1" t="s">
        <v>263</v>
      </c>
      <c r="B200" s="50" t="s">
        <v>63</v>
      </c>
      <c r="C200" s="7" t="s">
        <v>45</v>
      </c>
      <c r="D200" s="29">
        <v>95000</v>
      </c>
      <c r="E200" s="29">
        <v>103373.5</v>
      </c>
      <c r="F200" s="29"/>
      <c r="G200" s="29">
        <f t="shared" si="171"/>
        <v>95000</v>
      </c>
      <c r="H200" s="29"/>
      <c r="I200" s="29">
        <f t="shared" si="172"/>
        <v>103373.5</v>
      </c>
      <c r="J200" s="29"/>
      <c r="K200" s="29">
        <f t="shared" si="359"/>
        <v>95000</v>
      </c>
      <c r="L200" s="29"/>
      <c r="M200" s="29">
        <f t="shared" si="322"/>
        <v>103373.5</v>
      </c>
      <c r="N200" s="29"/>
      <c r="O200" s="29">
        <f t="shared" si="323"/>
        <v>95000</v>
      </c>
      <c r="P200" s="29"/>
      <c r="Q200" s="29">
        <f t="shared" si="324"/>
        <v>103373.5</v>
      </c>
      <c r="R200" s="29"/>
      <c r="S200" s="29">
        <f t="shared" si="325"/>
        <v>95000</v>
      </c>
      <c r="T200" s="29"/>
      <c r="U200" s="29">
        <f t="shared" si="326"/>
        <v>103373.5</v>
      </c>
      <c r="V200" s="29"/>
      <c r="W200" s="29">
        <f t="shared" si="343"/>
        <v>95000</v>
      </c>
      <c r="X200" s="29"/>
      <c r="Y200" s="29">
        <f t="shared" si="344"/>
        <v>103373.5</v>
      </c>
      <c r="Z200" s="29"/>
      <c r="AA200" s="29">
        <f t="shared" si="345"/>
        <v>95000</v>
      </c>
      <c r="AB200" s="29"/>
      <c r="AC200" s="29">
        <f t="shared" si="346"/>
        <v>103373.5</v>
      </c>
      <c r="AD200" s="29"/>
      <c r="AE200" s="29">
        <f t="shared" si="355"/>
        <v>95000</v>
      </c>
      <c r="AF200" s="29"/>
      <c r="AG200" s="29">
        <f t="shared" si="356"/>
        <v>103373.5</v>
      </c>
      <c r="AH200" s="28"/>
      <c r="AI200" s="29">
        <f t="shared" si="357"/>
        <v>95000</v>
      </c>
      <c r="AJ200" s="28">
        <v>-5731.0259999999998</v>
      </c>
      <c r="AK200" s="29">
        <f t="shared" si="358"/>
        <v>97642.474000000002</v>
      </c>
      <c r="AL200" s="12" t="s">
        <v>151</v>
      </c>
    </row>
    <row r="201" spans="1:39" ht="56.25" x14ac:dyDescent="0.3">
      <c r="A201" s="1" t="s">
        <v>269</v>
      </c>
      <c r="B201" s="50" t="s">
        <v>64</v>
      </c>
      <c r="C201" s="7" t="s">
        <v>45</v>
      </c>
      <c r="D201" s="29">
        <v>98373.5</v>
      </c>
      <c r="E201" s="29">
        <v>0</v>
      </c>
      <c r="F201" s="29"/>
      <c r="G201" s="29">
        <f t="shared" si="171"/>
        <v>98373.5</v>
      </c>
      <c r="H201" s="29"/>
      <c r="I201" s="29">
        <f t="shared" si="172"/>
        <v>0</v>
      </c>
      <c r="J201" s="29"/>
      <c r="K201" s="29">
        <f t="shared" si="359"/>
        <v>98373.5</v>
      </c>
      <c r="L201" s="29"/>
      <c r="M201" s="29">
        <f t="shared" si="322"/>
        <v>0</v>
      </c>
      <c r="N201" s="29"/>
      <c r="O201" s="29">
        <f t="shared" si="323"/>
        <v>98373.5</v>
      </c>
      <c r="P201" s="29"/>
      <c r="Q201" s="29">
        <f t="shared" si="324"/>
        <v>0</v>
      </c>
      <c r="R201" s="29"/>
      <c r="S201" s="29">
        <f t="shared" si="325"/>
        <v>98373.5</v>
      </c>
      <c r="T201" s="29"/>
      <c r="U201" s="29">
        <f t="shared" si="326"/>
        <v>0</v>
      </c>
      <c r="V201" s="29"/>
      <c r="W201" s="29">
        <f t="shared" si="343"/>
        <v>98373.5</v>
      </c>
      <c r="X201" s="29"/>
      <c r="Y201" s="29">
        <f t="shared" si="344"/>
        <v>0</v>
      </c>
      <c r="Z201" s="29"/>
      <c r="AA201" s="29">
        <f t="shared" si="345"/>
        <v>98373.5</v>
      </c>
      <c r="AB201" s="29"/>
      <c r="AC201" s="29">
        <f t="shared" si="346"/>
        <v>0</v>
      </c>
      <c r="AD201" s="29"/>
      <c r="AE201" s="29">
        <f t="shared" si="355"/>
        <v>98373.5</v>
      </c>
      <c r="AF201" s="29"/>
      <c r="AG201" s="29">
        <f t="shared" si="356"/>
        <v>0</v>
      </c>
      <c r="AH201" s="28">
        <v>13626.777</v>
      </c>
      <c r="AI201" s="29">
        <f t="shared" si="357"/>
        <v>112000.277</v>
      </c>
      <c r="AJ201" s="28"/>
      <c r="AK201" s="29">
        <f t="shared" si="358"/>
        <v>0</v>
      </c>
      <c r="AL201" s="12" t="s">
        <v>150</v>
      </c>
    </row>
    <row r="202" spans="1:39" ht="56.25" hidden="1" x14ac:dyDescent="0.3">
      <c r="A202" s="1" t="s">
        <v>185</v>
      </c>
      <c r="B202" s="34" t="s">
        <v>180</v>
      </c>
      <c r="C202" s="7" t="s">
        <v>45</v>
      </c>
      <c r="D202" s="29">
        <v>3874</v>
      </c>
      <c r="E202" s="29">
        <v>0</v>
      </c>
      <c r="F202" s="29"/>
      <c r="G202" s="29">
        <f t="shared" si="171"/>
        <v>3874</v>
      </c>
      <c r="H202" s="29">
        <v>0</v>
      </c>
      <c r="I202" s="29">
        <f t="shared" si="172"/>
        <v>0</v>
      </c>
      <c r="J202" s="29"/>
      <c r="K202" s="29">
        <f t="shared" si="359"/>
        <v>3874</v>
      </c>
      <c r="L202" s="29">
        <v>0</v>
      </c>
      <c r="M202" s="29">
        <f t="shared" si="322"/>
        <v>0</v>
      </c>
      <c r="N202" s="29"/>
      <c r="O202" s="29">
        <f t="shared" si="323"/>
        <v>3874</v>
      </c>
      <c r="P202" s="29">
        <v>0</v>
      </c>
      <c r="Q202" s="29">
        <f t="shared" si="324"/>
        <v>0</v>
      </c>
      <c r="R202" s="29">
        <v>-3874</v>
      </c>
      <c r="S202" s="29">
        <f t="shared" si="325"/>
        <v>0</v>
      </c>
      <c r="T202" s="29">
        <v>0</v>
      </c>
      <c r="U202" s="29">
        <f t="shared" si="326"/>
        <v>0</v>
      </c>
      <c r="V202" s="29"/>
      <c r="W202" s="29">
        <f t="shared" si="343"/>
        <v>0</v>
      </c>
      <c r="X202" s="29">
        <v>0</v>
      </c>
      <c r="Y202" s="29">
        <f t="shared" si="344"/>
        <v>0</v>
      </c>
      <c r="Z202" s="29"/>
      <c r="AA202" s="29">
        <f t="shared" si="345"/>
        <v>0</v>
      </c>
      <c r="AB202" s="29">
        <v>0</v>
      </c>
      <c r="AC202" s="29">
        <f t="shared" si="346"/>
        <v>0</v>
      </c>
      <c r="AD202" s="29"/>
      <c r="AE202" s="29">
        <f t="shared" si="355"/>
        <v>0</v>
      </c>
      <c r="AF202" s="29">
        <v>0</v>
      </c>
      <c r="AG202" s="29">
        <f t="shared" si="356"/>
        <v>0</v>
      </c>
      <c r="AH202" s="28"/>
      <c r="AI202" s="29">
        <f t="shared" si="357"/>
        <v>0</v>
      </c>
      <c r="AJ202" s="28">
        <v>0</v>
      </c>
      <c r="AK202" s="29">
        <f t="shared" si="358"/>
        <v>0</v>
      </c>
      <c r="AL202" s="13" t="s">
        <v>149</v>
      </c>
      <c r="AM202" s="3">
        <v>0</v>
      </c>
    </row>
    <row r="203" spans="1:39" ht="56.25" x14ac:dyDescent="0.3">
      <c r="A203" s="1" t="s">
        <v>270</v>
      </c>
      <c r="B203" s="50" t="s">
        <v>166</v>
      </c>
      <c r="C203" s="7" t="s">
        <v>45</v>
      </c>
      <c r="D203" s="29">
        <v>3538.9</v>
      </c>
      <c r="E203" s="29">
        <v>0</v>
      </c>
      <c r="F203" s="29"/>
      <c r="G203" s="29">
        <f t="shared" si="171"/>
        <v>3538.9</v>
      </c>
      <c r="H203" s="29"/>
      <c r="I203" s="29">
        <f t="shared" si="172"/>
        <v>0</v>
      </c>
      <c r="J203" s="29"/>
      <c r="K203" s="29">
        <f t="shared" si="359"/>
        <v>3538.9</v>
      </c>
      <c r="L203" s="29"/>
      <c r="M203" s="29">
        <f t="shared" si="322"/>
        <v>0</v>
      </c>
      <c r="N203" s="29"/>
      <c r="O203" s="29">
        <f t="shared" si="323"/>
        <v>3538.9</v>
      </c>
      <c r="P203" s="29"/>
      <c r="Q203" s="29">
        <f t="shared" si="324"/>
        <v>0</v>
      </c>
      <c r="R203" s="29"/>
      <c r="S203" s="29">
        <f t="shared" si="325"/>
        <v>3538.9</v>
      </c>
      <c r="T203" s="29"/>
      <c r="U203" s="29">
        <f t="shared" si="326"/>
        <v>0</v>
      </c>
      <c r="V203" s="29"/>
      <c r="W203" s="29">
        <f t="shared" si="343"/>
        <v>3538.9</v>
      </c>
      <c r="X203" s="29"/>
      <c r="Y203" s="29">
        <f t="shared" si="344"/>
        <v>0</v>
      </c>
      <c r="Z203" s="29">
        <v>10261.1</v>
      </c>
      <c r="AA203" s="29">
        <f t="shared" si="345"/>
        <v>13800</v>
      </c>
      <c r="AB203" s="29">
        <v>193756.6</v>
      </c>
      <c r="AC203" s="29">
        <f t="shared" si="346"/>
        <v>193756.6</v>
      </c>
      <c r="AD203" s="29"/>
      <c r="AE203" s="29">
        <f t="shared" si="355"/>
        <v>13800</v>
      </c>
      <c r="AF203" s="29"/>
      <c r="AG203" s="29">
        <f t="shared" si="356"/>
        <v>193756.6</v>
      </c>
      <c r="AH203" s="28"/>
      <c r="AI203" s="29">
        <f t="shared" si="357"/>
        <v>13800</v>
      </c>
      <c r="AJ203" s="28"/>
      <c r="AK203" s="29">
        <f t="shared" si="358"/>
        <v>193756.6</v>
      </c>
      <c r="AL203" s="13" t="s">
        <v>153</v>
      </c>
    </row>
    <row r="204" spans="1:39" ht="56.25" x14ac:dyDescent="0.3">
      <c r="A204" s="1" t="s">
        <v>271</v>
      </c>
      <c r="B204" s="50" t="s">
        <v>81</v>
      </c>
      <c r="C204" s="7" t="s">
        <v>45</v>
      </c>
      <c r="D204" s="29">
        <v>13456.4</v>
      </c>
      <c r="E204" s="29">
        <v>0</v>
      </c>
      <c r="F204" s="29"/>
      <c r="G204" s="29">
        <f t="shared" si="171"/>
        <v>13456.4</v>
      </c>
      <c r="H204" s="29"/>
      <c r="I204" s="29">
        <f t="shared" si="172"/>
        <v>0</v>
      </c>
      <c r="J204" s="29"/>
      <c r="K204" s="29">
        <f t="shared" si="359"/>
        <v>13456.4</v>
      </c>
      <c r="L204" s="29"/>
      <c r="M204" s="29">
        <f t="shared" si="322"/>
        <v>0</v>
      </c>
      <c r="N204" s="29"/>
      <c r="O204" s="29">
        <f t="shared" si="323"/>
        <v>13456.4</v>
      </c>
      <c r="P204" s="29"/>
      <c r="Q204" s="29">
        <f t="shared" si="324"/>
        <v>0</v>
      </c>
      <c r="R204" s="29"/>
      <c r="S204" s="29">
        <f t="shared" si="325"/>
        <v>13456.4</v>
      </c>
      <c r="T204" s="29"/>
      <c r="U204" s="29">
        <f t="shared" si="326"/>
        <v>0</v>
      </c>
      <c r="V204" s="29"/>
      <c r="W204" s="29">
        <f t="shared" si="343"/>
        <v>13456.4</v>
      </c>
      <c r="X204" s="29"/>
      <c r="Y204" s="29">
        <f t="shared" si="344"/>
        <v>0</v>
      </c>
      <c r="Z204" s="29">
        <v>167337.40900000001</v>
      </c>
      <c r="AA204" s="29">
        <f t="shared" si="345"/>
        <v>180793.80900000001</v>
      </c>
      <c r="AB204" s="29">
        <v>102061.49099999999</v>
      </c>
      <c r="AC204" s="29">
        <f t="shared" si="346"/>
        <v>102061.49099999999</v>
      </c>
      <c r="AD204" s="29">
        <v>-13456.4</v>
      </c>
      <c r="AE204" s="29">
        <f t="shared" si="355"/>
        <v>167337.40900000001</v>
      </c>
      <c r="AF204" s="29"/>
      <c r="AG204" s="29">
        <f t="shared" si="356"/>
        <v>102061.49099999999</v>
      </c>
      <c r="AH204" s="28"/>
      <c r="AI204" s="29">
        <f t="shared" si="357"/>
        <v>167337.40900000001</v>
      </c>
      <c r="AJ204" s="28"/>
      <c r="AK204" s="29">
        <f t="shared" si="358"/>
        <v>102061.49099999999</v>
      </c>
      <c r="AL204" s="13" t="s">
        <v>146</v>
      </c>
    </row>
    <row r="205" spans="1:39" x14ac:dyDescent="0.3">
      <c r="A205" s="1"/>
      <c r="B205" s="50" t="s">
        <v>17</v>
      </c>
      <c r="C205" s="16"/>
      <c r="D205" s="26">
        <f>D206</f>
        <v>12180.7</v>
      </c>
      <c r="E205" s="26">
        <f>E206</f>
        <v>10000</v>
      </c>
      <c r="F205" s="26">
        <f>F206</f>
        <v>0</v>
      </c>
      <c r="G205" s="26">
        <f t="shared" si="171"/>
        <v>12180.7</v>
      </c>
      <c r="H205" s="26">
        <f>H206</f>
        <v>0</v>
      </c>
      <c r="I205" s="26">
        <f t="shared" si="172"/>
        <v>10000</v>
      </c>
      <c r="J205" s="26">
        <f>J206</f>
        <v>0</v>
      </c>
      <c r="K205" s="26">
        <f t="shared" si="359"/>
        <v>12180.7</v>
      </c>
      <c r="L205" s="26">
        <f>L206</f>
        <v>0</v>
      </c>
      <c r="M205" s="26">
        <f t="shared" si="322"/>
        <v>10000</v>
      </c>
      <c r="N205" s="26">
        <f>N206</f>
        <v>0</v>
      </c>
      <c r="O205" s="26">
        <f t="shared" si="323"/>
        <v>12180.7</v>
      </c>
      <c r="P205" s="26">
        <f>P206</f>
        <v>0</v>
      </c>
      <c r="Q205" s="26">
        <f t="shared" si="324"/>
        <v>10000</v>
      </c>
      <c r="R205" s="26">
        <f>R206</f>
        <v>0</v>
      </c>
      <c r="S205" s="26">
        <f t="shared" si="325"/>
        <v>12180.7</v>
      </c>
      <c r="T205" s="26">
        <f>T206</f>
        <v>0</v>
      </c>
      <c r="U205" s="26">
        <f t="shared" si="326"/>
        <v>10000</v>
      </c>
      <c r="V205" s="26">
        <f>V206</f>
        <v>0</v>
      </c>
      <c r="W205" s="26">
        <f t="shared" si="343"/>
        <v>12180.7</v>
      </c>
      <c r="X205" s="26">
        <f>X206</f>
        <v>0</v>
      </c>
      <c r="Y205" s="26">
        <f t="shared" si="344"/>
        <v>10000</v>
      </c>
      <c r="Z205" s="26">
        <f>Z206+Z207</f>
        <v>30000</v>
      </c>
      <c r="AA205" s="26">
        <f t="shared" si="345"/>
        <v>42180.7</v>
      </c>
      <c r="AB205" s="26">
        <f>AB206+AB207</f>
        <v>30000</v>
      </c>
      <c r="AC205" s="26">
        <f t="shared" si="346"/>
        <v>40000</v>
      </c>
      <c r="AD205" s="26">
        <f>AD206+AD207</f>
        <v>0</v>
      </c>
      <c r="AE205" s="26">
        <f t="shared" si="355"/>
        <v>42180.7</v>
      </c>
      <c r="AF205" s="26">
        <f>AF206+AF207</f>
        <v>-500</v>
      </c>
      <c r="AG205" s="26">
        <f t="shared" si="356"/>
        <v>39500</v>
      </c>
      <c r="AH205" s="26">
        <f>AH206+AH207</f>
        <v>3070.806</v>
      </c>
      <c r="AI205" s="29">
        <f t="shared" si="357"/>
        <v>45251.505999999994</v>
      </c>
      <c r="AJ205" s="26">
        <f>AJ206+AJ207</f>
        <v>0</v>
      </c>
      <c r="AK205" s="29">
        <f t="shared" si="358"/>
        <v>39500</v>
      </c>
      <c r="AL205" s="45"/>
      <c r="AM205" s="46"/>
    </row>
    <row r="206" spans="1:39" ht="56.25" x14ac:dyDescent="0.3">
      <c r="A206" s="1" t="s">
        <v>272</v>
      </c>
      <c r="B206" s="50" t="s">
        <v>60</v>
      </c>
      <c r="C206" s="7" t="s">
        <v>45</v>
      </c>
      <c r="D206" s="29">
        <v>12180.7</v>
      </c>
      <c r="E206" s="29">
        <v>10000</v>
      </c>
      <c r="F206" s="29"/>
      <c r="G206" s="29">
        <f t="shared" si="171"/>
        <v>12180.7</v>
      </c>
      <c r="H206" s="29"/>
      <c r="I206" s="29">
        <f t="shared" si="172"/>
        <v>10000</v>
      </c>
      <c r="J206" s="29"/>
      <c r="K206" s="29">
        <f t="shared" si="359"/>
        <v>12180.7</v>
      </c>
      <c r="L206" s="29"/>
      <c r="M206" s="29">
        <f t="shared" si="322"/>
        <v>10000</v>
      </c>
      <c r="N206" s="29"/>
      <c r="O206" s="29">
        <f t="shared" si="323"/>
        <v>12180.7</v>
      </c>
      <c r="P206" s="29"/>
      <c r="Q206" s="29">
        <f t="shared" si="324"/>
        <v>10000</v>
      </c>
      <c r="R206" s="29"/>
      <c r="S206" s="29">
        <f t="shared" si="325"/>
        <v>12180.7</v>
      </c>
      <c r="T206" s="29"/>
      <c r="U206" s="29">
        <f t="shared" si="326"/>
        <v>10000</v>
      </c>
      <c r="V206" s="29"/>
      <c r="W206" s="29">
        <f t="shared" si="343"/>
        <v>12180.7</v>
      </c>
      <c r="X206" s="29"/>
      <c r="Y206" s="29">
        <f t="shared" si="344"/>
        <v>10000</v>
      </c>
      <c r="Z206" s="29"/>
      <c r="AA206" s="29">
        <f t="shared" si="345"/>
        <v>12180.7</v>
      </c>
      <c r="AB206" s="29"/>
      <c r="AC206" s="29">
        <f t="shared" si="346"/>
        <v>10000</v>
      </c>
      <c r="AD206" s="29"/>
      <c r="AE206" s="29">
        <f t="shared" si="355"/>
        <v>12180.7</v>
      </c>
      <c r="AF206" s="29"/>
      <c r="AG206" s="29">
        <f t="shared" si="356"/>
        <v>10000</v>
      </c>
      <c r="AH206" s="28"/>
      <c r="AI206" s="29">
        <f t="shared" si="357"/>
        <v>12180.7</v>
      </c>
      <c r="AJ206" s="28"/>
      <c r="AK206" s="29">
        <f t="shared" si="358"/>
        <v>10000</v>
      </c>
      <c r="AL206" s="13" t="s">
        <v>61</v>
      </c>
    </row>
    <row r="207" spans="1:39" ht="56.25" x14ac:dyDescent="0.3">
      <c r="A207" s="1" t="s">
        <v>273</v>
      </c>
      <c r="B207" s="50" t="s">
        <v>226</v>
      </c>
      <c r="C207" s="7" t="s">
        <v>45</v>
      </c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>
        <v>30000</v>
      </c>
      <c r="AA207" s="29">
        <f t="shared" si="345"/>
        <v>30000</v>
      </c>
      <c r="AB207" s="29">
        <v>30000</v>
      </c>
      <c r="AC207" s="29">
        <f t="shared" si="346"/>
        <v>30000</v>
      </c>
      <c r="AD207" s="29"/>
      <c r="AE207" s="29">
        <f t="shared" si="355"/>
        <v>30000</v>
      </c>
      <c r="AF207" s="29">
        <v>-500</v>
      </c>
      <c r="AG207" s="29">
        <f t="shared" si="356"/>
        <v>29500</v>
      </c>
      <c r="AH207" s="28">
        <v>3070.806</v>
      </c>
      <c r="AI207" s="29">
        <f t="shared" si="357"/>
        <v>33070.805999999997</v>
      </c>
      <c r="AJ207" s="28"/>
      <c r="AK207" s="29">
        <f t="shared" si="358"/>
        <v>29500</v>
      </c>
      <c r="AL207" s="13" t="s">
        <v>227</v>
      </c>
    </row>
    <row r="208" spans="1:39" x14ac:dyDescent="0.3">
      <c r="A208" s="1"/>
      <c r="B208" s="50" t="s">
        <v>24</v>
      </c>
      <c r="C208" s="16"/>
      <c r="D208" s="26">
        <f>D209</f>
        <v>18208.7</v>
      </c>
      <c r="E208" s="26">
        <f>E209</f>
        <v>0</v>
      </c>
      <c r="F208" s="26">
        <f>F209</f>
        <v>0</v>
      </c>
      <c r="G208" s="26">
        <f t="shared" si="171"/>
        <v>18208.7</v>
      </c>
      <c r="H208" s="26">
        <f>H209</f>
        <v>0</v>
      </c>
      <c r="I208" s="26">
        <f t="shared" si="172"/>
        <v>0</v>
      </c>
      <c r="J208" s="26">
        <f>J209</f>
        <v>9363.1929999999993</v>
      </c>
      <c r="K208" s="26">
        <f t="shared" si="359"/>
        <v>27571.893</v>
      </c>
      <c r="L208" s="26">
        <f>L209</f>
        <v>0</v>
      </c>
      <c r="M208" s="26">
        <f t="shared" si="322"/>
        <v>0</v>
      </c>
      <c r="N208" s="26">
        <f>N209</f>
        <v>0</v>
      </c>
      <c r="O208" s="26">
        <f t="shared" si="323"/>
        <v>27571.893</v>
      </c>
      <c r="P208" s="26">
        <f>P209</f>
        <v>0</v>
      </c>
      <c r="Q208" s="26">
        <f t="shared" si="324"/>
        <v>0</v>
      </c>
      <c r="R208" s="26">
        <f>R209</f>
        <v>0</v>
      </c>
      <c r="S208" s="26">
        <f t="shared" si="325"/>
        <v>27571.893</v>
      </c>
      <c r="T208" s="26">
        <f>T209</f>
        <v>0</v>
      </c>
      <c r="U208" s="26">
        <f t="shared" si="326"/>
        <v>0</v>
      </c>
      <c r="V208" s="26">
        <f>V209</f>
        <v>0</v>
      </c>
      <c r="W208" s="26">
        <f t="shared" si="343"/>
        <v>27571.893</v>
      </c>
      <c r="X208" s="26">
        <f>X209</f>
        <v>0</v>
      </c>
      <c r="Y208" s="26">
        <f t="shared" si="344"/>
        <v>0</v>
      </c>
      <c r="Z208" s="26">
        <f>Z209</f>
        <v>-1894.2840000000001</v>
      </c>
      <c r="AA208" s="26">
        <f t="shared" si="345"/>
        <v>25677.609</v>
      </c>
      <c r="AB208" s="26">
        <f>AB209</f>
        <v>0</v>
      </c>
      <c r="AC208" s="26">
        <f t="shared" si="346"/>
        <v>0</v>
      </c>
      <c r="AD208" s="26">
        <f>AD209</f>
        <v>0</v>
      </c>
      <c r="AE208" s="26">
        <f t="shared" si="355"/>
        <v>25677.609</v>
      </c>
      <c r="AF208" s="26">
        <f>AF209</f>
        <v>0</v>
      </c>
      <c r="AG208" s="26">
        <f t="shared" si="356"/>
        <v>0</v>
      </c>
      <c r="AH208" s="26">
        <f>AH209</f>
        <v>0</v>
      </c>
      <c r="AI208" s="29">
        <f t="shared" si="357"/>
        <v>25677.609</v>
      </c>
      <c r="AJ208" s="26">
        <f>AJ209</f>
        <v>0</v>
      </c>
      <c r="AK208" s="29">
        <f t="shared" si="358"/>
        <v>0</v>
      </c>
      <c r="AL208" s="45"/>
      <c r="AM208" s="46"/>
    </row>
    <row r="209" spans="1:39" ht="56.25" x14ac:dyDescent="0.3">
      <c r="A209" s="1" t="s">
        <v>274</v>
      </c>
      <c r="B209" s="50" t="s">
        <v>165</v>
      </c>
      <c r="C209" s="7" t="s">
        <v>45</v>
      </c>
      <c r="D209" s="29">
        <v>18208.7</v>
      </c>
      <c r="E209" s="29">
        <v>0</v>
      </c>
      <c r="F209" s="29"/>
      <c r="G209" s="29">
        <f t="shared" si="171"/>
        <v>18208.7</v>
      </c>
      <c r="H209" s="29">
        <v>0</v>
      </c>
      <c r="I209" s="29">
        <f t="shared" si="172"/>
        <v>0</v>
      </c>
      <c r="J209" s="29">
        <v>9363.1929999999993</v>
      </c>
      <c r="K209" s="29">
        <f t="shared" si="359"/>
        <v>27571.893</v>
      </c>
      <c r="L209" s="29">
        <v>0</v>
      </c>
      <c r="M209" s="29">
        <f t="shared" si="322"/>
        <v>0</v>
      </c>
      <c r="N209" s="29"/>
      <c r="O209" s="29">
        <f t="shared" si="323"/>
        <v>27571.893</v>
      </c>
      <c r="P209" s="29">
        <v>0</v>
      </c>
      <c r="Q209" s="29">
        <f t="shared" si="324"/>
        <v>0</v>
      </c>
      <c r="R209" s="29"/>
      <c r="S209" s="29">
        <f t="shared" si="325"/>
        <v>27571.893</v>
      </c>
      <c r="T209" s="29">
        <v>0</v>
      </c>
      <c r="U209" s="29">
        <f t="shared" si="326"/>
        <v>0</v>
      </c>
      <c r="V209" s="29"/>
      <c r="W209" s="29">
        <f t="shared" si="343"/>
        <v>27571.893</v>
      </c>
      <c r="X209" s="29">
        <v>0</v>
      </c>
      <c r="Y209" s="29">
        <f t="shared" si="344"/>
        <v>0</v>
      </c>
      <c r="Z209" s="29">
        <v>-1894.2840000000001</v>
      </c>
      <c r="AA209" s="29">
        <f t="shared" si="345"/>
        <v>25677.609</v>
      </c>
      <c r="AB209" s="29">
        <v>0</v>
      </c>
      <c r="AC209" s="29">
        <f t="shared" si="346"/>
        <v>0</v>
      </c>
      <c r="AD209" s="29"/>
      <c r="AE209" s="29">
        <f t="shared" si="355"/>
        <v>25677.609</v>
      </c>
      <c r="AF209" s="29">
        <v>0</v>
      </c>
      <c r="AG209" s="29">
        <f t="shared" si="356"/>
        <v>0</v>
      </c>
      <c r="AH209" s="28"/>
      <c r="AI209" s="29">
        <f t="shared" si="357"/>
        <v>25677.609</v>
      </c>
      <c r="AJ209" s="28">
        <v>0</v>
      </c>
      <c r="AK209" s="29">
        <f t="shared" si="358"/>
        <v>0</v>
      </c>
      <c r="AL209" s="12" t="s">
        <v>191</v>
      </c>
    </row>
    <row r="210" spans="1:39" s="85" customFormat="1" x14ac:dyDescent="0.3">
      <c r="A210" s="82"/>
      <c r="B210" s="83" t="s">
        <v>262</v>
      </c>
      <c r="C210" s="84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>
        <f>AH211</f>
        <v>0</v>
      </c>
      <c r="AI210" s="29">
        <f t="shared" si="357"/>
        <v>0</v>
      </c>
      <c r="AJ210" s="47">
        <f>AJ211</f>
        <v>52190.991000000002</v>
      </c>
      <c r="AK210" s="29">
        <f t="shared" si="358"/>
        <v>52190.991000000002</v>
      </c>
      <c r="AL210" s="48"/>
      <c r="AM210" s="49"/>
    </row>
    <row r="211" spans="1:39" ht="56.25" x14ac:dyDescent="0.3">
      <c r="A211" s="1" t="s">
        <v>275</v>
      </c>
      <c r="B211" s="50" t="s">
        <v>261</v>
      </c>
      <c r="C211" s="50" t="s">
        <v>5</v>
      </c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8"/>
      <c r="AI211" s="29">
        <f t="shared" si="357"/>
        <v>0</v>
      </c>
      <c r="AJ211" s="28">
        <v>52190.991000000002</v>
      </c>
      <c r="AK211" s="29">
        <f t="shared" si="358"/>
        <v>52190.991000000002</v>
      </c>
      <c r="AL211" s="12" t="s">
        <v>264</v>
      </c>
    </row>
    <row r="212" spans="1:39" x14ac:dyDescent="0.3">
      <c r="A212" s="53"/>
      <c r="B212" s="71" t="s">
        <v>10</v>
      </c>
      <c r="C212" s="71"/>
      <c r="D212" s="29">
        <f>D16+D75+D113+D126+D198+D208+D195+D205</f>
        <v>5368497.6999999993</v>
      </c>
      <c r="E212" s="29">
        <f>E16+E75+E113+E126+E198+E208+E195+E205</f>
        <v>3917463.1999999997</v>
      </c>
      <c r="F212" s="29">
        <f>F16+F75+F113+F126+F198+F208+F195+F205</f>
        <v>80762.600000000006</v>
      </c>
      <c r="G212" s="29">
        <f t="shared" ref="G212:G222" si="360">D212+F212</f>
        <v>5449260.2999999989</v>
      </c>
      <c r="H212" s="29">
        <f>H16+H75+H113+H126+H198+H208+H195+H205</f>
        <v>380874.5</v>
      </c>
      <c r="I212" s="29">
        <f t="shared" ref="I212:I222" si="361">E212+H212</f>
        <v>4298337.6999999993</v>
      </c>
      <c r="J212" s="29">
        <f>J16+J75+J113+J126+J198+J208+J195+J205</f>
        <v>130549.73300000001</v>
      </c>
      <c r="K212" s="29">
        <f t="shared" si="359"/>
        <v>5579810.0329999989</v>
      </c>
      <c r="L212" s="29">
        <f>L16+L75+L113+L126+L198+L208+L195+L205</f>
        <v>39449.546999999999</v>
      </c>
      <c r="M212" s="29">
        <f t="shared" si="322"/>
        <v>4337787.2469999995</v>
      </c>
      <c r="N212" s="29">
        <f>N16+N75+N113+N126+N198+N208+N195+N205</f>
        <v>0</v>
      </c>
      <c r="O212" s="29">
        <f t="shared" si="323"/>
        <v>5579810.0329999989</v>
      </c>
      <c r="P212" s="29">
        <f>P16+P75+P113+P126+P198+P208+P195+P205</f>
        <v>-39449.546999999999</v>
      </c>
      <c r="Q212" s="29">
        <f t="shared" si="324"/>
        <v>4298337.6999999993</v>
      </c>
      <c r="R212" s="29">
        <f>R16+R75+R113+R126+R198+R208+R195+R205</f>
        <v>610621.83400000003</v>
      </c>
      <c r="S212" s="29">
        <f t="shared" si="325"/>
        <v>6190431.8669999987</v>
      </c>
      <c r="T212" s="29">
        <f>T16+T75+T113+T126+T198+T208+T195+T205</f>
        <v>3580.3999999999942</v>
      </c>
      <c r="U212" s="29">
        <f t="shared" si="326"/>
        <v>4301918.0999999996</v>
      </c>
      <c r="V212" s="29">
        <f>V16+V75+V113+V126+V198+V208+V195+V205</f>
        <v>23185.34</v>
      </c>
      <c r="W212" s="29">
        <f t="shared" si="343"/>
        <v>6213617.2069999985</v>
      </c>
      <c r="X212" s="29">
        <f>X16+X75+X113+X126+X198+X208+X195+X205</f>
        <v>0</v>
      </c>
      <c r="Y212" s="29">
        <f t="shared" si="344"/>
        <v>4301918.0999999996</v>
      </c>
      <c r="Z212" s="29">
        <f>Z16+Z75+Z113+Z126+Z198+Z208+Z195+Z205</f>
        <v>360987.21299999999</v>
      </c>
      <c r="AA212" s="29">
        <f t="shared" si="345"/>
        <v>6574604.4199999981</v>
      </c>
      <c r="AB212" s="29">
        <f>AB16+AB75+AB113+AB126+AB198+AB208+AB195+AB205</f>
        <v>1436242.6439999999</v>
      </c>
      <c r="AC212" s="29">
        <f t="shared" si="346"/>
        <v>5738160.743999999</v>
      </c>
      <c r="AD212" s="29">
        <f>AD16+AD75+AD113+AD126+AD198+AD208+AD195+AD205</f>
        <v>-13456.4</v>
      </c>
      <c r="AE212" s="29">
        <f t="shared" si="355"/>
        <v>6561148.0199999977</v>
      </c>
      <c r="AF212" s="29">
        <f>AF16+AF75+AF113+AF126+AF198+AF208+AF195+AF205</f>
        <v>-53326.8</v>
      </c>
      <c r="AG212" s="29">
        <f t="shared" si="356"/>
        <v>5684833.9439999992</v>
      </c>
      <c r="AH212" s="28">
        <f>AH16+AH75+AH113+AH126+AH198+AH208+AH195+AH205+AH210</f>
        <v>163017.60000000001</v>
      </c>
      <c r="AI212" s="29">
        <f t="shared" si="357"/>
        <v>6724165.6199999973</v>
      </c>
      <c r="AJ212" s="28">
        <f>AJ16+AJ75+AJ113+AJ126+AJ198+AJ208+AJ195+AJ205+AJ210</f>
        <v>145876.79699999999</v>
      </c>
      <c r="AK212" s="29">
        <f t="shared" si="358"/>
        <v>5830710.7409999995</v>
      </c>
    </row>
    <row r="213" spans="1:39" x14ac:dyDescent="0.3">
      <c r="A213" s="53"/>
      <c r="B213" s="72" t="s">
        <v>11</v>
      </c>
      <c r="C213" s="73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8"/>
      <c r="AI213" s="29"/>
      <c r="AJ213" s="28"/>
      <c r="AK213" s="29"/>
    </row>
    <row r="214" spans="1:39" x14ac:dyDescent="0.3">
      <c r="A214" s="53"/>
      <c r="B214" s="72" t="s">
        <v>23</v>
      </c>
      <c r="C214" s="74"/>
      <c r="D214" s="29">
        <f>D129</f>
        <v>1455404.7999999998</v>
      </c>
      <c r="E214" s="29">
        <f>E129</f>
        <v>1105577.3999999999</v>
      </c>
      <c r="F214" s="29">
        <f>F129</f>
        <v>0</v>
      </c>
      <c r="G214" s="29">
        <f t="shared" si="360"/>
        <v>1455404.7999999998</v>
      </c>
      <c r="H214" s="29">
        <f>H129</f>
        <v>0</v>
      </c>
      <c r="I214" s="29">
        <f t="shared" si="361"/>
        <v>1105577.3999999999</v>
      </c>
      <c r="J214" s="29">
        <f>J129</f>
        <v>0</v>
      </c>
      <c r="K214" s="29">
        <f t="shared" si="359"/>
        <v>1455404.7999999998</v>
      </c>
      <c r="L214" s="29">
        <f>L129</f>
        <v>0</v>
      </c>
      <c r="M214" s="29">
        <f t="shared" ref="M214:M216" si="362">I214+L214</f>
        <v>1105577.3999999999</v>
      </c>
      <c r="N214" s="29">
        <f>N129</f>
        <v>0</v>
      </c>
      <c r="O214" s="29">
        <f t="shared" ref="O214:O216" si="363">K214+N214</f>
        <v>1455404.7999999998</v>
      </c>
      <c r="P214" s="29">
        <f>P129</f>
        <v>0</v>
      </c>
      <c r="Q214" s="29">
        <f t="shared" ref="Q214:Q216" si="364">M214+P214</f>
        <v>1105577.3999999999</v>
      </c>
      <c r="R214" s="29">
        <f>R129</f>
        <v>320329.5</v>
      </c>
      <c r="S214" s="29">
        <f t="shared" ref="S214:S215" si="365">O214+R214</f>
        <v>1775734.2999999998</v>
      </c>
      <c r="T214" s="29">
        <f>T129</f>
        <v>0</v>
      </c>
      <c r="U214" s="29">
        <f t="shared" ref="U214:U215" si="366">Q214+T214</f>
        <v>1105577.3999999999</v>
      </c>
      <c r="V214" s="29">
        <f>V129</f>
        <v>0</v>
      </c>
      <c r="W214" s="29">
        <f t="shared" ref="W214:W215" si="367">S214+V214</f>
        <v>1775734.2999999998</v>
      </c>
      <c r="X214" s="29">
        <f>X129</f>
        <v>0</v>
      </c>
      <c r="Y214" s="29">
        <f t="shared" ref="Y214:Y215" si="368">U214+X214</f>
        <v>1105577.3999999999</v>
      </c>
      <c r="Z214" s="29">
        <f>Z129</f>
        <v>-130943</v>
      </c>
      <c r="AA214" s="29">
        <f t="shared" ref="AA214" si="369">W214+Z214</f>
        <v>1644791.2999999998</v>
      </c>
      <c r="AB214" s="29">
        <f>AB129</f>
        <v>407796.5</v>
      </c>
      <c r="AC214" s="29">
        <f t="shared" ref="AC214:AC215" si="370">Y214+AB214</f>
        <v>1513373.9</v>
      </c>
      <c r="AD214" s="29">
        <f>AD129</f>
        <v>0</v>
      </c>
      <c r="AE214" s="29">
        <f t="shared" ref="AE214" si="371">AA214+AD214</f>
        <v>1644791.2999999998</v>
      </c>
      <c r="AF214" s="29">
        <f>AF129</f>
        <v>0</v>
      </c>
      <c r="AG214" s="29">
        <f t="shared" ref="AG214:AG215" si="372">AC214+AF214</f>
        <v>1513373.9</v>
      </c>
      <c r="AH214" s="28">
        <f>AH129</f>
        <v>0</v>
      </c>
      <c r="AI214" s="29">
        <f t="shared" ref="AI214" si="373">AE214+AH214</f>
        <v>1644791.2999999998</v>
      </c>
      <c r="AJ214" s="28">
        <f>AJ129</f>
        <v>0</v>
      </c>
      <c r="AK214" s="29">
        <f t="shared" ref="AK214:AK215" si="374">AG214+AJ214</f>
        <v>1513373.9</v>
      </c>
    </row>
    <row r="215" spans="1:39" x14ac:dyDescent="0.3">
      <c r="A215" s="53"/>
      <c r="B215" s="54" t="s">
        <v>14</v>
      </c>
      <c r="C215" s="55"/>
      <c r="D215" s="29">
        <f>D19+D78</f>
        <v>1025528.1000000001</v>
      </c>
      <c r="E215" s="29">
        <f>E19+E78</f>
        <v>436731.8</v>
      </c>
      <c r="F215" s="29">
        <f>F19+F78</f>
        <v>37908.500000000015</v>
      </c>
      <c r="G215" s="29">
        <f t="shared" si="360"/>
        <v>1063436.6000000001</v>
      </c>
      <c r="H215" s="29">
        <f>H19+H78</f>
        <v>331798.09999999998</v>
      </c>
      <c r="I215" s="29">
        <f t="shared" si="361"/>
        <v>768529.89999999991</v>
      </c>
      <c r="J215" s="29">
        <f>J19+J78</f>
        <v>0</v>
      </c>
      <c r="K215" s="29">
        <f t="shared" si="359"/>
        <v>1063436.6000000001</v>
      </c>
      <c r="L215" s="29">
        <f>L19+L78</f>
        <v>0</v>
      </c>
      <c r="M215" s="29">
        <f t="shared" si="362"/>
        <v>768529.89999999991</v>
      </c>
      <c r="N215" s="29">
        <f>N19+N78</f>
        <v>0</v>
      </c>
      <c r="O215" s="29">
        <f t="shared" si="363"/>
        <v>1063436.6000000001</v>
      </c>
      <c r="P215" s="29">
        <f>P19+P78</f>
        <v>0</v>
      </c>
      <c r="Q215" s="29">
        <f t="shared" si="364"/>
        <v>768529.89999999991</v>
      </c>
      <c r="R215" s="29">
        <f>R19+R78</f>
        <v>105494.49999999999</v>
      </c>
      <c r="S215" s="29">
        <f t="shared" si="365"/>
        <v>1168931.1000000001</v>
      </c>
      <c r="T215" s="29">
        <f>T19+T78</f>
        <v>103580.40000000001</v>
      </c>
      <c r="U215" s="29">
        <f t="shared" si="366"/>
        <v>872110.29999999993</v>
      </c>
      <c r="V215" s="29">
        <f>V19+V78</f>
        <v>0</v>
      </c>
      <c r="W215" s="29">
        <f t="shared" si="367"/>
        <v>1168931.1000000001</v>
      </c>
      <c r="X215" s="29">
        <f>X19+X78</f>
        <v>0</v>
      </c>
      <c r="Y215" s="29">
        <f t="shared" si="368"/>
        <v>872110.29999999993</v>
      </c>
      <c r="Z215" s="29">
        <f>Z19+Z78</f>
        <v>-249341.21899999998</v>
      </c>
      <c r="AA215" s="29">
        <f>W215+Z215</f>
        <v>919589.88100000005</v>
      </c>
      <c r="AB215" s="29">
        <f>AB19+AB78</f>
        <v>42649.756000000001</v>
      </c>
      <c r="AC215" s="29">
        <f t="shared" si="370"/>
        <v>914760.05599999998</v>
      </c>
      <c r="AD215" s="29">
        <f>AD19+AD78</f>
        <v>0</v>
      </c>
      <c r="AE215" s="29">
        <f>AA215+AD215</f>
        <v>919589.88100000005</v>
      </c>
      <c r="AF215" s="29">
        <f>AF19+AF78</f>
        <v>0</v>
      </c>
      <c r="AG215" s="29">
        <f t="shared" si="372"/>
        <v>914760.05599999998</v>
      </c>
      <c r="AH215" s="28">
        <f>AH19+AH78</f>
        <v>0</v>
      </c>
      <c r="AI215" s="29">
        <f>AE215+AH215</f>
        <v>919589.88100000005</v>
      </c>
      <c r="AJ215" s="28">
        <f>AJ19+AJ78</f>
        <v>0</v>
      </c>
      <c r="AK215" s="29">
        <f t="shared" si="374"/>
        <v>914760.05599999998</v>
      </c>
    </row>
    <row r="216" spans="1:39" x14ac:dyDescent="0.3">
      <c r="A216" s="53"/>
      <c r="B216" s="54" t="s">
        <v>22</v>
      </c>
      <c r="C216" s="55"/>
      <c r="D216" s="29"/>
      <c r="E216" s="29"/>
      <c r="F216" s="29">
        <f>F79</f>
        <v>136854.1</v>
      </c>
      <c r="G216" s="29">
        <f t="shared" si="360"/>
        <v>136854.1</v>
      </c>
      <c r="H216" s="29">
        <f>H79</f>
        <v>136854.1</v>
      </c>
      <c r="I216" s="29">
        <f t="shared" si="361"/>
        <v>136854.1</v>
      </c>
      <c r="J216" s="29">
        <f>J79</f>
        <v>0</v>
      </c>
      <c r="K216" s="29">
        <f t="shared" si="359"/>
        <v>136854.1</v>
      </c>
      <c r="L216" s="29">
        <f>L79</f>
        <v>0</v>
      </c>
      <c r="M216" s="29">
        <f t="shared" si="362"/>
        <v>136854.1</v>
      </c>
      <c r="N216" s="29">
        <f>N79</f>
        <v>0</v>
      </c>
      <c r="O216" s="29">
        <f t="shared" si="363"/>
        <v>136854.1</v>
      </c>
      <c r="P216" s="29">
        <f>P79</f>
        <v>0</v>
      </c>
      <c r="Q216" s="29">
        <f t="shared" si="364"/>
        <v>136854.1</v>
      </c>
      <c r="R216" s="29">
        <f>R79</f>
        <v>0</v>
      </c>
      <c r="S216" s="29">
        <f>O216+R216+S20</f>
        <v>444158.1</v>
      </c>
      <c r="T216" s="29">
        <f>T79</f>
        <v>0</v>
      </c>
      <c r="U216" s="29">
        <f>Q216+T216+U20</f>
        <v>136854.1</v>
      </c>
      <c r="V216" s="29">
        <f>V79</f>
        <v>0</v>
      </c>
      <c r="W216" s="29">
        <f>S216+V216</f>
        <v>444158.1</v>
      </c>
      <c r="X216" s="29">
        <f>X79</f>
        <v>0</v>
      </c>
      <c r="Y216" s="29">
        <f>U216+X216</f>
        <v>136854.1</v>
      </c>
      <c r="Z216" s="29">
        <f>Z79+Z20</f>
        <v>0</v>
      </c>
      <c r="AA216" s="29">
        <f>W216+Z216</f>
        <v>444158.1</v>
      </c>
      <c r="AB216" s="29">
        <f>AB79+AB20</f>
        <v>0</v>
      </c>
      <c r="AC216" s="29">
        <f>Y216+AB216+AC20</f>
        <v>136854.1</v>
      </c>
      <c r="AD216" s="29">
        <f>AD79+AD20</f>
        <v>0</v>
      </c>
      <c r="AE216" s="29">
        <f>AA216+AD216</f>
        <v>444158.1</v>
      </c>
      <c r="AF216" s="29">
        <f>AF79+AF20</f>
        <v>0</v>
      </c>
      <c r="AG216" s="29">
        <f>AC216+AF216+AG20</f>
        <v>136854.1</v>
      </c>
      <c r="AH216" s="28">
        <f>AH79+AH20</f>
        <v>0</v>
      </c>
      <c r="AI216" s="29">
        <f>AE216+AH216</f>
        <v>444158.1</v>
      </c>
      <c r="AJ216" s="28">
        <f>AJ79+AJ20</f>
        <v>0</v>
      </c>
      <c r="AK216" s="29">
        <f>AG216+AJ216+AK20</f>
        <v>136854.1</v>
      </c>
    </row>
    <row r="217" spans="1:39" x14ac:dyDescent="0.3">
      <c r="A217" s="53"/>
      <c r="B217" s="72" t="s">
        <v>228</v>
      </c>
      <c r="C217" s="75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>
        <f>Z80</f>
        <v>809408.66399999999</v>
      </c>
      <c r="AA217" s="29">
        <f>W217+Z217</f>
        <v>809408.66399999999</v>
      </c>
      <c r="AB217" s="29">
        <f>AB80</f>
        <v>810345.35199999996</v>
      </c>
      <c r="AC217" s="29">
        <f>Y217+AB217+AC21</f>
        <v>810345.35199999996</v>
      </c>
      <c r="AD217" s="29">
        <f>AD80</f>
        <v>0</v>
      </c>
      <c r="AE217" s="29">
        <f>AA217+AD217</f>
        <v>809408.66399999999</v>
      </c>
      <c r="AF217" s="29">
        <f>AF80</f>
        <v>0</v>
      </c>
      <c r="AG217" s="29">
        <f>AC217+AF217+AG21</f>
        <v>810345.35199999996</v>
      </c>
      <c r="AH217" s="28">
        <f>AH80</f>
        <v>0</v>
      </c>
      <c r="AI217" s="29">
        <f>AE217+AH217</f>
        <v>809408.66399999999</v>
      </c>
      <c r="AJ217" s="28">
        <f>AJ80</f>
        <v>0</v>
      </c>
      <c r="AK217" s="29">
        <f>AG217+AJ217+AK21</f>
        <v>810345.35199999996</v>
      </c>
    </row>
    <row r="218" spans="1:39" x14ac:dyDescent="0.3">
      <c r="A218" s="53"/>
      <c r="B218" s="71" t="s">
        <v>12</v>
      </c>
      <c r="C218" s="71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8"/>
      <c r="AI218" s="29"/>
      <c r="AJ218" s="28"/>
      <c r="AK218" s="29"/>
    </row>
    <row r="219" spans="1:39" x14ac:dyDescent="0.3">
      <c r="A219" s="53"/>
      <c r="B219" s="71" t="s">
        <v>13</v>
      </c>
      <c r="C219" s="76"/>
      <c r="D219" s="29">
        <f>D50+D51+D52+D53+D55</f>
        <v>21508.400000000001</v>
      </c>
      <c r="E219" s="29">
        <f>E50+E51+E52+E53+E55</f>
        <v>32000</v>
      </c>
      <c r="F219" s="29">
        <f>F50+F51+F52+F53+F55</f>
        <v>0</v>
      </c>
      <c r="G219" s="29">
        <f t="shared" si="360"/>
        <v>21508.400000000001</v>
      </c>
      <c r="H219" s="29">
        <f>H50+H51+H52+H53+H55</f>
        <v>0</v>
      </c>
      <c r="I219" s="29">
        <f t="shared" si="361"/>
        <v>32000</v>
      </c>
      <c r="J219" s="29">
        <f>J50+J51+J52+J53+J55</f>
        <v>0</v>
      </c>
      <c r="K219" s="29">
        <f t="shared" si="359"/>
        <v>21508.400000000001</v>
      </c>
      <c r="L219" s="29">
        <f>L50+L51+L52+L53+L55</f>
        <v>0</v>
      </c>
      <c r="M219" s="29">
        <f t="shared" ref="M219:M222" si="375">I219+L219</f>
        <v>32000</v>
      </c>
      <c r="N219" s="29">
        <f>N50+N51+N52+N53+N55</f>
        <v>0</v>
      </c>
      <c r="O219" s="29">
        <f t="shared" ref="O219:O222" si="376">K219+N219</f>
        <v>21508.400000000001</v>
      </c>
      <c r="P219" s="29">
        <f>P50+P51+P52+P53+P55</f>
        <v>0</v>
      </c>
      <c r="Q219" s="29">
        <f t="shared" ref="Q219:Q222" si="377">M219+P219</f>
        <v>32000</v>
      </c>
      <c r="R219" s="29">
        <f>R50+R51+R52+R53+R55+R57</f>
        <v>20807.867999999999</v>
      </c>
      <c r="S219" s="29">
        <f t="shared" ref="S219:S222" si="378">O219+R219</f>
        <v>42316.267999999996</v>
      </c>
      <c r="T219" s="29">
        <f>T50+T51+T52+T53+T55+T57</f>
        <v>-16000</v>
      </c>
      <c r="U219" s="29">
        <f t="shared" ref="U219:U222" si="379">Q219+T219</f>
        <v>16000</v>
      </c>
      <c r="V219" s="29">
        <f>V50+V51+V52+V53+V55+V57</f>
        <v>0</v>
      </c>
      <c r="W219" s="29">
        <f t="shared" ref="W219:W222" si="380">S219+V219</f>
        <v>42316.267999999996</v>
      </c>
      <c r="X219" s="29">
        <f>X50+X51+X52+X53+X55+X57</f>
        <v>0</v>
      </c>
      <c r="Y219" s="29">
        <f t="shared" ref="Y219:Y222" si="381">U219+X219</f>
        <v>16000</v>
      </c>
      <c r="Z219" s="29">
        <f>Z50+Z51+Z52+Z53+Z55+Z57</f>
        <v>-5508.4</v>
      </c>
      <c r="AA219" s="29">
        <f t="shared" ref="AA219:AA222" si="382">W219+Z219</f>
        <v>36807.867999999995</v>
      </c>
      <c r="AB219" s="29">
        <f>AB50+AB51+AB52+AB53+AB55+AB57</f>
        <v>0</v>
      </c>
      <c r="AC219" s="29">
        <f t="shared" ref="AC219:AC222" si="383">Y219+AB219</f>
        <v>16000</v>
      </c>
      <c r="AD219" s="29">
        <f>AD50+AD51+AD52+AD53+AD55+AD57</f>
        <v>0</v>
      </c>
      <c r="AE219" s="29">
        <f t="shared" ref="AE219:AE222" si="384">AA219+AD219</f>
        <v>36807.867999999995</v>
      </c>
      <c r="AF219" s="29">
        <f>AF50+AF51+AF52+AF53+AF55+AF57</f>
        <v>0</v>
      </c>
      <c r="AG219" s="29">
        <f t="shared" ref="AG219:AG222" si="385">AC219+AF219</f>
        <v>16000</v>
      </c>
      <c r="AH219" s="28">
        <f>AH50+AH51+AH52+AH53+AH55+AH57+AH72</f>
        <v>622.9</v>
      </c>
      <c r="AI219" s="29">
        <f t="shared" ref="AI219:AI222" si="386">AE219+AH219</f>
        <v>37430.767999999996</v>
      </c>
      <c r="AJ219" s="28">
        <f>AJ50+AJ51+AJ52+AJ53+AJ55+AJ57+AJ72</f>
        <v>0</v>
      </c>
      <c r="AK219" s="29">
        <f t="shared" ref="AK219:AK222" si="387">AG219+AJ219</f>
        <v>16000</v>
      </c>
    </row>
    <row r="220" spans="1:39" x14ac:dyDescent="0.3">
      <c r="A220" s="53"/>
      <c r="B220" s="78" t="s">
        <v>16</v>
      </c>
      <c r="C220" s="78"/>
      <c r="D220" s="29">
        <f>D81+D82+D83+D84+D85+D86+D87+D88+D89+D90+D91+D92+D93+D199+D200+D201+D202+D206+D209+D196+D197+D21+D26+D31+D36+D37+D41+D45+D46+D203+D204</f>
        <v>1988272.5999999999</v>
      </c>
      <c r="E220" s="29">
        <f>E81+E82+E83+E84+E85+E86+E87+E88+E89+E90+E91+E92+E93+E199+E200+E201+E202+E206+E209+E196+E197+E21+E26+E31+E36+E37+E41+E45+E46</f>
        <v>1679215.8000000003</v>
      </c>
      <c r="F220" s="29">
        <f>F81+F82+F83+F84+F85+F86+F87+F88+F89+F90+F91+F92+F93+F199+F200+F201+F202+F206+F209+F196+F197+F21+F26+F31+F36+F37+F41+F45+F46+F203+F204+F107+F108+F109+F110+F111+F112</f>
        <v>38619.200000000004</v>
      </c>
      <c r="G220" s="29">
        <f t="shared" si="360"/>
        <v>2026891.7999999998</v>
      </c>
      <c r="H220" s="29">
        <f>H81+H82+H83+H84+H85+H86+H87+H88+H89+H90+H91+H92+H93+H199+H200+H201+H202+H206+H209+H196+H197+H21+H26+H31+H36+H37+H41+H45+H46+H203+H204+H107+H108+H109+H110+H111+H112</f>
        <v>150731.09999999998</v>
      </c>
      <c r="I220" s="29">
        <f t="shared" si="361"/>
        <v>1829946.9000000004</v>
      </c>
      <c r="J220" s="29">
        <f>J81+J82+J83+J84+J85+J86+J87+J88+J89+J90+J91+J92+J93+J199+J200+J201+J202+J206+J209+J196+J197+J21+J26+J31+J36+J37+J41+J45+J46+J203+J204+J107+J108+J109+J110+J111+J112</f>
        <v>97580.934000000008</v>
      </c>
      <c r="K220" s="29">
        <f t="shared" si="359"/>
        <v>2124472.7339999997</v>
      </c>
      <c r="L220" s="29">
        <f>L81+L82+L83+L84+L85+L86+L87+L88+L89+L90+L91+L92+L93+L199+L200+L201+L202+L206+L209+L196+L197+L21+L26+L31+L36+L37+L41+L45+L46+L203+L204+L107+L108+L109+L110+L111+L112</f>
        <v>39449.546999999999</v>
      </c>
      <c r="M220" s="29">
        <f t="shared" si="375"/>
        <v>1869396.4470000004</v>
      </c>
      <c r="N220" s="29">
        <f>N81+N82+N83+N84+N85+N86+N87+N88+N89+N90+N91+N92+N93+N199+N200+N201+N202+N206+N209+N196+N197+N21+N26+N31+N36+N37+N41+N45+N46+N203+N204+N107+N108+N109+N110+N111+N112</f>
        <v>0</v>
      </c>
      <c r="O220" s="29">
        <f t="shared" si="376"/>
        <v>2124472.7339999997</v>
      </c>
      <c r="P220" s="29">
        <f>P81+P82+P83+P84+P85+P86+P87+P88+P89+P90+P91+P92+P93+P199+P200+P201+P202+P206+P209+P196+P197+P21+P26+P31+P36+P37+P41+P45+P46+P203+P204+P107+P108+P109+P110+P111+P112</f>
        <v>-39449.546999999999</v>
      </c>
      <c r="Q220" s="29">
        <f t="shared" si="377"/>
        <v>1829946.9000000004</v>
      </c>
      <c r="R220" s="29">
        <f>R81+R82+R83+R84+R85+R86+R87+R88+R89+R90+R91+R92+R93+R199+R200+R201+R202+R206+R209+R196+R197+R21+R26+R31+R36+R37+R41+R45+R46+R203+R204+R107+R108+R109+R110+R111+R112+R58+R64+R69</f>
        <v>185644.20600000001</v>
      </c>
      <c r="S220" s="29">
        <f t="shared" si="378"/>
        <v>2310116.9399999995</v>
      </c>
      <c r="T220" s="29">
        <f>T81+T82+T83+T84+T85+T86+T87+T88+T89+T90+T91+T92+T93+T199+T200+T201+T202+T206+T209+T196+T197+T21+T26+T31+T36+T37+T41+T45+T46+T203+T204+T107+T108+T109+T110+T111+T112+T58+T64+T69</f>
        <v>19580.39999999998</v>
      </c>
      <c r="U220" s="29">
        <f t="shared" si="379"/>
        <v>1849527.3000000003</v>
      </c>
      <c r="V220" s="29">
        <f>V81+V82+V83+V84+V85+V86+V87+V88+V89+V90+V91+V92+V93+V199+V200+V201+V202+V206+V209+V196+V197+V21+V26+V31+V36+V37+V41+V45+V46+V203+V204+V107+V108+V109+V110+V111+V112+V58+V64+V69</f>
        <v>23185.34</v>
      </c>
      <c r="W220" s="29">
        <f t="shared" si="380"/>
        <v>2333302.2799999993</v>
      </c>
      <c r="X220" s="29">
        <f>X81+X82+X83+X84+X85+X86+X87+X88+X89+X90+X91+X92+X93+X199+X200+X201+X202+X206+X209+X196+X197+X21+X26+X31+X36+X37+X41+X45+X46+X203+X204+X107+X108+X109+X110+X111+X112+X58+X64+X69</f>
        <v>0</v>
      </c>
      <c r="Y220" s="29">
        <f t="shared" si="381"/>
        <v>1849527.3000000003</v>
      </c>
      <c r="Z220" s="29">
        <f>Z81+Z82+Z83+Z84+Z85+Z86+Z87+Z88+Z89+Z90+Z91+Z92+Z93+Z199+Z200+Z201+Z202+Z206+Z209+Z196+Z197+Z21+Z26+Z31+Z36+Z37+Z41+Z45+Z46+Z203+Z204+Z107+Z108+Z109+Z110+Z111+Z112+Z58+Z64+Z69+Z54+Z56+Z207+Z70+Z71</f>
        <v>204213.47600000002</v>
      </c>
      <c r="AA220" s="29">
        <f t="shared" si="382"/>
        <v>2537515.7559999991</v>
      </c>
      <c r="AB220" s="29">
        <f>AB81+AB82+AB83+AB84+AB85+AB86+AB87+AB88+AB89+AB90+AB91+AB92+AB93+AB199+AB200+AB201+AB202+AB206+AB209+AB196+AB197+AB21+AB26+AB31+AB36+AB37+AB41+AB45+AB46+AB203+AB204+AB107+AB108+AB109+AB110+AB111+AB112+AB58+AB64+AB69+AB54+AB56+AB207+AB70+AB71</f>
        <v>393644.89100000006</v>
      </c>
      <c r="AC220" s="29">
        <f t="shared" si="383"/>
        <v>2243172.1910000006</v>
      </c>
      <c r="AD220" s="29">
        <f>AD81+AD82+AD83+AD84+AD85+AD86+AD87+AD88+AD89+AD90+AD91+AD92+AD93+AD199+AD200+AD201+AD202+AD206+AD209+AD196+AD197+AD21+AD26+AD31+AD36+AD37+AD41+AD45+AD46+AD203+AD204+AD107+AD108+AD109+AD110+AD111+AD112+AD58+AD64+AD69+AD54+AD56+AD207+AD70+AD71</f>
        <v>-13456.4</v>
      </c>
      <c r="AE220" s="29">
        <f t="shared" si="384"/>
        <v>2524059.3559999992</v>
      </c>
      <c r="AF220" s="29">
        <f>AF81+AF82+AF83+AF84+AF85+AF86+AF87+AF88+AF89+AF90+AF91+AF92+AF93+AF199+AF200+AF201+AF202+AF206+AF209+AF196+AF197+AF21+AF26+AF31+AF36+AF37+AF41+AF45+AF46+AF203+AF204+AF107+AF108+AF109+AF110+AF111+AF112+AF58+AF64+AF69+AF54+AF56+AF207+AF70+AF71</f>
        <v>-53326.8</v>
      </c>
      <c r="AG220" s="29">
        <f t="shared" si="385"/>
        <v>2189845.3910000008</v>
      </c>
      <c r="AH220" s="28">
        <f>AH81+AH82+AH83+AH84+AH85+AH86+AH87+AH88+AH89+AH90+AH91+AH92+AH93+AH199+AH200+AH201+AH202+AH206+AH209+AH196+AH197+AH21+AH26+AH31+AH36+AH37+AH41+AH45+AH46+AH203+AH204+AH107+AH108+AH109+AH110+AH111+AH112+AH58+AH64+AH69+AH54+AH56+AH207+AH70+AH71+AH73+AH74</f>
        <v>137554.98000000001</v>
      </c>
      <c r="AI220" s="29">
        <f t="shared" si="386"/>
        <v>2661614.3359999992</v>
      </c>
      <c r="AJ220" s="28">
        <f>AJ81+AJ82+AJ83+AJ84+AJ85+AJ86+AJ87+AJ88+AJ89+AJ90+AJ91+AJ92+AJ93+AJ199+AJ200+AJ201+AJ202+AJ206+AJ209+AJ196+AJ197+AJ21+AJ26+AJ31+AJ36+AJ37+AJ41+AJ45+AJ46+AJ203+AJ204+AJ107+AJ108+AJ109+AJ110+AJ111+AJ112+AJ58+AJ64+AJ69+AJ54+AJ56+AJ207+AJ70+AJ71+AJ73+AJ74</f>
        <v>93685.805999999997</v>
      </c>
      <c r="AK220" s="29">
        <f t="shared" si="387"/>
        <v>2283531.1970000006</v>
      </c>
    </row>
    <row r="221" spans="1:39" x14ac:dyDescent="0.3">
      <c r="A221" s="53"/>
      <c r="B221" s="77" t="s">
        <v>3</v>
      </c>
      <c r="C221" s="76"/>
      <c r="D221" s="29">
        <f>D94+D100+D103</f>
        <v>1227676.3</v>
      </c>
      <c r="E221" s="29">
        <f>E94+E100+E103</f>
        <v>554800.5</v>
      </c>
      <c r="F221" s="29">
        <f>F94+F100+F103</f>
        <v>42143.399999999994</v>
      </c>
      <c r="G221" s="29">
        <f t="shared" si="360"/>
        <v>1269819.7</v>
      </c>
      <c r="H221" s="29">
        <f>H94+H100+H103</f>
        <v>230143.4</v>
      </c>
      <c r="I221" s="29">
        <f t="shared" si="361"/>
        <v>784943.9</v>
      </c>
      <c r="J221" s="29">
        <f>J94+J100+J103</f>
        <v>0</v>
      </c>
      <c r="K221" s="29">
        <f t="shared" si="359"/>
        <v>1269819.7</v>
      </c>
      <c r="L221" s="29">
        <f>L94+L100+L103</f>
        <v>0</v>
      </c>
      <c r="M221" s="29">
        <f t="shared" si="375"/>
        <v>784943.9</v>
      </c>
      <c r="N221" s="29">
        <f>N94+N100+N103</f>
        <v>0</v>
      </c>
      <c r="O221" s="29">
        <f t="shared" si="376"/>
        <v>1269819.7</v>
      </c>
      <c r="P221" s="29">
        <f>P94+P100+P103</f>
        <v>0</v>
      </c>
      <c r="Q221" s="29">
        <f t="shared" si="377"/>
        <v>784943.9</v>
      </c>
      <c r="R221" s="29">
        <f>R94+R100+R103</f>
        <v>0</v>
      </c>
      <c r="S221" s="29">
        <f t="shared" si="378"/>
        <v>1269819.7</v>
      </c>
      <c r="T221" s="29">
        <f>T94+T100+T103</f>
        <v>0</v>
      </c>
      <c r="U221" s="29">
        <f t="shared" si="379"/>
        <v>784943.9</v>
      </c>
      <c r="V221" s="29">
        <f>V94+V100+V103</f>
        <v>0</v>
      </c>
      <c r="W221" s="29">
        <f t="shared" si="380"/>
        <v>1269819.7</v>
      </c>
      <c r="X221" s="29">
        <f>X94+X100+X103</f>
        <v>0</v>
      </c>
      <c r="Y221" s="29">
        <f t="shared" si="381"/>
        <v>784943.9</v>
      </c>
      <c r="Z221" s="29">
        <f>Z94+Z100+Z103</f>
        <v>202654.14</v>
      </c>
      <c r="AA221" s="29">
        <f t="shared" si="382"/>
        <v>1472473.8399999999</v>
      </c>
      <c r="AB221" s="29">
        <f>AB94+AB100+AB103</f>
        <v>458995.10799999995</v>
      </c>
      <c r="AC221" s="29">
        <f t="shared" si="383"/>
        <v>1243939.0079999999</v>
      </c>
      <c r="AD221" s="29">
        <f>AD94+AD100+AD103</f>
        <v>0</v>
      </c>
      <c r="AE221" s="29">
        <f t="shared" si="384"/>
        <v>1472473.8399999999</v>
      </c>
      <c r="AF221" s="29">
        <f>AF94+AF100+AF103</f>
        <v>0</v>
      </c>
      <c r="AG221" s="29">
        <f t="shared" si="385"/>
        <v>1243939.0079999999</v>
      </c>
      <c r="AH221" s="28">
        <f>AH94+AH100+AH103</f>
        <v>0</v>
      </c>
      <c r="AI221" s="29">
        <f t="shared" si="386"/>
        <v>1472473.8399999999</v>
      </c>
      <c r="AJ221" s="28">
        <f>AJ94+AJ100+AJ103</f>
        <v>0</v>
      </c>
      <c r="AK221" s="29">
        <f t="shared" si="387"/>
        <v>1243939.0079999999</v>
      </c>
    </row>
    <row r="222" spans="1:39" x14ac:dyDescent="0.3">
      <c r="A222" s="53"/>
      <c r="B222" s="71" t="s">
        <v>5</v>
      </c>
      <c r="C222" s="76"/>
      <c r="D222" s="29">
        <f>D114+D115+D116+D117+D118+D119+D123+D130+D134+D138+D142+D146+D150+D154+D158+D162+D166+D170</f>
        <v>2131040.3999999994</v>
      </c>
      <c r="E222" s="29">
        <f>E114+E115+E116+E117+E118+E119+E123+E130+E134+E138+E142+E146+E150+E154+E158+E162+E166+E170</f>
        <v>1651446.9</v>
      </c>
      <c r="F222" s="29">
        <f>F114+F115+F116+F117+F118+F119+F123+F130+F134+F138+F142+F146+F150+F154+F158+F162+F166+F170</f>
        <v>0</v>
      </c>
      <c r="G222" s="29">
        <f t="shared" si="360"/>
        <v>2131040.3999999994</v>
      </c>
      <c r="H222" s="29">
        <f>H114+H115+H116+H117+H118+H119+H123+H130+H134+H138+H142+H146+H150+H154+H158+H162+H166+H170</f>
        <v>0</v>
      </c>
      <c r="I222" s="29">
        <f t="shared" si="361"/>
        <v>1651446.9</v>
      </c>
      <c r="J222" s="29">
        <f>J114+J115+J116+J117+J118+J119+J123+J130+J134+J138+J142+J146+J150+J154+J158+J162+J166+J170+J124</f>
        <v>32968.798999999999</v>
      </c>
      <c r="K222" s="29">
        <f t="shared" si="359"/>
        <v>2164009.1989999996</v>
      </c>
      <c r="L222" s="29">
        <f>L114+L115+L116+L117+L118+L119+L123+L130+L134+L138+L142+L146+L150+L154+L158+L162+L166+L170+L124</f>
        <v>0</v>
      </c>
      <c r="M222" s="29">
        <f t="shared" si="375"/>
        <v>1651446.9</v>
      </c>
      <c r="N222" s="29">
        <f>N114+N115+N116+N117+N118+N119+N123+N130+N134+N138+N142+N146+N150+N154+N158+N162+N166+N170+N124</f>
        <v>0</v>
      </c>
      <c r="O222" s="29">
        <f t="shared" si="376"/>
        <v>2164009.1989999996</v>
      </c>
      <c r="P222" s="29">
        <f>P114+P115+P116+P117+P118+P119+P123+P130+P134+P138+P142+P146+P150+P154+P158+P162+P166+P170+P124</f>
        <v>0</v>
      </c>
      <c r="Q222" s="29">
        <f t="shared" si="377"/>
        <v>1651446.9</v>
      </c>
      <c r="R222" s="29">
        <f>R114+R115+R116+R117+R118+R119+R123+R130+R134+R138+R142+R146+R150+R154+R158+R162+R166+R170+R124+R174+R178</f>
        <v>404169.76</v>
      </c>
      <c r="S222" s="29">
        <f t="shared" si="378"/>
        <v>2568178.9589999998</v>
      </c>
      <c r="T222" s="29">
        <f>T114+T115+T116+T117+T118+T119+T123+T130+T134+T138+T142+T146+T150+T154+T158+T162+T166+T170+T124+T174+T178</f>
        <v>0</v>
      </c>
      <c r="U222" s="29">
        <f t="shared" si="379"/>
        <v>1651446.9</v>
      </c>
      <c r="V222" s="29">
        <f>V114+V115+V116+V117+V118+V119+V123+V130+V134+V138+V142+V146+V150+V154+V158+V162+V166+V170+V124+V174+V178</f>
        <v>0</v>
      </c>
      <c r="W222" s="29">
        <f t="shared" si="380"/>
        <v>2568178.9589999998</v>
      </c>
      <c r="X222" s="29">
        <f>X114+X115+X116+X117+X118+X119+X123+X130+X134+X138+X142+X146+X150+X154+X158+X162+X166+X170+X124+X174+X178</f>
        <v>0</v>
      </c>
      <c r="Y222" s="29">
        <f t="shared" si="381"/>
        <v>1651446.9</v>
      </c>
      <c r="Z222" s="29">
        <f>Z114+Z115+Z116+Z117+Z118+Z119+Z123+Z130+Z134+Z138+Z142+Z146+Z150+Z154+Z158+Z162+Z166+Z170+Z124+Z174+Z178+Z182+Z125+Z183+Z187</f>
        <v>-40372.003000000004</v>
      </c>
      <c r="AA222" s="29">
        <f t="shared" si="382"/>
        <v>2527806.9559999998</v>
      </c>
      <c r="AB222" s="29">
        <f>AB114+AB115+AB116+AB117+AB118+AB119+AB123+AB130+AB134+AB138+AB142+AB146+AB150+AB154+AB158+AB162+AB166+AB170+AB124+AB174+AB178+AB182+AB125+AB183+AB187</f>
        <v>583602.64500000002</v>
      </c>
      <c r="AC222" s="29">
        <f t="shared" si="383"/>
        <v>2235049.5449999999</v>
      </c>
      <c r="AD222" s="29">
        <f>AD114+AD115+AD116+AD117+AD118+AD119+AD123+AD130+AD134+AD138+AD142+AD146+AD150+AD154+AD158+AD162+AD166+AD170+AD124+AD174+AD178+AD182+AD125+AD183+AD187</f>
        <v>0</v>
      </c>
      <c r="AE222" s="29">
        <f t="shared" si="384"/>
        <v>2527806.9559999998</v>
      </c>
      <c r="AF222" s="29">
        <f>AF114+AF115+AF116+AF117+AF118+AF119+AF123+AF130+AF134+AF138+AF142+AF146+AF150+AF154+AF158+AF162+AF166+AF170+AF124+AF174+AF178+AF182+AF125+AF183+AF187</f>
        <v>0</v>
      </c>
      <c r="AG222" s="29">
        <f t="shared" si="385"/>
        <v>2235049.5449999999</v>
      </c>
      <c r="AH222" s="28">
        <f>AH114+AH115+AH116+AH117+AH118+AH119+AH123+AH130+AH134+AH138+AH142+AH146+AH150+AH154+AH158+AH162+AH166+AH170+AH124+AH174+AH178+AH182+AH125+AH183+AH187+AH191+AH192+AH193+AH194+AH211</f>
        <v>24839.72</v>
      </c>
      <c r="AI222" s="29">
        <f t="shared" si="386"/>
        <v>2552646.676</v>
      </c>
      <c r="AJ222" s="28">
        <f>AJ114+AJ115+AJ116+AJ117+AJ118+AJ119+AJ123+AJ130+AJ134+AJ138+AJ142+AJ146+AJ150+AJ154+AJ158+AJ162+AJ166+AJ170+AJ124+AJ174+AJ178+AJ182+AJ125+AJ183+AJ187+AJ191+AJ192+AJ193+AJ194+AJ211</f>
        <v>52190.991000000002</v>
      </c>
      <c r="AK222" s="29">
        <f t="shared" si="387"/>
        <v>2287240.5359999998</v>
      </c>
    </row>
    <row r="225" spans="4:37" x14ac:dyDescent="0.3"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3"/>
      <c r="AI225" s="21"/>
      <c r="AJ225" s="23"/>
      <c r="AK225" s="21"/>
    </row>
    <row r="334" spans="51:51" x14ac:dyDescent="0.3">
      <c r="AY334" s="3">
        <f>12342.6</f>
        <v>12342.6</v>
      </c>
    </row>
  </sheetData>
  <autoFilter ref="A15:AM222">
    <filterColumn colId="38">
      <filters blank="1"/>
    </filterColumn>
  </autoFilter>
  <mergeCells count="49">
    <mergeCell ref="A14:A15"/>
    <mergeCell ref="B222:C222"/>
    <mergeCell ref="B221:C221"/>
    <mergeCell ref="B219:C219"/>
    <mergeCell ref="B220:C220"/>
    <mergeCell ref="A57:A58"/>
    <mergeCell ref="AD14:AD15"/>
    <mergeCell ref="B14:B15"/>
    <mergeCell ref="C14:C15"/>
    <mergeCell ref="B218:C218"/>
    <mergeCell ref="B212:C212"/>
    <mergeCell ref="B213:C213"/>
    <mergeCell ref="B214:C214"/>
    <mergeCell ref="O14:O15"/>
    <mergeCell ref="P14:P15"/>
    <mergeCell ref="Z14:Z15"/>
    <mergeCell ref="AA14:AA15"/>
    <mergeCell ref="AB14:AB15"/>
    <mergeCell ref="B217:C217"/>
    <mergeCell ref="S14:S15"/>
    <mergeCell ref="T14:T15"/>
    <mergeCell ref="U14:U15"/>
    <mergeCell ref="E14:E15"/>
    <mergeCell ref="H14:H15"/>
    <mergeCell ref="I14:I15"/>
    <mergeCell ref="F14:F15"/>
    <mergeCell ref="G14:G15"/>
    <mergeCell ref="Q14:Q15"/>
    <mergeCell ref="L14:L15"/>
    <mergeCell ref="M14:M15"/>
    <mergeCell ref="R14:R15"/>
    <mergeCell ref="K14:K15"/>
    <mergeCell ref="N14:N15"/>
    <mergeCell ref="AH14:AH15"/>
    <mergeCell ref="AI14:AI15"/>
    <mergeCell ref="AJ14:AJ15"/>
    <mergeCell ref="AK14:AK15"/>
    <mergeCell ref="A10:AK10"/>
    <mergeCell ref="A11:AK12"/>
    <mergeCell ref="AE14:AE15"/>
    <mergeCell ref="AF14:AF15"/>
    <mergeCell ref="AG14:AG15"/>
    <mergeCell ref="AC14:AC15"/>
    <mergeCell ref="V14:V15"/>
    <mergeCell ref="W14:W15"/>
    <mergeCell ref="X14:X15"/>
    <mergeCell ref="Y14:Y15"/>
    <mergeCell ref="D14:D15"/>
    <mergeCell ref="J14:J15"/>
  </mergeCells>
  <pageMargins left="0.98425196850393704" right="0.39370078740157483" top="0.78740157480314965" bottom="0.78740157480314965" header="0.51181102362204722" footer="0.51181102362204722"/>
  <pageSetup paperSize="9" scale="61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2020-2021</vt:lpstr>
      <vt:lpstr>'2020-2021'!Заголовки_для_печати</vt:lpstr>
      <vt:lpstr>'2020-2021'!Область_печати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2019-08-06T11:36:36Z</cp:lastPrinted>
  <dcterms:created xsi:type="dcterms:W3CDTF">2014-02-04T08:37:28Z</dcterms:created>
  <dcterms:modified xsi:type="dcterms:W3CDTF">2019-08-06T12:09:00Z</dcterms:modified>
</cp:coreProperties>
</file>